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checkCompatibility="1" defaultThemeVersion="124226"/>
  <bookViews>
    <workbookView xWindow="-75" yWindow="735" windowWidth="20730" windowHeight="6525" tabRatio="741" firstSheet="2" activeTab="13"/>
  </bookViews>
  <sheets>
    <sheet name="def tax - main split" sheetId="26" r:id="rId1"/>
    <sheet name="def tax - bonus codes" sheetId="32" r:id="rId2"/>
    <sheet name="Summary info (bonus split)" sheetId="33" r:id="rId3"/>
    <sheet name="customers -14" sheetId="24" state="hidden" r:id="rId4"/>
    <sheet name="Additions" sheetId="16" r:id="rId5"/>
    <sheet name="Retirements" sheetId="17" r:id="rId6"/>
    <sheet name="Cites" sheetId="51" state="hidden" r:id="rId7"/>
    <sheet name="Pipeline Safety" sheetId="48" state="hidden" r:id="rId8"/>
    <sheet name="ISRS" sheetId="49" state="hidden" r:id="rId9"/>
    <sheet name="Summary info" sheetId="1" r:id="rId10"/>
    <sheet name="2015 Prop Pymts" sheetId="52" state="hidden" r:id="rId11"/>
    <sheet name="Additions for prop tax" sheetId="41" state="hidden" r:id="rId12"/>
    <sheet name="Retirements for prop tax" sheetId="42" state="hidden" r:id="rId13"/>
    <sheet name="Revenue Requirement" sheetId="2" r:id="rId14"/>
    <sheet name="Depreciation Exp" sheetId="3" r:id="rId15"/>
    <sheet name="Prop Tax" sheetId="36" r:id="rId16"/>
    <sheet name="Incremental Prop Tax 2014" sheetId="53" r:id="rId17"/>
    <sheet name="Incremental Prop Tax 2013" sheetId="47" r:id="rId18"/>
    <sheet name="Incremental Depr and Taxes" sheetId="43" r:id="rId19"/>
    <sheet name="Def. Tax - Main Repl" sheetId="12" r:id="rId20"/>
    <sheet name="Def. Tax - Services" sheetId="11" r:id="rId21"/>
    <sheet name="Def. Tax - Reg" sheetId="14" r:id="rId22"/>
    <sheet name="Def. Tax - Main Relo" sheetId="13" r:id="rId23"/>
    <sheet name="Def. Tax - Main Reinf" sheetId="15" state="hidden" r:id="rId24"/>
    <sheet name="ROR" sheetId="4" state="hidden" r:id="rId25"/>
    <sheet name="Rate Design - July 2014" sheetId="44" state="hidden" r:id="rId26"/>
    <sheet name="Cumulative Rate Design" sheetId="6" state="hidden" r:id="rId27"/>
  </sheets>
  <externalReferences>
    <externalReference r:id="rId28"/>
    <externalReference r:id="rId29"/>
  </externalReferences>
  <definedNames>
    <definedName name="_xlnm._FilterDatabase" localSheetId="4" hidden="1">Additions!$A$4:$W$2178</definedName>
    <definedName name="_xlnm._FilterDatabase" localSheetId="11" hidden="1">'Additions for prop tax'!$A$4:$J$4775</definedName>
    <definedName name="_xlnm._FilterDatabase" localSheetId="6" hidden="1">Cites!$A$4:$F$2164</definedName>
    <definedName name="_xlnm._FilterDatabase" localSheetId="1" hidden="1">'def tax - bonus codes'!$B$24:$V$991</definedName>
    <definedName name="_xlnm._FilterDatabase" localSheetId="0" hidden="1">'def tax - main split'!$B$6:$U$1219</definedName>
    <definedName name="COUNTYINV" localSheetId="6">#REF!</definedName>
    <definedName name="COUNTYINV" localSheetId="0">#REF!</definedName>
    <definedName name="COUNTYINV" localSheetId="18">#REF!</definedName>
    <definedName name="COUNTYINV" localSheetId="17">#REF!</definedName>
    <definedName name="COUNTYINV" localSheetId="16">#REF!</definedName>
    <definedName name="COUNTYINV" localSheetId="25">#REF!</definedName>
    <definedName name="COUNTYINV">#REF!</definedName>
    <definedName name="EV__LASTREFTIME__" localSheetId="18" hidden="1">41011.6034490741</definedName>
    <definedName name="EV__LASTREFTIME__" localSheetId="17" hidden="1">41011.5490046296</definedName>
    <definedName name="EV__LASTREFTIME__" localSheetId="16" hidden="1">41011.5490046296</definedName>
    <definedName name="EV__LASTREFTIME__" localSheetId="15" hidden="1">41011.5490046296</definedName>
    <definedName name="EV__LASTREFTIME__" hidden="1">41082.3619791667</definedName>
    <definedName name="_xlnm.Print_Area" localSheetId="10">'2015 Prop Pymts'!$A$1:$H$90</definedName>
    <definedName name="_xlnm.Print_Area" localSheetId="4">Additions!$A$1:$J$2171</definedName>
    <definedName name="_xlnm.Print_Area" localSheetId="11">'Additions for prop tax'!$A$1:$J$4793</definedName>
    <definedName name="_xlnm.Print_Area" localSheetId="6">Cites!$A$1:$H$2164</definedName>
    <definedName name="_xlnm.Print_Area" localSheetId="26">'Cumulative Rate Design'!$A$1:$H$37</definedName>
    <definedName name="_xlnm.Print_Area" localSheetId="1">'def tax - bonus codes'!$B$9:$H$19</definedName>
    <definedName name="_xlnm.Print_Area" localSheetId="0">'def tax - main split'!$O$8:$V$36</definedName>
    <definedName name="_xlnm.Print_Area" localSheetId="23">'Def. Tax - Main Reinf'!$A$2:$Y$45</definedName>
    <definedName name="_xlnm.Print_Area" localSheetId="22">'Def. Tax - Main Relo'!$A$2:$Y$47</definedName>
    <definedName name="_xlnm.Print_Area" localSheetId="19">'Def. Tax - Main Repl'!$A$2:$AA$47</definedName>
    <definedName name="_xlnm.Print_Area" localSheetId="21">'Def. Tax - Reg'!$A$2:$Y$49</definedName>
    <definedName name="_xlnm.Print_Area" localSheetId="20">'Def. Tax - Services'!$A$2:$Y$47</definedName>
    <definedName name="_xlnm.Print_Area" localSheetId="14">'Depreciation Exp'!$A$1:$G$52</definedName>
    <definedName name="_xlnm.Print_Area" localSheetId="18">'Incremental Depr and Taxes'!$A$1:$H$45</definedName>
    <definedName name="_xlnm.Print_Area" localSheetId="17">'Incremental Prop Tax 2013'!$A$1:$C$48</definedName>
    <definedName name="_xlnm.Print_Area" localSheetId="16">'Incremental Prop Tax 2014'!$A$1:$C$48</definedName>
    <definedName name="_xlnm.Print_Area" localSheetId="8">ISRS!$A$2:$B$7</definedName>
    <definedName name="_xlnm.Print_Area" localSheetId="7">'Pipeline Safety'!$A$1:$D$17</definedName>
    <definedName name="_xlnm.Print_Area" localSheetId="15">'Prop Tax'!$A$1:$C$44</definedName>
    <definedName name="_xlnm.Print_Area" localSheetId="25">'Rate Design - July 2014'!$A$1:$H$37</definedName>
    <definedName name="_xlnm.Print_Area" localSheetId="5">Retirements!$A$1:$K$443</definedName>
    <definedName name="_xlnm.Print_Area" localSheetId="12">'Retirements for prop tax'!$A$1:$K$846</definedName>
    <definedName name="_xlnm.Print_Area" localSheetId="13">'Revenue Requirement'!$A$1:$J$78</definedName>
    <definedName name="_xlnm.Print_Area" localSheetId="24">ROR!$A$1:$D$33</definedName>
    <definedName name="_xlnm.Print_Area" localSheetId="9">'Summary info'!$A$1:$M$27</definedName>
    <definedName name="_xlnm.Print_Area" localSheetId="2">'Summary info (bonus split)'!$A$1:$T$16</definedName>
    <definedName name="_xlnm.Print_Titles" localSheetId="0">'def tax - main split'!$1:$6</definedName>
    <definedName name="Prop_tax" hidden="1">39919.3899884259</definedName>
    <definedName name="SAFETYADJMT" localSheetId="6">#REF!</definedName>
    <definedName name="SAFETYADJMT" localSheetId="0">#REF!</definedName>
    <definedName name="SAFETYADJMT" localSheetId="18">#REF!</definedName>
    <definedName name="SAFETYADJMT" localSheetId="17">#REF!</definedName>
    <definedName name="SAFETYADJMT" localSheetId="16">#REF!</definedName>
    <definedName name="SAFETYADJMT" localSheetId="25">#REF!</definedName>
    <definedName name="SAFETYADJMT">#REF!</definedName>
    <definedName name="SAFETYCALC" localSheetId="6">#REF!</definedName>
    <definedName name="SAFETYCALC" localSheetId="0">#REF!</definedName>
    <definedName name="SAFETYCALC" localSheetId="18">#REF!</definedName>
    <definedName name="SAFETYCALC" localSheetId="17">#REF!</definedName>
    <definedName name="SAFETYCALC" localSheetId="16">#REF!</definedName>
    <definedName name="SAFETYCALC" localSheetId="25">#REF!</definedName>
    <definedName name="SAFETYCALC">#REF!</definedName>
    <definedName name="SPLIT" localSheetId="6">#REF!</definedName>
    <definedName name="SPLIT" localSheetId="0">#REF!</definedName>
    <definedName name="SPLIT" localSheetId="18">#REF!</definedName>
    <definedName name="SPLIT" localSheetId="17">#REF!</definedName>
    <definedName name="SPLIT" localSheetId="16">#REF!</definedName>
    <definedName name="SPLIT" localSheetId="25">#REF!</definedName>
    <definedName name="SPLIT">#REF!</definedName>
    <definedName name="SUMMARY" localSheetId="6">#REF!</definedName>
    <definedName name="SUMMARY" localSheetId="0">#REF!</definedName>
    <definedName name="SUMMARY" localSheetId="18">#REF!</definedName>
    <definedName name="SUMMARY" localSheetId="17">#REF!</definedName>
    <definedName name="SUMMARY" localSheetId="16">#REF!</definedName>
    <definedName name="SUMMARY" localSheetId="25">#REF!</definedName>
    <definedName name="SUMMARY">#REF!</definedName>
  </definedNames>
  <calcPr calcId="145621" iterate="1"/>
</workbook>
</file>

<file path=xl/calcChain.xml><?xml version="1.0" encoding="utf-8"?>
<calcChain xmlns="http://schemas.openxmlformats.org/spreadsheetml/2006/main">
  <c r="U28" i="11" l="1"/>
  <c r="O35" i="16"/>
  <c r="AB5" i="12"/>
  <c r="W26" i="12" l="1"/>
  <c r="W27" i="12"/>
  <c r="W28" i="12"/>
  <c r="M28" i="12"/>
  <c r="S27" i="13" l="1"/>
  <c r="S26" i="13"/>
  <c r="W27" i="13"/>
  <c r="W26" i="13"/>
  <c r="U27" i="13"/>
  <c r="M27" i="13"/>
  <c r="M26" i="13"/>
  <c r="M25" i="13"/>
  <c r="I27" i="13"/>
  <c r="I26" i="13"/>
  <c r="I25" i="13"/>
  <c r="AB7" i="13"/>
  <c r="AC7" i="13"/>
  <c r="Z5" i="13"/>
  <c r="S28" i="13" s="1"/>
  <c r="K27" i="13"/>
  <c r="A27" i="13"/>
  <c r="I29" i="14"/>
  <c r="I28" i="14"/>
  <c r="W30" i="14"/>
  <c r="W29" i="14"/>
  <c r="W28" i="14"/>
  <c r="S30" i="14"/>
  <c r="S29" i="14"/>
  <c r="S28" i="14"/>
  <c r="U30" i="14"/>
  <c r="U29" i="14"/>
  <c r="I30" i="14"/>
  <c r="O29" i="14"/>
  <c r="O28" i="14"/>
  <c r="O27" i="14"/>
  <c r="M29" i="14"/>
  <c r="M28" i="14"/>
  <c r="M27" i="14"/>
  <c r="K29" i="14"/>
  <c r="AB7" i="14"/>
  <c r="AC7" i="14"/>
  <c r="Z6" i="14"/>
  <c r="O30" i="14" s="1"/>
  <c r="A29" i="14"/>
  <c r="W28" i="11"/>
  <c r="W27" i="11"/>
  <c r="W26" i="11"/>
  <c r="S28" i="11"/>
  <c r="S27" i="11"/>
  <c r="S26" i="11"/>
  <c r="U27" i="11"/>
  <c r="O28" i="11"/>
  <c r="O27" i="11"/>
  <c r="O26" i="11"/>
  <c r="O25" i="11"/>
  <c r="M28" i="11"/>
  <c r="M27" i="11"/>
  <c r="M26" i="11"/>
  <c r="M25" i="11"/>
  <c r="K28" i="11"/>
  <c r="K27" i="11"/>
  <c r="I27" i="11"/>
  <c r="A27" i="11"/>
  <c r="AB7" i="11"/>
  <c r="AC7" i="11"/>
  <c r="Z5" i="11"/>
  <c r="U28" i="12"/>
  <c r="U27" i="12"/>
  <c r="U26" i="12"/>
  <c r="Y28" i="12"/>
  <c r="Y27" i="12"/>
  <c r="Y26" i="12"/>
  <c r="O28" i="12"/>
  <c r="O27" i="12"/>
  <c r="O26" i="12"/>
  <c r="O25" i="12"/>
  <c r="M27" i="12"/>
  <c r="AA27" i="12" s="1"/>
  <c r="S27" i="12"/>
  <c r="Q27" i="12"/>
  <c r="P4" i="17"/>
  <c r="P5" i="17"/>
  <c r="P6" i="17"/>
  <c r="P7" i="17"/>
  <c r="P8" i="17"/>
  <c r="P9" i="17"/>
  <c r="P10" i="17"/>
  <c r="P11" i="17"/>
  <c r="P12" i="17"/>
  <c r="P13" i="17"/>
  <c r="P14" i="17"/>
  <c r="P15" i="17"/>
  <c r="P16" i="17"/>
  <c r="P17" i="17"/>
  <c r="P18" i="17"/>
  <c r="P19" i="17"/>
  <c r="P20" i="17"/>
  <c r="P21" i="17"/>
  <c r="P22" i="17"/>
  <c r="P23" i="17"/>
  <c r="P24" i="17"/>
  <c r="P25" i="17"/>
  <c r="P26" i="17"/>
  <c r="P27" i="17"/>
  <c r="P28" i="17"/>
  <c r="P29" i="17"/>
  <c r="P30" i="17"/>
  <c r="P31" i="17"/>
  <c r="P32" i="17"/>
  <c r="Q32" i="17"/>
  <c r="P33" i="17"/>
  <c r="P34" i="17"/>
  <c r="Q34" i="17"/>
  <c r="P35" i="17"/>
  <c r="Q35" i="17"/>
  <c r="P36" i="17"/>
  <c r="Q36" i="17"/>
  <c r="P37" i="17"/>
  <c r="Q37" i="17"/>
  <c r="P38" i="17"/>
  <c r="Q38" i="17"/>
  <c r="P39" i="17"/>
  <c r="Q39" i="17"/>
  <c r="P40" i="17"/>
  <c r="Q40" i="17"/>
  <c r="P41" i="17"/>
  <c r="Q41" i="17"/>
  <c r="P42" i="17"/>
  <c r="Q42" i="17"/>
  <c r="P43" i="17"/>
  <c r="Q43" i="17"/>
  <c r="P44" i="17"/>
  <c r="Q44" i="17"/>
  <c r="P45" i="17"/>
  <c r="Q45" i="17"/>
  <c r="P46" i="17"/>
  <c r="Q46" i="17"/>
  <c r="P47" i="17"/>
  <c r="Q47" i="17"/>
  <c r="P48" i="17"/>
  <c r="Q48" i="17"/>
  <c r="P49" i="17"/>
  <c r="Q49" i="17"/>
  <c r="P50" i="17"/>
  <c r="Q50" i="17"/>
  <c r="P51" i="17"/>
  <c r="Q51" i="17"/>
  <c r="P3" i="17"/>
  <c r="W28" i="13" l="1"/>
  <c r="U28" i="13"/>
  <c r="K30" i="14"/>
  <c r="M30" i="14"/>
  <c r="K28" i="13"/>
  <c r="I28" i="13"/>
  <c r="M28" i="13"/>
  <c r="Y27" i="13"/>
  <c r="Y29" i="14"/>
  <c r="Y27" i="11"/>
  <c r="M964" i="32"/>
  <c r="J964" i="32"/>
  <c r="M926" i="32"/>
  <c r="J926" i="32"/>
  <c r="I926" i="32"/>
  <c r="M925" i="32"/>
  <c r="J925" i="32"/>
  <c r="I925" i="32"/>
  <c r="M924" i="32"/>
  <c r="J924" i="32"/>
  <c r="I924" i="32"/>
  <c r="M923" i="32"/>
  <c r="J923" i="32"/>
  <c r="I923" i="32"/>
  <c r="M922" i="32"/>
  <c r="J922" i="32"/>
  <c r="I922" i="32"/>
  <c r="M921" i="32"/>
  <c r="J921" i="32"/>
  <c r="I921" i="32"/>
  <c r="M920" i="32"/>
  <c r="J920" i="32"/>
  <c r="I920" i="32"/>
  <c r="M919" i="32"/>
  <c r="J919" i="32"/>
  <c r="I919" i="32"/>
  <c r="M918" i="32"/>
  <c r="J918" i="32"/>
  <c r="I918" i="32"/>
  <c r="M917" i="32"/>
  <c r="J917" i="32"/>
  <c r="I917" i="32"/>
  <c r="M916" i="32"/>
  <c r="J916" i="32"/>
  <c r="I916" i="32"/>
  <c r="M915" i="32"/>
  <c r="J915" i="32"/>
  <c r="I915" i="32"/>
  <c r="M914" i="32"/>
  <c r="J914" i="32"/>
  <c r="I914" i="32"/>
  <c r="M913" i="32"/>
  <c r="J913" i="32"/>
  <c r="I913" i="32"/>
  <c r="M912" i="32"/>
  <c r="J912" i="32"/>
  <c r="I912" i="32"/>
  <c r="M911" i="32"/>
  <c r="J911" i="32"/>
  <c r="I911" i="32"/>
  <c r="M910" i="32"/>
  <c r="J910" i="32"/>
  <c r="I910" i="32"/>
  <c r="M909" i="32"/>
  <c r="J909" i="32"/>
  <c r="I909" i="32"/>
  <c r="M908" i="32"/>
  <c r="J908" i="32"/>
  <c r="I908" i="32"/>
  <c r="M907" i="32"/>
  <c r="J907" i="32"/>
  <c r="I907" i="32"/>
  <c r="M906" i="32"/>
  <c r="J906" i="32"/>
  <c r="I906" i="32"/>
  <c r="M905" i="32"/>
  <c r="J905" i="32"/>
  <c r="I905" i="32"/>
  <c r="M904" i="32"/>
  <c r="J904" i="32"/>
  <c r="I904" i="32"/>
  <c r="M903" i="32"/>
  <c r="J903" i="32"/>
  <c r="I903" i="32"/>
  <c r="M902" i="32"/>
  <c r="J902" i="32"/>
  <c r="I902" i="32"/>
  <c r="M901" i="32"/>
  <c r="J901" i="32"/>
  <c r="I901" i="32"/>
  <c r="M900" i="32"/>
  <c r="J900" i="32"/>
  <c r="I900" i="32"/>
  <c r="M899" i="32"/>
  <c r="J899" i="32"/>
  <c r="I899" i="32"/>
  <c r="M898" i="32"/>
  <c r="J898" i="32"/>
  <c r="I898" i="32"/>
  <c r="M897" i="32"/>
  <c r="J897" i="32"/>
  <c r="I897" i="32"/>
  <c r="M896" i="32"/>
  <c r="J896" i="32"/>
  <c r="I896" i="32"/>
  <c r="M895" i="32"/>
  <c r="J895" i="32"/>
  <c r="I895" i="32"/>
  <c r="M894" i="32"/>
  <c r="J894" i="32"/>
  <c r="I894" i="32"/>
  <c r="M893" i="32"/>
  <c r="J893" i="32"/>
  <c r="I893" i="32"/>
  <c r="M892" i="32"/>
  <c r="J892" i="32"/>
  <c r="I892" i="32"/>
  <c r="M891" i="32"/>
  <c r="J891" i="32"/>
  <c r="I891" i="32"/>
  <c r="M890" i="32"/>
  <c r="J890" i="32"/>
  <c r="I890" i="32"/>
  <c r="M889" i="32"/>
  <c r="J889" i="32"/>
  <c r="I889" i="32"/>
  <c r="M888" i="32"/>
  <c r="J888" i="32"/>
  <c r="I888" i="32"/>
  <c r="M887" i="32"/>
  <c r="J887" i="32"/>
  <c r="I887" i="32"/>
  <c r="M886" i="32"/>
  <c r="J886" i="32"/>
  <c r="I886" i="32"/>
  <c r="M885" i="32"/>
  <c r="J885" i="32"/>
  <c r="I885" i="32"/>
  <c r="M884" i="32"/>
  <c r="J884" i="32"/>
  <c r="I884" i="32"/>
  <c r="M883" i="32"/>
  <c r="J883" i="32"/>
  <c r="I883" i="32"/>
  <c r="M882" i="32"/>
  <c r="J882" i="32"/>
  <c r="I882" i="32"/>
  <c r="M881" i="32"/>
  <c r="J881" i="32"/>
  <c r="I881" i="32"/>
  <c r="M880" i="32"/>
  <c r="J880" i="32"/>
  <c r="I880" i="32"/>
  <c r="M879" i="32"/>
  <c r="J879" i="32"/>
  <c r="I879" i="32"/>
  <c r="M878" i="32"/>
  <c r="J878" i="32"/>
  <c r="I878" i="32"/>
  <c r="M877" i="32"/>
  <c r="J877" i="32"/>
  <c r="I877" i="32"/>
  <c r="M876" i="32"/>
  <c r="J876" i="32"/>
  <c r="I876" i="32"/>
  <c r="M875" i="32"/>
  <c r="J875" i="32"/>
  <c r="I875" i="32"/>
  <c r="M874" i="32"/>
  <c r="J874" i="32"/>
  <c r="I874" i="32"/>
  <c r="M873" i="32"/>
  <c r="J873" i="32"/>
  <c r="I873" i="32"/>
  <c r="M872" i="32"/>
  <c r="J872" i="32"/>
  <c r="I872" i="32"/>
  <c r="M871" i="32"/>
  <c r="J871" i="32"/>
  <c r="I871" i="32"/>
  <c r="M870" i="32"/>
  <c r="J870" i="32"/>
  <c r="I870" i="32"/>
  <c r="M869" i="32"/>
  <c r="J869" i="32"/>
  <c r="I869" i="32"/>
  <c r="M868" i="32"/>
  <c r="J868" i="32"/>
  <c r="I868" i="32"/>
  <c r="M867" i="32"/>
  <c r="J867" i="32"/>
  <c r="I867" i="32"/>
  <c r="M866" i="32"/>
  <c r="J866" i="32"/>
  <c r="I866" i="32"/>
  <c r="M865" i="32"/>
  <c r="J865" i="32"/>
  <c r="I865" i="32"/>
  <c r="M864" i="32"/>
  <c r="J864" i="32"/>
  <c r="I864" i="32"/>
  <c r="M863" i="32"/>
  <c r="J863" i="32"/>
  <c r="I863" i="32"/>
  <c r="M862" i="32"/>
  <c r="J862" i="32"/>
  <c r="I862" i="32"/>
  <c r="M861" i="32"/>
  <c r="J861" i="32"/>
  <c r="I861" i="32"/>
  <c r="M860" i="32"/>
  <c r="J860" i="32"/>
  <c r="I860" i="32"/>
  <c r="M859" i="32"/>
  <c r="J859" i="32"/>
  <c r="I859" i="32"/>
  <c r="M858" i="32"/>
  <c r="J858" i="32"/>
  <c r="I858" i="32"/>
  <c r="M857" i="32"/>
  <c r="J857" i="32"/>
  <c r="I857" i="32"/>
  <c r="M856" i="32"/>
  <c r="J856" i="32"/>
  <c r="I856" i="32"/>
  <c r="M855" i="32"/>
  <c r="J855" i="32"/>
  <c r="I855" i="32"/>
  <c r="M854" i="32"/>
  <c r="J854" i="32"/>
  <c r="I854" i="32"/>
  <c r="M853" i="32"/>
  <c r="J853" i="32"/>
  <c r="I853" i="32"/>
  <c r="M852" i="32"/>
  <c r="J852" i="32"/>
  <c r="I852" i="32"/>
  <c r="M851" i="32"/>
  <c r="J851" i="32"/>
  <c r="I851" i="32"/>
  <c r="M850" i="32"/>
  <c r="J850" i="32"/>
  <c r="I850" i="32"/>
  <c r="M849" i="32"/>
  <c r="J849" i="32"/>
  <c r="I849" i="32"/>
  <c r="M848" i="32"/>
  <c r="J848" i="32"/>
  <c r="I848" i="32"/>
  <c r="M847" i="32"/>
  <c r="J847" i="32"/>
  <c r="I847" i="32"/>
  <c r="M846" i="32"/>
  <c r="J846" i="32"/>
  <c r="I846" i="32"/>
  <c r="M845" i="32"/>
  <c r="J845" i="32"/>
  <c r="I845" i="32"/>
  <c r="M413" i="32"/>
  <c r="J413" i="32"/>
  <c r="I413" i="32"/>
  <c r="M412" i="32"/>
  <c r="J412" i="32"/>
  <c r="I412" i="32"/>
  <c r="M411" i="32"/>
  <c r="J411" i="32"/>
  <c r="I411" i="32"/>
  <c r="M410" i="32"/>
  <c r="J410" i="32"/>
  <c r="I410" i="32"/>
  <c r="M409" i="32"/>
  <c r="J409" i="32"/>
  <c r="I409" i="32"/>
  <c r="M407" i="32"/>
  <c r="J407" i="32"/>
  <c r="I407" i="32"/>
  <c r="M357" i="32"/>
  <c r="J357" i="32"/>
  <c r="I357" i="32"/>
  <c r="M356" i="32"/>
  <c r="J356" i="32"/>
  <c r="I356" i="32"/>
  <c r="M342" i="32"/>
  <c r="J342" i="32"/>
  <c r="I342" i="32"/>
  <c r="M341" i="32"/>
  <c r="J341" i="32"/>
  <c r="I341" i="32"/>
  <c r="M319" i="32"/>
  <c r="J319" i="32"/>
  <c r="I319" i="32"/>
  <c r="M318" i="32"/>
  <c r="J318" i="32"/>
  <c r="I318" i="32"/>
  <c r="M317" i="32"/>
  <c r="J317" i="32"/>
  <c r="I317" i="32"/>
  <c r="M316" i="32"/>
  <c r="J316" i="32"/>
  <c r="I316" i="32"/>
  <c r="M315" i="32"/>
  <c r="J315" i="32"/>
  <c r="I315" i="32"/>
  <c r="M314" i="32"/>
  <c r="J314" i="32"/>
  <c r="I314" i="32"/>
  <c r="M313" i="32"/>
  <c r="J313" i="32"/>
  <c r="I313" i="32"/>
  <c r="M312" i="32"/>
  <c r="J312" i="32"/>
  <c r="I312" i="32"/>
  <c r="M311" i="32"/>
  <c r="J311" i="32"/>
  <c r="I311" i="32"/>
  <c r="M310" i="32"/>
  <c r="J310" i="32"/>
  <c r="I310" i="32"/>
  <c r="M309" i="32"/>
  <c r="J309" i="32"/>
  <c r="I309" i="32"/>
  <c r="M308" i="32"/>
  <c r="J308" i="32"/>
  <c r="I308" i="32"/>
  <c r="M307" i="32"/>
  <c r="J307" i="32"/>
  <c r="I307" i="32"/>
  <c r="M306" i="32"/>
  <c r="J306" i="32"/>
  <c r="I306" i="32"/>
  <c r="M305" i="32"/>
  <c r="J305" i="32"/>
  <c r="I305" i="32"/>
  <c r="M304" i="32"/>
  <c r="J304" i="32"/>
  <c r="I304" i="32"/>
  <c r="M303" i="32"/>
  <c r="J303" i="32"/>
  <c r="I303" i="32"/>
  <c r="M302" i="32"/>
  <c r="J302" i="32"/>
  <c r="I302" i="32"/>
  <c r="M301" i="32"/>
  <c r="J301" i="32"/>
  <c r="I301" i="32"/>
  <c r="M300" i="32"/>
  <c r="J300" i="32"/>
  <c r="I300" i="32"/>
  <c r="M299" i="32"/>
  <c r="J299" i="32"/>
  <c r="I299" i="32"/>
  <c r="M298" i="32"/>
  <c r="J298" i="32"/>
  <c r="I298" i="32"/>
  <c r="M297" i="32"/>
  <c r="J297" i="32"/>
  <c r="I297" i="32"/>
  <c r="M296" i="32"/>
  <c r="J296" i="32"/>
  <c r="I296" i="32"/>
  <c r="M295" i="32"/>
  <c r="J295" i="32"/>
  <c r="I295" i="32"/>
  <c r="M294" i="32"/>
  <c r="J294" i="32"/>
  <c r="I294" i="32"/>
  <c r="M293" i="32"/>
  <c r="J293" i="32"/>
  <c r="I293" i="32"/>
  <c r="M292" i="32"/>
  <c r="J292" i="32"/>
  <c r="I292" i="32"/>
  <c r="M291" i="32"/>
  <c r="J291" i="32"/>
  <c r="I291" i="32"/>
  <c r="M290" i="32"/>
  <c r="J290" i="32"/>
  <c r="I290" i="32"/>
  <c r="M289" i="32"/>
  <c r="J289" i="32"/>
  <c r="I289" i="32"/>
  <c r="M288" i="32"/>
  <c r="J288" i="32"/>
  <c r="I288" i="32"/>
  <c r="M287" i="32"/>
  <c r="J287" i="32"/>
  <c r="I287" i="32"/>
  <c r="M286" i="32"/>
  <c r="J286" i="32"/>
  <c r="I286" i="32"/>
  <c r="M285" i="32"/>
  <c r="J285" i="32"/>
  <c r="I285" i="32"/>
  <c r="M284" i="32"/>
  <c r="J284" i="32"/>
  <c r="I284" i="32"/>
  <c r="M283" i="32"/>
  <c r="J283" i="32"/>
  <c r="I283" i="32"/>
  <c r="M282" i="32"/>
  <c r="J282" i="32"/>
  <c r="I282" i="32"/>
  <c r="M281" i="32"/>
  <c r="J281" i="32"/>
  <c r="I281" i="32"/>
  <c r="M280" i="32"/>
  <c r="J280" i="32"/>
  <c r="I280" i="32"/>
  <c r="M279" i="32"/>
  <c r="J279" i="32"/>
  <c r="I279" i="32"/>
  <c r="M278" i="32"/>
  <c r="J278" i="32"/>
  <c r="I278" i="32"/>
  <c r="M277" i="32"/>
  <c r="J277" i="32"/>
  <c r="I277" i="32"/>
  <c r="M276" i="32"/>
  <c r="J276" i="32"/>
  <c r="I276" i="32"/>
  <c r="M1177" i="26"/>
  <c r="H1177" i="26"/>
  <c r="M1176" i="26"/>
  <c r="H1176" i="26"/>
  <c r="M1175" i="26"/>
  <c r="H1175" i="26"/>
  <c r="M1174" i="26"/>
  <c r="H1174" i="26"/>
  <c r="M1173" i="26"/>
  <c r="H1173" i="26"/>
  <c r="M1172" i="26"/>
  <c r="H1172" i="26"/>
  <c r="M1171" i="26"/>
  <c r="H1171" i="26"/>
  <c r="M1170" i="26"/>
  <c r="H1170" i="26"/>
  <c r="M1169" i="26"/>
  <c r="H1169" i="26"/>
  <c r="M1168" i="26"/>
  <c r="H1168" i="26"/>
  <c r="M1167" i="26"/>
  <c r="H1167" i="26"/>
  <c r="M1166" i="26"/>
  <c r="H1166" i="26"/>
  <c r="M1165" i="26"/>
  <c r="H1165" i="26"/>
  <c r="M1164" i="26"/>
  <c r="H1164" i="26"/>
  <c r="M1163" i="26"/>
  <c r="H1163" i="26"/>
  <c r="M1162" i="26"/>
  <c r="H1162" i="26"/>
  <c r="M1161" i="26"/>
  <c r="H1161" i="26"/>
  <c r="M1160" i="26"/>
  <c r="H1160" i="26"/>
  <c r="M1159" i="26"/>
  <c r="H1159" i="26"/>
  <c r="M1158" i="26"/>
  <c r="H1158" i="26"/>
  <c r="M1157" i="26"/>
  <c r="H1157" i="26"/>
  <c r="M1156" i="26"/>
  <c r="H1156" i="26"/>
  <c r="M1155" i="26"/>
  <c r="H1155" i="26"/>
  <c r="M1154" i="26"/>
  <c r="H1154" i="26"/>
  <c r="M1153" i="26"/>
  <c r="H1153" i="26"/>
  <c r="M1152" i="26"/>
  <c r="H1152" i="26"/>
  <c r="M1151" i="26"/>
  <c r="H1151" i="26"/>
  <c r="M1150" i="26"/>
  <c r="H1150" i="26"/>
  <c r="M1149" i="26"/>
  <c r="H1149" i="26"/>
  <c r="M1148" i="26"/>
  <c r="H1148" i="26"/>
  <c r="M1147" i="26"/>
  <c r="H1147" i="26"/>
  <c r="M920" i="26"/>
  <c r="H920" i="26"/>
  <c r="M919" i="26"/>
  <c r="H919" i="26"/>
  <c r="M918" i="26"/>
  <c r="H918" i="26"/>
  <c r="M917" i="26"/>
  <c r="H917" i="26"/>
  <c r="M916" i="26"/>
  <c r="H916" i="26"/>
  <c r="M915" i="26"/>
  <c r="H915" i="26"/>
  <c r="M914" i="26"/>
  <c r="H914" i="26"/>
  <c r="M913" i="26"/>
  <c r="H913" i="26"/>
  <c r="M912" i="26"/>
  <c r="H912" i="26"/>
  <c r="M911" i="26"/>
  <c r="H911" i="26"/>
  <c r="M910" i="26"/>
  <c r="H910" i="26"/>
  <c r="M909" i="26"/>
  <c r="H909" i="26"/>
  <c r="M908" i="26"/>
  <c r="H908" i="26"/>
  <c r="M907" i="26"/>
  <c r="H907" i="26"/>
  <c r="M906" i="26"/>
  <c r="H906" i="26"/>
  <c r="M905" i="26"/>
  <c r="H905" i="26"/>
  <c r="M904" i="26"/>
  <c r="H904" i="26"/>
  <c r="M903" i="26"/>
  <c r="H903" i="26"/>
  <c r="M902" i="26"/>
  <c r="H902" i="26"/>
  <c r="M901" i="26"/>
  <c r="H901" i="26"/>
  <c r="M900" i="26"/>
  <c r="H900" i="26"/>
  <c r="M899" i="26"/>
  <c r="H899" i="26"/>
  <c r="M898" i="26"/>
  <c r="H898" i="26"/>
  <c r="M897" i="26"/>
  <c r="H897" i="26"/>
  <c r="M896" i="26"/>
  <c r="H896" i="26"/>
  <c r="M895" i="26"/>
  <c r="H895" i="26"/>
  <c r="M894" i="26"/>
  <c r="H894" i="26"/>
  <c r="M893" i="26"/>
  <c r="H893" i="26"/>
  <c r="M892" i="26"/>
  <c r="H892" i="26"/>
  <c r="M891" i="26"/>
  <c r="H891" i="26"/>
  <c r="M890" i="26"/>
  <c r="H890" i="26"/>
  <c r="M889" i="26"/>
  <c r="H889" i="26"/>
  <c r="M888" i="26"/>
  <c r="H888" i="26"/>
  <c r="M887" i="26"/>
  <c r="H887" i="26"/>
  <c r="M886" i="26"/>
  <c r="H886" i="26"/>
  <c r="M885" i="26"/>
  <c r="H885" i="26"/>
  <c r="M884" i="26"/>
  <c r="H884" i="26"/>
  <c r="M883" i="26"/>
  <c r="H883" i="26"/>
  <c r="M882" i="26"/>
  <c r="H882" i="26"/>
  <c r="M881" i="26"/>
  <c r="H881" i="26"/>
  <c r="M880" i="26"/>
  <c r="H880" i="26"/>
  <c r="M879" i="26"/>
  <c r="H879" i="26"/>
  <c r="M878" i="26"/>
  <c r="H878" i="26"/>
  <c r="M877" i="26"/>
  <c r="H877" i="26"/>
  <c r="M876" i="26"/>
  <c r="H876" i="26"/>
  <c r="M875" i="26"/>
  <c r="H875" i="26"/>
  <c r="M874" i="26"/>
  <c r="H874" i="26"/>
  <c r="M873" i="26"/>
  <c r="H873" i="26"/>
  <c r="M872" i="26"/>
  <c r="H872" i="26"/>
  <c r="M871" i="26"/>
  <c r="H871" i="26"/>
  <c r="M870" i="26"/>
  <c r="H870" i="26"/>
  <c r="M869" i="26"/>
  <c r="H869" i="26"/>
  <c r="M868" i="26"/>
  <c r="H868" i="26"/>
  <c r="M867" i="26"/>
  <c r="H867" i="26"/>
  <c r="M866" i="26"/>
  <c r="H866" i="26"/>
  <c r="M865" i="26"/>
  <c r="H865" i="26"/>
  <c r="M864" i="26"/>
  <c r="H864" i="26"/>
  <c r="M863" i="26"/>
  <c r="H863" i="26"/>
  <c r="M862" i="26"/>
  <c r="H862" i="26"/>
  <c r="M861" i="26"/>
  <c r="H861" i="26"/>
  <c r="M860" i="26"/>
  <c r="H860" i="26"/>
  <c r="M859" i="26"/>
  <c r="H859" i="26"/>
  <c r="M858" i="26"/>
  <c r="H858" i="26"/>
  <c r="M857" i="26"/>
  <c r="H857" i="26"/>
  <c r="M856" i="26"/>
  <c r="H856" i="26"/>
  <c r="M855" i="26"/>
  <c r="H855" i="26"/>
  <c r="M854" i="26"/>
  <c r="H854" i="26"/>
  <c r="M853" i="26"/>
  <c r="H853" i="26"/>
  <c r="M852" i="26"/>
  <c r="H852" i="26"/>
  <c r="M851" i="26"/>
  <c r="H851" i="26"/>
  <c r="M850" i="26"/>
  <c r="H850" i="26"/>
  <c r="M849" i="26"/>
  <c r="H849" i="26"/>
  <c r="M848" i="26"/>
  <c r="H848" i="26"/>
  <c r="M847" i="26"/>
  <c r="H847" i="26"/>
  <c r="M846" i="26"/>
  <c r="H846" i="26"/>
  <c r="M845" i="26"/>
  <c r="H845" i="26"/>
  <c r="M844" i="26"/>
  <c r="H844" i="26"/>
  <c r="M843" i="26"/>
  <c r="H843" i="26"/>
  <c r="M842" i="26"/>
  <c r="H842" i="26"/>
  <c r="M841" i="26"/>
  <c r="H841" i="26"/>
  <c r="M840" i="26"/>
  <c r="H840" i="26"/>
  <c r="M839" i="26"/>
  <c r="H839" i="26"/>
  <c r="M838" i="26"/>
  <c r="H838" i="26"/>
  <c r="M837" i="26"/>
  <c r="H837" i="26"/>
  <c r="M836" i="26"/>
  <c r="H836" i="26"/>
  <c r="M835" i="26"/>
  <c r="H835" i="26"/>
  <c r="M834" i="26"/>
  <c r="H834" i="26"/>
  <c r="M833" i="26"/>
  <c r="H833" i="26"/>
  <c r="M832" i="26"/>
  <c r="H832" i="26"/>
  <c r="M831" i="26"/>
  <c r="H831" i="26"/>
  <c r="M830" i="26"/>
  <c r="H830" i="26"/>
  <c r="M829" i="26"/>
  <c r="H829" i="26"/>
  <c r="M828" i="26"/>
  <c r="H828" i="26"/>
  <c r="M827" i="26"/>
  <c r="H827" i="26"/>
  <c r="M826" i="26"/>
  <c r="H826" i="26"/>
  <c r="M825" i="26"/>
  <c r="H825" i="26"/>
  <c r="M824" i="26"/>
  <c r="H824" i="26"/>
  <c r="M823" i="26"/>
  <c r="H823" i="26"/>
  <c r="M822" i="26"/>
  <c r="H822" i="26"/>
  <c r="M821" i="26"/>
  <c r="H821" i="26"/>
  <c r="M820" i="26"/>
  <c r="H820" i="26"/>
  <c r="M819" i="26"/>
  <c r="H819" i="26"/>
  <c r="M818" i="26"/>
  <c r="H818" i="26"/>
  <c r="M817" i="26"/>
  <c r="H817" i="26"/>
  <c r="M816" i="26"/>
  <c r="H816" i="26"/>
  <c r="M815" i="26"/>
  <c r="H815" i="26"/>
  <c r="M814" i="26"/>
  <c r="H814" i="26"/>
  <c r="M813" i="26"/>
  <c r="H813" i="26"/>
  <c r="M812" i="26"/>
  <c r="H812" i="26"/>
  <c r="M811" i="26"/>
  <c r="H811" i="26"/>
  <c r="M810" i="26"/>
  <c r="H810" i="26"/>
  <c r="M809" i="26"/>
  <c r="H809" i="26"/>
  <c r="M808" i="26"/>
  <c r="H808" i="26"/>
  <c r="M807" i="26"/>
  <c r="H807" i="26"/>
  <c r="M806" i="26"/>
  <c r="H806" i="26"/>
  <c r="M805" i="26"/>
  <c r="H805" i="26"/>
  <c r="M804" i="26"/>
  <c r="H804" i="26"/>
  <c r="M803" i="26"/>
  <c r="H803" i="26"/>
  <c r="M802" i="26"/>
  <c r="H802" i="26"/>
  <c r="M801" i="26"/>
  <c r="H801" i="26"/>
  <c r="M800" i="26"/>
  <c r="H800" i="26"/>
  <c r="M799" i="26"/>
  <c r="H799" i="26"/>
  <c r="M798" i="26"/>
  <c r="H798" i="26"/>
  <c r="M797" i="26"/>
  <c r="H797" i="26"/>
  <c r="M796" i="26"/>
  <c r="H796" i="26"/>
  <c r="M795" i="26"/>
  <c r="H795" i="26"/>
  <c r="M794" i="26"/>
  <c r="H794" i="26"/>
  <c r="M793" i="26"/>
  <c r="H793" i="26"/>
  <c r="M792" i="26"/>
  <c r="H792" i="26"/>
  <c r="M791" i="26"/>
  <c r="H791" i="26"/>
  <c r="M790" i="26"/>
  <c r="H790" i="26"/>
  <c r="M789" i="26"/>
  <c r="H789" i="26"/>
  <c r="M788" i="26"/>
  <c r="H788" i="26"/>
  <c r="M787" i="26"/>
  <c r="H787" i="26"/>
  <c r="M786" i="26"/>
  <c r="H786" i="26"/>
  <c r="M785" i="26"/>
  <c r="H785" i="26"/>
  <c r="M784" i="26"/>
  <c r="H784" i="26"/>
  <c r="M783" i="26"/>
  <c r="H783" i="26"/>
  <c r="M782" i="26"/>
  <c r="H782" i="26"/>
  <c r="M781" i="26"/>
  <c r="H781" i="26"/>
  <c r="M780" i="26"/>
  <c r="H780" i="26"/>
  <c r="M779" i="26"/>
  <c r="H779" i="26"/>
  <c r="M778" i="26"/>
  <c r="H778" i="26"/>
  <c r="M777" i="26"/>
  <c r="H777" i="26"/>
  <c r="M776" i="26"/>
  <c r="H776" i="26"/>
  <c r="M775" i="26"/>
  <c r="H775" i="26"/>
  <c r="M774" i="26"/>
  <c r="H774" i="26"/>
  <c r="M773" i="26"/>
  <c r="H773" i="26"/>
  <c r="M772" i="26"/>
  <c r="H772" i="26"/>
  <c r="M771" i="26"/>
  <c r="H771" i="26"/>
  <c r="M770" i="26"/>
  <c r="H770" i="26"/>
  <c r="M769" i="26"/>
  <c r="H769" i="26"/>
  <c r="M768" i="26"/>
  <c r="H768" i="26"/>
  <c r="M767" i="26"/>
  <c r="H767" i="26"/>
  <c r="S348" i="17" l="1"/>
  <c r="K348" i="17"/>
  <c r="S347" i="17"/>
  <c r="K347" i="17"/>
  <c r="S346" i="17"/>
  <c r="K346" i="17"/>
  <c r="S345" i="17"/>
  <c r="K345" i="17"/>
  <c r="S344" i="17"/>
  <c r="K344" i="17"/>
  <c r="S343" i="17"/>
  <c r="K343" i="17"/>
  <c r="S342" i="17"/>
  <c r="K342" i="17"/>
  <c r="S341" i="17"/>
  <c r="K341" i="17"/>
  <c r="S340" i="17"/>
  <c r="K340" i="17"/>
  <c r="S339" i="17"/>
  <c r="K339" i="17"/>
  <c r="S338" i="17"/>
  <c r="K338" i="17"/>
  <c r="S337" i="17"/>
  <c r="K337" i="17"/>
  <c r="S336" i="17"/>
  <c r="K336" i="17"/>
  <c r="S335" i="17"/>
  <c r="K335" i="17"/>
  <c r="J335" i="17"/>
  <c r="S334" i="17"/>
  <c r="K334" i="17"/>
  <c r="S333" i="17"/>
  <c r="K333" i="17"/>
  <c r="S332" i="17"/>
  <c r="K332" i="17"/>
  <c r="S331" i="17"/>
  <c r="K331" i="17"/>
  <c r="J331" i="17"/>
  <c r="S330" i="17"/>
  <c r="K330" i="17"/>
  <c r="S329" i="17"/>
  <c r="K329" i="17"/>
  <c r="S328" i="17"/>
  <c r="K328" i="17"/>
  <c r="S327" i="17"/>
  <c r="K327" i="17"/>
  <c r="S326" i="17"/>
  <c r="K326" i="17"/>
  <c r="S325" i="17"/>
  <c r="K325" i="17"/>
  <c r="S324" i="17"/>
  <c r="K324" i="17"/>
  <c r="S323" i="17"/>
  <c r="K323" i="17"/>
  <c r="S322" i="17"/>
  <c r="K322" i="17"/>
  <c r="S321" i="17"/>
  <c r="K321" i="17"/>
  <c r="S320" i="17"/>
  <c r="K320" i="17"/>
  <c r="H348" i="17"/>
  <c r="J348" i="17" s="1"/>
  <c r="H347" i="17"/>
  <c r="J347" i="17" s="1"/>
  <c r="H346" i="17"/>
  <c r="J346" i="17" s="1"/>
  <c r="H345" i="17"/>
  <c r="J345" i="17" s="1"/>
  <c r="H344" i="17"/>
  <c r="J344" i="17" s="1"/>
  <c r="H343" i="17"/>
  <c r="J343" i="17" s="1"/>
  <c r="H342" i="17"/>
  <c r="J342" i="17" s="1"/>
  <c r="H341" i="17"/>
  <c r="J341" i="17" s="1"/>
  <c r="H340" i="17"/>
  <c r="J340" i="17" s="1"/>
  <c r="H339" i="17"/>
  <c r="J339" i="17" s="1"/>
  <c r="H338" i="17"/>
  <c r="J338" i="17" s="1"/>
  <c r="H337" i="17"/>
  <c r="J337" i="17" s="1"/>
  <c r="H336" i="17"/>
  <c r="J336" i="17" s="1"/>
  <c r="H335" i="17"/>
  <c r="H334" i="17"/>
  <c r="J334" i="17" s="1"/>
  <c r="H333" i="17"/>
  <c r="J333" i="17" s="1"/>
  <c r="H332" i="17"/>
  <c r="J332" i="17" s="1"/>
  <c r="H331" i="17"/>
  <c r="H330" i="17"/>
  <c r="J330" i="17" s="1"/>
  <c r="H329" i="17"/>
  <c r="J329" i="17" s="1"/>
  <c r="H328" i="17"/>
  <c r="J328" i="17" s="1"/>
  <c r="H327" i="17"/>
  <c r="J327" i="17" s="1"/>
  <c r="H326" i="17"/>
  <c r="J326" i="17" s="1"/>
  <c r="H325" i="17"/>
  <c r="J325" i="17" s="1"/>
  <c r="H324" i="17"/>
  <c r="J324" i="17" s="1"/>
  <c r="H323" i="17"/>
  <c r="J323" i="17" s="1"/>
  <c r="H322" i="17"/>
  <c r="J322" i="17" s="1"/>
  <c r="H321" i="17"/>
  <c r="J321" i="17" s="1"/>
  <c r="H320" i="17"/>
  <c r="J320" i="17" s="1"/>
  <c r="S224" i="17"/>
  <c r="K224" i="17"/>
  <c r="S223" i="17"/>
  <c r="K223" i="17"/>
  <c r="S222" i="17"/>
  <c r="K222" i="17"/>
  <c r="S221" i="17"/>
  <c r="K221" i="17"/>
  <c r="S220" i="17"/>
  <c r="K220" i="17"/>
  <c r="S219" i="17"/>
  <c r="K219" i="17"/>
  <c r="S218" i="17"/>
  <c r="K218" i="17"/>
  <c r="S217" i="17"/>
  <c r="K217" i="17"/>
  <c r="S216" i="17"/>
  <c r="K216" i="17"/>
  <c r="S215" i="17"/>
  <c r="K215" i="17"/>
  <c r="S214" i="17"/>
  <c r="K214" i="17"/>
  <c r="S213" i="17"/>
  <c r="K213" i="17"/>
  <c r="S212" i="17"/>
  <c r="K212" i="17"/>
  <c r="S211" i="17"/>
  <c r="K211" i="17"/>
  <c r="S210" i="17"/>
  <c r="K210" i="17"/>
  <c r="S209" i="17"/>
  <c r="K209" i="17"/>
  <c r="S208" i="17"/>
  <c r="K208" i="17"/>
  <c r="S207" i="17"/>
  <c r="K207" i="17"/>
  <c r="S206" i="17"/>
  <c r="K206" i="17"/>
  <c r="S205" i="17"/>
  <c r="K205" i="17"/>
  <c r="S204" i="17"/>
  <c r="K204" i="17"/>
  <c r="S203" i="17"/>
  <c r="K203" i="17"/>
  <c r="H224" i="17"/>
  <c r="J224" i="17" s="1"/>
  <c r="H223" i="17"/>
  <c r="J223" i="17" s="1"/>
  <c r="H222" i="17"/>
  <c r="J222" i="17" s="1"/>
  <c r="H221" i="17"/>
  <c r="J221" i="17" s="1"/>
  <c r="H220" i="17"/>
  <c r="J220" i="17" s="1"/>
  <c r="H219" i="17"/>
  <c r="J219" i="17" s="1"/>
  <c r="H218" i="17"/>
  <c r="J218" i="17" s="1"/>
  <c r="H217" i="17"/>
  <c r="J217" i="17" s="1"/>
  <c r="H216" i="17"/>
  <c r="J216" i="17" s="1"/>
  <c r="H215" i="17"/>
  <c r="J215" i="17" s="1"/>
  <c r="H214" i="17"/>
  <c r="J214" i="17" s="1"/>
  <c r="H213" i="17"/>
  <c r="J213" i="17" s="1"/>
  <c r="H212" i="17"/>
  <c r="J212" i="17" s="1"/>
  <c r="H211" i="17"/>
  <c r="J211" i="17" s="1"/>
  <c r="H210" i="17"/>
  <c r="J210" i="17" s="1"/>
  <c r="H209" i="17"/>
  <c r="J209" i="17" s="1"/>
  <c r="H208" i="17"/>
  <c r="J208" i="17" s="1"/>
  <c r="H207" i="17"/>
  <c r="J207" i="17" s="1"/>
  <c r="H206" i="17"/>
  <c r="J206" i="17" s="1"/>
  <c r="H205" i="17"/>
  <c r="J205" i="17" s="1"/>
  <c r="H204" i="17"/>
  <c r="J204" i="17" s="1"/>
  <c r="H203" i="17"/>
  <c r="J203" i="17" s="1"/>
  <c r="S116" i="17" l="1"/>
  <c r="K116" i="17"/>
  <c r="S115" i="17"/>
  <c r="K115" i="17"/>
  <c r="S114" i="17"/>
  <c r="K114" i="17"/>
  <c r="S113" i="17"/>
  <c r="K113" i="17"/>
  <c r="S112" i="17"/>
  <c r="K112" i="17"/>
  <c r="S111" i="17"/>
  <c r="K111" i="17"/>
  <c r="S110" i="17"/>
  <c r="K110" i="17"/>
  <c r="S109" i="17"/>
  <c r="K109" i="17"/>
  <c r="S108" i="17"/>
  <c r="K108" i="17"/>
  <c r="H116" i="17"/>
  <c r="J116" i="17" s="1"/>
  <c r="H115" i="17"/>
  <c r="J115" i="17" s="1"/>
  <c r="H114" i="17"/>
  <c r="J114" i="17" s="1"/>
  <c r="H113" i="17"/>
  <c r="J113" i="17" s="1"/>
  <c r="H112" i="17"/>
  <c r="J112" i="17" s="1"/>
  <c r="H111" i="17"/>
  <c r="J111" i="17" s="1"/>
  <c r="H110" i="17"/>
  <c r="J110" i="17" s="1"/>
  <c r="H109" i="17"/>
  <c r="J109" i="17" s="1"/>
  <c r="H108" i="17"/>
  <c r="J108" i="17" s="1"/>
  <c r="S77" i="17"/>
  <c r="K77" i="17"/>
  <c r="S76" i="17"/>
  <c r="K76" i="17"/>
  <c r="S75" i="17"/>
  <c r="K75" i="17"/>
  <c r="S74" i="17"/>
  <c r="K74" i="17"/>
  <c r="S73" i="17"/>
  <c r="K73" i="17"/>
  <c r="S72" i="17"/>
  <c r="K72" i="17"/>
  <c r="S71" i="17"/>
  <c r="K71" i="17"/>
  <c r="S70" i="17"/>
  <c r="K70" i="17"/>
  <c r="S69" i="17"/>
  <c r="K69" i="17"/>
  <c r="S68" i="17"/>
  <c r="K68" i="17"/>
  <c r="S67" i="17"/>
  <c r="K67" i="17"/>
  <c r="H77" i="17"/>
  <c r="J77" i="17" s="1"/>
  <c r="H76" i="17"/>
  <c r="J76" i="17" s="1"/>
  <c r="H75" i="17"/>
  <c r="J75" i="17" s="1"/>
  <c r="H74" i="17"/>
  <c r="J74" i="17" s="1"/>
  <c r="H73" i="17"/>
  <c r="J73" i="17" s="1"/>
  <c r="H72" i="17"/>
  <c r="J72" i="17" s="1"/>
  <c r="H71" i="17"/>
  <c r="J71" i="17" s="1"/>
  <c r="H70" i="17"/>
  <c r="J70" i="17" s="1"/>
  <c r="H69" i="17"/>
  <c r="J69" i="17" s="1"/>
  <c r="H68" i="17"/>
  <c r="J68" i="17" s="1"/>
  <c r="H67" i="17"/>
  <c r="J67" i="17" s="1"/>
  <c r="S36" i="17"/>
  <c r="K36" i="17"/>
  <c r="S35" i="17"/>
  <c r="K35" i="17"/>
  <c r="S34" i="17"/>
  <c r="K34" i="17"/>
  <c r="S33" i="17"/>
  <c r="K33" i="17"/>
  <c r="S32" i="17"/>
  <c r="K32" i="17"/>
  <c r="S31" i="17"/>
  <c r="K31" i="17"/>
  <c r="S30" i="17"/>
  <c r="K30" i="17"/>
  <c r="S29" i="17"/>
  <c r="K29" i="17"/>
  <c r="S28" i="17"/>
  <c r="K28" i="17"/>
  <c r="S27" i="17"/>
  <c r="K27" i="17"/>
  <c r="S26" i="17"/>
  <c r="K26" i="17"/>
  <c r="H36" i="17"/>
  <c r="J36" i="17" s="1"/>
  <c r="H35" i="17"/>
  <c r="J35" i="17" s="1"/>
  <c r="H34" i="17"/>
  <c r="J34" i="17" s="1"/>
  <c r="H33" i="17"/>
  <c r="J33" i="17" s="1"/>
  <c r="H32" i="17"/>
  <c r="J32" i="17" s="1"/>
  <c r="H31" i="17"/>
  <c r="J31" i="17" s="1"/>
  <c r="H30" i="17"/>
  <c r="J30" i="17" s="1"/>
  <c r="H29" i="17"/>
  <c r="J29" i="17" s="1"/>
  <c r="H28" i="17"/>
  <c r="J28" i="17" s="1"/>
  <c r="H27" i="17"/>
  <c r="J27" i="17" s="1"/>
  <c r="H26" i="17"/>
  <c r="J26" i="17" s="1"/>
  <c r="Q1882" i="16" l="1"/>
  <c r="J1882" i="16"/>
  <c r="G1882" i="16"/>
  <c r="I1882" i="16" s="1"/>
  <c r="Q1840" i="16" l="1"/>
  <c r="J1840" i="16"/>
  <c r="Q1839" i="16"/>
  <c r="J1839" i="16"/>
  <c r="Q1838" i="16"/>
  <c r="J1838" i="16"/>
  <c r="Q1837" i="16"/>
  <c r="J1837" i="16"/>
  <c r="Q1836" i="16"/>
  <c r="J1836" i="16"/>
  <c r="Q1835" i="16"/>
  <c r="J1835" i="16"/>
  <c r="Q1834" i="16"/>
  <c r="J1834" i="16"/>
  <c r="Q1833" i="16"/>
  <c r="J1833" i="16"/>
  <c r="Q1832" i="16"/>
  <c r="J1832" i="16"/>
  <c r="Q1831" i="16"/>
  <c r="J1831" i="16"/>
  <c r="Q1830" i="16"/>
  <c r="J1830" i="16"/>
  <c r="Q1829" i="16"/>
  <c r="J1829" i="16"/>
  <c r="Q1828" i="16"/>
  <c r="J1828" i="16"/>
  <c r="Q1827" i="16"/>
  <c r="J1827" i="16"/>
  <c r="Q1826" i="16"/>
  <c r="J1826" i="16"/>
  <c r="Q1825" i="16"/>
  <c r="J1825" i="16"/>
  <c r="Q1824" i="16"/>
  <c r="J1824" i="16"/>
  <c r="Q1823" i="16"/>
  <c r="J1823" i="16"/>
  <c r="Q1822" i="16"/>
  <c r="J1822" i="16"/>
  <c r="Q1821" i="16"/>
  <c r="J1821" i="16"/>
  <c r="Q1820" i="16"/>
  <c r="J1820" i="16"/>
  <c r="Q1819" i="16"/>
  <c r="J1819" i="16"/>
  <c r="Q1818" i="16"/>
  <c r="J1818" i="16"/>
  <c r="Q1817" i="16"/>
  <c r="J1817" i="16"/>
  <c r="Q1816" i="16"/>
  <c r="J1816" i="16"/>
  <c r="Q1815" i="16"/>
  <c r="J1815" i="16"/>
  <c r="Q1814" i="16"/>
  <c r="J1814" i="16"/>
  <c r="Q1813" i="16"/>
  <c r="J1813" i="16"/>
  <c r="Q1812" i="16"/>
  <c r="J1812" i="16"/>
  <c r="Q1811" i="16"/>
  <c r="J1811" i="16"/>
  <c r="Q1810" i="16"/>
  <c r="J1810" i="16"/>
  <c r="Q1809" i="16"/>
  <c r="J1809" i="16"/>
  <c r="Q1808" i="16"/>
  <c r="J1808" i="16"/>
  <c r="Q1807" i="16"/>
  <c r="J1807" i="16"/>
  <c r="Q1806" i="16"/>
  <c r="J1806" i="16"/>
  <c r="Q1805" i="16"/>
  <c r="J1805" i="16"/>
  <c r="Q1804" i="16"/>
  <c r="J1804" i="16"/>
  <c r="Q1803" i="16"/>
  <c r="J1803" i="16"/>
  <c r="Q1802" i="16"/>
  <c r="J1802" i="16"/>
  <c r="Q1801" i="16"/>
  <c r="J1801" i="16"/>
  <c r="Q1800" i="16"/>
  <c r="J1800" i="16"/>
  <c r="Q1799" i="16"/>
  <c r="J1799" i="16"/>
  <c r="Q1798" i="16"/>
  <c r="J1798" i="16"/>
  <c r="Q1797" i="16"/>
  <c r="J1797" i="16"/>
  <c r="Q1796" i="16"/>
  <c r="J1796" i="16"/>
  <c r="Q1795" i="16"/>
  <c r="J1795" i="16"/>
  <c r="Q1794" i="16"/>
  <c r="J1794" i="16"/>
  <c r="Q1793" i="16"/>
  <c r="J1793" i="16"/>
  <c r="Q1792" i="16"/>
  <c r="J1792" i="16"/>
  <c r="Q1791" i="16"/>
  <c r="J1791" i="16"/>
  <c r="Q1790" i="16"/>
  <c r="J1790" i="16"/>
  <c r="Q1789" i="16"/>
  <c r="J1789" i="16"/>
  <c r="Q1788" i="16"/>
  <c r="J1788" i="16"/>
  <c r="Q1787" i="16"/>
  <c r="J1787" i="16"/>
  <c r="Q1786" i="16"/>
  <c r="J1786" i="16"/>
  <c r="Q1785" i="16"/>
  <c r="J1785" i="16"/>
  <c r="Q1784" i="16"/>
  <c r="J1784" i="16"/>
  <c r="Q1783" i="16"/>
  <c r="J1783" i="16"/>
  <c r="Q1782" i="16"/>
  <c r="J1782" i="16"/>
  <c r="Q1781" i="16"/>
  <c r="J1781" i="16"/>
  <c r="Q1780" i="16"/>
  <c r="J1780" i="16"/>
  <c r="Q1779" i="16"/>
  <c r="J1779" i="16"/>
  <c r="Q1778" i="16"/>
  <c r="J1778" i="16"/>
  <c r="Q1777" i="16"/>
  <c r="J1777" i="16"/>
  <c r="Q1776" i="16"/>
  <c r="J1776" i="16"/>
  <c r="Q1775" i="16"/>
  <c r="J1775" i="16"/>
  <c r="Q1774" i="16"/>
  <c r="J1774" i="16"/>
  <c r="Q1773" i="16"/>
  <c r="J1773" i="16"/>
  <c r="Q1772" i="16"/>
  <c r="J1772" i="16"/>
  <c r="Q1771" i="16"/>
  <c r="J1771" i="16"/>
  <c r="Q1770" i="16"/>
  <c r="J1770" i="16"/>
  <c r="Q1769" i="16"/>
  <c r="J1769" i="16"/>
  <c r="Q1768" i="16"/>
  <c r="J1768" i="16"/>
  <c r="Q1767" i="16"/>
  <c r="J1767" i="16"/>
  <c r="Q1766" i="16"/>
  <c r="J1766" i="16"/>
  <c r="Q1765" i="16"/>
  <c r="J1765" i="16"/>
  <c r="Q1764" i="16"/>
  <c r="J1764" i="16"/>
  <c r="Q1763" i="16"/>
  <c r="J1763" i="16"/>
  <c r="Q1762" i="16"/>
  <c r="J1762" i="16"/>
  <c r="Q1761" i="16"/>
  <c r="J1761" i="16"/>
  <c r="Q1760" i="16"/>
  <c r="J1760" i="16"/>
  <c r="Q1759" i="16"/>
  <c r="J1759" i="16"/>
  <c r="G1840" i="16"/>
  <c r="I1840" i="16" s="1"/>
  <c r="G1839" i="16"/>
  <c r="I1839" i="16" s="1"/>
  <c r="G1838" i="16"/>
  <c r="I1838" i="16" s="1"/>
  <c r="G1837" i="16"/>
  <c r="I1837" i="16" s="1"/>
  <c r="G1836" i="16"/>
  <c r="I1836" i="16" s="1"/>
  <c r="G1835" i="16"/>
  <c r="I1835" i="16" s="1"/>
  <c r="G1834" i="16"/>
  <c r="I1834" i="16" s="1"/>
  <c r="G1833" i="16"/>
  <c r="I1833" i="16" s="1"/>
  <c r="G1832" i="16"/>
  <c r="I1832" i="16" s="1"/>
  <c r="G1831" i="16"/>
  <c r="I1831" i="16" s="1"/>
  <c r="G1830" i="16"/>
  <c r="I1830" i="16" s="1"/>
  <c r="G1829" i="16"/>
  <c r="I1829" i="16" s="1"/>
  <c r="G1828" i="16"/>
  <c r="I1828" i="16" s="1"/>
  <c r="G1827" i="16"/>
  <c r="I1827" i="16" s="1"/>
  <c r="G1826" i="16"/>
  <c r="I1826" i="16" s="1"/>
  <c r="G1825" i="16"/>
  <c r="I1825" i="16" s="1"/>
  <c r="G1824" i="16"/>
  <c r="I1824" i="16" s="1"/>
  <c r="G1823" i="16"/>
  <c r="I1823" i="16" s="1"/>
  <c r="G1822" i="16"/>
  <c r="I1822" i="16" s="1"/>
  <c r="G1821" i="16"/>
  <c r="I1821" i="16" s="1"/>
  <c r="G1820" i="16"/>
  <c r="I1820" i="16" s="1"/>
  <c r="G1819" i="16"/>
  <c r="I1819" i="16" s="1"/>
  <c r="G1818" i="16"/>
  <c r="I1818" i="16" s="1"/>
  <c r="G1817" i="16"/>
  <c r="I1817" i="16" s="1"/>
  <c r="G1816" i="16"/>
  <c r="I1816" i="16" s="1"/>
  <c r="G1815" i="16"/>
  <c r="I1815" i="16" s="1"/>
  <c r="G1814" i="16"/>
  <c r="I1814" i="16" s="1"/>
  <c r="G1813" i="16"/>
  <c r="I1813" i="16" s="1"/>
  <c r="G1812" i="16"/>
  <c r="I1812" i="16" s="1"/>
  <c r="G1811" i="16"/>
  <c r="I1811" i="16" s="1"/>
  <c r="G1810" i="16"/>
  <c r="I1810" i="16" s="1"/>
  <c r="G1809" i="16"/>
  <c r="I1809" i="16" s="1"/>
  <c r="G1808" i="16"/>
  <c r="I1808" i="16" s="1"/>
  <c r="G1807" i="16"/>
  <c r="I1807" i="16" s="1"/>
  <c r="G1806" i="16"/>
  <c r="I1806" i="16" s="1"/>
  <c r="G1805" i="16"/>
  <c r="I1805" i="16" s="1"/>
  <c r="G1804" i="16"/>
  <c r="I1804" i="16" s="1"/>
  <c r="G1803" i="16"/>
  <c r="I1803" i="16" s="1"/>
  <c r="G1802" i="16"/>
  <c r="I1802" i="16" s="1"/>
  <c r="G1801" i="16"/>
  <c r="I1801" i="16" s="1"/>
  <c r="G1800" i="16"/>
  <c r="I1800" i="16" s="1"/>
  <c r="G1799" i="16"/>
  <c r="I1799" i="16" s="1"/>
  <c r="G1798" i="16"/>
  <c r="I1798" i="16" s="1"/>
  <c r="G1797" i="16"/>
  <c r="I1797" i="16" s="1"/>
  <c r="G1796" i="16"/>
  <c r="I1796" i="16" s="1"/>
  <c r="G1795" i="16"/>
  <c r="I1795" i="16" s="1"/>
  <c r="G1794" i="16"/>
  <c r="I1794" i="16" s="1"/>
  <c r="G1793" i="16"/>
  <c r="I1793" i="16" s="1"/>
  <c r="G1792" i="16"/>
  <c r="I1792" i="16" s="1"/>
  <c r="G1791" i="16"/>
  <c r="I1791" i="16" s="1"/>
  <c r="G1790" i="16"/>
  <c r="I1790" i="16" s="1"/>
  <c r="G1789" i="16"/>
  <c r="I1789" i="16" s="1"/>
  <c r="G1788" i="16"/>
  <c r="I1788" i="16" s="1"/>
  <c r="G1787" i="16"/>
  <c r="I1787" i="16" s="1"/>
  <c r="G1786" i="16"/>
  <c r="I1786" i="16" s="1"/>
  <c r="G1785" i="16"/>
  <c r="I1785" i="16" s="1"/>
  <c r="G1784" i="16"/>
  <c r="I1784" i="16" s="1"/>
  <c r="G1783" i="16"/>
  <c r="I1783" i="16" s="1"/>
  <c r="G1782" i="16"/>
  <c r="I1782" i="16" s="1"/>
  <c r="G1781" i="16"/>
  <c r="I1781" i="16" s="1"/>
  <c r="G1780" i="16"/>
  <c r="I1780" i="16" s="1"/>
  <c r="G1779" i="16"/>
  <c r="I1779" i="16" s="1"/>
  <c r="G1778" i="16"/>
  <c r="I1778" i="16" s="1"/>
  <c r="G1777" i="16"/>
  <c r="I1777" i="16" s="1"/>
  <c r="G1776" i="16"/>
  <c r="I1776" i="16" s="1"/>
  <c r="G1775" i="16"/>
  <c r="I1775" i="16" s="1"/>
  <c r="G1774" i="16"/>
  <c r="I1774" i="16" s="1"/>
  <c r="G1773" i="16"/>
  <c r="I1773" i="16" s="1"/>
  <c r="G1772" i="16"/>
  <c r="I1772" i="16" s="1"/>
  <c r="G1771" i="16"/>
  <c r="I1771" i="16" s="1"/>
  <c r="G1770" i="16"/>
  <c r="I1770" i="16" s="1"/>
  <c r="G1769" i="16"/>
  <c r="I1769" i="16" s="1"/>
  <c r="G1768" i="16"/>
  <c r="I1768" i="16" s="1"/>
  <c r="G1767" i="16"/>
  <c r="I1767" i="16" s="1"/>
  <c r="G1766" i="16"/>
  <c r="I1766" i="16" s="1"/>
  <c r="G1765" i="16"/>
  <c r="I1765" i="16" s="1"/>
  <c r="G1764" i="16"/>
  <c r="I1764" i="16" s="1"/>
  <c r="G1763" i="16"/>
  <c r="I1763" i="16" s="1"/>
  <c r="G1762" i="16"/>
  <c r="I1762" i="16" s="1"/>
  <c r="G1761" i="16"/>
  <c r="I1761" i="16" s="1"/>
  <c r="G1760" i="16"/>
  <c r="I1760" i="16" s="1"/>
  <c r="G1759" i="16"/>
  <c r="I1759" i="16" s="1"/>
  <c r="Q1319" i="16"/>
  <c r="J1319" i="16"/>
  <c r="Q1318" i="16"/>
  <c r="J1318" i="16"/>
  <c r="Q1317" i="16"/>
  <c r="J1317" i="16"/>
  <c r="Q1316" i="16"/>
  <c r="J1316" i="16"/>
  <c r="Q1315" i="16"/>
  <c r="J1315" i="16"/>
  <c r="G1319" i="16"/>
  <c r="I1319" i="16" s="1"/>
  <c r="G1318" i="16"/>
  <c r="I1318" i="16" s="1"/>
  <c r="G1317" i="16"/>
  <c r="I1317" i="16" s="1"/>
  <c r="G1316" i="16"/>
  <c r="I1316" i="16" s="1"/>
  <c r="G1315" i="16"/>
  <c r="I1315" i="16" s="1"/>
  <c r="Q2150" i="16" l="1"/>
  <c r="J2150" i="16"/>
  <c r="Q2149" i="16"/>
  <c r="J2149" i="16"/>
  <c r="Q2148" i="16"/>
  <c r="J2148" i="16"/>
  <c r="Q2147" i="16"/>
  <c r="J2147" i="16"/>
  <c r="Q2146" i="16"/>
  <c r="J2146" i="16"/>
  <c r="Q2145" i="16"/>
  <c r="J2145" i="16"/>
  <c r="Q2144" i="16"/>
  <c r="J2144" i="16"/>
  <c r="Q2143" i="16"/>
  <c r="J2143" i="16"/>
  <c r="Q2142" i="16"/>
  <c r="J2142" i="16"/>
  <c r="Q2141" i="16"/>
  <c r="J2141" i="16"/>
  <c r="Q2140" i="16"/>
  <c r="J2140" i="16"/>
  <c r="Q2139" i="16"/>
  <c r="J2139" i="16"/>
  <c r="Q2138" i="16"/>
  <c r="J2138" i="16"/>
  <c r="Q2137" i="16"/>
  <c r="J2137" i="16"/>
  <c r="Q2136" i="16"/>
  <c r="J2136" i="16"/>
  <c r="Q2135" i="16"/>
  <c r="J2135" i="16"/>
  <c r="Q2134" i="16"/>
  <c r="J2134" i="16"/>
  <c r="Q2133" i="16"/>
  <c r="J2133" i="16"/>
  <c r="Q2132" i="16"/>
  <c r="J2132" i="16"/>
  <c r="Q2131" i="16"/>
  <c r="J2131" i="16"/>
  <c r="Q2130" i="16"/>
  <c r="J2130" i="16"/>
  <c r="Q2129" i="16"/>
  <c r="J2129" i="16"/>
  <c r="Q2128" i="16"/>
  <c r="J2128" i="16"/>
  <c r="Q2127" i="16"/>
  <c r="J2127" i="16"/>
  <c r="Q2126" i="16"/>
  <c r="J2126" i="16"/>
  <c r="Q2125" i="16"/>
  <c r="J2125" i="16"/>
  <c r="Q2124" i="16"/>
  <c r="J2124" i="16"/>
  <c r="Q2123" i="16"/>
  <c r="J2123" i="16"/>
  <c r="Q2122" i="16"/>
  <c r="J2122" i="16"/>
  <c r="Q2121" i="16"/>
  <c r="J2121" i="16"/>
  <c r="Q2120" i="16"/>
  <c r="J2120" i="16"/>
  <c r="G2150" i="16"/>
  <c r="I2150" i="16" s="1"/>
  <c r="G2149" i="16"/>
  <c r="I2149" i="16" s="1"/>
  <c r="G2148" i="16"/>
  <c r="I2148" i="16" s="1"/>
  <c r="G2147" i="16"/>
  <c r="I2147" i="16" s="1"/>
  <c r="G2146" i="16"/>
  <c r="I2146" i="16" s="1"/>
  <c r="G2145" i="16"/>
  <c r="I2145" i="16" s="1"/>
  <c r="G2144" i="16"/>
  <c r="I2144" i="16" s="1"/>
  <c r="G2143" i="16"/>
  <c r="I2143" i="16" s="1"/>
  <c r="G2142" i="16"/>
  <c r="I2142" i="16" s="1"/>
  <c r="G2141" i="16"/>
  <c r="I2141" i="16" s="1"/>
  <c r="G2140" i="16"/>
  <c r="I2140" i="16" s="1"/>
  <c r="G2139" i="16"/>
  <c r="I2139" i="16" s="1"/>
  <c r="G2138" i="16"/>
  <c r="I2138" i="16" s="1"/>
  <c r="G2137" i="16"/>
  <c r="I2137" i="16" s="1"/>
  <c r="G2136" i="16"/>
  <c r="I2136" i="16" s="1"/>
  <c r="G2135" i="16"/>
  <c r="I2135" i="16" s="1"/>
  <c r="G2134" i="16"/>
  <c r="I2134" i="16" s="1"/>
  <c r="G2133" i="16"/>
  <c r="I2133" i="16" s="1"/>
  <c r="G2132" i="16"/>
  <c r="I2132" i="16" s="1"/>
  <c r="G2131" i="16"/>
  <c r="I2131" i="16" s="1"/>
  <c r="G2130" i="16"/>
  <c r="I2130" i="16" s="1"/>
  <c r="G2129" i="16"/>
  <c r="I2129" i="16" s="1"/>
  <c r="G2128" i="16"/>
  <c r="I2128" i="16" s="1"/>
  <c r="G2127" i="16"/>
  <c r="I2127" i="16" s="1"/>
  <c r="G2126" i="16"/>
  <c r="I2126" i="16" s="1"/>
  <c r="G2125" i="16"/>
  <c r="I2125" i="16" s="1"/>
  <c r="G2124" i="16"/>
  <c r="I2124" i="16" s="1"/>
  <c r="G2123" i="16"/>
  <c r="I2123" i="16" s="1"/>
  <c r="G2122" i="16"/>
  <c r="I2122" i="16" s="1"/>
  <c r="G2121" i="16"/>
  <c r="I2121" i="16" s="1"/>
  <c r="G2120" i="16"/>
  <c r="I2120" i="16" s="1"/>
  <c r="G1224" i="16"/>
  <c r="I1224" i="16" s="1"/>
  <c r="G1223" i="16"/>
  <c r="I1223" i="16" s="1"/>
  <c r="G1222" i="16"/>
  <c r="I1222" i="16" s="1"/>
  <c r="G1221" i="16"/>
  <c r="I1221" i="16" s="1"/>
  <c r="G1220" i="16"/>
  <c r="I1220" i="16" s="1"/>
  <c r="G1219" i="16"/>
  <c r="I1219" i="16" s="1"/>
  <c r="G1218" i="16"/>
  <c r="I1218" i="16" s="1"/>
  <c r="G1217" i="16"/>
  <c r="I1217" i="16" s="1"/>
  <c r="G1216" i="16"/>
  <c r="I1216" i="16" s="1"/>
  <c r="G1215" i="16"/>
  <c r="I1215" i="16" s="1"/>
  <c r="G1214" i="16"/>
  <c r="I1214" i="16" s="1"/>
  <c r="G1213" i="16"/>
  <c r="I1213" i="16" s="1"/>
  <c r="G1212" i="16"/>
  <c r="I1212" i="16" s="1"/>
  <c r="G1211" i="16"/>
  <c r="I1211" i="16" s="1"/>
  <c r="G1210" i="16"/>
  <c r="I1210" i="16" s="1"/>
  <c r="G1209" i="16"/>
  <c r="I1209" i="16" s="1"/>
  <c r="G1208" i="16"/>
  <c r="I1208" i="16" s="1"/>
  <c r="G1207" i="16"/>
  <c r="I1207" i="16" s="1"/>
  <c r="G1206" i="16"/>
  <c r="I1206" i="16" s="1"/>
  <c r="G1205" i="16"/>
  <c r="I1205" i="16" s="1"/>
  <c r="G1204" i="16"/>
  <c r="I1204" i="16" s="1"/>
  <c r="G1203" i="16"/>
  <c r="I1203" i="16" s="1"/>
  <c r="G1202" i="16"/>
  <c r="I1202" i="16" s="1"/>
  <c r="G1201" i="16"/>
  <c r="I1201" i="16" s="1"/>
  <c r="G1200" i="16"/>
  <c r="I1200" i="16" s="1"/>
  <c r="G1199" i="16"/>
  <c r="I1199" i="16" s="1"/>
  <c r="G1198" i="16"/>
  <c r="G1197" i="16"/>
  <c r="I1197" i="16" s="1"/>
  <c r="G1196" i="16"/>
  <c r="I1196" i="16" s="1"/>
  <c r="G1195" i="16"/>
  <c r="I1195" i="16" s="1"/>
  <c r="G1194" i="16"/>
  <c r="I1194" i="16" s="1"/>
  <c r="G1193" i="16"/>
  <c r="I1193" i="16" s="1"/>
  <c r="G1192" i="16"/>
  <c r="I1192" i="16" s="1"/>
  <c r="G1191" i="16"/>
  <c r="I1191" i="16" s="1"/>
  <c r="G1190" i="16"/>
  <c r="I1190" i="16" s="1"/>
  <c r="G1189" i="16"/>
  <c r="I1189" i="16" s="1"/>
  <c r="G1188" i="16"/>
  <c r="I1188" i="16" s="1"/>
  <c r="G1187" i="16"/>
  <c r="I1187" i="16" s="1"/>
  <c r="G1186" i="16"/>
  <c r="I1186" i="16" s="1"/>
  <c r="G1185" i="16"/>
  <c r="I1185" i="16" s="1"/>
  <c r="G1184" i="16"/>
  <c r="I1184" i="16" s="1"/>
  <c r="G1183" i="16"/>
  <c r="I1183" i="16" s="1"/>
  <c r="G1182" i="16"/>
  <c r="I1182" i="16" s="1"/>
  <c r="G1181" i="16"/>
  <c r="I1181" i="16" s="1"/>
  <c r="Q919" i="16"/>
  <c r="J919" i="16"/>
  <c r="Q918" i="16"/>
  <c r="J918" i="16"/>
  <c r="Q917" i="16"/>
  <c r="J917" i="16"/>
  <c r="Q916" i="16"/>
  <c r="J916" i="16"/>
  <c r="Q915" i="16"/>
  <c r="J915" i="16"/>
  <c r="Q914" i="16"/>
  <c r="J914" i="16"/>
  <c r="Q913" i="16"/>
  <c r="J913" i="16"/>
  <c r="Q912" i="16"/>
  <c r="J912" i="16"/>
  <c r="Q911" i="16"/>
  <c r="J911" i="16"/>
  <c r="Q910" i="16"/>
  <c r="J910" i="16"/>
  <c r="Q909" i="16"/>
  <c r="J909" i="16"/>
  <c r="Q908" i="16"/>
  <c r="J908" i="16"/>
  <c r="Q907" i="16"/>
  <c r="J907" i="16"/>
  <c r="Q906" i="16"/>
  <c r="J906" i="16"/>
  <c r="Q905" i="16"/>
  <c r="J905" i="16"/>
  <c r="Q904" i="16"/>
  <c r="J904" i="16"/>
  <c r="Q903" i="16"/>
  <c r="J903" i="16"/>
  <c r="Q902" i="16"/>
  <c r="J902" i="16"/>
  <c r="Q901" i="16"/>
  <c r="J901" i="16"/>
  <c r="Q900" i="16"/>
  <c r="J900" i="16"/>
  <c r="Q899" i="16"/>
  <c r="J899" i="16"/>
  <c r="Q898" i="16"/>
  <c r="J898" i="16"/>
  <c r="Q897" i="16"/>
  <c r="J897" i="16"/>
  <c r="Q896" i="16"/>
  <c r="J896" i="16"/>
  <c r="Q895" i="16"/>
  <c r="J895" i="16"/>
  <c r="Q894" i="16"/>
  <c r="J894" i="16"/>
  <c r="Q893" i="16"/>
  <c r="J893" i="16"/>
  <c r="Q892" i="16"/>
  <c r="J892" i="16"/>
  <c r="Q891" i="16"/>
  <c r="J891" i="16"/>
  <c r="Q890" i="16"/>
  <c r="J890" i="16"/>
  <c r="Q889" i="16"/>
  <c r="J889" i="16"/>
  <c r="Q888" i="16"/>
  <c r="J888" i="16"/>
  <c r="Q887" i="16"/>
  <c r="J887" i="16"/>
  <c r="Q886" i="16"/>
  <c r="J886" i="16"/>
  <c r="Q885" i="16"/>
  <c r="J885" i="16"/>
  <c r="Q884" i="16"/>
  <c r="J884" i="16"/>
  <c r="Q883" i="16"/>
  <c r="J883" i="16"/>
  <c r="Q882" i="16"/>
  <c r="J882" i="16"/>
  <c r="Q881" i="16"/>
  <c r="J881" i="16"/>
  <c r="Q880" i="16"/>
  <c r="J880" i="16"/>
  <c r="Q879" i="16"/>
  <c r="J879" i="16"/>
  <c r="Q878" i="16"/>
  <c r="J878" i="16"/>
  <c r="Q877" i="16"/>
  <c r="J877" i="16"/>
  <c r="Q876" i="16"/>
  <c r="J876" i="16"/>
  <c r="Q875" i="16"/>
  <c r="J875" i="16"/>
  <c r="Q874" i="16"/>
  <c r="J874" i="16"/>
  <c r="Q873" i="16"/>
  <c r="J873" i="16"/>
  <c r="Q872" i="16"/>
  <c r="J872" i="16"/>
  <c r="Q871" i="16"/>
  <c r="J871" i="16"/>
  <c r="Q870" i="16"/>
  <c r="J870" i="16"/>
  <c r="Q869" i="16"/>
  <c r="J869" i="16"/>
  <c r="Q868" i="16"/>
  <c r="J868" i="16"/>
  <c r="Q867" i="16"/>
  <c r="J867" i="16"/>
  <c r="Q866" i="16"/>
  <c r="J866" i="16"/>
  <c r="Q865" i="16"/>
  <c r="J865" i="16"/>
  <c r="Q864" i="16"/>
  <c r="J864" i="16"/>
  <c r="Q863" i="16"/>
  <c r="J863" i="16"/>
  <c r="Q862" i="16"/>
  <c r="J862" i="16"/>
  <c r="Q861" i="16"/>
  <c r="J861" i="16"/>
  <c r="Q860" i="16"/>
  <c r="J860" i="16"/>
  <c r="Q859" i="16"/>
  <c r="J859" i="16"/>
  <c r="Q858" i="16"/>
  <c r="J858" i="16"/>
  <c r="Q857" i="16"/>
  <c r="J857" i="16"/>
  <c r="Q856" i="16"/>
  <c r="J856" i="16"/>
  <c r="Q855" i="16"/>
  <c r="J855" i="16"/>
  <c r="Q854" i="16"/>
  <c r="J854" i="16"/>
  <c r="Q853" i="16"/>
  <c r="J853" i="16"/>
  <c r="Q852" i="16"/>
  <c r="J852" i="16"/>
  <c r="Q851" i="16"/>
  <c r="J851" i="16"/>
  <c r="Q850" i="16"/>
  <c r="J850" i="16"/>
  <c r="Q849" i="16"/>
  <c r="J849" i="16"/>
  <c r="Q848" i="16"/>
  <c r="J848" i="16"/>
  <c r="Q847" i="16"/>
  <c r="J847" i="16"/>
  <c r="Q846" i="16"/>
  <c r="J846" i="16"/>
  <c r="Q845" i="16"/>
  <c r="J845" i="16"/>
  <c r="Q844" i="16"/>
  <c r="J844" i="16"/>
  <c r="Q843" i="16"/>
  <c r="J843" i="16"/>
  <c r="Q842" i="16"/>
  <c r="J842" i="16"/>
  <c r="Q841" i="16"/>
  <c r="J841" i="16"/>
  <c r="Q840" i="16"/>
  <c r="J840" i="16"/>
  <c r="Q839" i="16"/>
  <c r="J839" i="16"/>
  <c r="Q838" i="16"/>
  <c r="J838" i="16"/>
  <c r="Q837" i="16"/>
  <c r="J837" i="16"/>
  <c r="Q836" i="16"/>
  <c r="J836" i="16"/>
  <c r="Q835" i="16"/>
  <c r="J835" i="16"/>
  <c r="Q834" i="16"/>
  <c r="J834" i="16"/>
  <c r="Q833" i="16"/>
  <c r="J833" i="16"/>
  <c r="Q832" i="16"/>
  <c r="J832" i="16"/>
  <c r="Q831" i="16"/>
  <c r="J831" i="16"/>
  <c r="Q830" i="16"/>
  <c r="J830" i="16"/>
  <c r="Q829" i="16"/>
  <c r="J829" i="16"/>
  <c r="Q828" i="16"/>
  <c r="J828" i="16"/>
  <c r="Q827" i="16"/>
  <c r="J827" i="16"/>
  <c r="Q826" i="16"/>
  <c r="J826" i="16"/>
  <c r="Q825" i="16"/>
  <c r="J825" i="16"/>
  <c r="Q824" i="16"/>
  <c r="J824" i="16"/>
  <c r="Q823" i="16"/>
  <c r="J823" i="16"/>
  <c r="Q822" i="16"/>
  <c r="J822" i="16"/>
  <c r="Q821" i="16"/>
  <c r="J821" i="16"/>
  <c r="Q820" i="16"/>
  <c r="J820" i="16"/>
  <c r="Q819" i="16"/>
  <c r="J819" i="16"/>
  <c r="Q818" i="16"/>
  <c r="J818" i="16"/>
  <c r="Q817" i="16"/>
  <c r="J817" i="16"/>
  <c r="Q816" i="16"/>
  <c r="J816" i="16"/>
  <c r="Q815" i="16"/>
  <c r="J815" i="16"/>
  <c r="Q814" i="16"/>
  <c r="J814" i="16"/>
  <c r="Q813" i="16"/>
  <c r="J813" i="16"/>
  <c r="Q812" i="16"/>
  <c r="J812" i="16"/>
  <c r="Q811" i="16"/>
  <c r="J811" i="16"/>
  <c r="Q810" i="16"/>
  <c r="J810" i="16"/>
  <c r="Q809" i="16"/>
  <c r="J809" i="16"/>
  <c r="Q808" i="16"/>
  <c r="J808" i="16"/>
  <c r="Q807" i="16"/>
  <c r="J807" i="16"/>
  <c r="Q806" i="16"/>
  <c r="J806" i="16"/>
  <c r="Q805" i="16"/>
  <c r="J805" i="16"/>
  <c r="Q804" i="16"/>
  <c r="J804" i="16"/>
  <c r="Q803" i="16"/>
  <c r="J803" i="16"/>
  <c r="Q802" i="16"/>
  <c r="J802" i="16"/>
  <c r="Q801" i="16"/>
  <c r="J801" i="16"/>
  <c r="Q800" i="16"/>
  <c r="J800" i="16"/>
  <c r="Q799" i="16"/>
  <c r="J799" i="16"/>
  <c r="Q798" i="16"/>
  <c r="J798" i="16"/>
  <c r="Q797" i="16"/>
  <c r="J797" i="16"/>
  <c r="Q796" i="16"/>
  <c r="J796" i="16"/>
  <c r="Q795" i="16"/>
  <c r="J795" i="16"/>
  <c r="Q794" i="16"/>
  <c r="J794" i="16"/>
  <c r="Q793" i="16"/>
  <c r="J793" i="16"/>
  <c r="Q792" i="16"/>
  <c r="J792" i="16"/>
  <c r="Q791" i="16"/>
  <c r="J791" i="16"/>
  <c r="Q790" i="16"/>
  <c r="J790" i="16"/>
  <c r="Q789" i="16"/>
  <c r="J789" i="16"/>
  <c r="Q788" i="16"/>
  <c r="J788" i="16"/>
  <c r="Q787" i="16"/>
  <c r="J787" i="16"/>
  <c r="Q786" i="16"/>
  <c r="J786" i="16"/>
  <c r="Q785" i="16"/>
  <c r="J785" i="16"/>
  <c r="Q784" i="16"/>
  <c r="J784" i="16"/>
  <c r="Q783" i="16"/>
  <c r="J783" i="16"/>
  <c r="Q782" i="16"/>
  <c r="J782" i="16"/>
  <c r="Q781" i="16"/>
  <c r="J781" i="16"/>
  <c r="Q780" i="16"/>
  <c r="J780" i="16"/>
  <c r="Q779" i="16"/>
  <c r="J779" i="16"/>
  <c r="Q778" i="16"/>
  <c r="J778" i="16"/>
  <c r="Q777" i="16"/>
  <c r="J777" i="16"/>
  <c r="Q776" i="16"/>
  <c r="J776" i="16"/>
  <c r="Q775" i="16"/>
  <c r="J775" i="16"/>
  <c r="Q774" i="16"/>
  <c r="J774" i="16"/>
  <c r="Q773" i="16"/>
  <c r="J773" i="16"/>
  <c r="Q772" i="16"/>
  <c r="J772" i="16"/>
  <c r="Q771" i="16"/>
  <c r="J771" i="16"/>
  <c r="Q770" i="16"/>
  <c r="J770" i="16"/>
  <c r="Q769" i="16"/>
  <c r="J769" i="16"/>
  <c r="Q768" i="16"/>
  <c r="J768" i="16"/>
  <c r="Q767" i="16"/>
  <c r="J767" i="16"/>
  <c r="Q766" i="16"/>
  <c r="J766" i="16"/>
  <c r="G919" i="16"/>
  <c r="I919" i="16" s="1"/>
  <c r="G918" i="16"/>
  <c r="I918" i="16" s="1"/>
  <c r="G917" i="16"/>
  <c r="I917" i="16" s="1"/>
  <c r="G916" i="16"/>
  <c r="I916" i="16" s="1"/>
  <c r="G915" i="16"/>
  <c r="I915" i="16" s="1"/>
  <c r="G914" i="16"/>
  <c r="I914" i="16" s="1"/>
  <c r="G913" i="16"/>
  <c r="I913" i="16" s="1"/>
  <c r="G912" i="16"/>
  <c r="I912" i="16" s="1"/>
  <c r="G911" i="16"/>
  <c r="I911" i="16" s="1"/>
  <c r="G910" i="16"/>
  <c r="I910" i="16" s="1"/>
  <c r="G909" i="16"/>
  <c r="I909" i="16" s="1"/>
  <c r="G908" i="16"/>
  <c r="I908" i="16" s="1"/>
  <c r="G907" i="16"/>
  <c r="I907" i="16" s="1"/>
  <c r="G906" i="16"/>
  <c r="I906" i="16" s="1"/>
  <c r="G905" i="16"/>
  <c r="I905" i="16" s="1"/>
  <c r="G904" i="16"/>
  <c r="I904" i="16" s="1"/>
  <c r="G903" i="16"/>
  <c r="I903" i="16" s="1"/>
  <c r="G902" i="16"/>
  <c r="I902" i="16" s="1"/>
  <c r="G901" i="16"/>
  <c r="I901" i="16" s="1"/>
  <c r="G900" i="16"/>
  <c r="I900" i="16" s="1"/>
  <c r="G899" i="16"/>
  <c r="I899" i="16" s="1"/>
  <c r="G898" i="16"/>
  <c r="I898" i="16" s="1"/>
  <c r="G897" i="16"/>
  <c r="I897" i="16" s="1"/>
  <c r="G896" i="16"/>
  <c r="I896" i="16" s="1"/>
  <c r="G895" i="16"/>
  <c r="I895" i="16" s="1"/>
  <c r="G894" i="16"/>
  <c r="I894" i="16" s="1"/>
  <c r="G893" i="16"/>
  <c r="I893" i="16" s="1"/>
  <c r="G892" i="16"/>
  <c r="I892" i="16" s="1"/>
  <c r="G891" i="16"/>
  <c r="I891" i="16" s="1"/>
  <c r="G890" i="16"/>
  <c r="I890" i="16" s="1"/>
  <c r="G889" i="16"/>
  <c r="I889" i="16" s="1"/>
  <c r="G888" i="16"/>
  <c r="I888" i="16" s="1"/>
  <c r="G887" i="16"/>
  <c r="I887" i="16" s="1"/>
  <c r="G886" i="16"/>
  <c r="I886" i="16" s="1"/>
  <c r="G885" i="16"/>
  <c r="I885" i="16" s="1"/>
  <c r="G884" i="16"/>
  <c r="I884" i="16" s="1"/>
  <c r="G883" i="16"/>
  <c r="I883" i="16" s="1"/>
  <c r="G882" i="16"/>
  <c r="I882" i="16" s="1"/>
  <c r="G881" i="16"/>
  <c r="I881" i="16" s="1"/>
  <c r="G880" i="16"/>
  <c r="I880" i="16" s="1"/>
  <c r="G879" i="16"/>
  <c r="I879" i="16" s="1"/>
  <c r="G878" i="16"/>
  <c r="I878" i="16" s="1"/>
  <c r="G877" i="16"/>
  <c r="I877" i="16" s="1"/>
  <c r="G876" i="16"/>
  <c r="I876" i="16" s="1"/>
  <c r="G875" i="16"/>
  <c r="I875" i="16" s="1"/>
  <c r="G874" i="16"/>
  <c r="I874" i="16" s="1"/>
  <c r="G873" i="16"/>
  <c r="I873" i="16" s="1"/>
  <c r="G872" i="16"/>
  <c r="I872" i="16" s="1"/>
  <c r="G871" i="16"/>
  <c r="I871" i="16" s="1"/>
  <c r="G870" i="16"/>
  <c r="I870" i="16" s="1"/>
  <c r="G869" i="16"/>
  <c r="I869" i="16" s="1"/>
  <c r="G868" i="16"/>
  <c r="I868" i="16" s="1"/>
  <c r="G867" i="16"/>
  <c r="I867" i="16" s="1"/>
  <c r="G866" i="16"/>
  <c r="I866" i="16" s="1"/>
  <c r="G865" i="16"/>
  <c r="I865" i="16" s="1"/>
  <c r="G864" i="16"/>
  <c r="I864" i="16" s="1"/>
  <c r="G863" i="16"/>
  <c r="I863" i="16" s="1"/>
  <c r="G862" i="16"/>
  <c r="I862" i="16" s="1"/>
  <c r="G861" i="16"/>
  <c r="I861" i="16" s="1"/>
  <c r="G860" i="16"/>
  <c r="I860" i="16" s="1"/>
  <c r="G859" i="16"/>
  <c r="I859" i="16" s="1"/>
  <c r="G858" i="16"/>
  <c r="I858" i="16" s="1"/>
  <c r="G857" i="16"/>
  <c r="I857" i="16" s="1"/>
  <c r="G856" i="16"/>
  <c r="I856" i="16" s="1"/>
  <c r="G855" i="16"/>
  <c r="I855" i="16" s="1"/>
  <c r="G854" i="16"/>
  <c r="I854" i="16" s="1"/>
  <c r="G853" i="16"/>
  <c r="I853" i="16" s="1"/>
  <c r="G852" i="16"/>
  <c r="I852" i="16" s="1"/>
  <c r="G851" i="16"/>
  <c r="I851" i="16" s="1"/>
  <c r="G850" i="16"/>
  <c r="I850" i="16" s="1"/>
  <c r="G849" i="16"/>
  <c r="I849" i="16" s="1"/>
  <c r="G848" i="16"/>
  <c r="I848" i="16" s="1"/>
  <c r="G847" i="16"/>
  <c r="I847" i="16" s="1"/>
  <c r="G846" i="16"/>
  <c r="I846" i="16" s="1"/>
  <c r="G845" i="16"/>
  <c r="I845" i="16" s="1"/>
  <c r="G844" i="16"/>
  <c r="I844" i="16" s="1"/>
  <c r="G843" i="16"/>
  <c r="I843" i="16" s="1"/>
  <c r="G842" i="16"/>
  <c r="I842" i="16" s="1"/>
  <c r="G841" i="16"/>
  <c r="I841" i="16" s="1"/>
  <c r="G840" i="16"/>
  <c r="I840" i="16" s="1"/>
  <c r="G839" i="16"/>
  <c r="I839" i="16" s="1"/>
  <c r="G838" i="16"/>
  <c r="I838" i="16" s="1"/>
  <c r="G837" i="16"/>
  <c r="I837" i="16" s="1"/>
  <c r="G836" i="16"/>
  <c r="I836" i="16" s="1"/>
  <c r="G835" i="16"/>
  <c r="I835" i="16" s="1"/>
  <c r="G834" i="16"/>
  <c r="I834" i="16" s="1"/>
  <c r="G833" i="16"/>
  <c r="I833" i="16" s="1"/>
  <c r="G832" i="16"/>
  <c r="I832" i="16" s="1"/>
  <c r="G831" i="16"/>
  <c r="I831" i="16" s="1"/>
  <c r="G830" i="16"/>
  <c r="I830" i="16" s="1"/>
  <c r="G829" i="16"/>
  <c r="I829" i="16" s="1"/>
  <c r="G828" i="16"/>
  <c r="I828" i="16" s="1"/>
  <c r="G827" i="16"/>
  <c r="I827" i="16" s="1"/>
  <c r="G826" i="16"/>
  <c r="I826" i="16" s="1"/>
  <c r="G825" i="16"/>
  <c r="I825" i="16" s="1"/>
  <c r="G824" i="16"/>
  <c r="I824" i="16" s="1"/>
  <c r="G823" i="16"/>
  <c r="I823" i="16" s="1"/>
  <c r="G822" i="16"/>
  <c r="I822" i="16" s="1"/>
  <c r="G821" i="16"/>
  <c r="I821" i="16" s="1"/>
  <c r="G820" i="16"/>
  <c r="I820" i="16" s="1"/>
  <c r="G819" i="16"/>
  <c r="I819" i="16" s="1"/>
  <c r="G818" i="16"/>
  <c r="I818" i="16" s="1"/>
  <c r="G817" i="16"/>
  <c r="I817" i="16" s="1"/>
  <c r="G816" i="16"/>
  <c r="I816" i="16" s="1"/>
  <c r="G815" i="16"/>
  <c r="I815" i="16" s="1"/>
  <c r="G814" i="16"/>
  <c r="I814" i="16" s="1"/>
  <c r="G813" i="16"/>
  <c r="I813" i="16" s="1"/>
  <c r="G812" i="16"/>
  <c r="I812" i="16" s="1"/>
  <c r="G811" i="16"/>
  <c r="I811" i="16" s="1"/>
  <c r="G810" i="16"/>
  <c r="I810" i="16" s="1"/>
  <c r="G809" i="16"/>
  <c r="I809" i="16" s="1"/>
  <c r="G808" i="16"/>
  <c r="I808" i="16" s="1"/>
  <c r="G807" i="16"/>
  <c r="I807" i="16" s="1"/>
  <c r="G806" i="16"/>
  <c r="I806" i="16" s="1"/>
  <c r="G805" i="16"/>
  <c r="I805" i="16" s="1"/>
  <c r="G804" i="16"/>
  <c r="I804" i="16" s="1"/>
  <c r="G803" i="16"/>
  <c r="I803" i="16" s="1"/>
  <c r="G802" i="16"/>
  <c r="I802" i="16" s="1"/>
  <c r="G801" i="16"/>
  <c r="I801" i="16" s="1"/>
  <c r="G800" i="16"/>
  <c r="I800" i="16" s="1"/>
  <c r="G799" i="16"/>
  <c r="I799" i="16" s="1"/>
  <c r="G798" i="16"/>
  <c r="I798" i="16" s="1"/>
  <c r="G797" i="16"/>
  <c r="I797" i="16" s="1"/>
  <c r="G796" i="16"/>
  <c r="I796" i="16" s="1"/>
  <c r="G795" i="16"/>
  <c r="I795" i="16" s="1"/>
  <c r="G794" i="16"/>
  <c r="I794" i="16" s="1"/>
  <c r="G793" i="16"/>
  <c r="I793" i="16" s="1"/>
  <c r="G792" i="16"/>
  <c r="I792" i="16" s="1"/>
  <c r="G791" i="16"/>
  <c r="I791" i="16" s="1"/>
  <c r="G790" i="16"/>
  <c r="I790" i="16" s="1"/>
  <c r="G789" i="16"/>
  <c r="I789" i="16" s="1"/>
  <c r="G788" i="16"/>
  <c r="I788" i="16" s="1"/>
  <c r="G787" i="16"/>
  <c r="I787" i="16" s="1"/>
  <c r="G786" i="16"/>
  <c r="I786" i="16" s="1"/>
  <c r="G785" i="16"/>
  <c r="I785" i="16" s="1"/>
  <c r="G784" i="16"/>
  <c r="I784" i="16" s="1"/>
  <c r="G783" i="16"/>
  <c r="I783" i="16" s="1"/>
  <c r="G782" i="16"/>
  <c r="I782" i="16" s="1"/>
  <c r="G781" i="16"/>
  <c r="I781" i="16" s="1"/>
  <c r="G780" i="16"/>
  <c r="I780" i="16" s="1"/>
  <c r="G779" i="16"/>
  <c r="I779" i="16" s="1"/>
  <c r="G778" i="16"/>
  <c r="I778" i="16" s="1"/>
  <c r="G777" i="16"/>
  <c r="I777" i="16" s="1"/>
  <c r="G776" i="16"/>
  <c r="I776" i="16" s="1"/>
  <c r="G775" i="16"/>
  <c r="I775" i="16" s="1"/>
  <c r="G774" i="16"/>
  <c r="I774" i="16" s="1"/>
  <c r="G773" i="16"/>
  <c r="I773" i="16" s="1"/>
  <c r="G772" i="16"/>
  <c r="I772" i="16" s="1"/>
  <c r="G771" i="16"/>
  <c r="I771" i="16" s="1"/>
  <c r="G770" i="16"/>
  <c r="I770" i="16" s="1"/>
  <c r="G769" i="16"/>
  <c r="I769" i="16" s="1"/>
  <c r="G768" i="16"/>
  <c r="I768" i="16" s="1"/>
  <c r="G767" i="16"/>
  <c r="I767" i="16" s="1"/>
  <c r="G766" i="16"/>
  <c r="I766" i="16" s="1"/>
  <c r="Q1267" i="16"/>
  <c r="J1267" i="16"/>
  <c r="Q1266" i="16"/>
  <c r="J1266" i="16"/>
  <c r="G1267" i="16"/>
  <c r="I1267" i="16" s="1"/>
  <c r="G1266" i="16"/>
  <c r="I1266" i="16" s="1"/>
  <c r="Q1248" i="16"/>
  <c r="J1248" i="16"/>
  <c r="Q1247" i="16"/>
  <c r="J1247" i="16"/>
  <c r="G1248" i="16"/>
  <c r="I1248" i="16" s="1"/>
  <c r="G1247" i="16"/>
  <c r="I1247" i="16" s="1"/>
  <c r="Q1225" i="16"/>
  <c r="J1225" i="16"/>
  <c r="Q1224" i="16"/>
  <c r="J1224" i="16"/>
  <c r="Q1223" i="16"/>
  <c r="J1223" i="16"/>
  <c r="Q1222" i="16"/>
  <c r="J1222" i="16"/>
  <c r="Q1221" i="16"/>
  <c r="J1221" i="16"/>
  <c r="Q1220" i="16"/>
  <c r="J1220" i="16"/>
  <c r="Q1219" i="16"/>
  <c r="J1219" i="16"/>
  <c r="Q1218" i="16"/>
  <c r="J1218" i="16"/>
  <c r="Q1217" i="16"/>
  <c r="J1217" i="16"/>
  <c r="Q1216" i="16"/>
  <c r="J1216" i="16"/>
  <c r="Q1215" i="16"/>
  <c r="J1215" i="16"/>
  <c r="Q1214" i="16"/>
  <c r="J1214" i="16"/>
  <c r="Q1213" i="16"/>
  <c r="J1213" i="16"/>
  <c r="Q1212" i="16"/>
  <c r="J1212" i="16"/>
  <c r="Q1211" i="16"/>
  <c r="J1211" i="16"/>
  <c r="Q1210" i="16"/>
  <c r="J1210" i="16"/>
  <c r="Q1209" i="16"/>
  <c r="J1209" i="16"/>
  <c r="Q1208" i="16"/>
  <c r="J1208" i="16"/>
  <c r="Q1207" i="16"/>
  <c r="J1207" i="16"/>
  <c r="Q1206" i="16"/>
  <c r="J1206" i="16"/>
  <c r="Q1205" i="16"/>
  <c r="J1205" i="16"/>
  <c r="Q1204" i="16"/>
  <c r="J1204" i="16"/>
  <c r="Q1203" i="16"/>
  <c r="J1203" i="16"/>
  <c r="Q1202" i="16"/>
  <c r="J1202" i="16"/>
  <c r="Q1201" i="16"/>
  <c r="J1201" i="16"/>
  <c r="Q1200" i="16"/>
  <c r="J1200" i="16"/>
  <c r="Q1199" i="16"/>
  <c r="J1199" i="16"/>
  <c r="Q1198" i="16"/>
  <c r="J1198" i="16"/>
  <c r="Q1197" i="16"/>
  <c r="J1197" i="16"/>
  <c r="Q1196" i="16"/>
  <c r="J1196" i="16"/>
  <c r="Q1195" i="16"/>
  <c r="J1195" i="16"/>
  <c r="Q1194" i="16"/>
  <c r="J1194" i="16"/>
  <c r="Q1193" i="16"/>
  <c r="J1193" i="16"/>
  <c r="Q1192" i="16"/>
  <c r="J1192" i="16"/>
  <c r="Q1191" i="16"/>
  <c r="J1191" i="16"/>
  <c r="Q1190" i="16"/>
  <c r="J1190" i="16"/>
  <c r="Q1189" i="16"/>
  <c r="J1189" i="16"/>
  <c r="Q1188" i="16"/>
  <c r="J1188" i="16"/>
  <c r="Q1187" i="16"/>
  <c r="J1187" i="16"/>
  <c r="Q1186" i="16"/>
  <c r="J1186" i="16"/>
  <c r="Q1185" i="16"/>
  <c r="J1185" i="16"/>
  <c r="Q1184" i="16"/>
  <c r="J1184" i="16"/>
  <c r="Q1183" i="16"/>
  <c r="J1183" i="16"/>
  <c r="Q1182" i="16"/>
  <c r="J1182" i="16"/>
  <c r="Q1181" i="16"/>
  <c r="J1181" i="16"/>
  <c r="I1225" i="16"/>
  <c r="I1198" i="16"/>
  <c r="S401" i="17" l="1"/>
  <c r="S402" i="17"/>
  <c r="S403" i="17"/>
  <c r="S404" i="17"/>
  <c r="S102" i="17"/>
  <c r="S103" i="17"/>
  <c r="S104" i="17"/>
  <c r="S105" i="17"/>
  <c r="S106" i="17"/>
  <c r="I358" i="32" l="1"/>
  <c r="J358" i="32"/>
  <c r="I359" i="32"/>
  <c r="J359" i="32"/>
  <c r="I360" i="32"/>
  <c r="J360" i="32"/>
  <c r="M843" i="32"/>
  <c r="J843" i="32"/>
  <c r="I843" i="32"/>
  <c r="M842" i="32"/>
  <c r="J842" i="32"/>
  <c r="I842" i="32"/>
  <c r="M841" i="32"/>
  <c r="J841" i="32"/>
  <c r="I841" i="32"/>
  <c r="M840" i="32"/>
  <c r="J840" i="32"/>
  <c r="I840" i="32"/>
  <c r="M839" i="32"/>
  <c r="J839" i="32"/>
  <c r="I839" i="32"/>
  <c r="M838" i="32"/>
  <c r="J838" i="32"/>
  <c r="I838" i="32"/>
  <c r="M837" i="32"/>
  <c r="J837" i="32"/>
  <c r="I837" i="32"/>
  <c r="M836" i="32"/>
  <c r="J836" i="32"/>
  <c r="I836" i="32"/>
  <c r="M835" i="32"/>
  <c r="J835" i="32"/>
  <c r="I835" i="32"/>
  <c r="M834" i="32"/>
  <c r="J834" i="32"/>
  <c r="I834" i="32"/>
  <c r="M833" i="32"/>
  <c r="J833" i="32"/>
  <c r="I833" i="32"/>
  <c r="M832" i="32"/>
  <c r="J832" i="32"/>
  <c r="I832" i="32"/>
  <c r="M831" i="32"/>
  <c r="J831" i="32"/>
  <c r="I831" i="32"/>
  <c r="M830" i="32"/>
  <c r="J830" i="32"/>
  <c r="I830" i="32"/>
  <c r="M829" i="32"/>
  <c r="J829" i="32"/>
  <c r="I829" i="32"/>
  <c r="M828" i="32"/>
  <c r="J828" i="32"/>
  <c r="I828" i="32"/>
  <c r="M827" i="32"/>
  <c r="J827" i="32"/>
  <c r="I827" i="32"/>
  <c r="M826" i="32"/>
  <c r="J826" i="32"/>
  <c r="I826" i="32"/>
  <c r="M825" i="32"/>
  <c r="J825" i="32"/>
  <c r="I825" i="32"/>
  <c r="M824" i="32"/>
  <c r="J824" i="32"/>
  <c r="I824" i="32"/>
  <c r="M823" i="32"/>
  <c r="J823" i="32"/>
  <c r="I823" i="32"/>
  <c r="M822" i="32"/>
  <c r="J822" i="32"/>
  <c r="I822" i="32"/>
  <c r="M821" i="32"/>
  <c r="J821" i="32"/>
  <c r="I821" i="32"/>
  <c r="M820" i="32"/>
  <c r="J820" i="32"/>
  <c r="I820" i="32"/>
  <c r="M819" i="32"/>
  <c r="J819" i="32"/>
  <c r="I819" i="32"/>
  <c r="M818" i="32"/>
  <c r="J818" i="32"/>
  <c r="I818" i="32"/>
  <c r="M817" i="32"/>
  <c r="J817" i="32"/>
  <c r="I817" i="32"/>
  <c r="M816" i="32"/>
  <c r="J816" i="32"/>
  <c r="I816" i="32"/>
  <c r="M815" i="32"/>
  <c r="J815" i="32"/>
  <c r="I815" i="32"/>
  <c r="M814" i="32"/>
  <c r="J814" i="32"/>
  <c r="I814" i="32"/>
  <c r="M813" i="32"/>
  <c r="J813" i="32"/>
  <c r="I813" i="32"/>
  <c r="M812" i="32"/>
  <c r="J812" i="32"/>
  <c r="I812" i="32"/>
  <c r="M811" i="32"/>
  <c r="J811" i="32"/>
  <c r="I811" i="32"/>
  <c r="M810" i="32"/>
  <c r="J810" i="32"/>
  <c r="I810" i="32"/>
  <c r="M809" i="32"/>
  <c r="J809" i="32"/>
  <c r="I809" i="32"/>
  <c r="M808" i="32"/>
  <c r="J808" i="32"/>
  <c r="I808" i="32"/>
  <c r="M807" i="32"/>
  <c r="J807" i="32"/>
  <c r="I807" i="32"/>
  <c r="M806" i="32"/>
  <c r="J806" i="32"/>
  <c r="I806" i="32"/>
  <c r="M805" i="32"/>
  <c r="J805" i="32"/>
  <c r="I805" i="32"/>
  <c r="M804" i="32"/>
  <c r="J804" i="32"/>
  <c r="I804" i="32"/>
  <c r="M803" i="32"/>
  <c r="J803" i="32"/>
  <c r="I803" i="32"/>
  <c r="M802" i="32"/>
  <c r="J802" i="32"/>
  <c r="I802" i="32"/>
  <c r="M801" i="32"/>
  <c r="J801" i="32"/>
  <c r="I801" i="32"/>
  <c r="M800" i="32"/>
  <c r="J800" i="32"/>
  <c r="I800" i="32"/>
  <c r="M799" i="32"/>
  <c r="J799" i="32"/>
  <c r="I799" i="32"/>
  <c r="M798" i="32"/>
  <c r="J798" i="32"/>
  <c r="I798" i="32"/>
  <c r="M797" i="32"/>
  <c r="J797" i="32"/>
  <c r="I797" i="32"/>
  <c r="M796" i="32"/>
  <c r="J796" i="32"/>
  <c r="I796" i="32"/>
  <c r="M795" i="32"/>
  <c r="J795" i="32"/>
  <c r="I795" i="32"/>
  <c r="M794" i="32"/>
  <c r="J794" i="32"/>
  <c r="I794" i="32"/>
  <c r="M793" i="32"/>
  <c r="J793" i="32"/>
  <c r="I793" i="32"/>
  <c r="M792" i="32"/>
  <c r="J792" i="32"/>
  <c r="I792" i="32"/>
  <c r="M791" i="32"/>
  <c r="J791" i="32"/>
  <c r="I791" i="32"/>
  <c r="M790" i="32"/>
  <c r="J790" i="32"/>
  <c r="I790" i="32"/>
  <c r="M789" i="32"/>
  <c r="J789" i="32"/>
  <c r="I789" i="32"/>
  <c r="M788" i="32"/>
  <c r="J788" i="32"/>
  <c r="I788" i="32"/>
  <c r="M787" i="32"/>
  <c r="J787" i="32"/>
  <c r="I787" i="32"/>
  <c r="M786" i="32"/>
  <c r="J786" i="32"/>
  <c r="I786" i="32"/>
  <c r="M785" i="32"/>
  <c r="J785" i="32"/>
  <c r="I785" i="32"/>
  <c r="M784" i="32"/>
  <c r="J784" i="32"/>
  <c r="I784" i="32"/>
  <c r="M783" i="32"/>
  <c r="J783" i="32"/>
  <c r="I783" i="32"/>
  <c r="M782" i="32"/>
  <c r="J782" i="32"/>
  <c r="I782" i="32"/>
  <c r="M781" i="32"/>
  <c r="J781" i="32"/>
  <c r="I781" i="32"/>
  <c r="M780" i="32"/>
  <c r="J780" i="32"/>
  <c r="I780" i="32"/>
  <c r="M779" i="32"/>
  <c r="J779" i="32"/>
  <c r="I779" i="32"/>
  <c r="M778" i="32"/>
  <c r="J778" i="32"/>
  <c r="I778" i="32"/>
  <c r="M777" i="32"/>
  <c r="J777" i="32"/>
  <c r="I777" i="32"/>
  <c r="M776" i="32"/>
  <c r="J776" i="32"/>
  <c r="I776" i="32"/>
  <c r="M775" i="32"/>
  <c r="J775" i="32"/>
  <c r="I775" i="32"/>
  <c r="J426" i="32"/>
  <c r="J427" i="32"/>
  <c r="J428" i="32"/>
  <c r="J429" i="32"/>
  <c r="J430" i="32"/>
  <c r="J431" i="32"/>
  <c r="J432" i="32"/>
  <c r="J433" i="32"/>
  <c r="J434" i="32"/>
  <c r="J435" i="32"/>
  <c r="J436" i="32"/>
  <c r="J437" i="32"/>
  <c r="J438" i="32"/>
  <c r="J439" i="32"/>
  <c r="J440" i="32"/>
  <c r="J441" i="32"/>
  <c r="J442" i="32"/>
  <c r="J443" i="32"/>
  <c r="J444" i="32"/>
  <c r="J445" i="32"/>
  <c r="J446" i="32"/>
  <c r="I26" i="32"/>
  <c r="I27" i="32"/>
  <c r="I28" i="32"/>
  <c r="I29" i="32"/>
  <c r="I30" i="32"/>
  <c r="I31" i="32"/>
  <c r="I32" i="32"/>
  <c r="I33" i="32"/>
  <c r="I34" i="32"/>
  <c r="I35" i="32"/>
  <c r="I36" i="32"/>
  <c r="I37" i="32"/>
  <c r="I38" i="32"/>
  <c r="I39" i="32"/>
  <c r="I40" i="32"/>
  <c r="I41" i="32"/>
  <c r="I42" i="32"/>
  <c r="I43" i="32"/>
  <c r="I44" i="32"/>
  <c r="I45" i="32"/>
  <c r="I46" i="32"/>
  <c r="I47" i="32"/>
  <c r="I48" i="32"/>
  <c r="I49" i="32"/>
  <c r="I50" i="32"/>
  <c r="I51" i="32"/>
  <c r="I52" i="32"/>
  <c r="I53" i="32"/>
  <c r="I54" i="32"/>
  <c r="I55" i="32"/>
  <c r="I56" i="32"/>
  <c r="I57" i="32"/>
  <c r="I58" i="32"/>
  <c r="I59" i="32"/>
  <c r="I60" i="32"/>
  <c r="I61" i="32"/>
  <c r="I62" i="32"/>
  <c r="I63" i="32"/>
  <c r="I64" i="32"/>
  <c r="I65" i="32"/>
  <c r="I66" i="32"/>
  <c r="I67" i="32"/>
  <c r="I68" i="32"/>
  <c r="I69" i="32"/>
  <c r="I70" i="32"/>
  <c r="I71" i="32"/>
  <c r="I72" i="32"/>
  <c r="I73" i="32"/>
  <c r="I74" i="32"/>
  <c r="I75" i="32"/>
  <c r="I76" i="32"/>
  <c r="I77" i="32"/>
  <c r="I78" i="32"/>
  <c r="I79" i="32"/>
  <c r="I80" i="32"/>
  <c r="I81" i="32"/>
  <c r="I82" i="32"/>
  <c r="I83" i="32"/>
  <c r="I84" i="32"/>
  <c r="I85" i="32"/>
  <c r="I86" i="32"/>
  <c r="I87" i="32"/>
  <c r="I88" i="32"/>
  <c r="I89" i="32"/>
  <c r="I90" i="32"/>
  <c r="I91" i="32"/>
  <c r="I92" i="32"/>
  <c r="I93" i="32"/>
  <c r="I94" i="32"/>
  <c r="I95" i="32"/>
  <c r="I96" i="32"/>
  <c r="I97" i="32"/>
  <c r="I98" i="32"/>
  <c r="I99" i="32"/>
  <c r="I100" i="32"/>
  <c r="I101" i="32"/>
  <c r="I102" i="32"/>
  <c r="I103" i="32"/>
  <c r="I104" i="32"/>
  <c r="I105" i="32"/>
  <c r="I106" i="32"/>
  <c r="I107" i="32"/>
  <c r="I108" i="32"/>
  <c r="I109" i="32"/>
  <c r="I110" i="32"/>
  <c r="I111" i="32"/>
  <c r="I112" i="32"/>
  <c r="I113" i="32"/>
  <c r="I114" i="32"/>
  <c r="I115" i="32"/>
  <c r="I116" i="32"/>
  <c r="I117" i="32"/>
  <c r="I118" i="32"/>
  <c r="I119" i="32"/>
  <c r="I120" i="32"/>
  <c r="I121" i="32"/>
  <c r="I122" i="32"/>
  <c r="I123" i="32"/>
  <c r="I124" i="32"/>
  <c r="I125" i="32"/>
  <c r="I126" i="32"/>
  <c r="I127" i="32"/>
  <c r="I128" i="32"/>
  <c r="I129" i="32"/>
  <c r="I130" i="32"/>
  <c r="I131" i="32"/>
  <c r="I132" i="32"/>
  <c r="I133" i="32"/>
  <c r="I134" i="32"/>
  <c r="I135" i="32"/>
  <c r="I136" i="32"/>
  <c r="I137" i="32"/>
  <c r="I138" i="32"/>
  <c r="I139" i="32"/>
  <c r="I140" i="32"/>
  <c r="I141" i="32"/>
  <c r="I142" i="32"/>
  <c r="I143" i="32"/>
  <c r="I144" i="32"/>
  <c r="I145" i="32"/>
  <c r="I146" i="32"/>
  <c r="I147" i="32"/>
  <c r="I148" i="32"/>
  <c r="I149" i="32"/>
  <c r="I150" i="32"/>
  <c r="I151" i="32"/>
  <c r="I152" i="32"/>
  <c r="I153" i="32"/>
  <c r="I154" i="32"/>
  <c r="I155" i="32"/>
  <c r="I156" i="32"/>
  <c r="I157" i="32"/>
  <c r="I158" i="32"/>
  <c r="I159" i="32"/>
  <c r="I160" i="32"/>
  <c r="I161" i="32"/>
  <c r="I162" i="32"/>
  <c r="I163" i="32"/>
  <c r="I164" i="32"/>
  <c r="I165" i="32"/>
  <c r="I166" i="32"/>
  <c r="I167" i="32"/>
  <c r="I168" i="32"/>
  <c r="I169" i="32"/>
  <c r="I170" i="32"/>
  <c r="I171" i="32"/>
  <c r="I172" i="32"/>
  <c r="I173" i="32"/>
  <c r="I174" i="32"/>
  <c r="I175" i="32"/>
  <c r="I176" i="32"/>
  <c r="I177" i="32"/>
  <c r="I178" i="32"/>
  <c r="I179" i="32"/>
  <c r="I180" i="32"/>
  <c r="I181" i="32"/>
  <c r="I182" i="32"/>
  <c r="I183" i="32"/>
  <c r="I184" i="32"/>
  <c r="I185" i="32"/>
  <c r="I186" i="32"/>
  <c r="I187" i="32"/>
  <c r="I188" i="32"/>
  <c r="I189" i="32"/>
  <c r="I190" i="32"/>
  <c r="I191" i="32"/>
  <c r="I192" i="32"/>
  <c r="I193" i="32"/>
  <c r="I194" i="32"/>
  <c r="I195" i="32"/>
  <c r="I196" i="32"/>
  <c r="I197" i="32"/>
  <c r="I198" i="32"/>
  <c r="I199" i="32"/>
  <c r="I200" i="32"/>
  <c r="I201" i="32"/>
  <c r="I202" i="32"/>
  <c r="I203" i="32"/>
  <c r="I204" i="32"/>
  <c r="I205" i="32"/>
  <c r="I206" i="32"/>
  <c r="I207" i="32"/>
  <c r="I208" i="32"/>
  <c r="I209" i="32"/>
  <c r="I210" i="32"/>
  <c r="I211" i="32"/>
  <c r="I212" i="32"/>
  <c r="I213" i="32"/>
  <c r="I214" i="32"/>
  <c r="I215" i="32"/>
  <c r="I216" i="32"/>
  <c r="I217" i="32"/>
  <c r="I218" i="32"/>
  <c r="I219" i="32"/>
  <c r="I220" i="32"/>
  <c r="I221" i="32"/>
  <c r="I222" i="32"/>
  <c r="I223" i="32"/>
  <c r="I224" i="32"/>
  <c r="I225" i="32"/>
  <c r="I226" i="32"/>
  <c r="I227" i="32"/>
  <c r="I228" i="32"/>
  <c r="I229" i="32"/>
  <c r="I230" i="32"/>
  <c r="I231" i="32"/>
  <c r="I232" i="32"/>
  <c r="I233" i="32"/>
  <c r="I234" i="32"/>
  <c r="I235" i="32"/>
  <c r="I236" i="32"/>
  <c r="I237" i="32"/>
  <c r="I238" i="32"/>
  <c r="I239" i="32"/>
  <c r="I240" i="32"/>
  <c r="I241" i="32"/>
  <c r="I242" i="32"/>
  <c r="I243" i="32"/>
  <c r="I244" i="32"/>
  <c r="I245" i="32"/>
  <c r="I246" i="32"/>
  <c r="I247" i="32"/>
  <c r="I248" i="32"/>
  <c r="I249" i="32"/>
  <c r="I250" i="32"/>
  <c r="I251" i="32"/>
  <c r="I252" i="32"/>
  <c r="I253" i="32"/>
  <c r="I254" i="32"/>
  <c r="I255" i="32"/>
  <c r="I256" i="32"/>
  <c r="I257" i="32"/>
  <c r="I258" i="32"/>
  <c r="I259" i="32"/>
  <c r="I260" i="32"/>
  <c r="I261" i="32"/>
  <c r="I262" i="32"/>
  <c r="I263" i="32"/>
  <c r="I264" i="32"/>
  <c r="I265" i="32"/>
  <c r="I266" i="32"/>
  <c r="I267" i="32"/>
  <c r="I268" i="32"/>
  <c r="I269" i="32"/>
  <c r="I270" i="32"/>
  <c r="I271" i="32"/>
  <c r="I272" i="32"/>
  <c r="I273" i="32"/>
  <c r="I274" i="32"/>
  <c r="I401" i="32"/>
  <c r="J401" i="32"/>
  <c r="M401" i="32"/>
  <c r="I402" i="32"/>
  <c r="J402" i="32"/>
  <c r="M402" i="32"/>
  <c r="I403" i="32"/>
  <c r="J403" i="32"/>
  <c r="M403" i="32"/>
  <c r="I404" i="32"/>
  <c r="J404" i="32"/>
  <c r="M404" i="32"/>
  <c r="I405" i="32"/>
  <c r="J405" i="32"/>
  <c r="M405" i="32"/>
  <c r="I406" i="32"/>
  <c r="J406" i="32"/>
  <c r="M406" i="32"/>
  <c r="I414" i="32"/>
  <c r="J414" i="32"/>
  <c r="M414" i="32"/>
  <c r="I353" i="32"/>
  <c r="J353" i="32"/>
  <c r="M353" i="32"/>
  <c r="I354" i="32"/>
  <c r="J354" i="32"/>
  <c r="M354" i="32"/>
  <c r="I337" i="32"/>
  <c r="J337" i="32"/>
  <c r="M337" i="32"/>
  <c r="I338" i="32"/>
  <c r="J338" i="32"/>
  <c r="M338" i="32"/>
  <c r="I339" i="32"/>
  <c r="J339" i="32"/>
  <c r="M339" i="32"/>
  <c r="I343" i="32"/>
  <c r="J343" i="32"/>
  <c r="M343" i="32"/>
  <c r="J274" i="32"/>
  <c r="J273" i="32"/>
  <c r="J272" i="32"/>
  <c r="J271" i="32"/>
  <c r="J270" i="32"/>
  <c r="J269" i="32"/>
  <c r="J268" i="32"/>
  <c r="J267" i="32"/>
  <c r="J266" i="32"/>
  <c r="J265" i="32"/>
  <c r="J264" i="32"/>
  <c r="J263" i="32"/>
  <c r="J262" i="32"/>
  <c r="J261" i="32"/>
  <c r="J260" i="32"/>
  <c r="J259" i="32"/>
  <c r="J258" i="32"/>
  <c r="J257" i="32"/>
  <c r="J256" i="32"/>
  <c r="J255" i="32"/>
  <c r="J254" i="32"/>
  <c r="J253" i="32"/>
  <c r="J252" i="32"/>
  <c r="J251" i="32"/>
  <c r="J250" i="32"/>
  <c r="J249" i="32"/>
  <c r="J248" i="32"/>
  <c r="J247" i="32"/>
  <c r="J246" i="32"/>
  <c r="J245" i="32"/>
  <c r="J244" i="32"/>
  <c r="J243" i="32"/>
  <c r="J242" i="32"/>
  <c r="J241" i="32"/>
  <c r="J240" i="32"/>
  <c r="J239" i="32"/>
  <c r="J238" i="32"/>
  <c r="J237" i="32"/>
  <c r="J236" i="32"/>
  <c r="J235" i="32"/>
  <c r="J234" i="32"/>
  <c r="J233" i="32"/>
  <c r="J232" i="32"/>
  <c r="J231" i="32"/>
  <c r="J230" i="32"/>
  <c r="J229" i="32"/>
  <c r="J228" i="32"/>
  <c r="M1145" i="26"/>
  <c r="H1145" i="26"/>
  <c r="M1144" i="26"/>
  <c r="H1144" i="26"/>
  <c r="M1143" i="26"/>
  <c r="H1143" i="26"/>
  <c r="M1142" i="26"/>
  <c r="H1142" i="26"/>
  <c r="M1141" i="26"/>
  <c r="H1141" i="26"/>
  <c r="M1140" i="26"/>
  <c r="H1140" i="26"/>
  <c r="M1139" i="26"/>
  <c r="H1139" i="26"/>
  <c r="M1138" i="26"/>
  <c r="H1138" i="26"/>
  <c r="M1137" i="26"/>
  <c r="H1137" i="26"/>
  <c r="M1136" i="26"/>
  <c r="M1135" i="26"/>
  <c r="M1134" i="26"/>
  <c r="H1134" i="26"/>
  <c r="M1133" i="26"/>
  <c r="H1133" i="26"/>
  <c r="M1132" i="26"/>
  <c r="H1132" i="26"/>
  <c r="M1131" i="26"/>
  <c r="H1131" i="26"/>
  <c r="M1130" i="26"/>
  <c r="H1130" i="26"/>
  <c r="M1129" i="26"/>
  <c r="H1129" i="26"/>
  <c r="M1128" i="26"/>
  <c r="H1128" i="26"/>
  <c r="M1127" i="26"/>
  <c r="H1127" i="26"/>
  <c r="M1126" i="26"/>
  <c r="H1126" i="26"/>
  <c r="M1125" i="26"/>
  <c r="H1125" i="26"/>
  <c r="M1124" i="26"/>
  <c r="H1124" i="26"/>
  <c r="M1123" i="26"/>
  <c r="H1123" i="26"/>
  <c r="M1122" i="26"/>
  <c r="H1122" i="26"/>
  <c r="M1121" i="26"/>
  <c r="H1121" i="26"/>
  <c r="M1120" i="26"/>
  <c r="H1120" i="26"/>
  <c r="M1119" i="26"/>
  <c r="H1119" i="26"/>
  <c r="M1118" i="26"/>
  <c r="H1118" i="26"/>
  <c r="M1117" i="26"/>
  <c r="H1117" i="26"/>
  <c r="M1116" i="26"/>
  <c r="H1116" i="26"/>
  <c r="M1115" i="26"/>
  <c r="H1115" i="26"/>
  <c r="M1114" i="26"/>
  <c r="H1114" i="26"/>
  <c r="M1113" i="26"/>
  <c r="H1113" i="26"/>
  <c r="M1112" i="26"/>
  <c r="H1112" i="26"/>
  <c r="M1111" i="26"/>
  <c r="H1111" i="26"/>
  <c r="M765" i="26"/>
  <c r="H765" i="26"/>
  <c r="M764" i="26"/>
  <c r="H764" i="26"/>
  <c r="M763" i="26"/>
  <c r="H763" i="26"/>
  <c r="M762" i="26"/>
  <c r="H762" i="26"/>
  <c r="M761" i="26"/>
  <c r="H761" i="26"/>
  <c r="M760" i="26"/>
  <c r="H760" i="26"/>
  <c r="M759" i="26"/>
  <c r="H759" i="26"/>
  <c r="M758" i="26"/>
  <c r="H758" i="26"/>
  <c r="M757" i="26"/>
  <c r="H757" i="26"/>
  <c r="M756" i="26"/>
  <c r="H756" i="26"/>
  <c r="M755" i="26"/>
  <c r="H755" i="26"/>
  <c r="M754" i="26"/>
  <c r="H754" i="26"/>
  <c r="M753" i="26"/>
  <c r="H753" i="26"/>
  <c r="M752" i="26"/>
  <c r="H752" i="26"/>
  <c r="M751" i="26"/>
  <c r="H751" i="26"/>
  <c r="M750" i="26"/>
  <c r="H750" i="26"/>
  <c r="M749" i="26"/>
  <c r="H749" i="26"/>
  <c r="M748" i="26"/>
  <c r="H748" i="26"/>
  <c r="M747" i="26"/>
  <c r="H747" i="26"/>
  <c r="M746" i="26"/>
  <c r="H746" i="26"/>
  <c r="M745" i="26"/>
  <c r="H745" i="26"/>
  <c r="M744" i="26"/>
  <c r="H744" i="26"/>
  <c r="M743" i="26"/>
  <c r="H743" i="26"/>
  <c r="M742" i="26"/>
  <c r="H742" i="26"/>
  <c r="M741" i="26"/>
  <c r="H741" i="26"/>
  <c r="M740" i="26"/>
  <c r="H740" i="26"/>
  <c r="M739" i="26"/>
  <c r="H739" i="26"/>
  <c r="M738" i="26"/>
  <c r="H738" i="26"/>
  <c r="M737" i="26"/>
  <c r="H737" i="26"/>
  <c r="M736" i="26"/>
  <c r="H736" i="26"/>
  <c r="M735" i="26"/>
  <c r="H735" i="26"/>
  <c r="M734" i="26"/>
  <c r="H734" i="26"/>
  <c r="M733" i="26"/>
  <c r="H733" i="26"/>
  <c r="M732" i="26"/>
  <c r="H732" i="26"/>
  <c r="M731" i="26"/>
  <c r="H731" i="26"/>
  <c r="M730" i="26"/>
  <c r="H730" i="26"/>
  <c r="M729" i="26"/>
  <c r="H729" i="26"/>
  <c r="M728" i="26"/>
  <c r="H728" i="26"/>
  <c r="M727" i="26"/>
  <c r="H727" i="26"/>
  <c r="M726" i="26"/>
  <c r="H726" i="26"/>
  <c r="M725" i="26"/>
  <c r="H725" i="26"/>
  <c r="M724" i="26"/>
  <c r="H724" i="26"/>
  <c r="M723" i="26"/>
  <c r="H723" i="26"/>
  <c r="M722" i="26"/>
  <c r="H722" i="26"/>
  <c r="M721" i="26"/>
  <c r="H721" i="26"/>
  <c r="M720" i="26"/>
  <c r="H720" i="26"/>
  <c r="M719" i="26"/>
  <c r="H719" i="26"/>
  <c r="M718" i="26"/>
  <c r="H718" i="26"/>
  <c r="M717" i="26"/>
  <c r="H717" i="26"/>
  <c r="M716" i="26"/>
  <c r="H716" i="26"/>
  <c r="M715" i="26"/>
  <c r="H715" i="26"/>
  <c r="M714" i="26"/>
  <c r="H714" i="26"/>
  <c r="M713" i="26"/>
  <c r="H713" i="26"/>
  <c r="M712" i="26"/>
  <c r="H712" i="26"/>
  <c r="M711" i="26"/>
  <c r="H711" i="26"/>
  <c r="M710" i="26"/>
  <c r="H710" i="26"/>
  <c r="M709" i="26"/>
  <c r="H709" i="26"/>
  <c r="M708" i="26"/>
  <c r="H708" i="26"/>
  <c r="M707" i="26"/>
  <c r="H707" i="26"/>
  <c r="M706" i="26"/>
  <c r="H706" i="26"/>
  <c r="M705" i="26"/>
  <c r="H705" i="26"/>
  <c r="M704" i="26"/>
  <c r="H704" i="26"/>
  <c r="M703" i="26"/>
  <c r="H703" i="26"/>
  <c r="M702" i="26"/>
  <c r="H702" i="26"/>
  <c r="M701" i="26"/>
  <c r="H701" i="26"/>
  <c r="M700" i="26"/>
  <c r="H700" i="26"/>
  <c r="M699" i="26"/>
  <c r="H699" i="26"/>
  <c r="M698" i="26"/>
  <c r="H698" i="26"/>
  <c r="M697" i="26"/>
  <c r="H697" i="26"/>
  <c r="M696" i="26"/>
  <c r="H696" i="26"/>
  <c r="M695" i="26"/>
  <c r="H695" i="26"/>
  <c r="M694" i="26"/>
  <c r="H694" i="26"/>
  <c r="M693" i="26"/>
  <c r="H693" i="26"/>
  <c r="M692" i="26"/>
  <c r="H692" i="26"/>
  <c r="M691" i="26"/>
  <c r="H691" i="26"/>
  <c r="M690" i="26"/>
  <c r="H690" i="26"/>
  <c r="M689" i="26"/>
  <c r="H689" i="26"/>
  <c r="M688" i="26"/>
  <c r="H688" i="26"/>
  <c r="M687" i="26"/>
  <c r="H687" i="26"/>
  <c r="M686" i="26"/>
  <c r="H686" i="26"/>
  <c r="M685" i="26"/>
  <c r="H685" i="26"/>
  <c r="M684" i="26"/>
  <c r="H684" i="26"/>
  <c r="M683" i="26"/>
  <c r="H683" i="26"/>
  <c r="M682" i="26"/>
  <c r="H682" i="26"/>
  <c r="M681" i="26"/>
  <c r="H681" i="26"/>
  <c r="M680" i="26"/>
  <c r="H680" i="26"/>
  <c r="M679" i="26"/>
  <c r="H679" i="26"/>
  <c r="M678" i="26"/>
  <c r="H678" i="26"/>
  <c r="M677" i="26"/>
  <c r="H677" i="26"/>
  <c r="M676" i="26"/>
  <c r="H676" i="26"/>
  <c r="M675" i="26"/>
  <c r="H675" i="26"/>
  <c r="M674" i="26"/>
  <c r="H674" i="26"/>
  <c r="M673" i="26"/>
  <c r="H673" i="26"/>
  <c r="M672" i="26"/>
  <c r="H672" i="26"/>
  <c r="M671" i="26"/>
  <c r="H671" i="26"/>
  <c r="M670" i="26"/>
  <c r="H670" i="26"/>
  <c r="M669" i="26"/>
  <c r="H669" i="26"/>
  <c r="M668" i="26"/>
  <c r="H668" i="26"/>
  <c r="M667" i="26"/>
  <c r="H667" i="26"/>
  <c r="M666" i="26"/>
  <c r="H666" i="26"/>
  <c r="M665" i="26"/>
  <c r="H665" i="26"/>
  <c r="M664" i="26"/>
  <c r="H664" i="26"/>
  <c r="M663" i="26"/>
  <c r="H663" i="26"/>
  <c r="M662" i="26"/>
  <c r="H662" i="26"/>
  <c r="M661" i="26"/>
  <c r="H661" i="26"/>
  <c r="M660" i="26"/>
  <c r="H660" i="26"/>
  <c r="M659" i="26"/>
  <c r="H659" i="26"/>
  <c r="M658" i="26"/>
  <c r="H658" i="26"/>
  <c r="M657" i="26"/>
  <c r="H657" i="26"/>
  <c r="M656" i="26"/>
  <c r="H656" i="26"/>
  <c r="M655" i="26"/>
  <c r="H655" i="26"/>
  <c r="M654" i="26"/>
  <c r="H654" i="26"/>
  <c r="M653" i="26"/>
  <c r="H653" i="26"/>
  <c r="M652" i="26"/>
  <c r="H652" i="26"/>
  <c r="M651" i="26"/>
  <c r="H651" i="26"/>
  <c r="M650" i="26"/>
  <c r="H650" i="26"/>
  <c r="M649" i="26"/>
  <c r="H649" i="26"/>
  <c r="M648" i="26"/>
  <c r="H648" i="26"/>
  <c r="S299" i="17" l="1"/>
  <c r="S300" i="17"/>
  <c r="S301" i="17"/>
  <c r="S302" i="17"/>
  <c r="S303" i="17"/>
  <c r="S304" i="17"/>
  <c r="S305" i="17"/>
  <c r="S306" i="17"/>
  <c r="S307" i="17"/>
  <c r="S308" i="17"/>
  <c r="S309" i="17"/>
  <c r="S310" i="17"/>
  <c r="S311" i="17"/>
  <c r="S312" i="17"/>
  <c r="S313" i="17"/>
  <c r="S314" i="17"/>
  <c r="S315" i="17"/>
  <c r="S316" i="17"/>
  <c r="S317" i="17"/>
  <c r="S318" i="17"/>
  <c r="S349" i="17"/>
  <c r="K318" i="17"/>
  <c r="K317" i="17"/>
  <c r="K316" i="17"/>
  <c r="K315" i="17"/>
  <c r="K314" i="17"/>
  <c r="K313" i="17"/>
  <c r="K312" i="17"/>
  <c r="K311" i="17"/>
  <c r="K310" i="17"/>
  <c r="K309" i="17"/>
  <c r="K308" i="17"/>
  <c r="K307" i="17"/>
  <c r="K306" i="17"/>
  <c r="K305" i="17"/>
  <c r="K304" i="17"/>
  <c r="K303" i="17"/>
  <c r="K302" i="17"/>
  <c r="K301" i="17"/>
  <c r="K300" i="17"/>
  <c r="S189" i="17"/>
  <c r="S190" i="17"/>
  <c r="S191" i="17"/>
  <c r="S192" i="17"/>
  <c r="S193" i="17"/>
  <c r="S194" i="17"/>
  <c r="S195" i="17"/>
  <c r="S196" i="17"/>
  <c r="S197" i="17"/>
  <c r="S198" i="17"/>
  <c r="S199" i="17"/>
  <c r="S200" i="17"/>
  <c r="S201" i="17"/>
  <c r="S225" i="17"/>
  <c r="K201" i="17"/>
  <c r="K200" i="17"/>
  <c r="K199" i="17"/>
  <c r="K198" i="17"/>
  <c r="K197" i="17"/>
  <c r="K196" i="17"/>
  <c r="K195" i="17"/>
  <c r="K194" i="17"/>
  <c r="K193" i="17"/>
  <c r="K192" i="17"/>
  <c r="K191" i="17"/>
  <c r="K190" i="17"/>
  <c r="K106" i="17" l="1"/>
  <c r="K105" i="17"/>
  <c r="K104" i="17"/>
  <c r="K103" i="17"/>
  <c r="S58" i="17"/>
  <c r="S59" i="17"/>
  <c r="S60" i="17"/>
  <c r="S61" i="17"/>
  <c r="S62" i="17"/>
  <c r="S63" i="17"/>
  <c r="S64" i="17"/>
  <c r="S65" i="17"/>
  <c r="S78" i="17"/>
  <c r="S79" i="17"/>
  <c r="K65" i="17"/>
  <c r="K64" i="17"/>
  <c r="K63" i="17"/>
  <c r="K62" i="17"/>
  <c r="K61" i="17"/>
  <c r="K60" i="17"/>
  <c r="K59" i="17"/>
  <c r="S21" i="17"/>
  <c r="S22" i="17"/>
  <c r="S23" i="17"/>
  <c r="S24" i="17"/>
  <c r="K24" i="17"/>
  <c r="K23" i="17"/>
  <c r="K22" i="17"/>
  <c r="Q1757" i="16"/>
  <c r="J1757" i="16"/>
  <c r="Q1756" i="16"/>
  <c r="Q1755" i="16"/>
  <c r="J1755" i="16"/>
  <c r="Q1754" i="16"/>
  <c r="J1754" i="16"/>
  <c r="Q1753" i="16"/>
  <c r="J1753" i="16"/>
  <c r="Q1752" i="16"/>
  <c r="J1752" i="16"/>
  <c r="Q1751" i="16"/>
  <c r="J1751" i="16"/>
  <c r="Q1750" i="16"/>
  <c r="J1750" i="16"/>
  <c r="Q1749" i="16"/>
  <c r="J1749" i="16"/>
  <c r="Q1748" i="16"/>
  <c r="J1748" i="16"/>
  <c r="Q1747" i="16"/>
  <c r="J1747" i="16"/>
  <c r="Q1746" i="16"/>
  <c r="J1746" i="16"/>
  <c r="Q1745" i="16"/>
  <c r="J1745" i="16"/>
  <c r="Q1744" i="16"/>
  <c r="J1744" i="16"/>
  <c r="Q1743" i="16"/>
  <c r="J1743" i="16"/>
  <c r="Q1742" i="16"/>
  <c r="J1742" i="16"/>
  <c r="Q1741" i="16"/>
  <c r="J1741" i="16"/>
  <c r="Q1740" i="16"/>
  <c r="J1740" i="16"/>
  <c r="Q1739" i="16"/>
  <c r="J1739" i="16"/>
  <c r="Q1738" i="16"/>
  <c r="J1738" i="16"/>
  <c r="Q1737" i="16"/>
  <c r="J1737" i="16"/>
  <c r="Q1736" i="16"/>
  <c r="J1736" i="16"/>
  <c r="Q1735" i="16"/>
  <c r="J1735" i="16"/>
  <c r="Q1734" i="16"/>
  <c r="J1734" i="16"/>
  <c r="Q1733" i="16"/>
  <c r="J1733" i="16"/>
  <c r="Q1732" i="16"/>
  <c r="J1732" i="16"/>
  <c r="Q1731" i="16"/>
  <c r="J1731" i="16"/>
  <c r="Q1730" i="16"/>
  <c r="J1730" i="16"/>
  <c r="Q1729" i="16"/>
  <c r="J1729" i="16"/>
  <c r="Q1728" i="16"/>
  <c r="J1728" i="16"/>
  <c r="Q1727" i="16"/>
  <c r="J1727" i="16"/>
  <c r="Q1726" i="16"/>
  <c r="J1726" i="16"/>
  <c r="Q1725" i="16"/>
  <c r="J1725" i="16"/>
  <c r="Q1724" i="16"/>
  <c r="J1724" i="16"/>
  <c r="Q1723" i="16"/>
  <c r="J1723" i="16"/>
  <c r="Q1722" i="16"/>
  <c r="J1722" i="16"/>
  <c r="Q1721" i="16"/>
  <c r="J1721" i="16"/>
  <c r="Q1720" i="16"/>
  <c r="J1720" i="16"/>
  <c r="Q1719" i="16"/>
  <c r="J1719" i="16"/>
  <c r="Q1718" i="16"/>
  <c r="J1718" i="16"/>
  <c r="Q1717" i="16"/>
  <c r="J1717" i="16"/>
  <c r="Q1716" i="16"/>
  <c r="J1716" i="16"/>
  <c r="Q1715" i="16"/>
  <c r="J1715" i="16"/>
  <c r="Q1714" i="16"/>
  <c r="J1714" i="16"/>
  <c r="Q1713" i="16"/>
  <c r="J1713" i="16"/>
  <c r="Q1712" i="16"/>
  <c r="J1712" i="16"/>
  <c r="Q1711" i="16"/>
  <c r="J1711" i="16"/>
  <c r="Q1710" i="16"/>
  <c r="J1710" i="16"/>
  <c r="Q1709" i="16"/>
  <c r="J1709" i="16"/>
  <c r="Q1708" i="16"/>
  <c r="J1708" i="16"/>
  <c r="Q1707" i="16"/>
  <c r="J1707" i="16"/>
  <c r="Q1706" i="16"/>
  <c r="J1706" i="16"/>
  <c r="Q1705" i="16"/>
  <c r="J1705" i="16"/>
  <c r="Q1704" i="16"/>
  <c r="J1704" i="16"/>
  <c r="Q1703" i="16"/>
  <c r="J1703" i="16"/>
  <c r="Q1702" i="16"/>
  <c r="J1702" i="16"/>
  <c r="Q1701" i="16"/>
  <c r="J1701" i="16"/>
  <c r="Q1700" i="16"/>
  <c r="J1700" i="16"/>
  <c r="Q1699" i="16"/>
  <c r="J1699" i="16"/>
  <c r="Q1698" i="16"/>
  <c r="J1698" i="16"/>
  <c r="Q1697" i="16"/>
  <c r="J1697" i="16"/>
  <c r="Q1696" i="16"/>
  <c r="J1696" i="16"/>
  <c r="Q1695" i="16"/>
  <c r="J1695" i="16"/>
  <c r="Q1694" i="16"/>
  <c r="J1694" i="16"/>
  <c r="Q1693" i="16"/>
  <c r="J1693" i="16"/>
  <c r="Q1692" i="16"/>
  <c r="J1692" i="16"/>
  <c r="Q1691" i="16"/>
  <c r="J1691" i="16"/>
  <c r="Q1690" i="16"/>
  <c r="J1690" i="16"/>
  <c r="Q1689" i="16"/>
  <c r="J1689" i="16"/>
  <c r="Q1307" i="16" l="1"/>
  <c r="Q1308" i="16"/>
  <c r="Q1309" i="16"/>
  <c r="Q1310" i="16"/>
  <c r="Q1311" i="16"/>
  <c r="Q1312" i="16"/>
  <c r="Q1313" i="16"/>
  <c r="Q1314" i="16"/>
  <c r="Q1321" i="16"/>
  <c r="Q1322" i="16"/>
  <c r="J1313" i="16"/>
  <c r="J1312" i="16"/>
  <c r="J1311" i="16"/>
  <c r="J1310" i="16"/>
  <c r="J1309" i="16"/>
  <c r="J1308" i="16"/>
  <c r="Q1880" i="16" l="1"/>
  <c r="J1880" i="16"/>
  <c r="Q2083" i="16" l="1"/>
  <c r="Q2084" i="16"/>
  <c r="Q2085" i="16"/>
  <c r="Q2086" i="16"/>
  <c r="Q2087" i="16"/>
  <c r="Q2088" i="16"/>
  <c r="Q2089" i="16"/>
  <c r="Q2090" i="16"/>
  <c r="Q2091" i="16"/>
  <c r="Q2092" i="16"/>
  <c r="Q2093" i="16"/>
  <c r="Q2094" i="16"/>
  <c r="Q2095" i="16"/>
  <c r="Q2096" i="16"/>
  <c r="Q2097" i="16"/>
  <c r="Q2098" i="16"/>
  <c r="Q2099" i="16"/>
  <c r="Q2100" i="16"/>
  <c r="Q2101" i="16"/>
  <c r="Q2102" i="16"/>
  <c r="Q2103" i="16"/>
  <c r="Q2104" i="16"/>
  <c r="Q2105" i="16"/>
  <c r="Q2106" i="16"/>
  <c r="Q2107" i="16"/>
  <c r="Q2108" i="16"/>
  <c r="Q2109" i="16"/>
  <c r="Q2110" i="16"/>
  <c r="Q2111" i="16"/>
  <c r="Q2112" i="16"/>
  <c r="Q2113" i="16"/>
  <c r="Q2114" i="16"/>
  <c r="Q2115" i="16"/>
  <c r="Q2116" i="16"/>
  <c r="Q2117" i="16"/>
  <c r="Q2118" i="16"/>
  <c r="Q2152" i="16"/>
  <c r="Q2153" i="16"/>
  <c r="J2118" i="16"/>
  <c r="J2117" i="16"/>
  <c r="J2116" i="16"/>
  <c r="J2114" i="16"/>
  <c r="J2113" i="16"/>
  <c r="J2112" i="16"/>
  <c r="J2111" i="16"/>
  <c r="J2110" i="16"/>
  <c r="J2107" i="16"/>
  <c r="J2106" i="16"/>
  <c r="J2105" i="16"/>
  <c r="J2104" i="16"/>
  <c r="J2103" i="16"/>
  <c r="J2102" i="16"/>
  <c r="J2101" i="16"/>
  <c r="J2100" i="16"/>
  <c r="J2099" i="16"/>
  <c r="J2098" i="16"/>
  <c r="J2097" i="16"/>
  <c r="J2096" i="16"/>
  <c r="J2095" i="16"/>
  <c r="J2094" i="16"/>
  <c r="J2093" i="16"/>
  <c r="J2092" i="16"/>
  <c r="J2091" i="16"/>
  <c r="J2090" i="16"/>
  <c r="J2089" i="16"/>
  <c r="J2088" i="16"/>
  <c r="J2087" i="16"/>
  <c r="J2086" i="16"/>
  <c r="J2085" i="16"/>
  <c r="J2084" i="16"/>
  <c r="Q1263" i="16"/>
  <c r="Q1264" i="16"/>
  <c r="J1264" i="16"/>
  <c r="Q1243" i="16"/>
  <c r="Q1244" i="16"/>
  <c r="Q1245" i="16"/>
  <c r="J1245" i="16"/>
  <c r="J1244" i="16"/>
  <c r="Q1226" i="16"/>
  <c r="Q1179" i="16"/>
  <c r="Q1178" i="16"/>
  <c r="Q1177" i="16"/>
  <c r="Q1176" i="16"/>
  <c r="Q1175" i="16"/>
  <c r="Q1174" i="16"/>
  <c r="Q1173" i="16"/>
  <c r="Q1172" i="16"/>
  <c r="Q1171" i="16"/>
  <c r="Q1170" i="16"/>
  <c r="Q1169" i="16"/>
  <c r="Q1168" i="16"/>
  <c r="Q1167" i="16"/>
  <c r="Q1166" i="16"/>
  <c r="Q1165" i="16"/>
  <c r="Q1164" i="16"/>
  <c r="Q1163" i="16"/>
  <c r="Q1162" i="16"/>
  <c r="Q1161" i="16"/>
  <c r="Q1160" i="16"/>
  <c r="Q1159" i="16"/>
  <c r="Q1158" i="16"/>
  <c r="Q1157" i="16"/>
  <c r="Q1156" i="16"/>
  <c r="Q1155" i="16"/>
  <c r="Q1154" i="16"/>
  <c r="Q1153" i="16"/>
  <c r="Q1152" i="16"/>
  <c r="Q1151" i="16"/>
  <c r="Q1150" i="16"/>
  <c r="Q1149" i="16"/>
  <c r="Q1148" i="16"/>
  <c r="Q1147" i="16"/>
  <c r="Q1146" i="16"/>
  <c r="Q1145" i="16"/>
  <c r="Q1144" i="16"/>
  <c r="Q1143" i="16"/>
  <c r="Q1142" i="16"/>
  <c r="J1179" i="16"/>
  <c r="J1178" i="16"/>
  <c r="J1177" i="16"/>
  <c r="J1176" i="16"/>
  <c r="J1175" i="16"/>
  <c r="J1174" i="16"/>
  <c r="J1173" i="16"/>
  <c r="J1172" i="16"/>
  <c r="J1171" i="16"/>
  <c r="J1170" i="16"/>
  <c r="J1169" i="16"/>
  <c r="J1168" i="16"/>
  <c r="J1167" i="16"/>
  <c r="J1166" i="16"/>
  <c r="J1165" i="16"/>
  <c r="J1164" i="16"/>
  <c r="J1163" i="16"/>
  <c r="J1162" i="16"/>
  <c r="J1161" i="16"/>
  <c r="J1160" i="16"/>
  <c r="J1159" i="16"/>
  <c r="J1158" i="16"/>
  <c r="J1157" i="16"/>
  <c r="J1156" i="16"/>
  <c r="J1155" i="16"/>
  <c r="J1154" i="16"/>
  <c r="J1153" i="16"/>
  <c r="J1152" i="16"/>
  <c r="J1151" i="16"/>
  <c r="J1150" i="16"/>
  <c r="J1149" i="16"/>
  <c r="J1148" i="16"/>
  <c r="J1147" i="16"/>
  <c r="J1146" i="16"/>
  <c r="J1145" i="16"/>
  <c r="J1144" i="16"/>
  <c r="J1143" i="16"/>
  <c r="Q921" i="16"/>
  <c r="Q764" i="16"/>
  <c r="Q763" i="16"/>
  <c r="Q762" i="16"/>
  <c r="Q761" i="16"/>
  <c r="Q760" i="16"/>
  <c r="Q759" i="16"/>
  <c r="Q758" i="16"/>
  <c r="Q757" i="16"/>
  <c r="Q756" i="16"/>
  <c r="Q755" i="16"/>
  <c r="Q754" i="16"/>
  <c r="Q753" i="16"/>
  <c r="Q752" i="16"/>
  <c r="Q751" i="16"/>
  <c r="Q750" i="16"/>
  <c r="Q749" i="16"/>
  <c r="Q748" i="16"/>
  <c r="Q747" i="16"/>
  <c r="Q746" i="16"/>
  <c r="Q745" i="16"/>
  <c r="Q744" i="16"/>
  <c r="Q743" i="16"/>
  <c r="Q742" i="16"/>
  <c r="Q741" i="16"/>
  <c r="Q740" i="16"/>
  <c r="Q739" i="16"/>
  <c r="Q738" i="16"/>
  <c r="Q737" i="16"/>
  <c r="Q736" i="16"/>
  <c r="Q735" i="16"/>
  <c r="Q734" i="16"/>
  <c r="Q733" i="16"/>
  <c r="Q732" i="16"/>
  <c r="Q731" i="16"/>
  <c r="Q730" i="16"/>
  <c r="Q729" i="16"/>
  <c r="Q728" i="16"/>
  <c r="Q727" i="16"/>
  <c r="Q726" i="16"/>
  <c r="Q725" i="16"/>
  <c r="Q724" i="16"/>
  <c r="Q723" i="16"/>
  <c r="Q722" i="16"/>
  <c r="Q721" i="16"/>
  <c r="Q720" i="16"/>
  <c r="Q719" i="16"/>
  <c r="Q718" i="16"/>
  <c r="Q717" i="16"/>
  <c r="Q716" i="16"/>
  <c r="Q715" i="16"/>
  <c r="Q714" i="16"/>
  <c r="Q713" i="16"/>
  <c r="Q712" i="16"/>
  <c r="Q711" i="16"/>
  <c r="Q710" i="16"/>
  <c r="Q709" i="16"/>
  <c r="Q708" i="16"/>
  <c r="Q707" i="16"/>
  <c r="Q706" i="16"/>
  <c r="Q705" i="16"/>
  <c r="Q704" i="16"/>
  <c r="Q703" i="16"/>
  <c r="Q702" i="16"/>
  <c r="Q701" i="16"/>
  <c r="Q700" i="16"/>
  <c r="Q699" i="16"/>
  <c r="Q698" i="16"/>
  <c r="Q697" i="16"/>
  <c r="Q696" i="16"/>
  <c r="Q695" i="16"/>
  <c r="Q694" i="16"/>
  <c r="Q693" i="16"/>
  <c r="Q692" i="16"/>
  <c r="Q691" i="16"/>
  <c r="Q690" i="16"/>
  <c r="Q689" i="16"/>
  <c r="Q688" i="16"/>
  <c r="Q687" i="16"/>
  <c r="Q686" i="16"/>
  <c r="Q685" i="16"/>
  <c r="Q684" i="16"/>
  <c r="Q683" i="16"/>
  <c r="Q682" i="16"/>
  <c r="Q681" i="16"/>
  <c r="Q680" i="16"/>
  <c r="Q679" i="16"/>
  <c r="Q678" i="16"/>
  <c r="Q677" i="16"/>
  <c r="Q676" i="16"/>
  <c r="Q675" i="16"/>
  <c r="Q674" i="16"/>
  <c r="Q673" i="16"/>
  <c r="Q672" i="16"/>
  <c r="Q671" i="16"/>
  <c r="Q670" i="16"/>
  <c r="Q669" i="16"/>
  <c r="Q668" i="16"/>
  <c r="Q667" i="16"/>
  <c r="Q666" i="16"/>
  <c r="Q665" i="16"/>
  <c r="Q664" i="16"/>
  <c r="Q663" i="16"/>
  <c r="Q662" i="16"/>
  <c r="Q661" i="16"/>
  <c r="Q660" i="16"/>
  <c r="Q659" i="16"/>
  <c r="Q658" i="16"/>
  <c r="Q657" i="16"/>
  <c r="Q656" i="16"/>
  <c r="Q655" i="16"/>
  <c r="Q654" i="16"/>
  <c r="Q653" i="16"/>
  <c r="Q652" i="16"/>
  <c r="Q651" i="16"/>
  <c r="Q650" i="16"/>
  <c r="Q649" i="16"/>
  <c r="Q648" i="16"/>
  <c r="Q647" i="16"/>
  <c r="Q646"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H51" i="43" l="1"/>
  <c r="F2160" i="51" l="1"/>
  <c r="F2162" i="51" s="1"/>
  <c r="F2149" i="51"/>
  <c r="F1882" i="51"/>
  <c r="F1865" i="51"/>
  <c r="F1841" i="51"/>
  <c r="F1321" i="51"/>
  <c r="F1269" i="51"/>
  <c r="F1250" i="51"/>
  <c r="F1227" i="51"/>
  <c r="F923" i="51"/>
  <c r="F1885" i="51" l="1"/>
  <c r="F1272" i="51"/>
  <c r="F1844" i="51"/>
  <c r="Q1268" i="16"/>
  <c r="Q1269" i="16"/>
  <c r="F1271" i="16"/>
  <c r="G929" i="32"/>
  <c r="G928" i="32"/>
  <c r="G1181" i="26"/>
  <c r="G1180" i="26"/>
  <c r="F2164" i="51" l="1"/>
  <c r="Z4132" i="41" l="1"/>
  <c r="Y4132" i="41"/>
  <c r="W4132" i="41"/>
  <c r="Z4131" i="41"/>
  <c r="W4131" i="41"/>
  <c r="Y4131" i="41" s="1"/>
  <c r="Z4130" i="41"/>
  <c r="W4130" i="41"/>
  <c r="Y4130" i="41" s="1"/>
  <c r="Z4129" i="41"/>
  <c r="W4129" i="41"/>
  <c r="Y4129" i="41" s="1"/>
  <c r="Z4128" i="41"/>
  <c r="Y4128" i="41"/>
  <c r="W4128" i="41"/>
  <c r="Z4127" i="41"/>
  <c r="W4127" i="41"/>
  <c r="Y4127" i="41" s="1"/>
  <c r="Z4126" i="41"/>
  <c r="W4126" i="41"/>
  <c r="Y4126" i="41" s="1"/>
  <c r="Z4125" i="41"/>
  <c r="W4125" i="41"/>
  <c r="Y4125" i="41" s="1"/>
  <c r="AF747" i="42"/>
  <c r="AC4394" i="41"/>
  <c r="Z4394" i="41"/>
  <c r="AB4394" i="41" s="1"/>
  <c r="AC4393" i="41"/>
  <c r="AB4393" i="41"/>
  <c r="Z4393" i="41"/>
  <c r="AC4392" i="41"/>
  <c r="Z4392" i="41"/>
  <c r="AB4392" i="41" s="1"/>
  <c r="AC4391" i="41"/>
  <c r="Z4391" i="41"/>
  <c r="AB4391" i="41" s="1"/>
  <c r="AC4390" i="41"/>
  <c r="Z4390" i="41"/>
  <c r="AB4390" i="41" s="1"/>
  <c r="AC4389" i="41"/>
  <c r="AB4389" i="41"/>
  <c r="Z4389" i="41"/>
  <c r="AC4388" i="41"/>
  <c r="Z4388" i="41"/>
  <c r="AB4388" i="41" s="1"/>
  <c r="AC4387" i="41"/>
  <c r="Z4387" i="41"/>
  <c r="AB4387" i="41" s="1"/>
  <c r="AG404" i="17"/>
  <c r="AF2057" i="16"/>
  <c r="AF2056" i="16"/>
  <c r="AF2055" i="16"/>
  <c r="AF2054" i="16"/>
  <c r="AF2053" i="16"/>
  <c r="AF2052" i="16"/>
  <c r="AF2051" i="16"/>
  <c r="AF2050" i="16"/>
  <c r="AC1865" i="16"/>
  <c r="AC1864" i="16"/>
  <c r="AC1863" i="16"/>
  <c r="AC1862" i="16"/>
  <c r="AC1861" i="16"/>
  <c r="AC1860" i="16"/>
  <c r="AC1859" i="16"/>
  <c r="AC1858" i="16"/>
  <c r="H50" i="43" l="1"/>
  <c r="H48" i="43"/>
  <c r="H42" i="43" l="1"/>
  <c r="F42" i="43"/>
  <c r="H40" i="43"/>
  <c r="F40" i="43"/>
  <c r="H33" i="43"/>
  <c r="F33" i="43"/>
  <c r="H26" i="43"/>
  <c r="F26" i="43"/>
  <c r="H19" i="43"/>
  <c r="F19" i="43"/>
  <c r="H12" i="43"/>
  <c r="F12" i="43"/>
  <c r="C44" i="53" l="1"/>
  <c r="C25" i="53"/>
  <c r="M359" i="32"/>
  <c r="M360" i="32"/>
  <c r="H1183" i="26" l="1"/>
  <c r="H1184" i="26"/>
  <c r="H1185" i="26"/>
  <c r="H1186" i="26"/>
  <c r="H1187" i="26"/>
  <c r="H1188" i="26"/>
  <c r="H1189" i="26"/>
  <c r="H1181" i="26"/>
  <c r="H1182" i="26"/>
  <c r="H1180" i="26"/>
  <c r="H924" i="26"/>
  <c r="H925" i="26"/>
  <c r="H926" i="26"/>
  <c r="H927" i="26"/>
  <c r="H928" i="26"/>
  <c r="H929" i="26"/>
  <c r="H930" i="26"/>
  <c r="H931" i="26"/>
  <c r="H932" i="26"/>
  <c r="H933" i="26"/>
  <c r="H934" i="26"/>
  <c r="H935" i="26"/>
  <c r="H936" i="26"/>
  <c r="H937" i="26"/>
  <c r="H938" i="26"/>
  <c r="H939" i="26"/>
  <c r="H940" i="26"/>
  <c r="H941" i="26"/>
  <c r="H942" i="26"/>
  <c r="H943" i="26"/>
  <c r="H944" i="26"/>
  <c r="H945" i="26"/>
  <c r="H946" i="26"/>
  <c r="H947" i="26"/>
  <c r="H948" i="26"/>
  <c r="H949" i="26"/>
  <c r="H950" i="26"/>
  <c r="H951" i="26"/>
  <c r="H952" i="26"/>
  <c r="H953" i="26"/>
  <c r="H954" i="26"/>
  <c r="H955" i="26"/>
  <c r="H956" i="26"/>
  <c r="H957" i="26"/>
  <c r="H958" i="26"/>
  <c r="H959" i="26"/>
  <c r="H960" i="26"/>
  <c r="H961" i="26"/>
  <c r="H962" i="26"/>
  <c r="H963" i="26"/>
  <c r="H964" i="26"/>
  <c r="H965" i="26"/>
  <c r="H966" i="26"/>
  <c r="H967" i="26"/>
  <c r="H968" i="26"/>
  <c r="H969" i="26"/>
  <c r="H970" i="26"/>
  <c r="H971" i="26"/>
  <c r="H972" i="26"/>
  <c r="H973" i="26"/>
  <c r="H974" i="26"/>
  <c r="H975" i="26"/>
  <c r="H976" i="26"/>
  <c r="H977" i="26"/>
  <c r="H978" i="26"/>
  <c r="H979" i="26"/>
  <c r="H980" i="26"/>
  <c r="H981" i="26"/>
  <c r="H982" i="26"/>
  <c r="H983" i="26"/>
  <c r="H984" i="26"/>
  <c r="H985" i="26"/>
  <c r="H986" i="26"/>
  <c r="H987" i="26"/>
  <c r="H988" i="26"/>
  <c r="H989" i="26"/>
  <c r="H990" i="26"/>
  <c r="H991" i="26"/>
  <c r="H992" i="26"/>
  <c r="H993" i="26"/>
  <c r="H994" i="26"/>
  <c r="H995" i="26"/>
  <c r="H996" i="26"/>
  <c r="H997" i="26"/>
  <c r="H998" i="26"/>
  <c r="H999" i="26"/>
  <c r="H1000" i="26"/>
  <c r="H1001" i="26"/>
  <c r="H1002" i="26"/>
  <c r="H1003" i="26"/>
  <c r="H1004" i="26"/>
  <c r="H1005" i="26"/>
  <c r="H1006" i="26"/>
  <c r="H1007" i="26"/>
  <c r="H1008" i="26"/>
  <c r="H1009" i="26"/>
  <c r="H1010" i="26"/>
  <c r="H1011" i="26"/>
  <c r="H1012" i="26"/>
  <c r="H1013" i="26"/>
  <c r="H1014" i="26"/>
  <c r="H1015" i="26"/>
  <c r="H1016" i="26"/>
  <c r="H1017" i="26"/>
  <c r="H1018" i="26"/>
  <c r="H1019" i="26"/>
  <c r="H1020" i="26"/>
  <c r="H1021" i="26"/>
  <c r="H1022" i="26"/>
  <c r="H1023" i="26"/>
  <c r="H1024" i="26"/>
  <c r="H1025" i="26"/>
  <c r="H1026" i="26"/>
  <c r="H1027" i="26"/>
  <c r="H1028" i="26"/>
  <c r="H1029" i="26"/>
  <c r="H1030" i="26"/>
  <c r="H1031" i="26"/>
  <c r="H1032" i="26"/>
  <c r="H1033" i="26"/>
  <c r="H1034" i="26"/>
  <c r="H1035" i="26"/>
  <c r="H1036" i="26"/>
  <c r="H1037" i="26"/>
  <c r="H1038" i="26"/>
  <c r="H1039" i="26"/>
  <c r="H1040" i="26"/>
  <c r="H1041" i="26"/>
  <c r="H1042" i="26"/>
  <c r="H1043" i="26"/>
  <c r="H1044" i="26"/>
  <c r="H1045" i="26"/>
  <c r="H1046" i="26"/>
  <c r="H1047" i="26"/>
  <c r="H1048" i="26"/>
  <c r="H1049" i="26"/>
  <c r="H1050" i="26"/>
  <c r="H1051" i="26"/>
  <c r="H1052" i="26"/>
  <c r="H1053" i="26"/>
  <c r="H1054" i="26"/>
  <c r="H1055" i="26"/>
  <c r="H1056" i="26"/>
  <c r="H1057" i="26"/>
  <c r="H1058" i="26"/>
  <c r="H1059" i="26"/>
  <c r="H1060" i="26"/>
  <c r="H1061" i="26"/>
  <c r="H1062" i="26"/>
  <c r="H1063" i="26"/>
  <c r="H1064" i="26"/>
  <c r="H1065" i="26"/>
  <c r="H1066" i="26"/>
  <c r="H1067" i="26"/>
  <c r="H1068" i="26"/>
  <c r="H1069" i="26"/>
  <c r="H1070" i="26"/>
  <c r="H1071" i="26"/>
  <c r="H1072" i="26"/>
  <c r="H1073" i="26"/>
  <c r="H1074" i="26"/>
  <c r="H1075" i="26"/>
  <c r="H1076" i="26"/>
  <c r="H1077" i="26"/>
  <c r="H1078" i="26"/>
  <c r="H1079" i="26"/>
  <c r="H1080" i="26"/>
  <c r="H1081" i="26"/>
  <c r="H1082" i="26"/>
  <c r="H1083" i="26"/>
  <c r="H1084" i="26"/>
  <c r="H1085" i="26"/>
  <c r="H1086" i="26"/>
  <c r="H1087" i="26"/>
  <c r="H1088" i="26"/>
  <c r="H1089" i="26"/>
  <c r="H1090" i="26"/>
  <c r="H1091" i="26"/>
  <c r="H1092" i="26"/>
  <c r="H1093" i="26"/>
  <c r="H1094" i="26"/>
  <c r="H1095" i="26"/>
  <c r="H1096" i="26"/>
  <c r="H1097" i="26"/>
  <c r="H1098" i="26"/>
  <c r="H1099" i="26"/>
  <c r="H1100" i="26"/>
  <c r="H1101" i="26"/>
  <c r="H1102" i="26"/>
  <c r="H1103" i="26"/>
  <c r="H1104" i="26"/>
  <c r="H1105" i="26"/>
  <c r="H1106" i="26"/>
  <c r="H1107" i="26"/>
  <c r="H1108" i="26"/>
  <c r="H1109" i="26"/>
  <c r="H923" i="26"/>
  <c r="H8" i="26"/>
  <c r="H9" i="26"/>
  <c r="H10" i="26"/>
  <c r="H11" i="26"/>
  <c r="H12" i="26"/>
  <c r="H13" i="26"/>
  <c r="H14" i="26"/>
  <c r="H15" i="26"/>
  <c r="H16" i="26"/>
  <c r="H17" i="26"/>
  <c r="H18" i="26"/>
  <c r="H19" i="26"/>
  <c r="H20" i="26"/>
  <c r="H21" i="26"/>
  <c r="H22" i="26"/>
  <c r="H23" i="26"/>
  <c r="H24" i="26"/>
  <c r="H25" i="26"/>
  <c r="H26" i="26"/>
  <c r="H27" i="26"/>
  <c r="H28" i="26"/>
  <c r="H29" i="26"/>
  <c r="H30" i="26"/>
  <c r="H31" i="26"/>
  <c r="H32" i="26"/>
  <c r="H33" i="26"/>
  <c r="H34" i="26"/>
  <c r="H35" i="26"/>
  <c r="H36" i="26"/>
  <c r="H37" i="26"/>
  <c r="H38" i="26"/>
  <c r="H39" i="26"/>
  <c r="H40" i="26"/>
  <c r="H41" i="26"/>
  <c r="H42" i="26"/>
  <c r="H43" i="26"/>
  <c r="H44" i="26"/>
  <c r="H45" i="26"/>
  <c r="H46" i="26"/>
  <c r="H47" i="26"/>
  <c r="H48" i="26"/>
  <c r="H49" i="26"/>
  <c r="H50" i="26"/>
  <c r="H51" i="26"/>
  <c r="H52" i="26"/>
  <c r="H53" i="26"/>
  <c r="H54" i="26"/>
  <c r="H55" i="26"/>
  <c r="H56" i="26"/>
  <c r="H57" i="26"/>
  <c r="H58" i="26"/>
  <c r="H59" i="26"/>
  <c r="H60" i="26"/>
  <c r="H61" i="26"/>
  <c r="H62" i="26"/>
  <c r="H63" i="26"/>
  <c r="H64" i="26"/>
  <c r="H65" i="26"/>
  <c r="H66" i="26"/>
  <c r="H67" i="26"/>
  <c r="H68" i="26"/>
  <c r="H69" i="26"/>
  <c r="H70" i="26"/>
  <c r="H71" i="26"/>
  <c r="H72" i="26"/>
  <c r="H73" i="26"/>
  <c r="H74" i="26"/>
  <c r="H75" i="26"/>
  <c r="H76" i="26"/>
  <c r="H77" i="26"/>
  <c r="H78" i="26"/>
  <c r="H79" i="26"/>
  <c r="H80" i="26"/>
  <c r="H81" i="26"/>
  <c r="H82" i="26"/>
  <c r="H83" i="26"/>
  <c r="H84" i="26"/>
  <c r="H85" i="26"/>
  <c r="H86" i="26"/>
  <c r="H87" i="26"/>
  <c r="H88" i="26"/>
  <c r="H89" i="26"/>
  <c r="H90" i="26"/>
  <c r="H91" i="26"/>
  <c r="H92" i="26"/>
  <c r="H93" i="26"/>
  <c r="H94" i="26"/>
  <c r="H95" i="26"/>
  <c r="H96" i="26"/>
  <c r="H97" i="26"/>
  <c r="H98" i="26"/>
  <c r="H99" i="26"/>
  <c r="H100" i="26"/>
  <c r="H101" i="26"/>
  <c r="H102" i="26"/>
  <c r="H103" i="26"/>
  <c r="H104" i="26"/>
  <c r="H105" i="26"/>
  <c r="H106" i="26"/>
  <c r="H107" i="26"/>
  <c r="H108" i="26"/>
  <c r="H109" i="26"/>
  <c r="H110" i="26"/>
  <c r="H111" i="26"/>
  <c r="H112" i="26"/>
  <c r="H113" i="26"/>
  <c r="H114" i="26"/>
  <c r="H115" i="26"/>
  <c r="H116" i="26"/>
  <c r="H117" i="26"/>
  <c r="H118" i="26"/>
  <c r="H119" i="26"/>
  <c r="H120" i="26"/>
  <c r="H121" i="26"/>
  <c r="H122" i="26"/>
  <c r="H123" i="26"/>
  <c r="H124" i="26"/>
  <c r="H125" i="26"/>
  <c r="H126" i="26"/>
  <c r="H127" i="26"/>
  <c r="H128" i="26"/>
  <c r="H129" i="26"/>
  <c r="H130" i="26"/>
  <c r="H131" i="26"/>
  <c r="H132" i="26"/>
  <c r="H133" i="26"/>
  <c r="H134" i="26"/>
  <c r="H135" i="26"/>
  <c r="H136" i="26"/>
  <c r="H137" i="26"/>
  <c r="H138" i="26"/>
  <c r="H139" i="26"/>
  <c r="H140" i="26"/>
  <c r="H141" i="26"/>
  <c r="H142" i="26"/>
  <c r="H143" i="26"/>
  <c r="H144" i="26"/>
  <c r="H145" i="26"/>
  <c r="H146" i="26"/>
  <c r="H147" i="26"/>
  <c r="H148" i="26"/>
  <c r="H149" i="26"/>
  <c r="H150" i="26"/>
  <c r="H151" i="26"/>
  <c r="H152" i="26"/>
  <c r="H153" i="26"/>
  <c r="H154" i="26"/>
  <c r="H155" i="26"/>
  <c r="H156" i="26"/>
  <c r="H157" i="26"/>
  <c r="H158" i="26"/>
  <c r="H159" i="26"/>
  <c r="H160" i="26"/>
  <c r="H161" i="26"/>
  <c r="H162" i="26"/>
  <c r="H163" i="26"/>
  <c r="H164" i="26"/>
  <c r="H165" i="26"/>
  <c r="H166" i="26"/>
  <c r="H167" i="26"/>
  <c r="H168" i="26"/>
  <c r="H169" i="26"/>
  <c r="H170" i="26"/>
  <c r="H171" i="26"/>
  <c r="H172" i="26"/>
  <c r="H173" i="26"/>
  <c r="H174" i="26"/>
  <c r="H175" i="26"/>
  <c r="H176" i="26"/>
  <c r="H177" i="26"/>
  <c r="H178" i="26"/>
  <c r="H179" i="26"/>
  <c r="H180" i="26"/>
  <c r="H181" i="26"/>
  <c r="H182" i="26"/>
  <c r="H183" i="26"/>
  <c r="H184" i="26"/>
  <c r="H185" i="26"/>
  <c r="H186" i="26"/>
  <c r="H187" i="26"/>
  <c r="H188" i="26"/>
  <c r="H189" i="26"/>
  <c r="H190" i="26"/>
  <c r="H191" i="26"/>
  <c r="H192" i="26"/>
  <c r="H193" i="26"/>
  <c r="H194" i="26"/>
  <c r="H195" i="26"/>
  <c r="H196" i="26"/>
  <c r="H197" i="26"/>
  <c r="H198" i="26"/>
  <c r="H199" i="26"/>
  <c r="H200" i="26"/>
  <c r="H201" i="26"/>
  <c r="H202" i="26"/>
  <c r="H203" i="26"/>
  <c r="H204" i="26"/>
  <c r="H205" i="26"/>
  <c r="H206" i="26"/>
  <c r="H207" i="26"/>
  <c r="H208" i="26"/>
  <c r="H209" i="26"/>
  <c r="H210" i="26"/>
  <c r="H211" i="26"/>
  <c r="H212" i="26"/>
  <c r="H213" i="26"/>
  <c r="H214" i="26"/>
  <c r="H215" i="26"/>
  <c r="H216" i="26"/>
  <c r="H217" i="26"/>
  <c r="H218" i="26"/>
  <c r="H219" i="26"/>
  <c r="H220" i="26"/>
  <c r="H221" i="26"/>
  <c r="H222" i="26"/>
  <c r="H223" i="26"/>
  <c r="H224" i="26"/>
  <c r="H225" i="26"/>
  <c r="H226" i="26"/>
  <c r="H227" i="26"/>
  <c r="H228" i="26"/>
  <c r="H229" i="26"/>
  <c r="H230" i="26"/>
  <c r="H231" i="26"/>
  <c r="H232" i="26"/>
  <c r="H233" i="26"/>
  <c r="H234" i="26"/>
  <c r="H235" i="26"/>
  <c r="H236" i="26"/>
  <c r="H237" i="26"/>
  <c r="H238" i="26"/>
  <c r="H239" i="26"/>
  <c r="H240" i="26"/>
  <c r="H241" i="26"/>
  <c r="H242" i="26"/>
  <c r="H243" i="26"/>
  <c r="H244" i="26"/>
  <c r="H245" i="26"/>
  <c r="H246" i="26"/>
  <c r="H247" i="26"/>
  <c r="H248" i="26"/>
  <c r="H249" i="26"/>
  <c r="H250" i="26"/>
  <c r="H251" i="26"/>
  <c r="H252" i="26"/>
  <c r="H253" i="26"/>
  <c r="H254" i="26"/>
  <c r="H255" i="26"/>
  <c r="H256" i="26"/>
  <c r="H257" i="26"/>
  <c r="H258" i="26"/>
  <c r="H259" i="26"/>
  <c r="H260" i="26"/>
  <c r="H261" i="26"/>
  <c r="H262" i="26"/>
  <c r="H263" i="26"/>
  <c r="H264" i="26"/>
  <c r="H265" i="26"/>
  <c r="H266" i="26"/>
  <c r="H267" i="26"/>
  <c r="H268" i="26"/>
  <c r="H269" i="26"/>
  <c r="H270" i="26"/>
  <c r="H271" i="26"/>
  <c r="H272" i="26"/>
  <c r="H273" i="26"/>
  <c r="H274" i="26"/>
  <c r="H275" i="26"/>
  <c r="H276" i="26"/>
  <c r="H277" i="26"/>
  <c r="H278" i="26"/>
  <c r="H279" i="26"/>
  <c r="H280" i="26"/>
  <c r="H281" i="26"/>
  <c r="H282" i="26"/>
  <c r="H283" i="26"/>
  <c r="H284" i="26"/>
  <c r="H285" i="26"/>
  <c r="H286" i="26"/>
  <c r="H287" i="26"/>
  <c r="H288" i="26"/>
  <c r="H289" i="26"/>
  <c r="H290" i="26"/>
  <c r="H291" i="26"/>
  <c r="H292" i="26"/>
  <c r="H293" i="26"/>
  <c r="H294" i="26"/>
  <c r="H295" i="26"/>
  <c r="H296" i="26"/>
  <c r="H297" i="26"/>
  <c r="H298" i="26"/>
  <c r="H299" i="26"/>
  <c r="H300" i="26"/>
  <c r="H301" i="26"/>
  <c r="H302" i="26"/>
  <c r="H303" i="26"/>
  <c r="H304" i="26"/>
  <c r="H305" i="26"/>
  <c r="H306" i="26"/>
  <c r="H307" i="26"/>
  <c r="H308" i="26"/>
  <c r="H309" i="26"/>
  <c r="H310" i="26"/>
  <c r="H311" i="26"/>
  <c r="H312" i="26"/>
  <c r="H313" i="26"/>
  <c r="H314" i="26"/>
  <c r="H315" i="26"/>
  <c r="H316" i="26"/>
  <c r="H317" i="26"/>
  <c r="H318" i="26"/>
  <c r="H319" i="26"/>
  <c r="H320" i="26"/>
  <c r="H321" i="26"/>
  <c r="H322" i="26"/>
  <c r="H323" i="26"/>
  <c r="H324" i="26"/>
  <c r="H325" i="26"/>
  <c r="H326" i="26"/>
  <c r="H327" i="26"/>
  <c r="H328" i="26"/>
  <c r="H329" i="26"/>
  <c r="H330" i="26"/>
  <c r="H331" i="26"/>
  <c r="H332" i="26"/>
  <c r="H333" i="26"/>
  <c r="H334" i="26"/>
  <c r="H335" i="26"/>
  <c r="H336" i="26"/>
  <c r="H337" i="26"/>
  <c r="H338" i="26"/>
  <c r="H339" i="26"/>
  <c r="H340" i="26"/>
  <c r="H341" i="26"/>
  <c r="H342" i="26"/>
  <c r="H343" i="26"/>
  <c r="H344" i="26"/>
  <c r="H345" i="26"/>
  <c r="H346" i="26"/>
  <c r="H347" i="26"/>
  <c r="H348" i="26"/>
  <c r="H349" i="26"/>
  <c r="H350" i="26"/>
  <c r="H351" i="26"/>
  <c r="H352" i="26"/>
  <c r="H353" i="26"/>
  <c r="H354" i="26"/>
  <c r="H355" i="26"/>
  <c r="H356" i="26"/>
  <c r="H357" i="26"/>
  <c r="H358" i="26"/>
  <c r="H359" i="26"/>
  <c r="H360" i="26"/>
  <c r="H361" i="26"/>
  <c r="H362" i="26"/>
  <c r="H363" i="26"/>
  <c r="H364" i="26"/>
  <c r="H365" i="26"/>
  <c r="H366" i="26"/>
  <c r="H367" i="26"/>
  <c r="H368" i="26"/>
  <c r="H369" i="26"/>
  <c r="H370" i="26"/>
  <c r="H371" i="26"/>
  <c r="H372" i="26"/>
  <c r="H373" i="26"/>
  <c r="H374" i="26"/>
  <c r="H375" i="26"/>
  <c r="H376" i="26"/>
  <c r="H377" i="26"/>
  <c r="H378" i="26"/>
  <c r="H379" i="26"/>
  <c r="H380" i="26"/>
  <c r="H381" i="26"/>
  <c r="H382" i="26"/>
  <c r="H383" i="26"/>
  <c r="H384" i="26"/>
  <c r="H385" i="26"/>
  <c r="H386" i="26"/>
  <c r="H387" i="26"/>
  <c r="H388" i="26"/>
  <c r="H389" i="26"/>
  <c r="H390" i="26"/>
  <c r="H391" i="26"/>
  <c r="H392" i="26"/>
  <c r="H393" i="26"/>
  <c r="H394" i="26"/>
  <c r="H395" i="26"/>
  <c r="H396" i="26"/>
  <c r="H397" i="26"/>
  <c r="H398" i="26"/>
  <c r="H399" i="26"/>
  <c r="H400" i="26"/>
  <c r="H401" i="26"/>
  <c r="H402" i="26"/>
  <c r="H403" i="26"/>
  <c r="H404" i="26"/>
  <c r="H405" i="26"/>
  <c r="H406" i="26"/>
  <c r="H407" i="26"/>
  <c r="H408" i="26"/>
  <c r="H409" i="26"/>
  <c r="H410" i="26"/>
  <c r="H411" i="26"/>
  <c r="H412" i="26"/>
  <c r="H413" i="26"/>
  <c r="H414" i="26"/>
  <c r="H415" i="26"/>
  <c r="H416" i="26"/>
  <c r="H417" i="26"/>
  <c r="H418" i="26"/>
  <c r="H419" i="26"/>
  <c r="H420" i="26"/>
  <c r="H421" i="26"/>
  <c r="H422" i="26"/>
  <c r="H423"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H544" i="26"/>
  <c r="H545" i="26"/>
  <c r="H546" i="26"/>
  <c r="H547" i="26"/>
  <c r="H548" i="26"/>
  <c r="H549" i="26"/>
  <c r="H550" i="26"/>
  <c r="H551" i="26"/>
  <c r="H552" i="26"/>
  <c r="H553" i="26"/>
  <c r="H554" i="26"/>
  <c r="H555" i="26"/>
  <c r="H556" i="26"/>
  <c r="H557" i="26"/>
  <c r="H558" i="26"/>
  <c r="H559" i="26"/>
  <c r="H560" i="26"/>
  <c r="H561" i="26"/>
  <c r="H562" i="26"/>
  <c r="H563" i="26"/>
  <c r="H564" i="26"/>
  <c r="H565" i="26"/>
  <c r="H566" i="26"/>
  <c r="H567" i="26"/>
  <c r="H568" i="26"/>
  <c r="H569" i="26"/>
  <c r="H570" i="26"/>
  <c r="H571" i="26"/>
  <c r="H572" i="26"/>
  <c r="H573" i="26"/>
  <c r="H574" i="26"/>
  <c r="H575" i="26"/>
  <c r="H576" i="26"/>
  <c r="H577" i="26"/>
  <c r="H578" i="26"/>
  <c r="H579" i="26"/>
  <c r="H580" i="26"/>
  <c r="H581" i="26"/>
  <c r="H582" i="26"/>
  <c r="H583" i="26"/>
  <c r="H584" i="26"/>
  <c r="H585" i="26"/>
  <c r="H586" i="26"/>
  <c r="H587" i="26"/>
  <c r="H588" i="26"/>
  <c r="H589" i="26"/>
  <c r="H590" i="26"/>
  <c r="H591" i="26"/>
  <c r="H592" i="26"/>
  <c r="H593" i="26"/>
  <c r="H594" i="26"/>
  <c r="H595" i="26"/>
  <c r="H596" i="26"/>
  <c r="H597" i="26"/>
  <c r="H598" i="26"/>
  <c r="H599" i="26"/>
  <c r="H600" i="26"/>
  <c r="H601" i="26"/>
  <c r="H602" i="26"/>
  <c r="H603" i="26"/>
  <c r="H604" i="26"/>
  <c r="H605" i="26"/>
  <c r="H606" i="26"/>
  <c r="H607" i="26"/>
  <c r="H608" i="26"/>
  <c r="H609" i="26"/>
  <c r="H610" i="26"/>
  <c r="H611" i="26"/>
  <c r="H612" i="26"/>
  <c r="H613" i="26"/>
  <c r="H614" i="26"/>
  <c r="H615" i="26"/>
  <c r="H616" i="26"/>
  <c r="H617" i="26"/>
  <c r="H618" i="26"/>
  <c r="H619" i="26"/>
  <c r="H620" i="26"/>
  <c r="H621" i="26"/>
  <c r="H622" i="26"/>
  <c r="H623" i="26"/>
  <c r="H624" i="26"/>
  <c r="H625" i="26"/>
  <c r="H626" i="26"/>
  <c r="H627" i="26"/>
  <c r="H628" i="26"/>
  <c r="H629" i="26"/>
  <c r="H630" i="26"/>
  <c r="H631" i="26"/>
  <c r="H632" i="26"/>
  <c r="H633" i="26"/>
  <c r="H634" i="26"/>
  <c r="H635" i="26"/>
  <c r="H636" i="26"/>
  <c r="H637" i="26"/>
  <c r="H638" i="26"/>
  <c r="H639" i="26"/>
  <c r="H640" i="26"/>
  <c r="H641" i="26"/>
  <c r="H642" i="26"/>
  <c r="H643" i="26"/>
  <c r="H644" i="26"/>
  <c r="H645" i="26"/>
  <c r="H646" i="26"/>
  <c r="H7" i="26"/>
  <c r="M949" i="32"/>
  <c r="M950" i="32"/>
  <c r="M951" i="32"/>
  <c r="M952" i="32"/>
  <c r="M953" i="32"/>
  <c r="M954" i="32"/>
  <c r="M955" i="32"/>
  <c r="M956" i="32"/>
  <c r="M957" i="32"/>
  <c r="M958" i="32"/>
  <c r="M959" i="32"/>
  <c r="M960" i="32"/>
  <c r="M961" i="32"/>
  <c r="M962" i="32"/>
  <c r="M947" i="32"/>
  <c r="M948" i="32"/>
  <c r="M946" i="32"/>
  <c r="M377" i="32"/>
  <c r="M378" i="32"/>
  <c r="M379" i="32"/>
  <c r="M380" i="32"/>
  <c r="M381" i="32"/>
  <c r="M382" i="32"/>
  <c r="M383" i="32"/>
  <c r="M384" i="32"/>
  <c r="M385" i="32"/>
  <c r="M386" i="32"/>
  <c r="M387" i="32"/>
  <c r="M388" i="32"/>
  <c r="M389" i="32"/>
  <c r="M390" i="32"/>
  <c r="M391" i="32"/>
  <c r="M392" i="32"/>
  <c r="M393" i="32"/>
  <c r="M394" i="32"/>
  <c r="M395" i="32"/>
  <c r="M396" i="32"/>
  <c r="M397" i="32"/>
  <c r="M398" i="32"/>
  <c r="M399" i="32"/>
  <c r="M400" i="32"/>
  <c r="M415" i="32"/>
  <c r="M416" i="32"/>
  <c r="M417" i="32"/>
  <c r="M418" i="32"/>
  <c r="M419" i="32"/>
  <c r="M420" i="32"/>
  <c r="M421" i="32"/>
  <c r="M422" i="32"/>
  <c r="M423" i="32"/>
  <c r="M424" i="32"/>
  <c r="M425" i="32"/>
  <c r="M426" i="32"/>
  <c r="M427" i="32"/>
  <c r="M428" i="32"/>
  <c r="M429" i="32"/>
  <c r="M430" i="32"/>
  <c r="M431" i="32"/>
  <c r="M432" i="32"/>
  <c r="M433" i="32"/>
  <c r="M434" i="32"/>
  <c r="M435" i="32"/>
  <c r="M436" i="32"/>
  <c r="M437" i="32"/>
  <c r="M438" i="32"/>
  <c r="M439" i="32"/>
  <c r="M440" i="32"/>
  <c r="M441" i="32"/>
  <c r="M442" i="32"/>
  <c r="M443" i="32"/>
  <c r="M444" i="32"/>
  <c r="M445" i="32"/>
  <c r="M446" i="32"/>
  <c r="M447" i="32"/>
  <c r="M448" i="32"/>
  <c r="M449" i="32"/>
  <c r="M450" i="32"/>
  <c r="M451" i="32"/>
  <c r="M452" i="32"/>
  <c r="M453" i="32"/>
  <c r="M454" i="32"/>
  <c r="M455" i="32"/>
  <c r="M456" i="32"/>
  <c r="M457" i="32"/>
  <c r="M458" i="32"/>
  <c r="M459" i="32"/>
  <c r="M460" i="32"/>
  <c r="M461" i="32"/>
  <c r="M462" i="32"/>
  <c r="M463" i="32"/>
  <c r="M464" i="32"/>
  <c r="M465" i="32"/>
  <c r="M466" i="32"/>
  <c r="M467" i="32"/>
  <c r="M468" i="32"/>
  <c r="M469" i="32"/>
  <c r="M470" i="32"/>
  <c r="M471" i="32"/>
  <c r="M472" i="32"/>
  <c r="M473" i="32"/>
  <c r="M474" i="32"/>
  <c r="M475" i="32"/>
  <c r="M476" i="32"/>
  <c r="M477" i="32"/>
  <c r="M478" i="32"/>
  <c r="M479" i="32"/>
  <c r="M480" i="32"/>
  <c r="M481" i="32"/>
  <c r="M482" i="32"/>
  <c r="M483" i="32"/>
  <c r="M484" i="32"/>
  <c r="M485" i="32"/>
  <c r="M486" i="32"/>
  <c r="M487" i="32"/>
  <c r="M488" i="32"/>
  <c r="M489" i="32"/>
  <c r="M490" i="32"/>
  <c r="M491" i="32"/>
  <c r="M492" i="32"/>
  <c r="M493" i="32"/>
  <c r="M494" i="32"/>
  <c r="M495" i="32"/>
  <c r="M496" i="32"/>
  <c r="M497" i="32"/>
  <c r="M498" i="32"/>
  <c r="M499" i="32"/>
  <c r="M500" i="32"/>
  <c r="M501" i="32"/>
  <c r="M502" i="32"/>
  <c r="M503" i="32"/>
  <c r="M504" i="32"/>
  <c r="M505" i="32"/>
  <c r="M506" i="32"/>
  <c r="M507" i="32"/>
  <c r="M508" i="32"/>
  <c r="M509" i="32"/>
  <c r="M510" i="32"/>
  <c r="M511" i="32"/>
  <c r="M512" i="32"/>
  <c r="M513" i="32"/>
  <c r="M514" i="32"/>
  <c r="M515" i="32"/>
  <c r="M516" i="32"/>
  <c r="M517" i="32"/>
  <c r="M518" i="32"/>
  <c r="M519" i="32"/>
  <c r="M520" i="32"/>
  <c r="M521" i="32"/>
  <c r="M522" i="32"/>
  <c r="M523" i="32"/>
  <c r="M524" i="32"/>
  <c r="M525" i="32"/>
  <c r="M526" i="32"/>
  <c r="M527" i="32"/>
  <c r="M528" i="32"/>
  <c r="M529" i="32"/>
  <c r="M530" i="32"/>
  <c r="M531" i="32"/>
  <c r="M532" i="32"/>
  <c r="M533" i="32"/>
  <c r="M534" i="32"/>
  <c r="M535" i="32"/>
  <c r="M536" i="32"/>
  <c r="M537" i="32"/>
  <c r="M538" i="32"/>
  <c r="M539" i="32"/>
  <c r="M540" i="32"/>
  <c r="M541" i="32"/>
  <c r="M542" i="32"/>
  <c r="M543" i="32"/>
  <c r="M544" i="32"/>
  <c r="M545" i="32"/>
  <c r="M546" i="32"/>
  <c r="M547" i="32"/>
  <c r="M548" i="32"/>
  <c r="M549" i="32"/>
  <c r="M550" i="32"/>
  <c r="M551" i="32"/>
  <c r="M552" i="32"/>
  <c r="M553" i="32"/>
  <c r="M554" i="32"/>
  <c r="M555" i="32"/>
  <c r="M556" i="32"/>
  <c r="M557" i="32"/>
  <c r="M558" i="32"/>
  <c r="M559" i="32"/>
  <c r="M560" i="32"/>
  <c r="M561" i="32"/>
  <c r="M562" i="32"/>
  <c r="M563" i="32"/>
  <c r="M564" i="32"/>
  <c r="M565" i="32"/>
  <c r="M566" i="32"/>
  <c r="M567" i="32"/>
  <c r="M568" i="32"/>
  <c r="M569" i="32"/>
  <c r="M570" i="32"/>
  <c r="M571" i="32"/>
  <c r="M572" i="32"/>
  <c r="M573" i="32"/>
  <c r="M574" i="32"/>
  <c r="M575" i="32"/>
  <c r="M576" i="32"/>
  <c r="M577" i="32"/>
  <c r="M578" i="32"/>
  <c r="M579" i="32"/>
  <c r="M580" i="32"/>
  <c r="M581" i="32"/>
  <c r="M582" i="32"/>
  <c r="M583" i="32"/>
  <c r="M584" i="32"/>
  <c r="M585" i="32"/>
  <c r="M586" i="32"/>
  <c r="M587" i="32"/>
  <c r="M588" i="32"/>
  <c r="M589" i="32"/>
  <c r="M590" i="32"/>
  <c r="M591" i="32"/>
  <c r="M592" i="32"/>
  <c r="M593" i="32"/>
  <c r="M594" i="32"/>
  <c r="M595" i="32"/>
  <c r="M596" i="32"/>
  <c r="M597" i="32"/>
  <c r="M598" i="32"/>
  <c r="M599" i="32"/>
  <c r="M600" i="32"/>
  <c r="M601" i="32"/>
  <c r="M602" i="32"/>
  <c r="M603" i="32"/>
  <c r="M604" i="32"/>
  <c r="M605" i="32"/>
  <c r="M606" i="32"/>
  <c r="M607" i="32"/>
  <c r="M608" i="32"/>
  <c r="M609" i="32"/>
  <c r="M610" i="32"/>
  <c r="M611" i="32"/>
  <c r="M612" i="32"/>
  <c r="M613" i="32"/>
  <c r="M614" i="32"/>
  <c r="M615" i="32"/>
  <c r="M616" i="32"/>
  <c r="M617" i="32"/>
  <c r="M618" i="32"/>
  <c r="M619" i="32"/>
  <c r="M620" i="32"/>
  <c r="M621" i="32"/>
  <c r="M622" i="32"/>
  <c r="M623" i="32"/>
  <c r="M624" i="32"/>
  <c r="M625" i="32"/>
  <c r="M626" i="32"/>
  <c r="M627" i="32"/>
  <c r="M628" i="32"/>
  <c r="M629" i="32"/>
  <c r="M630" i="32"/>
  <c r="M631" i="32"/>
  <c r="M632" i="32"/>
  <c r="M633" i="32"/>
  <c r="M634" i="32"/>
  <c r="M635" i="32"/>
  <c r="M636" i="32"/>
  <c r="M637" i="32"/>
  <c r="M638" i="32"/>
  <c r="M639" i="32"/>
  <c r="M640" i="32"/>
  <c r="M641" i="32"/>
  <c r="M642" i="32"/>
  <c r="M643" i="32"/>
  <c r="M644" i="32"/>
  <c r="M645" i="32"/>
  <c r="M646" i="32"/>
  <c r="M647" i="32"/>
  <c r="M648" i="32"/>
  <c r="M649" i="32"/>
  <c r="M650" i="32"/>
  <c r="M651" i="32"/>
  <c r="M652" i="32"/>
  <c r="M653" i="32"/>
  <c r="M654" i="32"/>
  <c r="M655" i="32"/>
  <c r="M656" i="32"/>
  <c r="M657" i="32"/>
  <c r="M658" i="32"/>
  <c r="M659" i="32"/>
  <c r="M660" i="32"/>
  <c r="M661" i="32"/>
  <c r="M662" i="32"/>
  <c r="M663" i="32"/>
  <c r="M664" i="32"/>
  <c r="M665" i="32"/>
  <c r="M666" i="32"/>
  <c r="M667" i="32"/>
  <c r="M668" i="32"/>
  <c r="M669" i="32"/>
  <c r="M670" i="32"/>
  <c r="M671" i="32"/>
  <c r="M672" i="32"/>
  <c r="M673" i="32"/>
  <c r="M674" i="32"/>
  <c r="M675" i="32"/>
  <c r="M676" i="32"/>
  <c r="M677" i="32"/>
  <c r="M678" i="32"/>
  <c r="M679" i="32"/>
  <c r="M680" i="32"/>
  <c r="M681" i="32"/>
  <c r="M682" i="32"/>
  <c r="M683" i="32"/>
  <c r="M684" i="32"/>
  <c r="M685" i="32"/>
  <c r="M686" i="32"/>
  <c r="M687" i="32"/>
  <c r="M688" i="32"/>
  <c r="M689" i="32"/>
  <c r="M690" i="32"/>
  <c r="M691" i="32"/>
  <c r="M692" i="32"/>
  <c r="M693" i="32"/>
  <c r="M694" i="32"/>
  <c r="M695" i="32"/>
  <c r="M696" i="32"/>
  <c r="M697" i="32"/>
  <c r="M698" i="32"/>
  <c r="M699" i="32"/>
  <c r="M700" i="32"/>
  <c r="M701" i="32"/>
  <c r="M702" i="32"/>
  <c r="M703" i="32"/>
  <c r="M704" i="32"/>
  <c r="M705" i="32"/>
  <c r="M706" i="32"/>
  <c r="M707" i="32"/>
  <c r="M708" i="32"/>
  <c r="M709" i="32"/>
  <c r="M710" i="32"/>
  <c r="M711" i="32"/>
  <c r="M712" i="32"/>
  <c r="M713" i="32"/>
  <c r="M714" i="32"/>
  <c r="M715" i="32"/>
  <c r="M716" i="32"/>
  <c r="M717" i="32"/>
  <c r="M718" i="32"/>
  <c r="M719" i="32"/>
  <c r="M720" i="32"/>
  <c r="M721" i="32"/>
  <c r="M722" i="32"/>
  <c r="M723" i="32"/>
  <c r="M724" i="32"/>
  <c r="M725" i="32"/>
  <c r="M726" i="32"/>
  <c r="M727" i="32"/>
  <c r="M728" i="32"/>
  <c r="M729" i="32"/>
  <c r="M730" i="32"/>
  <c r="M731" i="32"/>
  <c r="M732" i="32"/>
  <c r="M733" i="32"/>
  <c r="M734" i="32"/>
  <c r="M735" i="32"/>
  <c r="M736" i="32"/>
  <c r="M737" i="32"/>
  <c r="M738" i="32"/>
  <c r="M739" i="32"/>
  <c r="M740" i="32"/>
  <c r="M741" i="32"/>
  <c r="M742" i="32"/>
  <c r="M743" i="32"/>
  <c r="M744" i="32"/>
  <c r="M745" i="32"/>
  <c r="M746" i="32"/>
  <c r="M747" i="32"/>
  <c r="M748" i="32"/>
  <c r="M749" i="32"/>
  <c r="M750" i="32"/>
  <c r="M751" i="32"/>
  <c r="M752" i="32"/>
  <c r="M753" i="32"/>
  <c r="M754" i="32"/>
  <c r="M755" i="32"/>
  <c r="M756" i="32"/>
  <c r="M757" i="32"/>
  <c r="M758" i="32"/>
  <c r="M759" i="32"/>
  <c r="M760" i="32"/>
  <c r="M761" i="32"/>
  <c r="M762" i="32"/>
  <c r="M763" i="32"/>
  <c r="M764" i="32"/>
  <c r="M765" i="32"/>
  <c r="M766" i="32"/>
  <c r="M767" i="32"/>
  <c r="M768" i="32"/>
  <c r="M769" i="32"/>
  <c r="M770" i="32"/>
  <c r="M771" i="32"/>
  <c r="M772" i="32"/>
  <c r="M773" i="32"/>
  <c r="M928" i="32"/>
  <c r="M929" i="32"/>
  <c r="M930" i="32"/>
  <c r="M931" i="32"/>
  <c r="M376" i="32"/>
  <c r="M348" i="32"/>
  <c r="M349" i="32"/>
  <c r="M350" i="32"/>
  <c r="M351" i="32"/>
  <c r="M352" i="32"/>
  <c r="M358" i="32"/>
  <c r="M330" i="32"/>
  <c r="M331" i="32"/>
  <c r="M332" i="32"/>
  <c r="M333" i="32"/>
  <c r="M334" i="32"/>
  <c r="M335" i="32"/>
  <c r="M336" i="32"/>
  <c r="M344" i="32"/>
  <c r="M345" i="32"/>
  <c r="M346" i="32"/>
  <c r="M347" i="32"/>
  <c r="M329" i="32"/>
  <c r="M26" i="32"/>
  <c r="M27" i="32"/>
  <c r="M28" i="32"/>
  <c r="M29" i="32"/>
  <c r="M30" i="32"/>
  <c r="M31" i="32"/>
  <c r="M32" i="32"/>
  <c r="M33" i="32"/>
  <c r="M34" i="32"/>
  <c r="M35" i="32"/>
  <c r="M36" i="32"/>
  <c r="M37" i="32"/>
  <c r="M38" i="32"/>
  <c r="M39" i="32"/>
  <c r="M40" i="32"/>
  <c r="M41" i="32"/>
  <c r="M42" i="32"/>
  <c r="M43" i="32"/>
  <c r="M44" i="32"/>
  <c r="M45" i="32"/>
  <c r="M46" i="32"/>
  <c r="M47" i="32"/>
  <c r="M48" i="32"/>
  <c r="M49" i="32"/>
  <c r="M50" i="32"/>
  <c r="M51" i="32"/>
  <c r="M52" i="32"/>
  <c r="M53" i="32"/>
  <c r="M54" i="32"/>
  <c r="M55" i="32"/>
  <c r="M56" i="32"/>
  <c r="M57" i="32"/>
  <c r="M58" i="32"/>
  <c r="M59" i="32"/>
  <c r="M60" i="32"/>
  <c r="M61" i="32"/>
  <c r="M62" i="32"/>
  <c r="M63" i="32"/>
  <c r="M64" i="32"/>
  <c r="M65" i="32"/>
  <c r="M66" i="32"/>
  <c r="M67" i="32"/>
  <c r="M68" i="32"/>
  <c r="M69" i="32"/>
  <c r="M70" i="32"/>
  <c r="M71" i="32"/>
  <c r="M72" i="32"/>
  <c r="M73" i="32"/>
  <c r="M74" i="32"/>
  <c r="M75" i="32"/>
  <c r="M76" i="32"/>
  <c r="M77" i="32"/>
  <c r="M78" i="32"/>
  <c r="M79" i="32"/>
  <c r="M80" i="32"/>
  <c r="M81" i="32"/>
  <c r="M82" i="32"/>
  <c r="M83" i="32"/>
  <c r="M84" i="32"/>
  <c r="M85" i="32"/>
  <c r="M86" i="32"/>
  <c r="M87" i="32"/>
  <c r="M88" i="32"/>
  <c r="M89" i="32"/>
  <c r="M90" i="32"/>
  <c r="M91" i="32"/>
  <c r="M92" i="32"/>
  <c r="M93" i="32"/>
  <c r="M94" i="32"/>
  <c r="M95" i="32"/>
  <c r="M96" i="32"/>
  <c r="M97" i="32"/>
  <c r="M98" i="32"/>
  <c r="M99" i="32"/>
  <c r="M100" i="32"/>
  <c r="M101" i="32"/>
  <c r="M102" i="32"/>
  <c r="M103" i="32"/>
  <c r="M104" i="32"/>
  <c r="M105" i="32"/>
  <c r="M106" i="32"/>
  <c r="M107" i="32"/>
  <c r="M108" i="32"/>
  <c r="M109" i="32"/>
  <c r="M110" i="32"/>
  <c r="M111" i="32"/>
  <c r="M112" i="32"/>
  <c r="M113" i="32"/>
  <c r="M114" i="32"/>
  <c r="M115" i="32"/>
  <c r="M116" i="32"/>
  <c r="M117" i="32"/>
  <c r="M118" i="32"/>
  <c r="M119" i="32"/>
  <c r="M120" i="32"/>
  <c r="M121" i="32"/>
  <c r="M122" i="32"/>
  <c r="M123" i="32"/>
  <c r="M124" i="32"/>
  <c r="M125" i="32"/>
  <c r="M126" i="32"/>
  <c r="M127" i="32"/>
  <c r="M128" i="32"/>
  <c r="M129" i="32"/>
  <c r="M130" i="32"/>
  <c r="M131" i="32"/>
  <c r="M132" i="32"/>
  <c r="M133" i="32"/>
  <c r="M134" i="32"/>
  <c r="M135" i="32"/>
  <c r="M136" i="32"/>
  <c r="M137" i="32"/>
  <c r="M138" i="32"/>
  <c r="M139" i="32"/>
  <c r="M140" i="32"/>
  <c r="M141" i="32"/>
  <c r="M142" i="32"/>
  <c r="M143" i="32"/>
  <c r="M144" i="32"/>
  <c r="M145" i="32"/>
  <c r="M146" i="32"/>
  <c r="M147" i="32"/>
  <c r="M148" i="32"/>
  <c r="M149" i="32"/>
  <c r="M150" i="32"/>
  <c r="M151" i="32"/>
  <c r="M152" i="32"/>
  <c r="M153" i="32"/>
  <c r="M154" i="32"/>
  <c r="M155" i="32"/>
  <c r="M156" i="32"/>
  <c r="M157" i="32"/>
  <c r="M158" i="32"/>
  <c r="M159" i="32"/>
  <c r="M160" i="32"/>
  <c r="M161" i="32"/>
  <c r="M162" i="32"/>
  <c r="M163" i="32"/>
  <c r="M164" i="32"/>
  <c r="M165" i="32"/>
  <c r="M166" i="32"/>
  <c r="M167" i="32"/>
  <c r="M168" i="32"/>
  <c r="M169" i="32"/>
  <c r="M170" i="32"/>
  <c r="M171" i="32"/>
  <c r="M172" i="32"/>
  <c r="M173" i="32"/>
  <c r="M174" i="32"/>
  <c r="M175" i="32"/>
  <c r="M176" i="32"/>
  <c r="M177" i="32"/>
  <c r="M178" i="32"/>
  <c r="M179" i="32"/>
  <c r="M180" i="32"/>
  <c r="M181" i="32"/>
  <c r="M182" i="32"/>
  <c r="M183" i="32"/>
  <c r="M184" i="32"/>
  <c r="M185" i="32"/>
  <c r="M186" i="32"/>
  <c r="M187" i="32"/>
  <c r="M188" i="32"/>
  <c r="M189" i="32"/>
  <c r="M190" i="32"/>
  <c r="M191" i="32"/>
  <c r="M192" i="32"/>
  <c r="M193" i="32"/>
  <c r="M194" i="32"/>
  <c r="M195" i="32"/>
  <c r="M196" i="32"/>
  <c r="M197" i="32"/>
  <c r="M198" i="32"/>
  <c r="M199" i="32"/>
  <c r="M200" i="32"/>
  <c r="M201" i="32"/>
  <c r="M202" i="32"/>
  <c r="M203" i="32"/>
  <c r="M204" i="32"/>
  <c r="M205" i="32"/>
  <c r="M206" i="32"/>
  <c r="M207" i="32"/>
  <c r="M208" i="32"/>
  <c r="M209" i="32"/>
  <c r="M210" i="32"/>
  <c r="M211" i="32"/>
  <c r="M212" i="32"/>
  <c r="M213" i="32"/>
  <c r="M214" i="32"/>
  <c r="M215" i="32"/>
  <c r="M216" i="32"/>
  <c r="M217" i="32"/>
  <c r="M218" i="32"/>
  <c r="M219" i="32"/>
  <c r="M220" i="32"/>
  <c r="M221" i="32"/>
  <c r="M222" i="32"/>
  <c r="M223" i="32"/>
  <c r="M224" i="32"/>
  <c r="M225" i="32"/>
  <c r="M226" i="32"/>
  <c r="M227" i="32"/>
  <c r="M228" i="32"/>
  <c r="M229" i="32"/>
  <c r="M230" i="32"/>
  <c r="M231" i="32"/>
  <c r="M232" i="32"/>
  <c r="M233" i="32"/>
  <c r="M234" i="32"/>
  <c r="M235" i="32"/>
  <c r="M236" i="32"/>
  <c r="M237" i="32"/>
  <c r="M238" i="32"/>
  <c r="M239" i="32"/>
  <c r="M240" i="32"/>
  <c r="M241" i="32"/>
  <c r="M242" i="32"/>
  <c r="M243" i="32"/>
  <c r="M244" i="32"/>
  <c r="M245" i="32"/>
  <c r="M246" i="32"/>
  <c r="M247" i="32"/>
  <c r="M248" i="32"/>
  <c r="M249" i="32"/>
  <c r="M250" i="32"/>
  <c r="M251" i="32"/>
  <c r="M252" i="32"/>
  <c r="M253" i="32"/>
  <c r="M254" i="32"/>
  <c r="M255" i="32"/>
  <c r="M256" i="32"/>
  <c r="M257" i="32"/>
  <c r="M258" i="32"/>
  <c r="M259" i="32"/>
  <c r="M260" i="32"/>
  <c r="M261" i="32"/>
  <c r="M262" i="32"/>
  <c r="M263" i="32"/>
  <c r="M264" i="32"/>
  <c r="M265" i="32"/>
  <c r="M266" i="32"/>
  <c r="M267" i="32"/>
  <c r="M268" i="32"/>
  <c r="M269" i="32"/>
  <c r="M270" i="32"/>
  <c r="M271" i="32"/>
  <c r="M272" i="32"/>
  <c r="M273" i="32"/>
  <c r="M274" i="32"/>
  <c r="M320" i="32"/>
  <c r="M25" i="32"/>
  <c r="J948" i="32"/>
  <c r="I948" i="32"/>
  <c r="I445" i="32"/>
  <c r="K712" i="42" l="1"/>
  <c r="H712" i="42"/>
  <c r="J712" i="42" s="1"/>
  <c r="K711" i="42"/>
  <c r="H711" i="42"/>
  <c r="J711" i="42" s="1"/>
  <c r="K710" i="42"/>
  <c r="H710" i="42"/>
  <c r="J710" i="42" s="1"/>
  <c r="H707" i="42"/>
  <c r="J707" i="42" s="1"/>
  <c r="K700" i="42"/>
  <c r="H700" i="42"/>
  <c r="J700" i="42" s="1"/>
  <c r="K699" i="42"/>
  <c r="H699" i="42"/>
  <c r="J699" i="42" s="1"/>
  <c r="K698" i="42"/>
  <c r="H698" i="42"/>
  <c r="J698" i="42" s="1"/>
  <c r="K697" i="42"/>
  <c r="H697" i="42"/>
  <c r="J697" i="42" s="1"/>
  <c r="K696" i="42"/>
  <c r="H696" i="42"/>
  <c r="J696" i="42" s="1"/>
  <c r="K695" i="42"/>
  <c r="H695" i="42"/>
  <c r="J695" i="42" s="1"/>
  <c r="K694" i="42"/>
  <c r="H694" i="42"/>
  <c r="J694" i="42" s="1"/>
  <c r="K693" i="42"/>
  <c r="H693" i="42"/>
  <c r="J693" i="42" s="1"/>
  <c r="K692" i="42"/>
  <c r="H692" i="42"/>
  <c r="J692" i="42" s="1"/>
  <c r="K691" i="42"/>
  <c r="H691" i="42"/>
  <c r="J691" i="42" s="1"/>
  <c r="K690" i="42"/>
  <c r="H690" i="42"/>
  <c r="J690" i="42" s="1"/>
  <c r="K689" i="42"/>
  <c r="H689" i="42"/>
  <c r="J689" i="42" s="1"/>
  <c r="K688" i="42"/>
  <c r="H688" i="42"/>
  <c r="J688" i="42" s="1"/>
  <c r="C40" i="47" l="1"/>
  <c r="C21" i="47"/>
  <c r="C21" i="53"/>
  <c r="C22" i="53" s="1"/>
  <c r="C40" i="53"/>
  <c r="C41" i="53"/>
  <c r="C37" i="53"/>
  <c r="C54" i="53" s="1"/>
  <c r="C32" i="53"/>
  <c r="C39" i="53" s="1"/>
  <c r="C29" i="53"/>
  <c r="C20" i="53"/>
  <c r="C24" i="53" s="1"/>
  <c r="C18" i="53"/>
  <c r="C11" i="53"/>
  <c r="C26" i="53" l="1"/>
  <c r="C50" i="53"/>
  <c r="C43" i="53"/>
  <c r="C45" i="53" s="1"/>
  <c r="C40" i="36"/>
  <c r="C23" i="36"/>
  <c r="H157" i="52"/>
  <c r="F157" i="52"/>
  <c r="D157" i="52"/>
  <c r="H156" i="52"/>
  <c r="F156" i="52"/>
  <c r="D156" i="52"/>
  <c r="H153" i="52"/>
  <c r="F153" i="52"/>
  <c r="D153" i="52"/>
  <c r="H150" i="52"/>
  <c r="F150" i="52"/>
  <c r="D150" i="52"/>
  <c r="H147" i="52"/>
  <c r="F147" i="52"/>
  <c r="D147" i="52"/>
  <c r="H144" i="52"/>
  <c r="F144" i="52"/>
  <c r="D144" i="52"/>
  <c r="H141" i="52"/>
  <c r="F141" i="52"/>
  <c r="D141" i="52"/>
  <c r="H138" i="52"/>
  <c r="F138" i="52"/>
  <c r="D138" i="52"/>
  <c r="D159" i="52" s="1"/>
  <c r="H137" i="52"/>
  <c r="F137" i="52"/>
  <c r="D137" i="52"/>
  <c r="H134" i="52"/>
  <c r="H159" i="52" s="1"/>
  <c r="F159" i="52" s="1"/>
  <c r="F134" i="52"/>
  <c r="D134" i="52"/>
  <c r="H128" i="52"/>
  <c r="F128" i="52"/>
  <c r="D128" i="52"/>
  <c r="H125" i="52"/>
  <c r="F125" i="52"/>
  <c r="D125" i="52"/>
  <c r="H122" i="52"/>
  <c r="F122" i="52"/>
  <c r="D122" i="52"/>
  <c r="H119" i="52"/>
  <c r="H118" i="52"/>
  <c r="F118" i="52"/>
  <c r="D118" i="52"/>
  <c r="H117" i="52"/>
  <c r="F117" i="52"/>
  <c r="D117" i="52"/>
  <c r="H114" i="52"/>
  <c r="F114" i="52"/>
  <c r="D114" i="52"/>
  <c r="H113" i="52"/>
  <c r="F113" i="52"/>
  <c r="D113" i="52"/>
  <c r="H112" i="52"/>
  <c r="F112" i="52"/>
  <c r="D112" i="52"/>
  <c r="H111" i="52"/>
  <c r="F111" i="52"/>
  <c r="D111" i="52"/>
  <c r="H110" i="52"/>
  <c r="F110" i="52"/>
  <c r="D110" i="52"/>
  <c r="H107" i="52"/>
  <c r="F107" i="52"/>
  <c r="D107" i="52"/>
  <c r="H106" i="52"/>
  <c r="H130" i="52" s="1"/>
  <c r="F130" i="52" s="1"/>
  <c r="F106" i="52"/>
  <c r="D106" i="52"/>
  <c r="D130" i="52" s="1"/>
  <c r="H103" i="52"/>
  <c r="H102" i="52"/>
  <c r="F102" i="52"/>
  <c r="D102" i="52"/>
  <c r="A100" i="52"/>
  <c r="H86" i="52"/>
  <c r="D86" i="52"/>
  <c r="H79" i="52"/>
  <c r="D79" i="52"/>
  <c r="H74" i="52"/>
  <c r="D74" i="52"/>
  <c r="H66" i="52"/>
  <c r="H95" i="52" s="1"/>
  <c r="D66" i="52"/>
  <c r="H60" i="52"/>
  <c r="D60" i="52"/>
  <c r="H51" i="52"/>
  <c r="D51" i="52"/>
  <c r="H46" i="52"/>
  <c r="D46" i="52"/>
  <c r="H41" i="52"/>
  <c r="D41" i="52"/>
  <c r="H36" i="52"/>
  <c r="D36" i="52"/>
  <c r="H30" i="52"/>
  <c r="D30" i="52"/>
  <c r="H22" i="52"/>
  <c r="H53" i="52" s="1"/>
  <c r="D22" i="52"/>
  <c r="D53" i="52" s="1"/>
  <c r="D90" i="52" s="1"/>
  <c r="H12" i="52"/>
  <c r="D12" i="52"/>
  <c r="C47" i="53" l="1"/>
  <c r="C51" i="53" s="1"/>
  <c r="H92" i="52"/>
  <c r="H96" i="52" s="1"/>
  <c r="H90" i="52"/>
  <c r="K838" i="42" l="1"/>
  <c r="H838" i="42"/>
  <c r="J838" i="42" s="1"/>
  <c r="K837" i="42"/>
  <c r="H837" i="42"/>
  <c r="J837" i="42" s="1"/>
  <c r="K836" i="42"/>
  <c r="H836" i="42"/>
  <c r="J836" i="42" s="1"/>
  <c r="K835" i="42"/>
  <c r="H835" i="42"/>
  <c r="J835" i="42" s="1"/>
  <c r="K834" i="42"/>
  <c r="H834" i="42"/>
  <c r="J834" i="42" s="1"/>
  <c r="K833" i="42"/>
  <c r="H833" i="42"/>
  <c r="J833" i="42" s="1"/>
  <c r="K832" i="42"/>
  <c r="H832" i="42"/>
  <c r="J832" i="42" s="1"/>
  <c r="K831" i="42"/>
  <c r="H831" i="42"/>
  <c r="J831" i="42" s="1"/>
  <c r="AF830" i="42"/>
  <c r="AC830" i="42"/>
  <c r="AE830" i="42" s="1"/>
  <c r="AF829" i="42"/>
  <c r="AC829" i="42"/>
  <c r="AE829" i="42" s="1"/>
  <c r="AF828" i="42"/>
  <c r="AC828" i="42"/>
  <c r="AE828" i="42" s="1"/>
  <c r="AF827" i="42"/>
  <c r="AC827" i="42"/>
  <c r="AE827" i="42" s="1"/>
  <c r="AF826" i="42"/>
  <c r="AC826" i="42"/>
  <c r="AE826" i="42" s="1"/>
  <c r="AF825" i="42"/>
  <c r="AC825" i="42"/>
  <c r="AE825" i="42" s="1"/>
  <c r="AF824" i="42"/>
  <c r="AC824" i="42"/>
  <c r="AE824" i="42" s="1"/>
  <c r="AF823" i="42"/>
  <c r="AC823" i="42"/>
  <c r="AE823" i="42" s="1"/>
  <c r="AF822" i="42"/>
  <c r="AC822" i="42"/>
  <c r="AE822" i="42" s="1"/>
  <c r="AF821" i="42"/>
  <c r="AC821" i="42"/>
  <c r="AE821" i="42" s="1"/>
  <c r="AF820" i="42"/>
  <c r="AC820" i="42"/>
  <c r="AE820" i="42" s="1"/>
  <c r="AF819" i="42"/>
  <c r="AC819" i="42"/>
  <c r="AE819" i="42" s="1"/>
  <c r="AF818" i="42"/>
  <c r="AC818" i="42"/>
  <c r="AE818" i="42" s="1"/>
  <c r="K789" i="42"/>
  <c r="H789" i="42"/>
  <c r="J789" i="42" s="1"/>
  <c r="K788" i="42"/>
  <c r="H788" i="42"/>
  <c r="J788" i="42" s="1"/>
  <c r="K787" i="42"/>
  <c r="H787" i="42"/>
  <c r="J787" i="42" s="1"/>
  <c r="K786" i="42"/>
  <c r="H786" i="42"/>
  <c r="J786" i="42" s="1"/>
  <c r="K785" i="42"/>
  <c r="H785" i="42"/>
  <c r="J785" i="42" s="1"/>
  <c r="AF784" i="42"/>
  <c r="AC784" i="42"/>
  <c r="AE784" i="42" s="1"/>
  <c r="AF783" i="42"/>
  <c r="AC783" i="42"/>
  <c r="AE783" i="42" s="1"/>
  <c r="K763" i="42"/>
  <c r="H763" i="42"/>
  <c r="J763" i="42" s="1"/>
  <c r="K762" i="42"/>
  <c r="H762" i="42"/>
  <c r="J762" i="42" s="1"/>
  <c r="AF761" i="42"/>
  <c r="AC761" i="42"/>
  <c r="AE761" i="42" s="1"/>
  <c r="AF760" i="42"/>
  <c r="AC760" i="42"/>
  <c r="AE760" i="42" s="1"/>
  <c r="AF759" i="42"/>
  <c r="AC759" i="42"/>
  <c r="AE759" i="42" s="1"/>
  <c r="AF758" i="42"/>
  <c r="AC758" i="42"/>
  <c r="AE758" i="42" s="1"/>
  <c r="AF757" i="42"/>
  <c r="AC757" i="42"/>
  <c r="AE757" i="42" s="1"/>
  <c r="AF756" i="42"/>
  <c r="AC756" i="42"/>
  <c r="AE756" i="42" s="1"/>
  <c r="AF755" i="42"/>
  <c r="AC755" i="42"/>
  <c r="AE755" i="42" s="1"/>
  <c r="AF754" i="42"/>
  <c r="AC754" i="42"/>
  <c r="AE754" i="42" s="1"/>
  <c r="AF753" i="42"/>
  <c r="AC753" i="42"/>
  <c r="AE753" i="42" s="1"/>
  <c r="AF752" i="42"/>
  <c r="AC752" i="42"/>
  <c r="AE752" i="42" s="1"/>
  <c r="K713" i="42"/>
  <c r="H713" i="42"/>
  <c r="J713" i="42" s="1"/>
  <c r="K657" i="42"/>
  <c r="H657" i="42"/>
  <c r="J657" i="42" s="1"/>
  <c r="K656" i="42"/>
  <c r="H656" i="42"/>
  <c r="J656" i="42" s="1"/>
  <c r="K655" i="42"/>
  <c r="H655" i="42"/>
  <c r="J655" i="42" s="1"/>
  <c r="K654" i="42"/>
  <c r="H654" i="42"/>
  <c r="J654" i="42" s="1"/>
  <c r="K653" i="42"/>
  <c r="H653" i="42"/>
  <c r="J653" i="42" s="1"/>
  <c r="K652" i="42"/>
  <c r="H652" i="42"/>
  <c r="J652" i="42" s="1"/>
  <c r="K651" i="42"/>
  <c r="H651" i="42"/>
  <c r="J651" i="42" s="1"/>
  <c r="K650" i="42"/>
  <c r="H650" i="42"/>
  <c r="J650" i="42" s="1"/>
  <c r="K649" i="42"/>
  <c r="H649" i="42"/>
  <c r="J649" i="42" s="1"/>
  <c r="K648" i="42"/>
  <c r="H648" i="42"/>
  <c r="J648" i="42" s="1"/>
  <c r="K647" i="42"/>
  <c r="H647" i="42"/>
  <c r="J647" i="42" s="1"/>
  <c r="K646" i="42"/>
  <c r="H646" i="42"/>
  <c r="J646" i="42" s="1"/>
  <c r="K645" i="42"/>
  <c r="H645" i="42"/>
  <c r="J645" i="42" s="1"/>
  <c r="K644" i="42"/>
  <c r="H644" i="42"/>
  <c r="J644" i="42" s="1"/>
  <c r="K643" i="42"/>
  <c r="H643" i="42"/>
  <c r="J643" i="42" s="1"/>
  <c r="K642" i="42"/>
  <c r="H642" i="42"/>
  <c r="J642" i="42" s="1"/>
  <c r="K641" i="42"/>
  <c r="H641" i="42"/>
  <c r="J641" i="42" s="1"/>
  <c r="K640" i="42"/>
  <c r="H640" i="42"/>
  <c r="J640" i="42" s="1"/>
  <c r="K639" i="42"/>
  <c r="H639" i="42"/>
  <c r="J639" i="42" s="1"/>
  <c r="K638" i="42"/>
  <c r="H638" i="42"/>
  <c r="J638" i="42" s="1"/>
  <c r="K637" i="42"/>
  <c r="H637" i="42"/>
  <c r="J637" i="42" s="1"/>
  <c r="K636" i="42"/>
  <c r="H636" i="42"/>
  <c r="J636" i="42" s="1"/>
  <c r="K635" i="42"/>
  <c r="H635" i="42"/>
  <c r="J635" i="42" s="1"/>
  <c r="K634" i="42"/>
  <c r="H634" i="42"/>
  <c r="J634" i="42" s="1"/>
  <c r="K633" i="42"/>
  <c r="H633" i="42"/>
  <c r="J633" i="42" s="1"/>
  <c r="K632" i="42"/>
  <c r="H632" i="42"/>
  <c r="J632" i="42" s="1"/>
  <c r="K631" i="42"/>
  <c r="H631" i="42"/>
  <c r="J631" i="42" s="1"/>
  <c r="K630" i="42"/>
  <c r="H630" i="42"/>
  <c r="J630" i="42" s="1"/>
  <c r="K629" i="42"/>
  <c r="H629" i="42"/>
  <c r="J629" i="42" s="1"/>
  <c r="K628" i="42"/>
  <c r="H628" i="42"/>
  <c r="J628" i="42" s="1"/>
  <c r="K627" i="42"/>
  <c r="H627" i="42"/>
  <c r="J627" i="42" s="1"/>
  <c r="K626" i="42"/>
  <c r="H626" i="42"/>
  <c r="J626" i="42" s="1"/>
  <c r="K625" i="42"/>
  <c r="H625" i="42"/>
  <c r="J625" i="42" s="1"/>
  <c r="K624" i="42"/>
  <c r="H624" i="42"/>
  <c r="J624" i="42" s="1"/>
  <c r="K623" i="42"/>
  <c r="H623" i="42"/>
  <c r="J623" i="42" s="1"/>
  <c r="K622" i="42"/>
  <c r="H622" i="42"/>
  <c r="J622" i="42" s="1"/>
  <c r="K621" i="42"/>
  <c r="H621" i="42"/>
  <c r="J621" i="42" s="1"/>
  <c r="K620" i="42"/>
  <c r="H620" i="42"/>
  <c r="J620" i="42" s="1"/>
  <c r="K619" i="42"/>
  <c r="H619" i="42"/>
  <c r="J619" i="42" s="1"/>
  <c r="K618" i="42"/>
  <c r="H618" i="42"/>
  <c r="J618" i="42" s="1"/>
  <c r="K617" i="42"/>
  <c r="H617" i="42"/>
  <c r="J617" i="42" s="1"/>
  <c r="K616" i="42"/>
  <c r="H616" i="42"/>
  <c r="J616" i="42" s="1"/>
  <c r="K615" i="42"/>
  <c r="H615" i="42"/>
  <c r="J615" i="42" s="1"/>
  <c r="K614" i="42"/>
  <c r="H614" i="42"/>
  <c r="J614" i="42" s="1"/>
  <c r="K613" i="42"/>
  <c r="H613" i="42"/>
  <c r="J613" i="42" s="1"/>
  <c r="K612" i="42"/>
  <c r="H612" i="42"/>
  <c r="J612" i="42" s="1"/>
  <c r="K611" i="42"/>
  <c r="H611" i="42"/>
  <c r="J611" i="42" s="1"/>
  <c r="K610" i="42"/>
  <c r="H610" i="42"/>
  <c r="J610" i="42" s="1"/>
  <c r="K609" i="42"/>
  <c r="H609" i="42"/>
  <c r="J609" i="42" s="1"/>
  <c r="K399" i="42"/>
  <c r="H399" i="42"/>
  <c r="J399" i="42" s="1"/>
  <c r="K398" i="42"/>
  <c r="H398" i="42"/>
  <c r="J398" i="42" s="1"/>
  <c r="K397" i="42"/>
  <c r="H397" i="42"/>
  <c r="J397" i="42" s="1"/>
  <c r="K396" i="42"/>
  <c r="H396" i="42"/>
  <c r="J396" i="42" s="1"/>
  <c r="K395" i="42"/>
  <c r="H395" i="42"/>
  <c r="J395" i="42" s="1"/>
  <c r="K394" i="42"/>
  <c r="H394" i="42"/>
  <c r="J394" i="42" s="1"/>
  <c r="K393" i="42"/>
  <c r="H393" i="42"/>
  <c r="J393" i="42" s="1"/>
  <c r="K392" i="42"/>
  <c r="H392" i="42"/>
  <c r="J392" i="42" s="1"/>
  <c r="K391" i="42"/>
  <c r="H391" i="42"/>
  <c r="J391" i="42" s="1"/>
  <c r="K390" i="42"/>
  <c r="H390" i="42"/>
  <c r="J390" i="42" s="1"/>
  <c r="K389" i="42"/>
  <c r="H389" i="42"/>
  <c r="J389" i="42" s="1"/>
  <c r="K388" i="42"/>
  <c r="H388" i="42"/>
  <c r="J388" i="42" s="1"/>
  <c r="K387" i="42"/>
  <c r="H387" i="42"/>
  <c r="J387" i="42" s="1"/>
  <c r="K386" i="42"/>
  <c r="H386" i="42"/>
  <c r="J386" i="42" s="1"/>
  <c r="K385" i="42"/>
  <c r="H385" i="42"/>
  <c r="J385" i="42" s="1"/>
  <c r="K384" i="42"/>
  <c r="H384" i="42"/>
  <c r="J384" i="42" s="1"/>
  <c r="K383" i="42"/>
  <c r="H383" i="42"/>
  <c r="J383" i="42" s="1"/>
  <c r="K382" i="42"/>
  <c r="H382" i="42"/>
  <c r="J382" i="42" s="1"/>
  <c r="K381" i="42"/>
  <c r="H381" i="42"/>
  <c r="J381" i="42" s="1"/>
  <c r="K380" i="42"/>
  <c r="H380" i="42"/>
  <c r="J380" i="42" s="1"/>
  <c r="K379" i="42"/>
  <c r="H379" i="42"/>
  <c r="J379" i="42" s="1"/>
  <c r="K378" i="42"/>
  <c r="H378" i="42"/>
  <c r="J378" i="42" s="1"/>
  <c r="K377" i="42"/>
  <c r="H377" i="42"/>
  <c r="J377" i="42" s="1"/>
  <c r="K376" i="42"/>
  <c r="H376" i="42"/>
  <c r="J376" i="42" s="1"/>
  <c r="K375" i="42"/>
  <c r="H375" i="42"/>
  <c r="J375" i="42" s="1"/>
  <c r="K374" i="42"/>
  <c r="H374" i="42"/>
  <c r="J374" i="42" s="1"/>
  <c r="K373" i="42"/>
  <c r="H373" i="42"/>
  <c r="J373" i="42" s="1"/>
  <c r="K372" i="42"/>
  <c r="H372" i="42"/>
  <c r="J372" i="42" s="1"/>
  <c r="K371" i="42"/>
  <c r="H371" i="42"/>
  <c r="J371" i="42" s="1"/>
  <c r="K370" i="42"/>
  <c r="H370" i="42"/>
  <c r="J370" i="42" s="1"/>
  <c r="K369" i="42"/>
  <c r="H369" i="42"/>
  <c r="J369" i="42" s="1"/>
  <c r="K368" i="42"/>
  <c r="H368" i="42"/>
  <c r="J368" i="42" s="1"/>
  <c r="K367" i="42"/>
  <c r="H367" i="42"/>
  <c r="J367" i="42" s="1"/>
  <c r="K366" i="42"/>
  <c r="H366" i="42"/>
  <c r="J366" i="42" s="1"/>
  <c r="K365" i="42"/>
  <c r="H365" i="42"/>
  <c r="J365" i="42" s="1"/>
  <c r="K364" i="42"/>
  <c r="H364" i="42"/>
  <c r="J364" i="42" s="1"/>
  <c r="K363" i="42"/>
  <c r="H363" i="42"/>
  <c r="J363" i="42" s="1"/>
  <c r="K362" i="42"/>
  <c r="H362" i="42"/>
  <c r="J362" i="42" s="1"/>
  <c r="K199" i="42" l="1"/>
  <c r="H199" i="42"/>
  <c r="J199" i="42" s="1"/>
  <c r="K198" i="42"/>
  <c r="H198" i="42"/>
  <c r="J198" i="42" s="1"/>
  <c r="K197" i="42"/>
  <c r="H197" i="42"/>
  <c r="J197" i="42" s="1"/>
  <c r="K196" i="42"/>
  <c r="H196" i="42"/>
  <c r="J196" i="42" s="1"/>
  <c r="K195" i="42"/>
  <c r="H195" i="42"/>
  <c r="J195" i="42" s="1"/>
  <c r="K194" i="42"/>
  <c r="H194" i="42"/>
  <c r="J194" i="42" s="1"/>
  <c r="K142" i="42"/>
  <c r="H142" i="42"/>
  <c r="J142" i="42" s="1"/>
  <c r="K141" i="42"/>
  <c r="H141" i="42"/>
  <c r="J141" i="42" s="1"/>
  <c r="K140" i="42"/>
  <c r="H140" i="42"/>
  <c r="J140" i="42" s="1"/>
  <c r="K139" i="42"/>
  <c r="H139" i="42"/>
  <c r="J139" i="42" s="1"/>
  <c r="K138" i="42"/>
  <c r="H138" i="42"/>
  <c r="J138" i="42" s="1"/>
  <c r="K137" i="42"/>
  <c r="H137" i="42"/>
  <c r="J137" i="42" s="1"/>
  <c r="K136" i="42"/>
  <c r="H136" i="42"/>
  <c r="J136" i="42" s="1"/>
  <c r="K135" i="42"/>
  <c r="H135" i="42"/>
  <c r="J135" i="42" s="1"/>
  <c r="K134" i="42"/>
  <c r="H134" i="42"/>
  <c r="J134" i="42" s="1"/>
  <c r="K133" i="42"/>
  <c r="H133" i="42"/>
  <c r="J133" i="42" s="1"/>
  <c r="K63" i="42"/>
  <c r="H63" i="42"/>
  <c r="J63" i="42" s="1"/>
  <c r="K62" i="42"/>
  <c r="H62" i="42"/>
  <c r="J62" i="42" s="1"/>
  <c r="K61" i="42"/>
  <c r="H61" i="42"/>
  <c r="J61" i="42" s="1"/>
  <c r="K60" i="42"/>
  <c r="H60" i="42"/>
  <c r="J60" i="42" s="1"/>
  <c r="K59" i="42"/>
  <c r="H59" i="42"/>
  <c r="J59" i="42" s="1"/>
  <c r="K58" i="42"/>
  <c r="H58" i="42"/>
  <c r="J58" i="42" s="1"/>
  <c r="K57" i="42"/>
  <c r="H57" i="42"/>
  <c r="J57" i="42" s="1"/>
  <c r="K56" i="42"/>
  <c r="H56" i="42"/>
  <c r="J56" i="42" s="1"/>
  <c r="K55" i="42"/>
  <c r="H55" i="42"/>
  <c r="J55" i="42" s="1"/>
  <c r="K54" i="42"/>
  <c r="H54" i="42"/>
  <c r="J54" i="42" s="1"/>
  <c r="G851" i="42"/>
  <c r="G850" i="42" l="1"/>
  <c r="K816" i="42"/>
  <c r="J816" i="42"/>
  <c r="K815" i="42"/>
  <c r="J815" i="42"/>
  <c r="K814" i="42"/>
  <c r="J814" i="42"/>
  <c r="K813" i="42"/>
  <c r="J813" i="42"/>
  <c r="K812" i="42"/>
  <c r="J812" i="42"/>
  <c r="K811" i="42"/>
  <c r="J811" i="42"/>
  <c r="K810" i="42"/>
  <c r="H810" i="42"/>
  <c r="J810" i="42" s="1"/>
  <c r="K809" i="42"/>
  <c r="H809" i="42"/>
  <c r="J809" i="42" s="1"/>
  <c r="K808" i="42"/>
  <c r="H808" i="42"/>
  <c r="J808" i="42" s="1"/>
  <c r="K807" i="42"/>
  <c r="H807" i="42"/>
  <c r="J807" i="42" s="1"/>
  <c r="K781" i="42"/>
  <c r="J781" i="42"/>
  <c r="K780" i="42"/>
  <c r="J780" i="42"/>
  <c r="K779" i="42"/>
  <c r="J779" i="42"/>
  <c r="K778" i="42"/>
  <c r="J778" i="42"/>
  <c r="K777" i="42"/>
  <c r="H777" i="42"/>
  <c r="J777" i="42" s="1"/>
  <c r="K750" i="42"/>
  <c r="H750" i="42"/>
  <c r="J750" i="42" s="1"/>
  <c r="K749" i="42"/>
  <c r="H749" i="42"/>
  <c r="J749" i="42" s="1"/>
  <c r="K708" i="42"/>
  <c r="H708" i="42"/>
  <c r="J708" i="42" s="1"/>
  <c r="K706" i="42"/>
  <c r="H706" i="42"/>
  <c r="J706" i="42" s="1"/>
  <c r="K705" i="42"/>
  <c r="H705" i="42"/>
  <c r="J705" i="42" s="1"/>
  <c r="K704" i="42"/>
  <c r="H704" i="42"/>
  <c r="J704" i="42" s="1"/>
  <c r="K703" i="42"/>
  <c r="H703" i="42"/>
  <c r="J703" i="42" s="1"/>
  <c r="K702" i="42"/>
  <c r="H702" i="42"/>
  <c r="J702" i="42" s="1"/>
  <c r="K701" i="42"/>
  <c r="H701" i="42"/>
  <c r="J701" i="42" s="1"/>
  <c r="K607" i="42"/>
  <c r="H607" i="42"/>
  <c r="J607" i="42" s="1"/>
  <c r="K606" i="42"/>
  <c r="H606" i="42"/>
  <c r="J606" i="42" s="1"/>
  <c r="K605" i="42"/>
  <c r="H605" i="42"/>
  <c r="J605" i="42" s="1"/>
  <c r="K604" i="42"/>
  <c r="H604" i="42"/>
  <c r="J604" i="42" s="1"/>
  <c r="K603" i="42"/>
  <c r="H603" i="42"/>
  <c r="J603" i="42" s="1"/>
  <c r="K602" i="42"/>
  <c r="H602" i="42"/>
  <c r="J602" i="42" s="1"/>
  <c r="K601" i="42"/>
  <c r="H601" i="42"/>
  <c r="J601" i="42" s="1"/>
  <c r="K600" i="42"/>
  <c r="H600" i="42"/>
  <c r="J600" i="42" s="1"/>
  <c r="K599" i="42"/>
  <c r="H599" i="42"/>
  <c r="J599" i="42" s="1"/>
  <c r="K598" i="42"/>
  <c r="H598" i="42"/>
  <c r="J598" i="42" s="1"/>
  <c r="K597" i="42"/>
  <c r="H597" i="42"/>
  <c r="J597" i="42" s="1"/>
  <c r="K596" i="42"/>
  <c r="H596" i="42"/>
  <c r="J596" i="42" s="1"/>
  <c r="K595" i="42"/>
  <c r="H595" i="42"/>
  <c r="J595" i="42" s="1"/>
  <c r="K594" i="42"/>
  <c r="H594" i="42"/>
  <c r="J594" i="42" s="1"/>
  <c r="K593" i="42"/>
  <c r="H593" i="42"/>
  <c r="J593" i="42" s="1"/>
  <c r="K592" i="42"/>
  <c r="H592" i="42"/>
  <c r="J592" i="42" s="1"/>
  <c r="K591" i="42"/>
  <c r="H591" i="42"/>
  <c r="J591" i="42" s="1"/>
  <c r="K590" i="42"/>
  <c r="H590" i="42"/>
  <c r="J590" i="42" s="1"/>
  <c r="K589" i="42"/>
  <c r="H589" i="42"/>
  <c r="J589" i="42" s="1"/>
  <c r="K588" i="42"/>
  <c r="H588" i="42"/>
  <c r="J588" i="42" s="1"/>
  <c r="K587" i="42"/>
  <c r="H587" i="42"/>
  <c r="J587" i="42" s="1"/>
  <c r="K586" i="42"/>
  <c r="H586" i="42"/>
  <c r="J586" i="42" s="1"/>
  <c r="K585" i="42"/>
  <c r="H585" i="42"/>
  <c r="J585" i="42" s="1"/>
  <c r="K584" i="42"/>
  <c r="H584" i="42"/>
  <c r="J584" i="42" s="1"/>
  <c r="K583" i="42"/>
  <c r="H583" i="42"/>
  <c r="J583" i="42" s="1"/>
  <c r="K582" i="42"/>
  <c r="H582" i="42"/>
  <c r="J582" i="42" s="1"/>
  <c r="K581" i="42"/>
  <c r="H581" i="42"/>
  <c r="J581" i="42" s="1"/>
  <c r="K580" i="42"/>
  <c r="H580" i="42"/>
  <c r="J580" i="42" s="1"/>
  <c r="K579" i="42"/>
  <c r="H579" i="42"/>
  <c r="J579" i="42" s="1"/>
  <c r="K578" i="42"/>
  <c r="H578" i="42"/>
  <c r="J578" i="42" s="1"/>
  <c r="K577" i="42"/>
  <c r="H577" i="42"/>
  <c r="J577" i="42" s="1"/>
  <c r="K576" i="42"/>
  <c r="H576" i="42"/>
  <c r="J576" i="42" s="1"/>
  <c r="K575" i="42"/>
  <c r="H575" i="42"/>
  <c r="J575" i="42" s="1"/>
  <c r="K574" i="42"/>
  <c r="H574" i="42"/>
  <c r="J574" i="42" s="1"/>
  <c r="K573" i="42"/>
  <c r="H573" i="42"/>
  <c r="J573" i="42" s="1"/>
  <c r="K572" i="42"/>
  <c r="H572" i="42"/>
  <c r="J572" i="42" s="1"/>
  <c r="K571" i="42"/>
  <c r="H571" i="42"/>
  <c r="J571" i="42" s="1"/>
  <c r="K570" i="42"/>
  <c r="H570" i="42"/>
  <c r="J570" i="42" s="1"/>
  <c r="K569" i="42"/>
  <c r="H569" i="42"/>
  <c r="J569" i="42" s="1"/>
  <c r="K568" i="42"/>
  <c r="H568" i="42"/>
  <c r="J568" i="42" s="1"/>
  <c r="I567" i="42"/>
  <c r="K567" i="42" s="1"/>
  <c r="H567" i="42"/>
  <c r="I566" i="42"/>
  <c r="K566" i="42" s="1"/>
  <c r="H566" i="42"/>
  <c r="I565" i="42"/>
  <c r="K565" i="42" s="1"/>
  <c r="H565" i="42"/>
  <c r="I564" i="42"/>
  <c r="K564" i="42" s="1"/>
  <c r="H564" i="42"/>
  <c r="I563" i="42"/>
  <c r="K563" i="42" s="1"/>
  <c r="H563" i="42"/>
  <c r="I562" i="42"/>
  <c r="K562" i="42" s="1"/>
  <c r="H562" i="42"/>
  <c r="I561" i="42"/>
  <c r="K561" i="42" s="1"/>
  <c r="H561" i="42"/>
  <c r="I560" i="42"/>
  <c r="K560" i="42" s="1"/>
  <c r="H560" i="42"/>
  <c r="I559" i="42"/>
  <c r="K559" i="42" s="1"/>
  <c r="H559" i="42"/>
  <c r="I558" i="42"/>
  <c r="K558" i="42" s="1"/>
  <c r="H558" i="42"/>
  <c r="I557" i="42"/>
  <c r="K557" i="42" s="1"/>
  <c r="H557" i="42"/>
  <c r="I556" i="42"/>
  <c r="K556" i="42" s="1"/>
  <c r="H556" i="42"/>
  <c r="I555" i="42"/>
  <c r="K555" i="42" s="1"/>
  <c r="H555" i="42"/>
  <c r="I554" i="42"/>
  <c r="K554" i="42" s="1"/>
  <c r="H554" i="42"/>
  <c r="I553" i="42"/>
  <c r="K553" i="42" s="1"/>
  <c r="H553" i="42"/>
  <c r="I552" i="42"/>
  <c r="K552" i="42" s="1"/>
  <c r="H552" i="42"/>
  <c r="I551" i="42"/>
  <c r="K551" i="42" s="1"/>
  <c r="H551" i="42"/>
  <c r="I550" i="42"/>
  <c r="K550" i="42" s="1"/>
  <c r="H550" i="42"/>
  <c r="I549" i="42"/>
  <c r="K549" i="42" s="1"/>
  <c r="H549" i="42"/>
  <c r="I548" i="42"/>
  <c r="K548" i="42" s="1"/>
  <c r="H548" i="42"/>
  <c r="I547" i="42"/>
  <c r="K547" i="42" s="1"/>
  <c r="H547" i="42"/>
  <c r="I546" i="42"/>
  <c r="K546" i="42" s="1"/>
  <c r="H546" i="42"/>
  <c r="I545" i="42"/>
  <c r="K545" i="42" s="1"/>
  <c r="H545" i="42"/>
  <c r="I544" i="42"/>
  <c r="K544" i="42" s="1"/>
  <c r="H544" i="42"/>
  <c r="I543" i="42"/>
  <c r="K543" i="42" s="1"/>
  <c r="H543" i="42"/>
  <c r="I542" i="42"/>
  <c r="K542" i="42" s="1"/>
  <c r="H542" i="42"/>
  <c r="I541" i="42"/>
  <c r="K541" i="42" s="1"/>
  <c r="H541" i="42"/>
  <c r="I540" i="42"/>
  <c r="K540" i="42" s="1"/>
  <c r="H540" i="42"/>
  <c r="I539" i="42"/>
  <c r="K539" i="42" s="1"/>
  <c r="H539" i="42"/>
  <c r="I538" i="42"/>
  <c r="K538" i="42" s="1"/>
  <c r="H538" i="42"/>
  <c r="I537" i="42"/>
  <c r="K537" i="42" s="1"/>
  <c r="H537" i="42"/>
  <c r="I536" i="42"/>
  <c r="K536" i="42" s="1"/>
  <c r="H536" i="42"/>
  <c r="I535" i="42"/>
  <c r="K535" i="42" s="1"/>
  <c r="H535" i="42"/>
  <c r="I534" i="42"/>
  <c r="K534" i="42" s="1"/>
  <c r="H534" i="42"/>
  <c r="I533" i="42"/>
  <c r="K533" i="42" s="1"/>
  <c r="H533" i="42"/>
  <c r="I532" i="42"/>
  <c r="K532" i="42" s="1"/>
  <c r="H532" i="42"/>
  <c r="I531" i="42"/>
  <c r="K531" i="42" s="1"/>
  <c r="H531" i="42"/>
  <c r="I530" i="42"/>
  <c r="K530" i="42" s="1"/>
  <c r="H530" i="42"/>
  <c r="I529" i="42"/>
  <c r="K529" i="42" s="1"/>
  <c r="H529" i="42"/>
  <c r="I528" i="42"/>
  <c r="K528" i="42" s="1"/>
  <c r="H528" i="42"/>
  <c r="I527" i="42"/>
  <c r="K527" i="42" s="1"/>
  <c r="H527" i="42"/>
  <c r="I526" i="42"/>
  <c r="K526" i="42" s="1"/>
  <c r="H526" i="42"/>
  <c r="I525" i="42"/>
  <c r="K525" i="42" s="1"/>
  <c r="H525" i="42"/>
  <c r="I524" i="42"/>
  <c r="K524" i="42" s="1"/>
  <c r="H524" i="42"/>
  <c r="I523" i="42"/>
  <c r="K523" i="42" s="1"/>
  <c r="H523" i="42"/>
  <c r="I522" i="42"/>
  <c r="K522" i="42" s="1"/>
  <c r="H522" i="42"/>
  <c r="I521" i="42"/>
  <c r="K521" i="42" s="1"/>
  <c r="H521" i="42"/>
  <c r="I520" i="42"/>
  <c r="K520" i="42" s="1"/>
  <c r="H520" i="42"/>
  <c r="I519" i="42"/>
  <c r="K519" i="42" s="1"/>
  <c r="H519" i="42"/>
  <c r="I518" i="42"/>
  <c r="K518" i="42" s="1"/>
  <c r="H518" i="42"/>
  <c r="I517" i="42"/>
  <c r="K517" i="42" s="1"/>
  <c r="H517" i="42"/>
  <c r="I516" i="42"/>
  <c r="K516" i="42" s="1"/>
  <c r="H516" i="42"/>
  <c r="I515" i="42"/>
  <c r="K515" i="42" s="1"/>
  <c r="H515" i="42"/>
  <c r="I514" i="42"/>
  <c r="K514" i="42" s="1"/>
  <c r="H514" i="42"/>
  <c r="I513" i="42"/>
  <c r="K513" i="42" s="1"/>
  <c r="H513" i="42"/>
  <c r="I512" i="42"/>
  <c r="K512" i="42" s="1"/>
  <c r="H512" i="42"/>
  <c r="I511" i="42"/>
  <c r="K511" i="42" s="1"/>
  <c r="H511" i="42"/>
  <c r="I510" i="42"/>
  <c r="K510" i="42" s="1"/>
  <c r="H510" i="42"/>
  <c r="I509" i="42"/>
  <c r="K509" i="42" s="1"/>
  <c r="H509" i="42"/>
  <c r="I508" i="42"/>
  <c r="K508" i="42" s="1"/>
  <c r="H508" i="42"/>
  <c r="I507" i="42"/>
  <c r="K507" i="42" s="1"/>
  <c r="H507" i="42"/>
  <c r="I506" i="42"/>
  <c r="K506" i="42" s="1"/>
  <c r="H506" i="42"/>
  <c r="I505" i="42"/>
  <c r="K505" i="42" s="1"/>
  <c r="H505" i="42"/>
  <c r="I504" i="42"/>
  <c r="K504" i="42" s="1"/>
  <c r="H504" i="42"/>
  <c r="I503" i="42"/>
  <c r="K503" i="42" s="1"/>
  <c r="H503" i="42"/>
  <c r="I502" i="42"/>
  <c r="K502" i="42" s="1"/>
  <c r="H502" i="42"/>
  <c r="I501" i="42"/>
  <c r="K501" i="42" s="1"/>
  <c r="H501" i="42"/>
  <c r="I500" i="42"/>
  <c r="K500" i="42" s="1"/>
  <c r="H500" i="42"/>
  <c r="I499" i="42"/>
  <c r="K499" i="42" s="1"/>
  <c r="H499" i="42"/>
  <c r="I498" i="42"/>
  <c r="K498" i="42" s="1"/>
  <c r="H498" i="42"/>
  <c r="I497" i="42"/>
  <c r="K497" i="42" s="1"/>
  <c r="H497" i="42"/>
  <c r="I496" i="42"/>
  <c r="K496" i="42" s="1"/>
  <c r="H496" i="42"/>
  <c r="I495" i="42"/>
  <c r="K495" i="42" s="1"/>
  <c r="H495" i="42"/>
  <c r="I494" i="42"/>
  <c r="K494" i="42" s="1"/>
  <c r="H494" i="42"/>
  <c r="I493" i="42"/>
  <c r="K493" i="42" s="1"/>
  <c r="H493" i="42"/>
  <c r="I492" i="42"/>
  <c r="K492" i="42" s="1"/>
  <c r="H492" i="42"/>
  <c r="I491" i="42"/>
  <c r="K491" i="42" s="1"/>
  <c r="H491" i="42"/>
  <c r="I490" i="42"/>
  <c r="K490" i="42" s="1"/>
  <c r="H490" i="42"/>
  <c r="I489" i="42"/>
  <c r="K489" i="42" s="1"/>
  <c r="H489" i="42"/>
  <c r="I488" i="42"/>
  <c r="K488" i="42" s="1"/>
  <c r="H488" i="42"/>
  <c r="I487" i="42"/>
  <c r="K487" i="42" s="1"/>
  <c r="H487" i="42"/>
  <c r="I486" i="42"/>
  <c r="K486" i="42" s="1"/>
  <c r="H486" i="42"/>
  <c r="I485" i="42"/>
  <c r="K485" i="42" s="1"/>
  <c r="H485" i="42"/>
  <c r="I484" i="42"/>
  <c r="K484" i="42" s="1"/>
  <c r="H484" i="42"/>
  <c r="I483" i="42"/>
  <c r="K483" i="42" s="1"/>
  <c r="H483" i="42"/>
  <c r="I482" i="42"/>
  <c r="K482" i="42" s="1"/>
  <c r="H482" i="42"/>
  <c r="I481" i="42"/>
  <c r="K481" i="42" s="1"/>
  <c r="H481" i="42"/>
  <c r="I480" i="42"/>
  <c r="K480" i="42" s="1"/>
  <c r="H480" i="42"/>
  <c r="I479" i="42"/>
  <c r="K479" i="42" s="1"/>
  <c r="H479" i="42"/>
  <c r="I478" i="42"/>
  <c r="K478" i="42" s="1"/>
  <c r="H478" i="42"/>
  <c r="K360" i="42"/>
  <c r="H360" i="42"/>
  <c r="J360" i="42" s="1"/>
  <c r="K359" i="42"/>
  <c r="H359" i="42"/>
  <c r="J359" i="42" s="1"/>
  <c r="K358" i="42"/>
  <c r="H358" i="42"/>
  <c r="J358" i="42" s="1"/>
  <c r="K357" i="42"/>
  <c r="H357" i="42"/>
  <c r="J357" i="42" s="1"/>
  <c r="K356" i="42"/>
  <c r="H356" i="42"/>
  <c r="J356" i="42" s="1"/>
  <c r="K355" i="42"/>
  <c r="H355" i="42"/>
  <c r="J355" i="42" s="1"/>
  <c r="K354" i="42"/>
  <c r="H354" i="42"/>
  <c r="J354" i="42" s="1"/>
  <c r="K353" i="42"/>
  <c r="H353" i="42"/>
  <c r="J353" i="42" s="1"/>
  <c r="K352" i="42"/>
  <c r="H352" i="42"/>
  <c r="J352" i="42" s="1"/>
  <c r="K351" i="42"/>
  <c r="H351" i="42"/>
  <c r="J351" i="42" s="1"/>
  <c r="K350" i="42"/>
  <c r="H350" i="42"/>
  <c r="J350" i="42" s="1"/>
  <c r="K349" i="42"/>
  <c r="H349" i="42"/>
  <c r="J349" i="42" s="1"/>
  <c r="K348" i="42"/>
  <c r="H348" i="42"/>
  <c r="J348" i="42" s="1"/>
  <c r="K347" i="42"/>
  <c r="H347" i="42"/>
  <c r="J347" i="42" s="1"/>
  <c r="K346" i="42"/>
  <c r="H346" i="42"/>
  <c r="J346" i="42" s="1"/>
  <c r="K345" i="42"/>
  <c r="H345" i="42"/>
  <c r="J345" i="42" s="1"/>
  <c r="K344" i="42"/>
  <c r="H344" i="42"/>
  <c r="J344" i="42" s="1"/>
  <c r="K343" i="42"/>
  <c r="H343" i="42"/>
  <c r="J343" i="42" s="1"/>
  <c r="K342" i="42"/>
  <c r="H342" i="42"/>
  <c r="J342" i="42" s="1"/>
  <c r="K341" i="42"/>
  <c r="H341" i="42"/>
  <c r="J341" i="42" s="1"/>
  <c r="K340" i="42"/>
  <c r="H340" i="42"/>
  <c r="J340" i="42" s="1"/>
  <c r="K339" i="42"/>
  <c r="H339" i="42"/>
  <c r="J339" i="42" s="1"/>
  <c r="K338" i="42"/>
  <c r="H338" i="42"/>
  <c r="J338" i="42" s="1"/>
  <c r="K337" i="42"/>
  <c r="H337" i="42"/>
  <c r="J337" i="42" s="1"/>
  <c r="K336" i="42"/>
  <c r="H336" i="42"/>
  <c r="J336" i="42" s="1"/>
  <c r="K335" i="42"/>
  <c r="H335" i="42"/>
  <c r="J335" i="42" s="1"/>
  <c r="K334" i="42"/>
  <c r="H334" i="42"/>
  <c r="J334" i="42" s="1"/>
  <c r="K333" i="42"/>
  <c r="H333" i="42"/>
  <c r="J333" i="42" s="1"/>
  <c r="K332" i="42"/>
  <c r="H332" i="42"/>
  <c r="J332" i="42" s="1"/>
  <c r="K331" i="42"/>
  <c r="H331" i="42"/>
  <c r="J331" i="42" s="1"/>
  <c r="K330" i="42"/>
  <c r="H330" i="42"/>
  <c r="J330" i="42" s="1"/>
  <c r="K329" i="42"/>
  <c r="H329" i="42"/>
  <c r="J329" i="42" s="1"/>
  <c r="K328" i="42"/>
  <c r="H328" i="42"/>
  <c r="J328" i="42" s="1"/>
  <c r="K327" i="42"/>
  <c r="H327" i="42"/>
  <c r="J327" i="42" s="1"/>
  <c r="K326" i="42"/>
  <c r="H326" i="42"/>
  <c r="J326" i="42" s="1"/>
  <c r="K325" i="42"/>
  <c r="H325" i="42"/>
  <c r="J325" i="42" s="1"/>
  <c r="K324" i="42"/>
  <c r="H324" i="42"/>
  <c r="J324" i="42" s="1"/>
  <c r="K323" i="42"/>
  <c r="H323" i="42"/>
  <c r="J323" i="42" s="1"/>
  <c r="K322" i="42"/>
  <c r="H322" i="42"/>
  <c r="J322" i="42" s="1"/>
  <c r="K321" i="42"/>
  <c r="H321" i="42"/>
  <c r="J321" i="42" s="1"/>
  <c r="K320" i="42"/>
  <c r="H320" i="42"/>
  <c r="J320" i="42" s="1"/>
  <c r="K319" i="42"/>
  <c r="H319" i="42"/>
  <c r="J319" i="42" s="1"/>
  <c r="K318" i="42"/>
  <c r="H318" i="42"/>
  <c r="J318" i="42" s="1"/>
  <c r="K317" i="42"/>
  <c r="H317" i="42"/>
  <c r="J317" i="42" s="1"/>
  <c r="K316" i="42"/>
  <c r="H316" i="42"/>
  <c r="J316" i="42" s="1"/>
  <c r="K315" i="42"/>
  <c r="H315" i="42"/>
  <c r="J315" i="42" s="1"/>
  <c r="K314" i="42"/>
  <c r="H314" i="42"/>
  <c r="J314" i="42" s="1"/>
  <c r="K313" i="42"/>
  <c r="H313" i="42"/>
  <c r="J313" i="42" s="1"/>
  <c r="K312" i="42"/>
  <c r="H312" i="42"/>
  <c r="J312" i="42" s="1"/>
  <c r="K311" i="42"/>
  <c r="H311" i="42"/>
  <c r="J311" i="42" s="1"/>
  <c r="K310" i="42"/>
  <c r="H310" i="42"/>
  <c r="J310" i="42" s="1"/>
  <c r="K309" i="42"/>
  <c r="H309" i="42"/>
  <c r="J309" i="42" s="1"/>
  <c r="K308" i="42"/>
  <c r="H308" i="42"/>
  <c r="J308" i="42" s="1"/>
  <c r="K307" i="42"/>
  <c r="H307" i="42"/>
  <c r="J307" i="42" s="1"/>
  <c r="K306" i="42"/>
  <c r="H306" i="42"/>
  <c r="J306" i="42" s="1"/>
  <c r="K305" i="42"/>
  <c r="H305" i="42"/>
  <c r="J305" i="42" s="1"/>
  <c r="K304" i="42"/>
  <c r="H304" i="42"/>
  <c r="J304" i="42" s="1"/>
  <c r="K303" i="42"/>
  <c r="H303" i="42"/>
  <c r="J303" i="42" s="1"/>
  <c r="K302" i="42"/>
  <c r="H302" i="42"/>
  <c r="J302" i="42" s="1"/>
  <c r="K301" i="42"/>
  <c r="H301" i="42"/>
  <c r="J301" i="42" s="1"/>
  <c r="K300" i="42"/>
  <c r="H300" i="42"/>
  <c r="J300" i="42" s="1"/>
  <c r="K299" i="42"/>
  <c r="H299" i="42"/>
  <c r="J299" i="42" s="1"/>
  <c r="K298" i="42"/>
  <c r="H298" i="42"/>
  <c r="J298" i="42" s="1"/>
  <c r="K297" i="42"/>
  <c r="H297" i="42"/>
  <c r="J297" i="42" s="1"/>
  <c r="K296" i="42"/>
  <c r="H296" i="42"/>
  <c r="J296" i="42" s="1"/>
  <c r="K295" i="42"/>
  <c r="H295" i="42"/>
  <c r="J295" i="42" s="1"/>
  <c r="K294" i="42"/>
  <c r="H294" i="42"/>
  <c r="J294" i="42" s="1"/>
  <c r="K293" i="42"/>
  <c r="H293" i="42"/>
  <c r="J293" i="42" s="1"/>
  <c r="K292" i="42"/>
  <c r="H292" i="42"/>
  <c r="J292" i="42" s="1"/>
  <c r="K291" i="42"/>
  <c r="H291" i="42"/>
  <c r="J291" i="42" s="1"/>
  <c r="K290" i="42"/>
  <c r="H290" i="42"/>
  <c r="J290" i="42" s="1"/>
  <c r="K289" i="42"/>
  <c r="H289" i="42"/>
  <c r="J289" i="42" s="1"/>
  <c r="K288" i="42"/>
  <c r="H288" i="42"/>
  <c r="J288" i="42" s="1"/>
  <c r="K287" i="42"/>
  <c r="H287" i="42"/>
  <c r="J287" i="42" s="1"/>
  <c r="K286" i="42"/>
  <c r="H286" i="42"/>
  <c r="J286" i="42" s="1"/>
  <c r="K285" i="42"/>
  <c r="H285" i="42"/>
  <c r="J285" i="42" s="1"/>
  <c r="K284" i="42"/>
  <c r="H284" i="42"/>
  <c r="J284" i="42" s="1"/>
  <c r="K283" i="42"/>
  <c r="H283" i="42"/>
  <c r="J283" i="42" s="1"/>
  <c r="K282" i="42"/>
  <c r="H282" i="42"/>
  <c r="J282" i="42" s="1"/>
  <c r="K281" i="42"/>
  <c r="H281" i="42"/>
  <c r="J281" i="42" s="1"/>
  <c r="K280" i="42"/>
  <c r="H280" i="42"/>
  <c r="J280" i="42" s="1"/>
  <c r="K279" i="42"/>
  <c r="H279" i="42"/>
  <c r="J279" i="42" s="1"/>
  <c r="K278" i="42"/>
  <c r="H278" i="42"/>
  <c r="J278" i="42" s="1"/>
  <c r="K277" i="42"/>
  <c r="H277" i="42"/>
  <c r="J277" i="42" s="1"/>
  <c r="K276" i="42"/>
  <c r="H276" i="42"/>
  <c r="J276" i="42" s="1"/>
  <c r="K275" i="42"/>
  <c r="H275" i="42"/>
  <c r="J275" i="42" s="1"/>
  <c r="K274" i="42"/>
  <c r="H274" i="42"/>
  <c r="J274" i="42" s="1"/>
  <c r="K273" i="42"/>
  <c r="H273" i="42"/>
  <c r="J273" i="42" s="1"/>
  <c r="K272" i="42"/>
  <c r="H272" i="42"/>
  <c r="J272" i="42" s="1"/>
  <c r="K271" i="42"/>
  <c r="H271" i="42"/>
  <c r="J271" i="42" s="1"/>
  <c r="K270" i="42"/>
  <c r="H270" i="42"/>
  <c r="J270" i="42" s="1"/>
  <c r="K269" i="42"/>
  <c r="H269" i="42"/>
  <c r="J269" i="42" s="1"/>
  <c r="K268" i="42"/>
  <c r="H268" i="42"/>
  <c r="J268" i="42" s="1"/>
  <c r="K267" i="42"/>
  <c r="H267" i="42"/>
  <c r="J267" i="42" s="1"/>
  <c r="K266" i="42"/>
  <c r="H266" i="42"/>
  <c r="J266" i="42" s="1"/>
  <c r="K192" i="42"/>
  <c r="H192" i="42"/>
  <c r="J192" i="42" s="1"/>
  <c r="K191" i="42"/>
  <c r="H191" i="42"/>
  <c r="J191" i="42" s="1"/>
  <c r="K190" i="42"/>
  <c r="H190" i="42"/>
  <c r="J190" i="42" s="1"/>
  <c r="K189" i="42"/>
  <c r="H189" i="42"/>
  <c r="J189" i="42" s="1"/>
  <c r="K188" i="42"/>
  <c r="H188" i="42"/>
  <c r="J188" i="42" s="1"/>
  <c r="K187" i="42"/>
  <c r="H187" i="42"/>
  <c r="J187" i="42" s="1"/>
  <c r="K186" i="42"/>
  <c r="H186" i="42"/>
  <c r="J186" i="42" s="1"/>
  <c r="K185" i="42"/>
  <c r="H185" i="42"/>
  <c r="J185" i="42" s="1"/>
  <c r="K184" i="42"/>
  <c r="H184" i="42"/>
  <c r="J184" i="42" s="1"/>
  <c r="K183" i="42"/>
  <c r="H183" i="42"/>
  <c r="J183" i="42" s="1"/>
  <c r="K182" i="42"/>
  <c r="H182" i="42"/>
  <c r="J182" i="42" s="1"/>
  <c r="K181" i="42"/>
  <c r="H181" i="42"/>
  <c r="J181" i="42" s="1"/>
  <c r="K180" i="42"/>
  <c r="H180" i="42"/>
  <c r="J180" i="42" s="1"/>
  <c r="K179" i="42"/>
  <c r="H179" i="42"/>
  <c r="J179" i="42" s="1"/>
  <c r="K178" i="42"/>
  <c r="H178" i="42"/>
  <c r="J178" i="42" s="1"/>
  <c r="K177" i="42"/>
  <c r="H177" i="42"/>
  <c r="J177" i="42" s="1"/>
  <c r="K176" i="42"/>
  <c r="H176" i="42"/>
  <c r="J176" i="42" s="1"/>
  <c r="K175" i="42"/>
  <c r="H175" i="42"/>
  <c r="J175" i="42" s="1"/>
  <c r="K174" i="42"/>
  <c r="H174" i="42"/>
  <c r="J174" i="42" s="1"/>
  <c r="K173" i="42"/>
  <c r="H173" i="42"/>
  <c r="J173" i="42" s="1"/>
  <c r="K172" i="42"/>
  <c r="H172" i="42"/>
  <c r="J172" i="42" s="1"/>
  <c r="K171" i="42"/>
  <c r="H171" i="42"/>
  <c r="J171" i="42" s="1"/>
  <c r="K170" i="42"/>
  <c r="H170" i="42"/>
  <c r="J170" i="42" s="1"/>
  <c r="K169" i="42"/>
  <c r="H169" i="42"/>
  <c r="J169" i="42" s="1"/>
  <c r="K131" i="42"/>
  <c r="H131" i="42"/>
  <c r="J131" i="42" s="1"/>
  <c r="K130" i="42"/>
  <c r="H130" i="42"/>
  <c r="J130" i="42" s="1"/>
  <c r="K129" i="42"/>
  <c r="H129" i="42"/>
  <c r="J129" i="42" s="1"/>
  <c r="K128" i="42"/>
  <c r="H128" i="42"/>
  <c r="J128" i="42" s="1"/>
  <c r="K127" i="42"/>
  <c r="H127" i="42"/>
  <c r="J127" i="42" s="1"/>
  <c r="K126" i="42"/>
  <c r="H126" i="42"/>
  <c r="J126" i="42" s="1"/>
  <c r="K125" i="42"/>
  <c r="H125" i="42"/>
  <c r="J125" i="42" s="1"/>
  <c r="K124" i="42"/>
  <c r="H124" i="42"/>
  <c r="J124" i="42" s="1"/>
  <c r="K123" i="42"/>
  <c r="H123" i="42"/>
  <c r="J123" i="42" s="1"/>
  <c r="K122" i="42"/>
  <c r="H122" i="42"/>
  <c r="J122" i="42" s="1"/>
  <c r="K121" i="42"/>
  <c r="H121" i="42"/>
  <c r="J121" i="42" s="1"/>
  <c r="K120" i="42"/>
  <c r="H120" i="42"/>
  <c r="J120" i="42" s="1"/>
  <c r="K119" i="42"/>
  <c r="H119" i="42"/>
  <c r="J119" i="42" s="1"/>
  <c r="K118" i="42"/>
  <c r="H118" i="42"/>
  <c r="J118" i="42" s="1"/>
  <c r="K117" i="42"/>
  <c r="H117" i="42"/>
  <c r="J117" i="42" s="1"/>
  <c r="K116" i="42"/>
  <c r="H116" i="42"/>
  <c r="J116" i="42" s="1"/>
  <c r="K115" i="42"/>
  <c r="H115" i="42"/>
  <c r="J115" i="42" s="1"/>
  <c r="K114" i="42"/>
  <c r="H114" i="42"/>
  <c r="J114" i="42" s="1"/>
  <c r="K113" i="42"/>
  <c r="H113" i="42"/>
  <c r="J113" i="42" s="1"/>
  <c r="K112" i="42"/>
  <c r="H112" i="42"/>
  <c r="J112" i="42" s="1"/>
  <c r="K111" i="42"/>
  <c r="H111" i="42"/>
  <c r="J111" i="42" s="1"/>
  <c r="K110" i="42"/>
  <c r="H110" i="42"/>
  <c r="J110" i="42" s="1"/>
  <c r="K109" i="42"/>
  <c r="H109" i="42"/>
  <c r="J109" i="42" s="1"/>
  <c r="K108" i="42"/>
  <c r="H108" i="42"/>
  <c r="J108" i="42" s="1"/>
  <c r="K107" i="42"/>
  <c r="H107" i="42"/>
  <c r="J107" i="42" s="1"/>
  <c r="K106" i="42"/>
  <c r="H106" i="42"/>
  <c r="J106" i="42" s="1"/>
  <c r="K105" i="42"/>
  <c r="H105" i="42"/>
  <c r="J105" i="42" s="1"/>
  <c r="K104" i="42"/>
  <c r="H104" i="42"/>
  <c r="J104" i="42" s="1"/>
  <c r="K103" i="42"/>
  <c r="H103" i="42"/>
  <c r="J103" i="42" s="1"/>
  <c r="K102" i="42"/>
  <c r="H102" i="42"/>
  <c r="J102" i="42" s="1"/>
  <c r="K101" i="42"/>
  <c r="H101" i="42"/>
  <c r="J101" i="42" s="1"/>
  <c r="K100" i="42"/>
  <c r="H100" i="42"/>
  <c r="J100" i="42" s="1"/>
  <c r="K99" i="42"/>
  <c r="H99" i="42"/>
  <c r="J99" i="42" s="1"/>
  <c r="K98" i="42"/>
  <c r="H98" i="42"/>
  <c r="J98" i="42" s="1"/>
  <c r="K97" i="42"/>
  <c r="H97" i="42"/>
  <c r="J97" i="42" s="1"/>
  <c r="K96" i="42"/>
  <c r="H96" i="42"/>
  <c r="J96" i="42" s="1"/>
  <c r="K95" i="42"/>
  <c r="H95" i="42"/>
  <c r="J95" i="42" s="1"/>
  <c r="K94" i="42"/>
  <c r="H94" i="42"/>
  <c r="J94" i="42" s="1"/>
  <c r="K93" i="42"/>
  <c r="H93" i="42"/>
  <c r="J93" i="42" s="1"/>
  <c r="K92" i="42"/>
  <c r="H92" i="42"/>
  <c r="J92" i="42" s="1"/>
  <c r="K91" i="42"/>
  <c r="H91" i="42"/>
  <c r="J91" i="42" s="1"/>
  <c r="K90" i="42"/>
  <c r="H90" i="42"/>
  <c r="J90" i="42" s="1"/>
  <c r="K89" i="42"/>
  <c r="H89" i="42"/>
  <c r="J89" i="42" s="1"/>
  <c r="K88" i="42"/>
  <c r="H88" i="42"/>
  <c r="J88" i="42" s="1"/>
  <c r="K87" i="42"/>
  <c r="H87" i="42"/>
  <c r="J87" i="42" s="1"/>
  <c r="K52" i="42"/>
  <c r="H52" i="42"/>
  <c r="J52" i="42" s="1"/>
  <c r="K51" i="42"/>
  <c r="H51" i="42"/>
  <c r="J51" i="42" s="1"/>
  <c r="K50" i="42"/>
  <c r="H50" i="42"/>
  <c r="J50" i="42" s="1"/>
  <c r="K49" i="42"/>
  <c r="H49" i="42"/>
  <c r="J49" i="42" s="1"/>
  <c r="K48" i="42"/>
  <c r="H48" i="42"/>
  <c r="J48" i="42" s="1"/>
  <c r="K47" i="42"/>
  <c r="H47" i="42"/>
  <c r="J47" i="42" s="1"/>
  <c r="K46" i="42"/>
  <c r="H46" i="42"/>
  <c r="J46" i="42" s="1"/>
  <c r="K45" i="42"/>
  <c r="H45" i="42"/>
  <c r="J45" i="42" s="1"/>
  <c r="K44" i="42"/>
  <c r="H44" i="42"/>
  <c r="J44" i="42" s="1"/>
  <c r="K43" i="42"/>
  <c r="H43" i="42"/>
  <c r="J43" i="42" s="1"/>
  <c r="K42" i="42"/>
  <c r="H42" i="42"/>
  <c r="J42" i="42" s="1"/>
  <c r="K41" i="42"/>
  <c r="H41" i="42"/>
  <c r="J41" i="42" s="1"/>
  <c r="K40" i="42"/>
  <c r="H40" i="42"/>
  <c r="J40" i="42" s="1"/>
  <c r="K39" i="42"/>
  <c r="H39" i="42"/>
  <c r="J39" i="42" s="1"/>
  <c r="K38" i="42"/>
  <c r="H38" i="42"/>
  <c r="J38" i="42" s="1"/>
  <c r="K37" i="42"/>
  <c r="H37" i="42"/>
  <c r="J37" i="42" s="1"/>
  <c r="K36" i="42"/>
  <c r="H36" i="42"/>
  <c r="J36" i="42" s="1"/>
  <c r="K35" i="42"/>
  <c r="H35" i="42"/>
  <c r="J35" i="42" s="1"/>
  <c r="K34" i="42"/>
  <c r="H34" i="42"/>
  <c r="J34" i="42" s="1"/>
  <c r="K33" i="42"/>
  <c r="H33" i="42"/>
  <c r="J33" i="42" s="1"/>
  <c r="K32" i="42"/>
  <c r="H32" i="42"/>
  <c r="J32" i="42" s="1"/>
  <c r="K31" i="42"/>
  <c r="H31" i="42"/>
  <c r="J31" i="42" s="1"/>
  <c r="K30" i="42"/>
  <c r="H30" i="42"/>
  <c r="J30" i="42" s="1"/>
  <c r="K29" i="42"/>
  <c r="H29" i="42"/>
  <c r="J29" i="42" s="1"/>
  <c r="K28" i="42"/>
  <c r="H28" i="42"/>
  <c r="J28" i="42" s="1"/>
  <c r="K27" i="42"/>
  <c r="H27" i="42"/>
  <c r="J27" i="42" s="1"/>
  <c r="K26" i="42"/>
  <c r="H26" i="42"/>
  <c r="J26" i="42" s="1"/>
  <c r="K25" i="42"/>
  <c r="H25" i="42"/>
  <c r="J25" i="42" s="1"/>
  <c r="K24" i="42"/>
  <c r="H24" i="42"/>
  <c r="J24" i="42" s="1"/>
  <c r="K23" i="42"/>
  <c r="H23" i="42"/>
  <c r="J23" i="42" s="1"/>
  <c r="K22" i="42"/>
  <c r="H22" i="42"/>
  <c r="J22" i="42" s="1"/>
  <c r="J563" i="42" l="1"/>
  <c r="J500" i="42"/>
  <c r="J504" i="42"/>
  <c r="J520" i="42"/>
  <c r="J524" i="42"/>
  <c r="J528" i="42"/>
  <c r="J552" i="42"/>
  <c r="J556" i="42"/>
  <c r="J560" i="42"/>
  <c r="J479" i="42"/>
  <c r="J481" i="42"/>
  <c r="J483" i="42"/>
  <c r="J485" i="42"/>
  <c r="J487" i="42"/>
  <c r="J489" i="42"/>
  <c r="J491" i="42"/>
  <c r="J493" i="42"/>
  <c r="J495" i="42"/>
  <c r="J497" i="42"/>
  <c r="J499" i="42"/>
  <c r="J478" i="42"/>
  <c r="J480" i="42"/>
  <c r="J482" i="42"/>
  <c r="J484" i="42"/>
  <c r="J486" i="42"/>
  <c r="J488" i="42"/>
  <c r="J490" i="42"/>
  <c r="J492" i="42"/>
  <c r="J496" i="42"/>
  <c r="J521" i="42"/>
  <c r="J523" i="42"/>
  <c r="J525" i="42"/>
  <c r="J527" i="42"/>
  <c r="J529" i="42"/>
  <c r="J531" i="42"/>
  <c r="J551" i="42"/>
  <c r="J553" i="42"/>
  <c r="J555" i="42"/>
  <c r="J557" i="42"/>
  <c r="J559" i="42"/>
  <c r="J561" i="42"/>
  <c r="J508" i="42"/>
  <c r="J512" i="42"/>
  <c r="J516" i="42"/>
  <c r="J519" i="42"/>
  <c r="J533" i="42"/>
  <c r="J535" i="42"/>
  <c r="J537" i="42"/>
  <c r="J539" i="42"/>
  <c r="J541" i="42"/>
  <c r="J543" i="42"/>
  <c r="J545" i="42"/>
  <c r="J547" i="42"/>
  <c r="J549" i="42"/>
  <c r="J564" i="42"/>
  <c r="J501" i="42"/>
  <c r="J503" i="42"/>
  <c r="J505" i="42"/>
  <c r="J507" i="42"/>
  <c r="J509" i="42"/>
  <c r="J511" i="42"/>
  <c r="J513" i="42"/>
  <c r="J515" i="42"/>
  <c r="J517" i="42"/>
  <c r="J532" i="42"/>
  <c r="J536" i="42"/>
  <c r="J540" i="42"/>
  <c r="J544" i="42"/>
  <c r="J548" i="42"/>
  <c r="J565" i="42"/>
  <c r="J567" i="42"/>
  <c r="J494" i="42"/>
  <c r="J502" i="42"/>
  <c r="J522" i="42"/>
  <c r="J530" i="42"/>
  <c r="J550" i="42"/>
  <c r="J498" i="42"/>
  <c r="J506" i="42"/>
  <c r="J510" i="42"/>
  <c r="J514" i="42"/>
  <c r="J518" i="42"/>
  <c r="J526" i="42"/>
  <c r="J534" i="42"/>
  <c r="J538" i="42"/>
  <c r="J542" i="42"/>
  <c r="J546" i="42"/>
  <c r="J554" i="42"/>
  <c r="J558" i="42"/>
  <c r="J562" i="42"/>
  <c r="J566" i="42"/>
  <c r="K805" i="42" l="1"/>
  <c r="K804" i="42"/>
  <c r="K803" i="42"/>
  <c r="K802" i="42"/>
  <c r="K801" i="42"/>
  <c r="K800" i="42"/>
  <c r="K799" i="42"/>
  <c r="K775" i="42"/>
  <c r="K774" i="42"/>
  <c r="K746" i="42"/>
  <c r="K745" i="42"/>
  <c r="K744" i="42"/>
  <c r="K743" i="42"/>
  <c r="K686" i="42"/>
  <c r="K685" i="42"/>
  <c r="K684" i="42"/>
  <c r="K683" i="42"/>
  <c r="K682" i="42"/>
  <c r="K681" i="42"/>
  <c r="K680" i="42"/>
  <c r="K476" i="42"/>
  <c r="K475" i="42"/>
  <c r="K474" i="42"/>
  <c r="K473" i="42"/>
  <c r="K472" i="42"/>
  <c r="K471" i="42"/>
  <c r="K470" i="42"/>
  <c r="K469" i="42"/>
  <c r="K468" i="42"/>
  <c r="K467" i="42"/>
  <c r="K466" i="42"/>
  <c r="K465" i="42"/>
  <c r="K464" i="42"/>
  <c r="K463" i="42"/>
  <c r="K462" i="42"/>
  <c r="K461" i="42"/>
  <c r="K460" i="42"/>
  <c r="K459" i="42"/>
  <c r="K458" i="42"/>
  <c r="K457" i="42"/>
  <c r="K456" i="42"/>
  <c r="K455" i="42"/>
  <c r="K454" i="42"/>
  <c r="K453" i="42"/>
  <c r="K452" i="42"/>
  <c r="K451" i="42"/>
  <c r="K450" i="42"/>
  <c r="K449" i="42"/>
  <c r="K448" i="42"/>
  <c r="K447" i="42"/>
  <c r="K446" i="42"/>
  <c r="K445" i="42"/>
  <c r="K444" i="42"/>
  <c r="K443" i="42"/>
  <c r="K442" i="42"/>
  <c r="K441" i="42"/>
  <c r="K440" i="42"/>
  <c r="K439" i="42"/>
  <c r="K438" i="42"/>
  <c r="K437" i="42"/>
  <c r="K436" i="42"/>
  <c r="K435" i="42"/>
  <c r="K434" i="42"/>
  <c r="K433" i="42"/>
  <c r="K432" i="42"/>
  <c r="K431" i="42"/>
  <c r="K430" i="42"/>
  <c r="K429" i="42"/>
  <c r="K428" i="42"/>
  <c r="K427" i="42"/>
  <c r="K426" i="42"/>
  <c r="K425" i="42"/>
  <c r="K424" i="42"/>
  <c r="K423" i="42"/>
  <c r="K422" i="42"/>
  <c r="K421" i="42"/>
  <c r="K420" i="42"/>
  <c r="K419" i="42"/>
  <c r="K418" i="42"/>
  <c r="K417" i="42"/>
  <c r="K416" i="42"/>
  <c r="K415" i="42"/>
  <c r="K414" i="42"/>
  <c r="K413" i="42"/>
  <c r="K412" i="42"/>
  <c r="K411" i="42"/>
  <c r="K264" i="42"/>
  <c r="K263" i="42"/>
  <c r="K262" i="42"/>
  <c r="K261" i="42"/>
  <c r="K260" i="42"/>
  <c r="K259" i="42"/>
  <c r="K258" i="42"/>
  <c r="K257" i="42"/>
  <c r="K256" i="42"/>
  <c r="K255" i="42"/>
  <c r="K254" i="42"/>
  <c r="K253" i="42"/>
  <c r="K252" i="42"/>
  <c r="K251" i="42"/>
  <c r="K250" i="42"/>
  <c r="K249" i="42"/>
  <c r="K248" i="42"/>
  <c r="K247" i="42"/>
  <c r="K246" i="42"/>
  <c r="K245" i="42"/>
  <c r="K244" i="42"/>
  <c r="K243" i="42"/>
  <c r="K242" i="42"/>
  <c r="K241" i="42"/>
  <c r="K240" i="42"/>
  <c r="K239" i="42"/>
  <c r="K238" i="42"/>
  <c r="K237" i="42"/>
  <c r="K236" i="42"/>
  <c r="K235" i="42"/>
  <c r="K234" i="42"/>
  <c r="K233" i="42"/>
  <c r="K232" i="42"/>
  <c r="K231" i="42"/>
  <c r="K230" i="42"/>
  <c r="K229" i="42"/>
  <c r="K228" i="42"/>
  <c r="K227" i="42"/>
  <c r="K226" i="42"/>
  <c r="K225" i="42"/>
  <c r="K224" i="42"/>
  <c r="K223" i="42"/>
  <c r="K222" i="42"/>
  <c r="K221" i="42"/>
  <c r="K220" i="42"/>
  <c r="K219" i="42"/>
  <c r="K218" i="42"/>
  <c r="K217" i="42"/>
  <c r="K216" i="42"/>
  <c r="K215" i="42"/>
  <c r="K214" i="42"/>
  <c r="K167" i="42"/>
  <c r="K166" i="42"/>
  <c r="K165" i="42"/>
  <c r="K164" i="42"/>
  <c r="K163" i="42"/>
  <c r="K162" i="42"/>
  <c r="K161" i="42"/>
  <c r="K160" i="42"/>
  <c r="K159" i="42"/>
  <c r="K158" i="42"/>
  <c r="K157" i="42"/>
  <c r="K156" i="42"/>
  <c r="K155" i="42"/>
  <c r="K154" i="42"/>
  <c r="K153" i="42"/>
  <c r="K152" i="42"/>
  <c r="K85" i="42"/>
  <c r="K84" i="42"/>
  <c r="K83" i="42"/>
  <c r="K82" i="42"/>
  <c r="K81" i="42"/>
  <c r="K80" i="42"/>
  <c r="K79" i="42"/>
  <c r="K78" i="42"/>
  <c r="K77" i="42"/>
  <c r="K76" i="42"/>
  <c r="K75" i="42"/>
  <c r="K74" i="42"/>
  <c r="K73" i="42"/>
  <c r="K20" i="42"/>
  <c r="K19" i="42"/>
  <c r="K18" i="42"/>
  <c r="K17" i="42"/>
  <c r="K16" i="42"/>
  <c r="K15" i="42"/>
  <c r="K14" i="42"/>
  <c r="K13" i="42"/>
  <c r="K12" i="42"/>
  <c r="K11" i="42"/>
  <c r="K10" i="42"/>
  <c r="K9" i="42"/>
  <c r="K8" i="42"/>
  <c r="K7" i="42"/>
  <c r="Q4197" i="41" l="1"/>
  <c r="F4199" i="41"/>
  <c r="J4205" i="41"/>
  <c r="Q4205" i="41"/>
  <c r="J4206" i="41"/>
  <c r="J4207" i="41"/>
  <c r="J4208" i="41"/>
  <c r="Q4222" i="41"/>
  <c r="F4224" i="41"/>
  <c r="J4233" i="41"/>
  <c r="Q4233" i="41"/>
  <c r="J4234" i="41"/>
  <c r="J4235" i="41"/>
  <c r="J4236" i="41"/>
  <c r="J4237" i="41"/>
  <c r="J4238" i="41"/>
  <c r="J4239" i="41"/>
  <c r="J4240" i="41"/>
  <c r="J4241" i="41"/>
  <c r="J4242" i="41"/>
  <c r="F4111" i="41"/>
  <c r="J4123" i="41"/>
  <c r="J4124" i="41"/>
  <c r="J4126" i="41"/>
  <c r="J4127" i="41"/>
  <c r="J4131" i="41"/>
  <c r="F2131" i="41"/>
  <c r="J2137" i="41"/>
  <c r="J2138" i="41"/>
  <c r="J2139" i="41"/>
  <c r="J2140" i="41"/>
  <c r="J2141" i="41"/>
  <c r="J2142" i="41"/>
  <c r="J2143" i="41"/>
  <c r="J2144" i="41"/>
  <c r="J2145" i="41"/>
  <c r="J2146" i="41"/>
  <c r="J2147" i="41"/>
  <c r="J2148" i="41"/>
  <c r="J2149" i="41"/>
  <c r="J2150" i="41"/>
  <c r="J2151" i="41"/>
  <c r="J2152" i="41"/>
  <c r="J2153" i="41"/>
  <c r="J2154" i="41"/>
  <c r="J2155" i="41"/>
  <c r="J2156" i="41"/>
  <c r="J2157" i="41"/>
  <c r="J2158" i="41"/>
  <c r="J2159" i="41"/>
  <c r="J2160" i="41"/>
  <c r="J2161" i="41"/>
  <c r="J2162" i="41"/>
  <c r="J2163" i="41"/>
  <c r="J2164" i="41"/>
  <c r="J2165" i="41"/>
  <c r="J2166" i="41"/>
  <c r="J2167" i="41"/>
  <c r="J2168" i="41"/>
  <c r="J2169" i="41"/>
  <c r="J2170" i="41"/>
  <c r="J2171" i="41"/>
  <c r="J2172" i="41"/>
  <c r="J2173" i="41"/>
  <c r="J2174" i="41"/>
  <c r="J2175" i="41"/>
  <c r="J2176" i="41"/>
  <c r="J2177" i="41"/>
  <c r="J2178" i="41"/>
  <c r="J2179" i="41"/>
  <c r="J2180" i="41"/>
  <c r="J2181" i="41"/>
  <c r="J2182" i="41"/>
  <c r="J2183" i="41"/>
  <c r="J2184" i="41"/>
  <c r="J2185" i="41"/>
  <c r="J2186" i="41"/>
  <c r="J2187" i="41"/>
  <c r="J2188" i="41"/>
  <c r="J2189" i="41"/>
  <c r="J2190" i="41"/>
  <c r="J2191" i="41"/>
  <c r="J2192" i="41"/>
  <c r="J2193" i="41"/>
  <c r="J2194" i="41"/>
  <c r="J2195" i="41"/>
  <c r="J2196" i="41"/>
  <c r="J2197" i="41"/>
  <c r="J2198" i="41"/>
  <c r="J2199" i="41"/>
  <c r="J2200" i="41"/>
  <c r="J2201" i="41"/>
  <c r="J2202" i="41"/>
  <c r="J2203" i="41"/>
  <c r="J2204" i="41"/>
  <c r="J2205" i="41"/>
  <c r="J2206" i="41"/>
  <c r="J2207" i="41"/>
  <c r="J2208" i="41"/>
  <c r="J2209" i="41"/>
  <c r="J2210" i="41"/>
  <c r="J2211" i="41"/>
  <c r="J2212" i="41"/>
  <c r="J2213" i="41"/>
  <c r="J2214" i="41"/>
  <c r="J2215" i="41"/>
  <c r="J2216" i="41"/>
  <c r="J2217" i="41"/>
  <c r="J2218" i="41"/>
  <c r="J2219" i="41"/>
  <c r="J2220" i="41"/>
  <c r="J2221" i="41"/>
  <c r="J2222" i="41"/>
  <c r="J2223" i="41"/>
  <c r="J2224" i="41"/>
  <c r="J2225" i="41"/>
  <c r="J2226" i="41"/>
  <c r="J2227" i="41"/>
  <c r="J2228" i="41"/>
  <c r="J2229" i="41"/>
  <c r="J2230" i="41"/>
  <c r="J2231" i="41"/>
  <c r="J2232" i="41"/>
  <c r="J2233" i="41"/>
  <c r="J2234" i="41"/>
  <c r="J2235" i="41"/>
  <c r="J2236" i="41"/>
  <c r="J2237" i="41"/>
  <c r="J2238" i="41"/>
  <c r="J2239" i="41"/>
  <c r="J2240" i="41"/>
  <c r="J2241" i="41"/>
  <c r="J2242" i="41"/>
  <c r="J2243" i="41"/>
  <c r="J2244" i="41"/>
  <c r="J2245" i="41"/>
  <c r="J2246" i="41"/>
  <c r="J2247" i="41"/>
  <c r="J2248" i="41"/>
  <c r="J2249" i="41"/>
  <c r="J2250" i="41"/>
  <c r="J2251" i="41"/>
  <c r="J2252" i="41"/>
  <c r="J2253" i="41"/>
  <c r="J2254" i="41"/>
  <c r="J2255" i="41"/>
  <c r="J2256" i="41"/>
  <c r="J2257" i="41"/>
  <c r="J2258" i="41"/>
  <c r="J2259" i="41"/>
  <c r="J2260" i="41"/>
  <c r="J2261" i="41"/>
  <c r="J2262" i="41"/>
  <c r="J2263" i="41"/>
  <c r="J2264" i="41"/>
  <c r="J2265" i="41"/>
  <c r="J2266" i="41"/>
  <c r="J2267" i="41"/>
  <c r="J2268" i="41"/>
  <c r="J2269" i="41"/>
  <c r="J2270" i="41"/>
  <c r="J2271" i="41"/>
  <c r="J2272" i="41"/>
  <c r="J2273" i="41"/>
  <c r="J2274" i="41"/>
  <c r="J2275" i="41"/>
  <c r="J2276" i="41"/>
  <c r="J2277" i="41"/>
  <c r="J2278" i="41"/>
  <c r="J2279" i="41"/>
  <c r="J2280" i="41"/>
  <c r="J2281" i="41"/>
  <c r="J2282" i="41"/>
  <c r="J2283" i="41"/>
  <c r="J2284" i="41"/>
  <c r="J2285" i="41"/>
  <c r="J2286" i="41"/>
  <c r="J2287" i="41"/>
  <c r="J2288" i="41"/>
  <c r="J2289" i="41"/>
  <c r="J2290" i="41"/>
  <c r="J2291" i="41"/>
  <c r="J2292" i="41"/>
  <c r="J2293" i="41"/>
  <c r="J2294" i="41"/>
  <c r="J2295" i="41"/>
  <c r="J2296" i="41"/>
  <c r="J2297" i="41"/>
  <c r="J2298" i="41"/>
  <c r="J2299" i="41"/>
  <c r="J2300" i="41"/>
  <c r="J2301" i="41"/>
  <c r="J2302" i="41"/>
  <c r="J2303" i="41"/>
  <c r="J2304" i="41"/>
  <c r="J2305" i="41"/>
  <c r="J2306" i="41"/>
  <c r="J2307" i="41"/>
  <c r="J2308" i="41"/>
  <c r="J2309" i="41"/>
  <c r="J2310" i="41"/>
  <c r="J2311" i="41"/>
  <c r="J2312" i="41"/>
  <c r="J2313" i="41"/>
  <c r="J2314" i="41"/>
  <c r="J2315" i="41"/>
  <c r="J2316" i="41"/>
  <c r="J2317" i="41"/>
  <c r="J2318" i="41"/>
  <c r="J2319" i="41"/>
  <c r="J2320" i="41"/>
  <c r="J2321" i="41"/>
  <c r="J2322" i="41"/>
  <c r="J2323" i="41"/>
  <c r="J2324" i="41"/>
  <c r="J2325" i="41"/>
  <c r="J2326" i="41"/>
  <c r="J2327" i="41"/>
  <c r="J2328" i="41"/>
  <c r="J2329" i="41"/>
  <c r="J2330" i="41"/>
  <c r="J2331" i="41"/>
  <c r="J2332" i="41"/>
  <c r="J2333" i="41"/>
  <c r="J2334" i="41"/>
  <c r="J2335" i="41"/>
  <c r="J2336" i="41"/>
  <c r="J2337" i="41"/>
  <c r="J2338" i="41"/>
  <c r="J2339" i="41"/>
  <c r="J2340" i="41"/>
  <c r="J2341" i="41"/>
  <c r="J2342" i="41"/>
  <c r="J2343" i="41"/>
  <c r="J2344" i="41"/>
  <c r="J2345" i="41"/>
  <c r="J2346" i="41"/>
  <c r="J2347" i="41"/>
  <c r="J2348" i="41"/>
  <c r="J4224" i="41" l="1"/>
  <c r="F4227" i="41"/>
  <c r="J4199" i="41"/>
  <c r="J4419" i="41"/>
  <c r="J4418" i="41"/>
  <c r="J4417" i="41"/>
  <c r="J4416" i="41"/>
  <c r="J4415" i="41"/>
  <c r="J4414" i="41"/>
  <c r="J4413" i="41"/>
  <c r="J4412" i="41"/>
  <c r="J4411" i="41"/>
  <c r="J4410" i="41"/>
  <c r="J4409" i="41"/>
  <c r="J4408" i="41"/>
  <c r="J4407" i="41"/>
  <c r="J4406" i="41"/>
  <c r="J4405" i="41"/>
  <c r="J4404" i="41"/>
  <c r="J4403" i="41"/>
  <c r="J4402" i="41"/>
  <c r="J4401" i="41"/>
  <c r="J4400" i="41"/>
  <c r="J4399" i="41"/>
  <c r="J4398" i="41"/>
  <c r="J4397" i="41"/>
  <c r="J4396" i="41"/>
  <c r="J4395" i="41"/>
  <c r="J4386" i="41"/>
  <c r="J4385" i="41"/>
  <c r="J4384" i="41"/>
  <c r="J4383" i="41"/>
  <c r="J4382" i="41"/>
  <c r="J4381" i="41"/>
  <c r="J4380" i="41"/>
  <c r="J4379" i="41"/>
  <c r="J4378" i="41"/>
  <c r="J4377" i="41"/>
  <c r="J4376" i="41"/>
  <c r="J4375" i="41"/>
  <c r="J4374" i="41"/>
  <c r="J4373" i="41"/>
  <c r="J4372" i="41"/>
  <c r="J4371" i="41"/>
  <c r="J4370" i="41"/>
  <c r="J4369" i="41"/>
  <c r="J4368" i="41"/>
  <c r="J4367" i="41"/>
  <c r="J4366" i="41"/>
  <c r="J4365" i="41"/>
  <c r="J4364" i="41"/>
  <c r="J4363" i="41"/>
  <c r="J4362" i="41"/>
  <c r="J4361" i="41"/>
  <c r="J4360" i="41"/>
  <c r="J4359" i="41"/>
  <c r="J4358" i="41"/>
  <c r="J4357" i="41"/>
  <c r="J4356" i="41"/>
  <c r="J4355" i="41"/>
  <c r="J4354" i="41"/>
  <c r="J4353" i="41"/>
  <c r="J4352" i="41"/>
  <c r="J4351" i="41"/>
  <c r="J4350" i="41"/>
  <c r="J4349" i="41"/>
  <c r="J4348" i="41"/>
  <c r="J4347" i="41"/>
  <c r="J4346" i="41"/>
  <c r="J4345" i="41"/>
  <c r="J4344" i="41"/>
  <c r="J4343" i="41"/>
  <c r="J4342" i="41"/>
  <c r="J4341" i="41"/>
  <c r="J4340" i="41"/>
  <c r="J4339" i="41"/>
  <c r="J4338" i="41"/>
  <c r="J4337" i="41"/>
  <c r="J4336" i="41"/>
  <c r="J4335" i="41"/>
  <c r="J4334" i="41"/>
  <c r="J4333" i="41"/>
  <c r="J4332" i="41"/>
  <c r="J4331" i="41"/>
  <c r="J4330" i="41"/>
  <c r="J4329" i="41"/>
  <c r="J4328" i="41"/>
  <c r="J4327" i="41"/>
  <c r="J4326" i="41"/>
  <c r="J4325" i="41"/>
  <c r="J4324" i="41"/>
  <c r="J4323" i="41"/>
  <c r="J4322" i="41"/>
  <c r="J4321" i="41"/>
  <c r="J4320" i="41"/>
  <c r="J4319" i="41"/>
  <c r="J4318" i="41"/>
  <c r="J4317" i="41"/>
  <c r="J4316" i="41"/>
  <c r="J4315" i="41"/>
  <c r="J4314" i="41"/>
  <c r="J4313" i="41"/>
  <c r="J4312" i="41"/>
  <c r="J4311" i="41"/>
  <c r="J4310" i="41"/>
  <c r="J4309" i="41"/>
  <c r="J4308" i="41"/>
  <c r="J4307" i="41"/>
  <c r="J4306" i="41"/>
  <c r="J4305" i="41"/>
  <c r="J4304" i="41"/>
  <c r="J4303" i="41"/>
  <c r="J4302" i="41"/>
  <c r="J4301" i="41"/>
  <c r="J4300" i="41"/>
  <c r="J4299" i="41"/>
  <c r="J4298" i="41"/>
  <c r="J4297" i="41"/>
  <c r="J4296" i="41"/>
  <c r="J4295" i="41"/>
  <c r="J4294" i="41"/>
  <c r="J4293" i="41"/>
  <c r="J4292" i="41"/>
  <c r="J4291" i="41"/>
  <c r="J4290" i="41"/>
  <c r="J4289" i="41"/>
  <c r="J4288" i="41"/>
  <c r="J4287" i="41"/>
  <c r="J4286" i="41"/>
  <c r="J4285" i="41"/>
  <c r="J4284" i="41"/>
  <c r="J4283" i="41"/>
  <c r="J4282" i="41"/>
  <c r="J4281" i="41"/>
  <c r="J4280" i="41"/>
  <c r="J4279" i="41"/>
  <c r="J4278" i="41"/>
  <c r="J4277" i="41"/>
  <c r="J4276" i="41"/>
  <c r="J4275" i="41"/>
  <c r="J4274" i="41"/>
  <c r="J4273" i="41"/>
  <c r="J4272" i="41"/>
  <c r="J4271" i="41"/>
  <c r="J4270" i="41"/>
  <c r="J4269" i="41"/>
  <c r="J4268" i="41"/>
  <c r="J4267" i="41"/>
  <c r="J4266" i="41"/>
  <c r="J4265" i="41"/>
  <c r="J4264" i="41"/>
  <c r="J4263" i="41"/>
  <c r="J4262" i="41"/>
  <c r="J4261" i="41"/>
  <c r="J4260" i="41"/>
  <c r="J4259" i="41"/>
  <c r="J4258" i="41"/>
  <c r="J4257" i="41"/>
  <c r="J4256" i="41"/>
  <c r="J4255" i="41"/>
  <c r="J4254" i="41"/>
  <c r="J4253" i="41"/>
  <c r="J4252" i="41"/>
  <c r="J4251" i="41"/>
  <c r="J4250" i="41"/>
  <c r="J4249" i="41"/>
  <c r="J4248" i="41"/>
  <c r="J4247" i="41"/>
  <c r="J4246" i="41"/>
  <c r="J4245" i="41"/>
  <c r="J4244" i="41"/>
  <c r="J4243" i="41"/>
  <c r="J3324" i="41"/>
  <c r="J3323" i="41"/>
  <c r="J3322" i="41"/>
  <c r="J3321" i="41"/>
  <c r="J3320" i="41"/>
  <c r="J3319" i="41"/>
  <c r="J3318" i="41"/>
  <c r="J3317" i="41"/>
  <c r="J3316" i="41"/>
  <c r="J3315" i="41"/>
  <c r="J3314" i="41"/>
  <c r="J3313" i="41"/>
  <c r="J3312" i="41"/>
  <c r="J3311" i="41"/>
  <c r="J3310" i="41"/>
  <c r="J3309" i="41"/>
  <c r="J3308" i="41"/>
  <c r="J3307" i="41"/>
  <c r="J3306" i="41"/>
  <c r="J3305" i="41"/>
  <c r="J3304" i="41"/>
  <c r="J3303" i="41"/>
  <c r="J3302" i="41"/>
  <c r="J3301" i="41"/>
  <c r="J3300" i="41"/>
  <c r="J3299" i="41"/>
  <c r="J3298" i="41"/>
  <c r="J3297" i="41"/>
  <c r="J3296" i="41"/>
  <c r="J3295" i="41"/>
  <c r="J3294" i="41"/>
  <c r="J3293" i="41"/>
  <c r="J3292" i="41"/>
  <c r="J3291" i="41"/>
  <c r="J3290" i="41"/>
  <c r="J3289" i="41"/>
  <c r="J3288" i="41"/>
  <c r="J3287" i="41"/>
  <c r="J3286" i="41"/>
  <c r="J3285" i="41"/>
  <c r="J3284" i="41"/>
  <c r="J3283" i="41"/>
  <c r="J3282" i="41"/>
  <c r="J3281" i="41"/>
  <c r="J3280" i="41"/>
  <c r="J3279" i="41"/>
  <c r="J3278" i="41"/>
  <c r="J3277" i="41"/>
  <c r="J3276" i="41"/>
  <c r="J3275" i="41"/>
  <c r="J3274" i="41"/>
  <c r="J3273" i="41"/>
  <c r="J3272" i="41"/>
  <c r="J3271" i="41"/>
  <c r="J3270" i="41"/>
  <c r="J3269" i="41"/>
  <c r="J3268" i="41"/>
  <c r="J3267" i="41"/>
  <c r="J3266" i="41"/>
  <c r="J3265" i="41"/>
  <c r="J3264" i="41"/>
  <c r="J3263" i="41"/>
  <c r="J3262" i="41"/>
  <c r="J3261" i="41"/>
  <c r="J3260" i="41"/>
  <c r="J3259" i="41"/>
  <c r="J3258" i="41"/>
  <c r="J3257" i="41"/>
  <c r="J3256" i="41"/>
  <c r="J3255" i="41"/>
  <c r="J3254" i="41"/>
  <c r="J3253" i="41"/>
  <c r="J3252" i="41"/>
  <c r="J3251" i="41"/>
  <c r="J3250" i="41"/>
  <c r="J3249" i="41"/>
  <c r="J3248" i="41"/>
  <c r="J3247" i="41"/>
  <c r="J3246" i="41"/>
  <c r="J3245" i="41"/>
  <c r="J3244" i="41"/>
  <c r="J3243" i="41"/>
  <c r="J3242" i="41"/>
  <c r="J3241" i="41"/>
  <c r="J3240" i="41"/>
  <c r="J3239" i="41"/>
  <c r="J3238" i="41"/>
  <c r="J3237" i="41"/>
  <c r="J3236" i="41"/>
  <c r="J3235" i="41"/>
  <c r="J3234" i="41"/>
  <c r="J3233" i="41"/>
  <c r="J3232" i="41"/>
  <c r="J3231" i="41"/>
  <c r="J3230" i="41"/>
  <c r="J3229" i="41"/>
  <c r="J3228" i="41"/>
  <c r="J3227" i="41"/>
  <c r="J3226" i="41"/>
  <c r="J3225" i="41"/>
  <c r="J3224" i="41"/>
  <c r="J3223" i="41"/>
  <c r="J3222" i="41"/>
  <c r="J3221" i="41"/>
  <c r="J3220" i="41"/>
  <c r="J3219" i="41"/>
  <c r="J3218" i="41"/>
  <c r="J3217" i="41"/>
  <c r="J3216" i="41"/>
  <c r="J3215" i="41"/>
  <c r="J3214" i="41"/>
  <c r="J3213" i="41"/>
  <c r="J3212" i="41"/>
  <c r="J3211" i="41"/>
  <c r="J3210" i="41"/>
  <c r="J3209" i="41"/>
  <c r="J3208" i="41"/>
  <c r="J3207" i="41"/>
  <c r="J3206" i="41"/>
  <c r="J3205" i="41"/>
  <c r="J3204" i="41"/>
  <c r="J3203" i="41"/>
  <c r="J3202" i="41"/>
  <c r="J3201" i="41"/>
  <c r="J3200" i="41"/>
  <c r="J3199" i="41"/>
  <c r="J3198" i="41"/>
  <c r="J3197" i="41"/>
  <c r="J3196" i="41"/>
  <c r="J3195" i="41"/>
  <c r="J3194" i="41"/>
  <c r="J3193" i="41"/>
  <c r="J3192" i="41"/>
  <c r="J3191" i="41"/>
  <c r="J3190" i="41"/>
  <c r="J3189" i="41"/>
  <c r="J3188" i="41"/>
  <c r="J3187" i="41"/>
  <c r="J3186" i="41"/>
  <c r="J3185" i="41"/>
  <c r="J3184" i="41"/>
  <c r="J3183" i="41"/>
  <c r="J3182" i="41"/>
  <c r="J3181" i="41"/>
  <c r="J3180" i="41"/>
  <c r="J3179" i="41"/>
  <c r="J3178" i="41"/>
  <c r="J3177" i="41"/>
  <c r="J3176" i="41"/>
  <c r="J3175" i="41"/>
  <c r="J3174" i="41"/>
  <c r="J3173" i="41"/>
  <c r="J3172" i="41"/>
  <c r="J3171" i="41"/>
  <c r="J3170" i="41"/>
  <c r="J3169" i="41"/>
  <c r="J3168" i="41"/>
  <c r="J3167" i="41"/>
  <c r="J3166" i="41"/>
  <c r="J3165" i="41"/>
  <c r="J3164" i="41"/>
  <c r="J3163" i="41"/>
  <c r="J3162" i="41"/>
  <c r="J3161" i="41"/>
  <c r="J3160" i="41"/>
  <c r="J3159" i="41"/>
  <c r="J3158" i="41"/>
  <c r="J3157" i="41"/>
  <c r="J3156" i="41"/>
  <c r="J3155" i="41"/>
  <c r="J3154" i="41"/>
  <c r="J3153" i="41"/>
  <c r="J3152" i="41"/>
  <c r="J3151" i="41"/>
  <c r="J3150" i="41"/>
  <c r="J3149" i="41"/>
  <c r="J3148" i="41"/>
  <c r="J3147" i="41"/>
  <c r="J3146" i="41"/>
  <c r="J3145" i="41"/>
  <c r="J3144" i="41"/>
  <c r="J3143" i="41"/>
  <c r="J3142" i="41"/>
  <c r="J3141" i="41"/>
  <c r="J3140" i="41"/>
  <c r="J3139" i="41"/>
  <c r="J3138" i="41"/>
  <c r="J3137" i="41"/>
  <c r="J3136" i="41"/>
  <c r="J3135" i="41"/>
  <c r="J3134" i="41"/>
  <c r="J3133" i="41"/>
  <c r="J3132" i="41"/>
  <c r="J3131" i="41"/>
  <c r="J3130" i="41"/>
  <c r="J3129" i="41"/>
  <c r="J3128" i="41"/>
  <c r="J3127" i="41"/>
  <c r="J3126" i="41"/>
  <c r="J3125" i="41"/>
  <c r="J3124" i="41"/>
  <c r="J3123" i="41"/>
  <c r="J3122" i="41"/>
  <c r="J3121" i="41"/>
  <c r="J3120" i="41"/>
  <c r="J3119" i="41"/>
  <c r="J3118" i="41"/>
  <c r="J3117" i="41"/>
  <c r="J3116" i="41"/>
  <c r="J3115" i="41"/>
  <c r="J3114" i="41"/>
  <c r="J3113" i="41"/>
  <c r="J3112" i="41"/>
  <c r="J3111" i="41"/>
  <c r="J3110" i="41"/>
  <c r="J3109" i="41"/>
  <c r="J3108" i="41"/>
  <c r="J3107" i="41"/>
  <c r="J3106" i="41"/>
  <c r="J3105" i="41"/>
  <c r="J3104" i="41"/>
  <c r="J3103" i="41"/>
  <c r="J3102" i="41"/>
  <c r="J3101" i="41"/>
  <c r="J3100" i="41"/>
  <c r="J3099" i="41"/>
  <c r="J3098" i="41"/>
  <c r="J3097" i="41"/>
  <c r="J3096" i="41"/>
  <c r="J3095" i="41"/>
  <c r="J3094" i="41"/>
  <c r="J3093" i="41"/>
  <c r="J3092" i="41"/>
  <c r="J3091" i="41"/>
  <c r="J3090" i="41"/>
  <c r="J3089" i="41"/>
  <c r="J3088" i="41"/>
  <c r="J3087" i="41"/>
  <c r="J3086" i="41"/>
  <c r="J3085" i="41"/>
  <c r="J3084" i="41"/>
  <c r="J3083" i="41"/>
  <c r="J3082" i="41"/>
  <c r="J3081" i="41"/>
  <c r="J3080" i="41"/>
  <c r="J3079" i="41"/>
  <c r="J3078" i="41"/>
  <c r="J3077" i="41"/>
  <c r="J3076" i="41"/>
  <c r="J3075" i="41"/>
  <c r="J3074" i="41"/>
  <c r="J3073" i="41"/>
  <c r="J3072" i="41"/>
  <c r="J3071" i="41"/>
  <c r="J3070" i="41"/>
  <c r="J3069" i="41"/>
  <c r="J3068" i="41"/>
  <c r="J3067" i="41"/>
  <c r="J3066" i="41"/>
  <c r="J3065" i="41"/>
  <c r="J3064" i="41"/>
  <c r="J3063" i="41"/>
  <c r="J3062" i="41"/>
  <c r="J3061" i="41"/>
  <c r="J3060" i="41"/>
  <c r="J3059" i="41"/>
  <c r="J3058" i="41"/>
  <c r="J3057" i="41"/>
  <c r="J3056" i="41"/>
  <c r="J3055" i="41"/>
  <c r="J3054" i="41"/>
  <c r="J3053" i="41"/>
  <c r="J3052" i="41"/>
  <c r="J3051" i="41"/>
  <c r="J3050" i="41"/>
  <c r="J3049" i="41"/>
  <c r="J3048" i="41"/>
  <c r="J3047" i="41"/>
  <c r="J3046" i="41"/>
  <c r="J3045" i="41"/>
  <c r="J3044" i="41"/>
  <c r="J3043" i="41"/>
  <c r="J3042" i="41"/>
  <c r="J3041" i="41"/>
  <c r="J3040" i="41"/>
  <c r="J3039" i="41"/>
  <c r="J3038" i="41"/>
  <c r="J3037" i="41"/>
  <c r="J3036" i="41"/>
  <c r="J3035" i="41"/>
  <c r="J3034" i="41"/>
  <c r="J3033" i="41"/>
  <c r="J3032" i="41"/>
  <c r="J3031" i="41"/>
  <c r="J3030" i="41"/>
  <c r="J3029" i="41"/>
  <c r="J3028" i="41"/>
  <c r="J3027" i="41"/>
  <c r="J3026" i="41"/>
  <c r="J3025" i="41"/>
  <c r="J3024" i="41"/>
  <c r="J3023" i="41"/>
  <c r="J3022" i="41"/>
  <c r="J3021" i="41"/>
  <c r="J3020" i="41"/>
  <c r="J3019" i="41"/>
  <c r="J3018" i="41"/>
  <c r="J3017" i="41"/>
  <c r="J3016" i="41"/>
  <c r="J3015" i="41"/>
  <c r="J3014" i="41"/>
  <c r="J3013" i="41"/>
  <c r="J3012" i="41"/>
  <c r="J3011" i="41"/>
  <c r="J3010" i="41"/>
  <c r="J3009" i="41"/>
  <c r="J3008" i="41"/>
  <c r="J3007" i="41"/>
  <c r="J3006" i="41"/>
  <c r="J3005" i="41"/>
  <c r="J3004" i="41"/>
  <c r="J3003" i="41"/>
  <c r="J3002" i="41"/>
  <c r="J3001" i="41"/>
  <c r="J3000" i="41"/>
  <c r="J2999" i="41"/>
  <c r="J2998" i="41"/>
  <c r="J2997" i="41"/>
  <c r="J2996" i="41"/>
  <c r="J2995" i="41"/>
  <c r="J2994" i="41"/>
  <c r="J2993" i="41"/>
  <c r="J2992" i="41"/>
  <c r="J2991" i="41"/>
  <c r="J2990" i="41"/>
  <c r="J2989" i="41"/>
  <c r="J2988" i="41"/>
  <c r="J2987" i="41"/>
  <c r="J2986" i="41"/>
  <c r="J2985" i="41"/>
  <c r="J2984" i="41"/>
  <c r="J2983" i="41"/>
  <c r="J2982" i="41"/>
  <c r="J2981" i="41"/>
  <c r="J2980" i="41"/>
  <c r="J2979" i="41"/>
  <c r="J2978" i="41"/>
  <c r="J2977" i="41"/>
  <c r="J2976" i="41"/>
  <c r="J2975" i="41"/>
  <c r="J2974" i="41"/>
  <c r="J2973" i="41"/>
  <c r="J2972" i="41"/>
  <c r="J2971" i="41"/>
  <c r="J2970" i="41"/>
  <c r="J2969" i="41"/>
  <c r="J2968" i="41"/>
  <c r="J2967" i="41"/>
  <c r="J2881" i="41"/>
  <c r="J2880" i="41"/>
  <c r="J2879" i="41"/>
  <c r="J2878" i="41"/>
  <c r="J2877" i="41"/>
  <c r="J2876" i="41"/>
  <c r="J2875" i="41"/>
  <c r="J2874" i="41"/>
  <c r="J2873" i="41"/>
  <c r="J2872" i="41"/>
  <c r="J2871" i="41"/>
  <c r="J2870" i="41"/>
  <c r="J2869" i="41"/>
  <c r="J2868" i="41"/>
  <c r="J2867" i="41"/>
  <c r="J2866" i="41"/>
  <c r="J2865" i="41"/>
  <c r="J2864" i="41"/>
  <c r="J2863" i="41"/>
  <c r="J2862" i="41"/>
  <c r="J2861" i="41"/>
  <c r="J2860" i="41"/>
  <c r="J2859" i="41"/>
  <c r="J2858" i="41"/>
  <c r="J2857" i="41"/>
  <c r="J2829" i="41"/>
  <c r="J2828" i="41"/>
  <c r="J2827" i="41"/>
  <c r="J2826" i="41"/>
  <c r="J2795" i="41"/>
  <c r="J2794" i="41"/>
  <c r="J2793" i="41"/>
  <c r="J2792" i="41"/>
  <c r="J2791" i="41"/>
  <c r="J2790" i="41"/>
  <c r="J2789" i="41"/>
  <c r="J2788" i="41"/>
  <c r="Q39" i="41"/>
  <c r="Q38" i="41"/>
  <c r="Q37" i="41"/>
  <c r="Q36" i="41"/>
  <c r="O36" i="41"/>
  <c r="Q35" i="41"/>
  <c r="Q34" i="41"/>
  <c r="O34" i="41"/>
  <c r="O33" i="41" s="1"/>
  <c r="Q33" i="41"/>
  <c r="Q32" i="41"/>
  <c r="Q31" i="41"/>
  <c r="Q30" i="41"/>
  <c r="Q29" i="41"/>
  <c r="Q28" i="41"/>
  <c r="Q27" i="41"/>
  <c r="Q26" i="41"/>
  <c r="Q25" i="41"/>
  <c r="Q24" i="41"/>
  <c r="Q23" i="41"/>
  <c r="Q22" i="41"/>
  <c r="Q21" i="41"/>
  <c r="Q20" i="41"/>
  <c r="Q19" i="41"/>
  <c r="Q18" i="41"/>
  <c r="Q17" i="41"/>
  <c r="Q16" i="41"/>
  <c r="Q15" i="41"/>
  <c r="Q14" i="41"/>
  <c r="Q13" i="41"/>
  <c r="Q12" i="41"/>
  <c r="Q11" i="41"/>
  <c r="Q10" i="41"/>
  <c r="Q9" i="41"/>
  <c r="Q8" i="41"/>
  <c r="Q7" i="41"/>
  <c r="Q6" i="41"/>
  <c r="Q5" i="41"/>
  <c r="J644" i="41"/>
  <c r="J643" i="41"/>
  <c r="J642" i="41"/>
  <c r="J641" i="41"/>
  <c r="J640" i="41"/>
  <c r="J639" i="41"/>
  <c r="J638" i="41"/>
  <c r="J637" i="41"/>
  <c r="J636" i="41"/>
  <c r="J635" i="41"/>
  <c r="J634" i="41"/>
  <c r="J633" i="41"/>
  <c r="J632" i="41"/>
  <c r="J631" i="41"/>
  <c r="J630" i="41"/>
  <c r="J629" i="41"/>
  <c r="J628" i="41"/>
  <c r="J627" i="41"/>
  <c r="J626" i="41"/>
  <c r="J625" i="41"/>
  <c r="J624" i="41"/>
  <c r="J623" i="41"/>
  <c r="J622" i="41"/>
  <c r="J621" i="41"/>
  <c r="J620" i="41"/>
  <c r="J619" i="41"/>
  <c r="J618" i="41"/>
  <c r="J617" i="41"/>
  <c r="J616" i="41"/>
  <c r="J615" i="41"/>
  <c r="J614" i="41"/>
  <c r="J613" i="41"/>
  <c r="J612" i="41"/>
  <c r="J611" i="41"/>
  <c r="J610" i="41"/>
  <c r="J609" i="41"/>
  <c r="J608" i="41"/>
  <c r="J607" i="41"/>
  <c r="J606" i="41"/>
  <c r="J605" i="41"/>
  <c r="J604" i="41"/>
  <c r="J603" i="41"/>
  <c r="J602" i="41"/>
  <c r="J601" i="41"/>
  <c r="J600" i="41"/>
  <c r="J599" i="41"/>
  <c r="J598" i="41"/>
  <c r="J597" i="41"/>
  <c r="J596" i="41"/>
  <c r="J595" i="41"/>
  <c r="J594" i="41"/>
  <c r="J593" i="41"/>
  <c r="J592" i="41"/>
  <c r="J591" i="41"/>
  <c r="J590" i="41"/>
  <c r="J589" i="41"/>
  <c r="J588" i="41"/>
  <c r="J587" i="41"/>
  <c r="J586" i="41"/>
  <c r="J585" i="41"/>
  <c r="J584" i="41"/>
  <c r="J583" i="41"/>
  <c r="J582" i="41"/>
  <c r="J581" i="41"/>
  <c r="J580" i="41"/>
  <c r="J579" i="41"/>
  <c r="J578" i="41"/>
  <c r="J577" i="41"/>
  <c r="J576" i="41"/>
  <c r="J575" i="41"/>
  <c r="J574" i="41"/>
  <c r="J573" i="41"/>
  <c r="J572" i="41"/>
  <c r="J571" i="41"/>
  <c r="J570" i="41"/>
  <c r="J569" i="41"/>
  <c r="J568" i="41"/>
  <c r="J567" i="41"/>
  <c r="J566" i="41"/>
  <c r="J565" i="41"/>
  <c r="J564" i="41"/>
  <c r="J563" i="41"/>
  <c r="J562" i="41"/>
  <c r="J561" i="41"/>
  <c r="J560" i="41"/>
  <c r="J559" i="41"/>
  <c r="J558" i="41"/>
  <c r="J557" i="41"/>
  <c r="J556" i="41"/>
  <c r="J555" i="41"/>
  <c r="J554" i="41"/>
  <c r="J553" i="41"/>
  <c r="J552" i="41"/>
  <c r="J551" i="41"/>
  <c r="J550" i="41"/>
  <c r="J549" i="41"/>
  <c r="J548" i="41"/>
  <c r="J547" i="41"/>
  <c r="J546" i="41"/>
  <c r="J545" i="41"/>
  <c r="J544" i="41"/>
  <c r="J543" i="41"/>
  <c r="J542" i="41"/>
  <c r="J541" i="41"/>
  <c r="J540" i="41"/>
  <c r="J539" i="41"/>
  <c r="J538" i="41"/>
  <c r="J537" i="41"/>
  <c r="J536" i="41"/>
  <c r="J535" i="41"/>
  <c r="J534" i="41"/>
  <c r="J533" i="41"/>
  <c r="J532" i="41"/>
  <c r="J531" i="41"/>
  <c r="J530" i="41"/>
  <c r="J529" i="41"/>
  <c r="J528" i="41"/>
  <c r="J527" i="41"/>
  <c r="J526" i="41"/>
  <c r="J525" i="41"/>
  <c r="J524" i="41"/>
  <c r="J523" i="41"/>
  <c r="J522" i="41"/>
  <c r="J521" i="41"/>
  <c r="J520" i="41"/>
  <c r="J519" i="41"/>
  <c r="J518" i="41"/>
  <c r="J517" i="41"/>
  <c r="J516" i="41"/>
  <c r="J515" i="41"/>
  <c r="J514" i="41"/>
  <c r="J513" i="41"/>
  <c r="J512" i="41"/>
  <c r="J511" i="41"/>
  <c r="J510" i="41"/>
  <c r="J509" i="41"/>
  <c r="J508" i="41"/>
  <c r="J507" i="41"/>
  <c r="J506" i="41"/>
  <c r="J505" i="41"/>
  <c r="J504" i="41"/>
  <c r="J503" i="41"/>
  <c r="J502" i="41"/>
  <c r="J501" i="41"/>
  <c r="J500" i="41"/>
  <c r="J499" i="41"/>
  <c r="J498" i="41"/>
  <c r="J497" i="41"/>
  <c r="J496" i="41"/>
  <c r="J495" i="41"/>
  <c r="J494" i="41"/>
  <c r="J493" i="41"/>
  <c r="J492" i="41"/>
  <c r="J491" i="41"/>
  <c r="J490" i="41"/>
  <c r="J489" i="41"/>
  <c r="J488" i="41"/>
  <c r="J487" i="41"/>
  <c r="J486" i="41"/>
  <c r="J485" i="41"/>
  <c r="J484" i="41"/>
  <c r="J483" i="41"/>
  <c r="J482" i="41"/>
  <c r="J481" i="41"/>
  <c r="J480" i="41"/>
  <c r="J479" i="41"/>
  <c r="J478" i="41"/>
  <c r="J477" i="41"/>
  <c r="J476" i="41"/>
  <c r="J475" i="41"/>
  <c r="J474" i="41"/>
  <c r="J473" i="41"/>
  <c r="J472" i="41"/>
  <c r="J471" i="41"/>
  <c r="J470" i="41"/>
  <c r="J469" i="41"/>
  <c r="J468" i="41"/>
  <c r="J467" i="41"/>
  <c r="J466" i="41"/>
  <c r="J465" i="41"/>
  <c r="J464" i="41"/>
  <c r="J463" i="41"/>
  <c r="J462" i="41"/>
  <c r="J461" i="41"/>
  <c r="J460" i="41"/>
  <c r="J459" i="41"/>
  <c r="J458" i="41"/>
  <c r="J457" i="41"/>
  <c r="J456" i="41"/>
  <c r="J455" i="41"/>
  <c r="J454" i="41"/>
  <c r="J453" i="41"/>
  <c r="J452" i="41"/>
  <c r="J451" i="41"/>
  <c r="J450" i="41"/>
  <c r="J449" i="41"/>
  <c r="J448" i="41"/>
  <c r="J447" i="41"/>
  <c r="J446" i="41"/>
  <c r="J445" i="41"/>
  <c r="J444" i="41"/>
  <c r="J443" i="41"/>
  <c r="J442" i="41"/>
  <c r="J441" i="41"/>
  <c r="J440" i="41"/>
  <c r="J439" i="41"/>
  <c r="J438" i="41"/>
  <c r="J437" i="41"/>
  <c r="J436" i="41"/>
  <c r="J435" i="41"/>
  <c r="J434" i="41"/>
  <c r="J433" i="41"/>
  <c r="J432" i="41"/>
  <c r="J431" i="41"/>
  <c r="J430" i="41"/>
  <c r="J429" i="41"/>
  <c r="J428" i="41"/>
  <c r="J427" i="41"/>
  <c r="J426" i="41"/>
  <c r="J425" i="41"/>
  <c r="J424" i="41"/>
  <c r="J423" i="41"/>
  <c r="J422" i="41"/>
  <c r="J421" i="41"/>
  <c r="J420" i="41"/>
  <c r="J419" i="41"/>
  <c r="J418" i="41"/>
  <c r="J417" i="41"/>
  <c r="J416" i="41"/>
  <c r="J415" i="41"/>
  <c r="J414" i="41"/>
  <c r="J413" i="41"/>
  <c r="J412" i="41"/>
  <c r="J411" i="41"/>
  <c r="J410" i="41"/>
  <c r="J409" i="41"/>
  <c r="J408" i="41"/>
  <c r="J407" i="41"/>
  <c r="J406" i="41"/>
  <c r="J405" i="41"/>
  <c r="J404" i="41"/>
  <c r="J403" i="41"/>
  <c r="J402" i="41"/>
  <c r="J401" i="41"/>
  <c r="J400" i="41"/>
  <c r="J399" i="41"/>
  <c r="J398" i="41"/>
  <c r="J397" i="41"/>
  <c r="J396" i="41"/>
  <c r="J395" i="41"/>
  <c r="J394" i="41"/>
  <c r="J393" i="41"/>
  <c r="J392" i="41"/>
  <c r="J391" i="41"/>
  <c r="J390" i="41"/>
  <c r="J389" i="41"/>
  <c r="J388" i="41"/>
  <c r="J387" i="41"/>
  <c r="J386" i="41"/>
  <c r="J385" i="41"/>
  <c r="J384" i="41"/>
  <c r="J383" i="41"/>
  <c r="J382" i="41"/>
  <c r="J381" i="41"/>
  <c r="J380" i="41"/>
  <c r="J379" i="41"/>
  <c r="J378" i="41"/>
  <c r="J377" i="41"/>
  <c r="J376" i="41"/>
  <c r="J375" i="41"/>
  <c r="J374" i="41"/>
  <c r="J373" i="41"/>
  <c r="J372" i="41"/>
  <c r="J371" i="41"/>
  <c r="J370" i="41"/>
  <c r="J369" i="41"/>
  <c r="J368" i="41"/>
  <c r="J367" i="41"/>
  <c r="J366" i="41"/>
  <c r="J365" i="41"/>
  <c r="J364" i="41"/>
  <c r="J363" i="41"/>
  <c r="J362" i="41"/>
  <c r="J361" i="41"/>
  <c r="J360" i="41"/>
  <c r="J359" i="41"/>
  <c r="J358" i="41"/>
  <c r="J357" i="41"/>
  <c r="J356" i="41"/>
  <c r="J355" i="41"/>
  <c r="J354" i="41"/>
  <c r="J353" i="41"/>
  <c r="J352" i="41"/>
  <c r="J351" i="41"/>
  <c r="J350" i="41"/>
  <c r="J349" i="41"/>
  <c r="J348" i="41"/>
  <c r="J347" i="41"/>
  <c r="J346" i="41"/>
  <c r="J345" i="41"/>
  <c r="J344" i="41"/>
  <c r="J343" i="41"/>
  <c r="J342" i="41"/>
  <c r="J341" i="41"/>
  <c r="J340" i="41"/>
  <c r="J339" i="41"/>
  <c r="J338" i="41"/>
  <c r="J337" i="41"/>
  <c r="J336" i="41"/>
  <c r="J335" i="41"/>
  <c r="J334" i="41"/>
  <c r="J333" i="41"/>
  <c r="J332" i="41"/>
  <c r="J331" i="41"/>
  <c r="J330" i="41"/>
  <c r="J329" i="41"/>
  <c r="J328" i="41"/>
  <c r="J327" i="41"/>
  <c r="J326" i="41"/>
  <c r="J325" i="41"/>
  <c r="J324" i="41"/>
  <c r="J323" i="41"/>
  <c r="J322" i="41"/>
  <c r="J321" i="41"/>
  <c r="J320" i="41"/>
  <c r="J319" i="41"/>
  <c r="J318" i="41"/>
  <c r="J317" i="41"/>
  <c r="J316" i="41"/>
  <c r="J315" i="41"/>
  <c r="J314" i="41"/>
  <c r="J313" i="41"/>
  <c r="J312" i="41"/>
  <c r="J311" i="41"/>
  <c r="J310" i="41"/>
  <c r="J309" i="41"/>
  <c r="J308" i="41"/>
  <c r="J307" i="41"/>
  <c r="J306" i="41"/>
  <c r="J305" i="41"/>
  <c r="J304" i="41"/>
  <c r="J303" i="41"/>
  <c r="J302" i="41"/>
  <c r="J301" i="41"/>
  <c r="J300" i="41"/>
  <c r="J299" i="41"/>
  <c r="J298" i="41"/>
  <c r="J297" i="41"/>
  <c r="J296" i="41"/>
  <c r="J295" i="41"/>
  <c r="J294" i="41"/>
  <c r="J293" i="41"/>
  <c r="J292" i="41"/>
  <c r="J291" i="41"/>
  <c r="J290" i="41"/>
  <c r="J289" i="41"/>
  <c r="J288" i="41"/>
  <c r="J287" i="41"/>
  <c r="J286" i="41"/>
  <c r="J285" i="41"/>
  <c r="J284" i="41"/>
  <c r="J283" i="41"/>
  <c r="J282" i="41"/>
  <c r="J281" i="41"/>
  <c r="J280" i="41"/>
  <c r="J279" i="41"/>
  <c r="J278" i="41"/>
  <c r="J277" i="41"/>
  <c r="J276" i="41"/>
  <c r="J275" i="41"/>
  <c r="J274" i="41"/>
  <c r="J273" i="41"/>
  <c r="J272" i="41"/>
  <c r="J271" i="41"/>
  <c r="J270" i="41"/>
  <c r="J269" i="41"/>
  <c r="J268" i="41"/>
  <c r="J267" i="41"/>
  <c r="J266" i="41"/>
  <c r="J265" i="41"/>
  <c r="J264" i="41"/>
  <c r="J263" i="41"/>
  <c r="J262" i="41"/>
  <c r="J261" i="41"/>
  <c r="J260" i="41"/>
  <c r="J259" i="41"/>
  <c r="J258" i="41"/>
  <c r="J257" i="41"/>
  <c r="J256" i="41"/>
  <c r="J255" i="41"/>
  <c r="J254" i="41"/>
  <c r="J253" i="41"/>
  <c r="J252" i="41"/>
  <c r="J251" i="41"/>
  <c r="J250" i="41"/>
  <c r="J249" i="41"/>
  <c r="J248" i="41"/>
  <c r="J247" i="41"/>
  <c r="J246" i="41"/>
  <c r="J245" i="41"/>
  <c r="J244" i="41"/>
  <c r="J243" i="41"/>
  <c r="J242" i="41"/>
  <c r="J241" i="41"/>
  <c r="J240" i="41"/>
  <c r="J239" i="41"/>
  <c r="J238" i="41"/>
  <c r="J237" i="41"/>
  <c r="J236" i="41"/>
  <c r="J235" i="41"/>
  <c r="J234" i="41"/>
  <c r="J233" i="41"/>
  <c r="J232" i="41"/>
  <c r="J231" i="41"/>
  <c r="J230" i="41"/>
  <c r="J229" i="41"/>
  <c r="J228" i="41"/>
  <c r="J227" i="41"/>
  <c r="J226" i="41"/>
  <c r="J225" i="41"/>
  <c r="J224" i="41"/>
  <c r="J223" i="41"/>
  <c r="J222" i="41"/>
  <c r="J221" i="41"/>
  <c r="J220" i="41"/>
  <c r="J219" i="41"/>
  <c r="J218" i="41"/>
  <c r="J217" i="41"/>
  <c r="J216" i="41"/>
  <c r="J215" i="41"/>
  <c r="J214" i="41"/>
  <c r="J213" i="41"/>
  <c r="J212" i="41"/>
  <c r="J211" i="41"/>
  <c r="J210" i="41"/>
  <c r="J209" i="41"/>
  <c r="J208" i="41"/>
  <c r="J207" i="41"/>
  <c r="J206" i="41"/>
  <c r="J205" i="41"/>
  <c r="J204" i="41"/>
  <c r="J203" i="41"/>
  <c r="J202" i="41"/>
  <c r="J201" i="41"/>
  <c r="J200" i="41"/>
  <c r="J199" i="41"/>
  <c r="J198" i="41"/>
  <c r="J197" i="41"/>
  <c r="J196" i="41"/>
  <c r="J195" i="41"/>
  <c r="J194" i="41"/>
  <c r="J193" i="41"/>
  <c r="J192" i="41"/>
  <c r="J191" i="41"/>
  <c r="J190" i="41"/>
  <c r="J189" i="41"/>
  <c r="J188" i="41"/>
  <c r="J187" i="41"/>
  <c r="J186" i="41"/>
  <c r="J185" i="41"/>
  <c r="J184" i="41"/>
  <c r="J183" i="41"/>
  <c r="J182" i="41"/>
  <c r="J181" i="41"/>
  <c r="J180" i="41"/>
  <c r="J179" i="41"/>
  <c r="J178" i="41"/>
  <c r="J177" i="41"/>
  <c r="J176" i="41"/>
  <c r="J175" i="41"/>
  <c r="J174" i="41"/>
  <c r="J173" i="41"/>
  <c r="J172" i="41"/>
  <c r="J171" i="41"/>
  <c r="J170" i="41"/>
  <c r="J169" i="41"/>
  <c r="J168" i="41"/>
  <c r="J167" i="41"/>
  <c r="J166" i="41"/>
  <c r="J165" i="41"/>
  <c r="J164" i="41"/>
  <c r="J163" i="41"/>
  <c r="J162" i="41"/>
  <c r="J161" i="41"/>
  <c r="J160" i="41"/>
  <c r="J159" i="41"/>
  <c r="J158" i="41"/>
  <c r="J157" i="41"/>
  <c r="J156" i="41"/>
  <c r="J155" i="41"/>
  <c r="J154" i="41"/>
  <c r="J153" i="41"/>
  <c r="J152" i="41"/>
  <c r="J151" i="41"/>
  <c r="J150" i="41"/>
  <c r="J149" i="41"/>
  <c r="J148" i="41"/>
  <c r="J147" i="41"/>
  <c r="J146" i="41"/>
  <c r="J145" i="41"/>
  <c r="J144" i="41"/>
  <c r="J143" i="41"/>
  <c r="J142" i="41"/>
  <c r="J141" i="41"/>
  <c r="J140" i="41"/>
  <c r="J139" i="41"/>
  <c r="J138" i="41"/>
  <c r="J137" i="41"/>
  <c r="J136" i="41"/>
  <c r="J135" i="41"/>
  <c r="J134" i="41"/>
  <c r="J133" i="41"/>
  <c r="J132" i="41"/>
  <c r="J131" i="41"/>
  <c r="J130" i="41"/>
  <c r="J129" i="41"/>
  <c r="J128" i="41"/>
  <c r="J127" i="41"/>
  <c r="J126" i="41"/>
  <c r="J125" i="41"/>
  <c r="J124" i="41"/>
  <c r="J123" i="41"/>
  <c r="J122" i="41"/>
  <c r="J121" i="41"/>
  <c r="J120" i="41"/>
  <c r="J119" i="41"/>
  <c r="J118" i="41"/>
  <c r="J117" i="41"/>
  <c r="J116" i="41"/>
  <c r="J115" i="41"/>
  <c r="J114" i="41"/>
  <c r="J113" i="41"/>
  <c r="J112" i="41"/>
  <c r="J111" i="41"/>
  <c r="J110" i="41"/>
  <c r="J109" i="41"/>
  <c r="J108" i="41"/>
  <c r="J107" i="41"/>
  <c r="J106" i="41"/>
  <c r="J105" i="41"/>
  <c r="J104" i="41"/>
  <c r="J103" i="41"/>
  <c r="J102" i="41"/>
  <c r="J101" i="41"/>
  <c r="J100" i="41"/>
  <c r="J99" i="41"/>
  <c r="J98" i="41"/>
  <c r="J97" i="41"/>
  <c r="J96" i="41"/>
  <c r="J95" i="41"/>
  <c r="J94" i="41"/>
  <c r="J93" i="41"/>
  <c r="J92" i="41"/>
  <c r="J91" i="41"/>
  <c r="J90" i="41"/>
  <c r="J89" i="41"/>
  <c r="J88" i="41"/>
  <c r="J87" i="41"/>
  <c r="J86" i="41"/>
  <c r="J85" i="41"/>
  <c r="J84" i="41"/>
  <c r="J83" i="41"/>
  <c r="J82" i="41"/>
  <c r="J81" i="41"/>
  <c r="J80" i="41"/>
  <c r="J79" i="41"/>
  <c r="J78" i="41"/>
  <c r="J77" i="41"/>
  <c r="J76" i="41"/>
  <c r="J75" i="41"/>
  <c r="J74" i="41"/>
  <c r="J73" i="41"/>
  <c r="J72" i="41"/>
  <c r="J71" i="41"/>
  <c r="J70" i="41"/>
  <c r="J69" i="41"/>
  <c r="J68" i="41"/>
  <c r="J67" i="41"/>
  <c r="J66" i="41"/>
  <c r="J65" i="41"/>
  <c r="J64" i="41"/>
  <c r="J63" i="41"/>
  <c r="J62" i="41"/>
  <c r="J61" i="41"/>
  <c r="J60" i="41"/>
  <c r="J59" i="41"/>
  <c r="J58" i="41"/>
  <c r="J57" i="41"/>
  <c r="J56" i="41"/>
  <c r="J55" i="41"/>
  <c r="J54" i="41"/>
  <c r="J53" i="41"/>
  <c r="J52" i="41"/>
  <c r="J51" i="41"/>
  <c r="J50" i="41"/>
  <c r="J49" i="41"/>
  <c r="J48" i="41"/>
  <c r="J47" i="41"/>
  <c r="J46" i="41"/>
  <c r="J45" i="41"/>
  <c r="J44" i="41"/>
  <c r="J43" i="41"/>
  <c r="J42" i="41"/>
  <c r="J41" i="41"/>
  <c r="J40" i="41"/>
  <c r="J39" i="41"/>
  <c r="J38" i="41"/>
  <c r="J37" i="41"/>
  <c r="J36" i="41"/>
  <c r="J35" i="41"/>
  <c r="J34" i="41"/>
  <c r="J33" i="41"/>
  <c r="J32" i="41"/>
  <c r="J31" i="41"/>
  <c r="J30" i="41"/>
  <c r="J29" i="41"/>
  <c r="J28" i="41"/>
  <c r="J27" i="41"/>
  <c r="J26" i="41"/>
  <c r="J25" i="41"/>
  <c r="J24" i="41"/>
  <c r="J23" i="41"/>
  <c r="J22" i="41"/>
  <c r="J21" i="41"/>
  <c r="J20" i="41"/>
  <c r="J19" i="41"/>
  <c r="J18" i="41"/>
  <c r="J17" i="41"/>
  <c r="J16" i="41"/>
  <c r="J15" i="41"/>
  <c r="J14" i="41"/>
  <c r="J13" i="41"/>
  <c r="J12" i="41"/>
  <c r="J11" i="41"/>
  <c r="J10" i="41"/>
  <c r="J9" i="41"/>
  <c r="J8" i="41"/>
  <c r="J7" i="41"/>
  <c r="J6" i="41"/>
  <c r="J5" i="41"/>
  <c r="F1229" i="16"/>
  <c r="F924" i="16"/>
  <c r="F1845" i="16"/>
  <c r="J4227" i="41" l="1"/>
  <c r="G4233" i="41"/>
  <c r="I4233" i="41" s="1"/>
  <c r="G4242" i="41"/>
  <c r="I4242" i="41" s="1"/>
  <c r="G4208" i="41"/>
  <c r="I4208" i="41" s="1"/>
  <c r="G406" i="41"/>
  <c r="I406" i="41" s="1"/>
  <c r="G291" i="41"/>
  <c r="I291" i="41" s="1"/>
  <c r="J4111" i="41"/>
  <c r="G50" i="41"/>
  <c r="I50" i="41" s="1"/>
  <c r="G4405" i="41"/>
  <c r="I4405" i="41" s="1"/>
  <c r="G2152" i="41"/>
  <c r="I2152" i="41" s="1"/>
  <c r="G2171" i="41"/>
  <c r="I2171" i="41" s="1"/>
  <c r="G2200" i="41"/>
  <c r="I2200" i="41" s="1"/>
  <c r="G2325" i="41"/>
  <c r="I2325" i="41" s="1"/>
  <c r="G2328" i="41"/>
  <c r="I2328" i="41" s="1"/>
  <c r="G2331" i="41"/>
  <c r="I2331" i="41" s="1"/>
  <c r="G2161" i="41"/>
  <c r="I2161" i="41" s="1"/>
  <c r="G2202" i="41"/>
  <c r="I2202" i="41" s="1"/>
  <c r="G2225" i="41"/>
  <c r="I2225" i="41" s="1"/>
  <c r="G2263" i="41"/>
  <c r="I2263" i="41" s="1"/>
  <c r="G2276" i="41"/>
  <c r="I2276" i="41" s="1"/>
  <c r="G2166" i="41"/>
  <c r="I2166" i="41" s="1"/>
  <c r="G2175" i="41"/>
  <c r="I2175" i="41" s="1"/>
  <c r="G2230" i="41"/>
  <c r="I2230" i="41" s="1"/>
  <c r="G2258" i="41"/>
  <c r="I2258" i="41" s="1"/>
  <c r="G2335" i="41"/>
  <c r="I2335" i="41" s="1"/>
  <c r="G2348" i="41"/>
  <c r="I2348" i="41" s="1"/>
  <c r="G2237" i="41"/>
  <c r="I2237" i="41" s="1"/>
  <c r="G2269" i="41"/>
  <c r="I2269" i="41" s="1"/>
  <c r="G2279" i="41"/>
  <c r="I2279" i="41" s="1"/>
  <c r="G2208" i="41"/>
  <c r="I2208" i="41" s="1"/>
  <c r="G2214" i="41"/>
  <c r="I2214" i="41" s="1"/>
  <c r="G2240" i="41"/>
  <c r="I2240" i="41" s="1"/>
  <c r="G2259" i="41"/>
  <c r="I2259" i="41" s="1"/>
  <c r="G2272" i="41"/>
  <c r="I2272" i="41" s="1"/>
  <c r="G2304" i="41"/>
  <c r="I2304" i="41" s="1"/>
  <c r="G2323" i="41"/>
  <c r="I2323" i="41" s="1"/>
  <c r="G2340" i="41"/>
  <c r="I2340" i="41" s="1"/>
  <c r="G2157" i="41"/>
  <c r="I2157" i="41" s="1"/>
  <c r="G2221" i="41"/>
  <c r="I2221" i="41" s="1"/>
  <c r="G2344" i="41"/>
  <c r="I2344" i="41" s="1"/>
  <c r="G2316" i="41"/>
  <c r="I2316" i="41" s="1"/>
  <c r="G2320" i="41"/>
  <c r="I2320" i="41" s="1"/>
  <c r="G2336" i="41"/>
  <c r="I2336" i="41" s="1"/>
  <c r="G2341" i="41"/>
  <c r="I2341" i="41" s="1"/>
  <c r="G2324" i="41"/>
  <c r="I2324" i="41" s="1"/>
  <c r="J2131" i="41"/>
  <c r="G32" i="41"/>
  <c r="I32" i="41" s="1"/>
  <c r="G108" i="41"/>
  <c r="I108" i="41" s="1"/>
  <c r="G195" i="41"/>
  <c r="I195" i="41" s="1"/>
  <c r="G3319" i="41"/>
  <c r="I3319" i="41" s="1"/>
  <c r="G4418" i="41"/>
  <c r="I4418" i="41" s="1"/>
  <c r="G83" i="41"/>
  <c r="I83" i="41" s="1"/>
  <c r="G227" i="41"/>
  <c r="I227" i="41" s="1"/>
  <c r="G258" i="41"/>
  <c r="I258" i="41" s="1"/>
  <c r="G3016" i="41"/>
  <c r="I3016" i="41" s="1"/>
  <c r="G27" i="41"/>
  <c r="I27" i="41" s="1"/>
  <c r="G107" i="41"/>
  <c r="I107" i="41" s="1"/>
  <c r="G3184" i="41"/>
  <c r="I3184" i="41" s="1"/>
  <c r="G3247" i="41"/>
  <c r="I3247" i="41" s="1"/>
  <c r="G3298" i="41"/>
  <c r="I3298" i="41" s="1"/>
  <c r="G4294" i="41"/>
  <c r="I4294" i="41" s="1"/>
  <c r="G537" i="41"/>
  <c r="I537" i="41" s="1"/>
  <c r="G3072" i="41"/>
  <c r="I3072" i="41" s="1"/>
  <c r="G3282" i="41"/>
  <c r="I3282" i="41" s="1"/>
  <c r="G435" i="41"/>
  <c r="I435" i="41" s="1"/>
  <c r="G4419" i="41"/>
  <c r="I4419" i="41" s="1"/>
  <c r="G4416" i="41"/>
  <c r="I4416" i="41" s="1"/>
  <c r="G4400" i="41"/>
  <c r="I4400" i="41" s="1"/>
  <c r="G4384" i="41"/>
  <c r="I4384" i="41" s="1"/>
  <c r="G4379" i="41"/>
  <c r="I4379" i="41" s="1"/>
  <c r="G4360" i="41"/>
  <c r="I4360" i="41" s="1"/>
  <c r="G4352" i="41"/>
  <c r="I4352" i="41" s="1"/>
  <c r="G4339" i="41"/>
  <c r="I4339" i="41" s="1"/>
  <c r="G4296" i="41"/>
  <c r="I4296" i="41" s="1"/>
  <c r="G4256" i="41"/>
  <c r="I4256" i="41" s="1"/>
  <c r="G4251" i="41"/>
  <c r="I4251" i="41" s="1"/>
  <c r="G3323" i="41"/>
  <c r="I3323" i="41" s="1"/>
  <c r="G3315" i="41"/>
  <c r="I3315" i="41" s="1"/>
  <c r="G3310" i="41"/>
  <c r="I3310" i="41" s="1"/>
  <c r="G3302" i="41"/>
  <c r="I3302" i="41" s="1"/>
  <c r="G4406" i="41"/>
  <c r="I4406" i="41" s="1"/>
  <c r="G4380" i="41"/>
  <c r="I4380" i="41" s="1"/>
  <c r="G4359" i="41"/>
  <c r="I4359" i="41" s="1"/>
  <c r="G4295" i="41"/>
  <c r="I4295" i="41" s="1"/>
  <c r="G4252" i="41"/>
  <c r="I4252" i="41" s="1"/>
  <c r="G3324" i="41"/>
  <c r="I3324" i="41" s="1"/>
  <c r="G3311" i="41"/>
  <c r="I3311" i="41" s="1"/>
  <c r="G3294" i="41"/>
  <c r="I3294" i="41" s="1"/>
  <c r="G3251" i="41"/>
  <c r="I3251" i="41" s="1"/>
  <c r="G4417" i="41"/>
  <c r="I4417" i="41" s="1"/>
  <c r="G4415" i="41"/>
  <c r="I4415" i="41" s="1"/>
  <c r="G4385" i="41"/>
  <c r="I4385" i="41" s="1"/>
  <c r="G4383" i="41"/>
  <c r="I4383" i="41" s="1"/>
  <c r="G4338" i="41"/>
  <c r="I4338" i="41" s="1"/>
  <c r="G4270" i="41"/>
  <c r="I4270" i="41" s="1"/>
  <c r="G4257" i="41"/>
  <c r="I4257" i="41" s="1"/>
  <c r="G3316" i="41"/>
  <c r="I3316" i="41" s="1"/>
  <c r="G3303" i="41"/>
  <c r="I3303" i="41" s="1"/>
  <c r="G3301" i="41"/>
  <c r="I3301" i="41" s="1"/>
  <c r="G3276" i="41"/>
  <c r="I3276" i="41" s="1"/>
  <c r="G3273" i="41"/>
  <c r="I3273" i="41" s="1"/>
  <c r="G3236" i="41"/>
  <c r="I3236" i="41" s="1"/>
  <c r="G3258" i="41"/>
  <c r="I3258" i="41" s="1"/>
  <c r="G3242" i="41"/>
  <c r="I3242" i="41" s="1"/>
  <c r="G3217" i="41"/>
  <c r="I3217" i="41" s="1"/>
  <c r="G3153" i="41"/>
  <c r="I3153" i="41" s="1"/>
  <c r="G3140" i="41"/>
  <c r="I3140" i="41" s="1"/>
  <c r="G3033" i="41"/>
  <c r="I3033" i="41" s="1"/>
  <c r="G3025" i="41"/>
  <c r="I3025" i="41" s="1"/>
  <c r="G3020" i="41"/>
  <c r="I3020" i="41" s="1"/>
  <c r="G3012" i="41"/>
  <c r="I3012" i="41" s="1"/>
  <c r="G2972" i="41"/>
  <c r="I2972" i="41" s="1"/>
  <c r="G2876" i="41"/>
  <c r="I2876" i="41" s="1"/>
  <c r="G2868" i="41"/>
  <c r="I2868" i="41" s="1"/>
  <c r="G2860" i="41"/>
  <c r="I2860" i="41" s="1"/>
  <c r="G4414" i="41"/>
  <c r="I4414" i="41" s="1"/>
  <c r="G4386" i="41"/>
  <c r="I4386" i="41" s="1"/>
  <c r="G3287" i="41"/>
  <c r="I3287" i="41" s="1"/>
  <c r="G3255" i="41"/>
  <c r="I3255" i="41" s="1"/>
  <c r="G3207" i="41"/>
  <c r="I3207" i="41" s="1"/>
  <c r="G3194" i="41"/>
  <c r="I3194" i="41" s="1"/>
  <c r="G3178" i="41"/>
  <c r="I3178" i="41" s="1"/>
  <c r="G3167" i="41"/>
  <c r="I3167" i="41" s="1"/>
  <c r="G3162" i="41"/>
  <c r="I3162" i="41" s="1"/>
  <c r="G3143" i="41"/>
  <c r="I3143" i="41" s="1"/>
  <c r="G3074" i="41"/>
  <c r="I3074" i="41" s="1"/>
  <c r="G3063" i="41"/>
  <c r="I3063" i="41" s="1"/>
  <c r="G3055" i="41"/>
  <c r="I3055" i="41" s="1"/>
  <c r="G3047" i="41"/>
  <c r="I3047" i="41" s="1"/>
  <c r="G3042" i="41"/>
  <c r="I3042" i="41" s="1"/>
  <c r="G3002" i="41"/>
  <c r="I3002" i="41" s="1"/>
  <c r="G2994" i="41"/>
  <c r="I2994" i="41" s="1"/>
  <c r="G2986" i="41"/>
  <c r="I2986" i="41" s="1"/>
  <c r="G2829" i="41"/>
  <c r="I2829" i="41" s="1"/>
  <c r="G2791" i="41"/>
  <c r="I2791" i="41" s="1"/>
  <c r="G3306" i="41"/>
  <c r="I3306" i="41" s="1"/>
  <c r="G3214" i="41"/>
  <c r="I3214" i="41" s="1"/>
  <c r="G3203" i="41"/>
  <c r="I3203" i="41" s="1"/>
  <c r="G3198" i="41"/>
  <c r="I3198" i="41" s="1"/>
  <c r="G3171" i="41"/>
  <c r="I3171" i="41" s="1"/>
  <c r="G3166" i="41"/>
  <c r="I3166" i="41" s="1"/>
  <c r="G3086" i="41"/>
  <c r="I3086" i="41" s="1"/>
  <c r="G3059" i="41"/>
  <c r="I3059" i="41" s="1"/>
  <c r="G3029" i="41"/>
  <c r="I3029" i="41" s="1"/>
  <c r="G3006" i="41"/>
  <c r="I3006" i="41" s="1"/>
  <c r="G2997" i="41"/>
  <c r="I2997" i="41" s="1"/>
  <c r="G2982" i="41"/>
  <c r="I2982" i="41" s="1"/>
  <c r="G2872" i="41"/>
  <c r="I2872" i="41" s="1"/>
  <c r="G2865" i="41"/>
  <c r="I2865" i="41" s="1"/>
  <c r="G4399" i="41"/>
  <c r="I4399" i="41" s="1"/>
  <c r="G4271" i="41"/>
  <c r="I4271" i="41" s="1"/>
  <c r="G3165" i="41"/>
  <c r="I3165" i="41" s="1"/>
  <c r="G3158" i="41"/>
  <c r="I3158" i="41" s="1"/>
  <c r="G3149" i="41"/>
  <c r="I3149" i="41" s="1"/>
  <c r="G3147" i="41"/>
  <c r="I3147" i="41" s="1"/>
  <c r="G3101" i="41"/>
  <c r="I3101" i="41" s="1"/>
  <c r="G3099" i="41"/>
  <c r="I3099" i="41" s="1"/>
  <c r="G3067" i="41"/>
  <c r="I3067" i="41" s="1"/>
  <c r="G3051" i="41"/>
  <c r="I3051" i="41" s="1"/>
  <c r="G3037" i="41"/>
  <c r="I3037" i="41" s="1"/>
  <c r="G2979" i="41"/>
  <c r="I2979" i="41" s="1"/>
  <c r="G2795" i="41"/>
  <c r="I2795" i="41" s="1"/>
  <c r="G2976" i="41"/>
  <c r="I2976" i="41" s="1"/>
  <c r="G2990" i="41"/>
  <c r="I2990" i="41" s="1"/>
  <c r="G3096" i="41"/>
  <c r="I3096" i="41" s="1"/>
  <c r="G4269" i="41"/>
  <c r="I4269" i="41" s="1"/>
  <c r="G228" i="41"/>
  <c r="I228" i="41" s="1"/>
  <c r="G257" i="41"/>
  <c r="I257" i="41" s="1"/>
  <c r="G407" i="41"/>
  <c r="I407" i="41" s="1"/>
  <c r="G56" i="41"/>
  <c r="I56" i="41" s="1"/>
  <c r="G112" i="41"/>
  <c r="I112" i="41" s="1"/>
  <c r="G224" i="41"/>
  <c r="I224" i="41" s="1"/>
  <c r="G231" i="41"/>
  <c r="I231" i="41" s="1"/>
  <c r="G264" i="41"/>
  <c r="I264" i="41" s="1"/>
  <c r="G317" i="41"/>
  <c r="I317" i="41" s="1"/>
  <c r="G643" i="41"/>
  <c r="I643" i="41" s="1"/>
  <c r="G638" i="41"/>
  <c r="I638" i="41" s="1"/>
  <c r="G635" i="41"/>
  <c r="I635" i="41" s="1"/>
  <c r="G622" i="41"/>
  <c r="I622" i="41" s="1"/>
  <c r="G614" i="41"/>
  <c r="I614" i="41" s="1"/>
  <c r="G611" i="41"/>
  <c r="I611" i="41" s="1"/>
  <c r="G598" i="41"/>
  <c r="I598" i="41" s="1"/>
  <c r="G587" i="41"/>
  <c r="I587" i="41" s="1"/>
  <c r="G566" i="41"/>
  <c r="I566" i="41" s="1"/>
  <c r="G563" i="41"/>
  <c r="I563" i="41" s="1"/>
  <c r="G555" i="41"/>
  <c r="I555" i="41" s="1"/>
  <c r="G542" i="41"/>
  <c r="I542" i="41" s="1"/>
  <c r="G478" i="41"/>
  <c r="I478" i="41" s="1"/>
  <c r="G642" i="41"/>
  <c r="I642" i="41" s="1"/>
  <c r="G634" i="41"/>
  <c r="I634" i="41" s="1"/>
  <c r="G626" i="41"/>
  <c r="I626" i="41" s="1"/>
  <c r="G610" i="41"/>
  <c r="I610" i="41" s="1"/>
  <c r="G599" i="41"/>
  <c r="I599" i="41" s="1"/>
  <c r="G578" i="41"/>
  <c r="I578" i="41" s="1"/>
  <c r="G538" i="41"/>
  <c r="I538" i="41" s="1"/>
  <c r="G527" i="41"/>
  <c r="I527" i="41" s="1"/>
  <c r="G479" i="41"/>
  <c r="I479" i="41" s="1"/>
  <c r="G455" i="41"/>
  <c r="I455" i="41" s="1"/>
  <c r="G434" i="41"/>
  <c r="I434" i="41" s="1"/>
  <c r="G644" i="41"/>
  <c r="I644" i="41" s="1"/>
  <c r="G637" i="41"/>
  <c r="I637" i="41" s="1"/>
  <c r="G621" i="41"/>
  <c r="I621" i="41" s="1"/>
  <c r="G612" i="41"/>
  <c r="I612" i="41" s="1"/>
  <c r="G564" i="41"/>
  <c r="I564" i="41" s="1"/>
  <c r="G541" i="41"/>
  <c r="I541" i="41" s="1"/>
  <c r="G493" i="41"/>
  <c r="I493" i="41" s="1"/>
  <c r="G484" i="41"/>
  <c r="I484" i="41" s="1"/>
  <c r="G468" i="41"/>
  <c r="I468" i="41" s="1"/>
  <c r="G457" i="41"/>
  <c r="I457" i="41" s="1"/>
  <c r="G400" i="41"/>
  <c r="I400" i="41" s="1"/>
  <c r="G381" i="41"/>
  <c r="I381" i="41" s="1"/>
  <c r="G373" i="41"/>
  <c r="I373" i="41" s="1"/>
  <c r="G333" i="41"/>
  <c r="I333" i="41" s="1"/>
  <c r="G636" i="41"/>
  <c r="I636" i="41" s="1"/>
  <c r="G613" i="41"/>
  <c r="I613" i="41" s="1"/>
  <c r="G597" i="41"/>
  <c r="I597" i="41" s="1"/>
  <c r="G588" i="41"/>
  <c r="I588" i="41" s="1"/>
  <c r="G565" i="41"/>
  <c r="I565" i="41" s="1"/>
  <c r="G556" i="41"/>
  <c r="I556" i="41" s="1"/>
  <c r="G492" i="41"/>
  <c r="I492" i="41" s="1"/>
  <c r="G485" i="41"/>
  <c r="I485" i="41" s="1"/>
  <c r="G469" i="41"/>
  <c r="I469" i="41" s="1"/>
  <c r="G456" i="41"/>
  <c r="I456" i="41" s="1"/>
  <c r="G454" i="41"/>
  <c r="I454" i="41" s="1"/>
  <c r="G401" i="41"/>
  <c r="I401" i="41" s="1"/>
  <c r="G380" i="41"/>
  <c r="I380" i="41" s="1"/>
  <c r="G372" i="41"/>
  <c r="I372" i="41" s="1"/>
  <c r="G321" i="41"/>
  <c r="I321" i="41" s="1"/>
  <c r="G316" i="41"/>
  <c r="I316" i="41" s="1"/>
  <c r="G300" i="41"/>
  <c r="I300" i="41" s="1"/>
  <c r="G292" i="41"/>
  <c r="I292" i="41" s="1"/>
  <c r="G284" i="41"/>
  <c r="I284" i="41" s="1"/>
  <c r="G268" i="41"/>
  <c r="I268" i="41" s="1"/>
  <c r="G263" i="41"/>
  <c r="I263" i="41" s="1"/>
  <c r="G239" i="41"/>
  <c r="I239" i="41" s="1"/>
  <c r="G625" i="41"/>
  <c r="I625" i="41" s="1"/>
  <c r="G362" i="41"/>
  <c r="I362" i="41" s="1"/>
  <c r="G355" i="41"/>
  <c r="I355" i="41" s="1"/>
  <c r="G283" i="41"/>
  <c r="I283" i="41" s="1"/>
  <c r="G281" i="41"/>
  <c r="I281" i="41" s="1"/>
  <c r="G249" i="41"/>
  <c r="I249" i="41" s="1"/>
  <c r="G240" i="41"/>
  <c r="I240" i="41" s="1"/>
  <c r="G226" i="41"/>
  <c r="I226" i="41" s="1"/>
  <c r="G194" i="41"/>
  <c r="I194" i="41" s="1"/>
  <c r="G101" i="41"/>
  <c r="I101" i="41" s="1"/>
  <c r="G82" i="41"/>
  <c r="I82" i="41" s="1"/>
  <c r="G624" i="41"/>
  <c r="I624" i="41" s="1"/>
  <c r="G577" i="41"/>
  <c r="I577" i="41" s="1"/>
  <c r="G528" i="41"/>
  <c r="I528" i="41" s="1"/>
  <c r="G496" i="41"/>
  <c r="I496" i="41" s="1"/>
  <c r="G363" i="41"/>
  <c r="I363" i="41" s="1"/>
  <c r="G354" i="41"/>
  <c r="I354" i="41" s="1"/>
  <c r="G322" i="41"/>
  <c r="I322" i="41" s="1"/>
  <c r="G318" i="41"/>
  <c r="I318" i="41" s="1"/>
  <c r="G299" i="41"/>
  <c r="I299" i="41" s="1"/>
  <c r="G282" i="41"/>
  <c r="I282" i="41" s="1"/>
  <c r="G267" i="41"/>
  <c r="I267" i="41" s="1"/>
  <c r="G250" i="41"/>
  <c r="I250" i="41" s="1"/>
  <c r="G225" i="41"/>
  <c r="I225" i="41" s="1"/>
  <c r="G102" i="41"/>
  <c r="I102" i="41" s="1"/>
  <c r="G54" i="41"/>
  <c r="I54" i="41" s="1"/>
  <c r="G49" i="41"/>
  <c r="I49" i="41" s="1"/>
  <c r="G17" i="41"/>
  <c r="I17" i="41" s="1"/>
  <c r="O32" i="41"/>
  <c r="G600" i="41"/>
  <c r="I600" i="41" s="1"/>
  <c r="G36" i="41"/>
  <c r="I36" i="41" s="1"/>
  <c r="G40" i="41"/>
  <c r="I40" i="41" s="1"/>
  <c r="G55" i="41"/>
  <c r="I55" i="41" s="1"/>
  <c r="G111" i="41"/>
  <c r="I111" i="41" s="1"/>
  <c r="G223" i="41"/>
  <c r="I223" i="41" s="1"/>
  <c r="G232" i="41"/>
  <c r="I232" i="41" s="1"/>
  <c r="G334" i="41"/>
  <c r="I334" i="41" s="1"/>
  <c r="G633" i="41"/>
  <c r="I633" i="41" s="1"/>
  <c r="G227" i="17"/>
  <c r="S138" i="17"/>
  <c r="K138" i="17"/>
  <c r="G4207" i="41" l="1"/>
  <c r="I4207" i="41" s="1"/>
  <c r="G4235" i="41"/>
  <c r="I4235" i="41" s="1"/>
  <c r="G2174" i="41"/>
  <c r="I2174" i="41" s="1"/>
  <c r="G2213" i="41"/>
  <c r="I2213" i="41" s="1"/>
  <c r="G2216" i="41"/>
  <c r="I2216" i="41" s="1"/>
  <c r="G2229" i="41"/>
  <c r="I2229" i="41" s="1"/>
  <c r="G2315" i="41"/>
  <c r="I2315" i="41" s="1"/>
  <c r="G2151" i="41"/>
  <c r="I2151" i="41" s="1"/>
  <c r="G2170" i="41"/>
  <c r="I2170" i="41" s="1"/>
  <c r="G2199" i="41"/>
  <c r="I2199" i="41" s="1"/>
  <c r="G2257" i="41"/>
  <c r="I2257" i="41" s="1"/>
  <c r="G2160" i="41"/>
  <c r="I2160" i="41" s="1"/>
  <c r="G2224" i="41"/>
  <c r="I2224" i="41" s="1"/>
  <c r="G2239" i="41"/>
  <c r="I2239" i="41" s="1"/>
  <c r="G2262" i="41"/>
  <c r="I2262" i="41" s="1"/>
  <c r="G2275" i="41"/>
  <c r="I2275" i="41" s="1"/>
  <c r="G2303" i="41"/>
  <c r="I2303" i="41" s="1"/>
  <c r="G2322" i="41"/>
  <c r="I2322" i="41" s="1"/>
  <c r="G2327" i="41"/>
  <c r="I2327" i="41" s="1"/>
  <c r="G2141" i="41"/>
  <c r="I2141" i="41" s="1"/>
  <c r="G2220" i="41"/>
  <c r="I2220" i="41" s="1"/>
  <c r="G2201" i="41"/>
  <c r="I2201" i="41" s="1"/>
  <c r="G2210" i="41"/>
  <c r="I2210" i="41" s="1"/>
  <c r="G2278" i="41"/>
  <c r="I2278" i="41" s="1"/>
  <c r="G2343" i="41"/>
  <c r="I2343" i="41" s="1"/>
  <c r="G2236" i="41"/>
  <c r="I2236" i="41" s="1"/>
  <c r="G2268" i="41"/>
  <c r="I2268" i="41" s="1"/>
  <c r="G2334" i="41"/>
  <c r="I2334" i="41" s="1"/>
  <c r="G2347" i="41"/>
  <c r="I2347" i="41" s="1"/>
  <c r="G2305" i="41"/>
  <c r="I2305" i="41" s="1"/>
  <c r="G2330" i="41"/>
  <c r="I2330" i="41" s="1"/>
  <c r="G2339" i="41"/>
  <c r="I2339" i="41" s="1"/>
  <c r="G2319" i="41"/>
  <c r="I2319" i="41" s="1"/>
  <c r="G4411" i="41"/>
  <c r="I4411" i="41" s="1"/>
  <c r="G4403" i="41"/>
  <c r="I4403" i="41" s="1"/>
  <c r="G4336" i="41"/>
  <c r="I4336" i="41" s="1"/>
  <c r="G4291" i="41"/>
  <c r="I4291" i="41" s="1"/>
  <c r="G4243" i="41"/>
  <c r="I4243" i="41" s="1"/>
  <c r="G3318" i="41"/>
  <c r="I3318" i="41" s="1"/>
  <c r="G4412" i="41"/>
  <c r="I4412" i="41" s="1"/>
  <c r="G4378" i="41"/>
  <c r="I4378" i="41" s="1"/>
  <c r="G4357" i="41"/>
  <c r="I4357" i="41" s="1"/>
  <c r="G4316" i="41"/>
  <c r="I4316" i="41" s="1"/>
  <c r="G4293" i="41"/>
  <c r="I4293" i="41" s="1"/>
  <c r="G4250" i="41"/>
  <c r="I4250" i="41" s="1"/>
  <c r="G3322" i="41"/>
  <c r="I3322" i="41" s="1"/>
  <c r="G3309" i="41"/>
  <c r="I3309" i="41" s="1"/>
  <c r="G3305" i="41"/>
  <c r="I3305" i="41" s="1"/>
  <c r="G3286" i="41"/>
  <c r="I3286" i="41" s="1"/>
  <c r="G3283" i="41"/>
  <c r="I3283" i="41" s="1"/>
  <c r="G3254" i="41"/>
  <c r="I3254" i="41" s="1"/>
  <c r="G3246" i="41"/>
  <c r="I3246" i="41" s="1"/>
  <c r="G4413" i="41"/>
  <c r="I4413" i="41" s="1"/>
  <c r="G4404" i="41"/>
  <c r="I4404" i="41" s="1"/>
  <c r="G4398" i="41"/>
  <c r="I4398" i="41" s="1"/>
  <c r="G4351" i="41"/>
  <c r="I4351" i="41" s="1"/>
  <c r="G4317" i="41"/>
  <c r="I4317" i="41" s="1"/>
  <c r="G3314" i="41"/>
  <c r="I3314" i="41" s="1"/>
  <c r="G3297" i="41"/>
  <c r="I3297" i="41" s="1"/>
  <c r="G3281" i="41"/>
  <c r="I3281" i="41" s="1"/>
  <c r="G3257" i="41"/>
  <c r="I3257" i="41" s="1"/>
  <c r="G3241" i="41"/>
  <c r="I3241" i="41" s="1"/>
  <c r="G4337" i="41"/>
  <c r="I4337" i="41" s="1"/>
  <c r="G3193" i="41"/>
  <c r="I3193" i="41" s="1"/>
  <c r="G3180" i="41"/>
  <c r="I3180" i="41" s="1"/>
  <c r="G3164" i="41"/>
  <c r="I3164" i="41" s="1"/>
  <c r="G3161" i="41"/>
  <c r="I3161" i="41" s="1"/>
  <c r="G3148" i="41"/>
  <c r="I3148" i="41" s="1"/>
  <c r="G3073" i="41"/>
  <c r="I3073" i="41" s="1"/>
  <c r="G3041" i="41"/>
  <c r="I3041" i="41" s="1"/>
  <c r="G3036" i="41"/>
  <c r="I3036" i="41" s="1"/>
  <c r="G3028" i="41"/>
  <c r="I3028" i="41" s="1"/>
  <c r="G3001" i="41"/>
  <c r="I3001" i="41" s="1"/>
  <c r="G2993" i="41"/>
  <c r="I2993" i="41" s="1"/>
  <c r="G2985" i="41"/>
  <c r="I2985" i="41" s="1"/>
  <c r="G2871" i="41"/>
  <c r="I2871" i="41" s="1"/>
  <c r="G2828" i="41"/>
  <c r="I2828" i="41" s="1"/>
  <c r="G2790" i="41"/>
  <c r="I2790" i="41" s="1"/>
  <c r="G3235" i="41"/>
  <c r="I3235" i="41" s="1"/>
  <c r="G3202" i="41"/>
  <c r="I3202" i="41" s="1"/>
  <c r="G3183" i="41"/>
  <c r="I3183" i="41" s="1"/>
  <c r="G3170" i="41"/>
  <c r="I3170" i="41" s="1"/>
  <c r="G3098" i="41"/>
  <c r="I3098" i="41" s="1"/>
  <c r="G3095" i="41"/>
  <c r="I3095" i="41" s="1"/>
  <c r="G3071" i="41"/>
  <c r="I3071" i="41" s="1"/>
  <c r="G3066" i="41"/>
  <c r="I3066" i="41" s="1"/>
  <c r="G3058" i="41"/>
  <c r="I3058" i="41" s="1"/>
  <c r="G3050" i="41"/>
  <c r="I3050" i="41" s="1"/>
  <c r="G3015" i="41"/>
  <c r="I3015" i="41" s="1"/>
  <c r="G2996" i="41"/>
  <c r="I2996" i="41" s="1"/>
  <c r="G2975" i="41"/>
  <c r="I2975" i="41" s="1"/>
  <c r="G3300" i="41"/>
  <c r="I3300" i="41" s="1"/>
  <c r="G3189" i="41"/>
  <c r="I3189" i="41" s="1"/>
  <c r="G3157" i="41"/>
  <c r="I3157" i="41" s="1"/>
  <c r="G3139" i="41"/>
  <c r="I3139" i="41" s="1"/>
  <c r="G3093" i="41"/>
  <c r="I3093" i="41" s="1"/>
  <c r="G3091" i="41"/>
  <c r="I3091" i="41" s="1"/>
  <c r="G3054" i="41"/>
  <c r="I3054" i="41" s="1"/>
  <c r="G3011" i="41"/>
  <c r="I3011" i="41" s="1"/>
  <c r="G2971" i="41"/>
  <c r="I2971" i="41" s="1"/>
  <c r="G2794" i="41"/>
  <c r="I2794" i="41" s="1"/>
  <c r="G4377" i="41"/>
  <c r="I4377" i="41" s="1"/>
  <c r="G4249" i="41"/>
  <c r="I4249" i="41" s="1"/>
  <c r="G3213" i="41"/>
  <c r="I3213" i="41" s="1"/>
  <c r="G3206" i="41"/>
  <c r="I3206" i="41" s="1"/>
  <c r="G3197" i="41"/>
  <c r="I3197" i="41" s="1"/>
  <c r="G3110" i="41"/>
  <c r="I3110" i="41" s="1"/>
  <c r="G3085" i="41"/>
  <c r="I3085" i="41" s="1"/>
  <c r="G3062" i="41"/>
  <c r="I3062" i="41" s="1"/>
  <c r="G3046" i="41"/>
  <c r="I3046" i="41" s="1"/>
  <c r="G3019" i="41"/>
  <c r="I3019" i="41" s="1"/>
  <c r="G3005" i="41"/>
  <c r="I3005" i="41" s="1"/>
  <c r="G2981" i="41"/>
  <c r="I2981" i="41" s="1"/>
  <c r="G2864" i="41"/>
  <c r="I2864" i="41" s="1"/>
  <c r="G3032" i="41"/>
  <c r="I3032" i="41" s="1"/>
  <c r="G2859" i="41"/>
  <c r="I2859" i="41" s="1"/>
  <c r="G4358" i="41"/>
  <c r="I4358" i="41" s="1"/>
  <c r="G4292" i="41"/>
  <c r="I4292" i="41" s="1"/>
  <c r="G3293" i="41"/>
  <c r="I3293" i="41" s="1"/>
  <c r="G2867" i="41"/>
  <c r="I2867" i="41" s="1"/>
  <c r="G4397" i="41"/>
  <c r="I4397" i="41" s="1"/>
  <c r="G2989" i="41"/>
  <c r="I2989" i="41" s="1"/>
  <c r="G2875" i="41"/>
  <c r="I2875" i="41" s="1"/>
  <c r="G3250" i="41"/>
  <c r="I3250" i="41" s="1"/>
  <c r="G3152" i="41"/>
  <c r="I3152" i="41" s="1"/>
  <c r="G3024" i="41"/>
  <c r="I3024" i="41" s="1"/>
  <c r="G4382" i="41"/>
  <c r="I4382" i="41" s="1"/>
  <c r="G3216" i="41"/>
  <c r="I3216" i="41" s="1"/>
  <c r="G619" i="41"/>
  <c r="I619" i="41" s="1"/>
  <c r="G595" i="41"/>
  <c r="I595" i="41" s="1"/>
  <c r="G579" i="41"/>
  <c r="I579" i="41" s="1"/>
  <c r="G526" i="41"/>
  <c r="I526" i="41" s="1"/>
  <c r="G491" i="41"/>
  <c r="I491" i="41" s="1"/>
  <c r="G467" i="41"/>
  <c r="I467" i="41" s="1"/>
  <c r="G631" i="41"/>
  <c r="I631" i="41" s="1"/>
  <c r="G607" i="41"/>
  <c r="I607" i="41" s="1"/>
  <c r="G586" i="41"/>
  <c r="I586" i="41" s="1"/>
  <c r="G575" i="41"/>
  <c r="I575" i="41" s="1"/>
  <c r="G562" i="41"/>
  <c r="I562" i="41" s="1"/>
  <c r="G554" i="41"/>
  <c r="I554" i="41" s="1"/>
  <c r="G546" i="41"/>
  <c r="I546" i="41" s="1"/>
  <c r="G535" i="41"/>
  <c r="I535" i="41" s="1"/>
  <c r="G495" i="41"/>
  <c r="I495" i="41" s="1"/>
  <c r="G490" i="41"/>
  <c r="I490" i="41" s="1"/>
  <c r="G466" i="41"/>
  <c r="I466" i="41" s="1"/>
  <c r="G423" i="41"/>
  <c r="I423" i="41" s="1"/>
  <c r="G596" i="41"/>
  <c r="I596" i="41" s="1"/>
  <c r="G580" i="41"/>
  <c r="I580" i="41" s="1"/>
  <c r="G525" i="41"/>
  <c r="I525" i="41" s="1"/>
  <c r="G477" i="41"/>
  <c r="I477" i="41" s="1"/>
  <c r="G453" i="41"/>
  <c r="I453" i="41" s="1"/>
  <c r="G405" i="41"/>
  <c r="I405" i="41" s="1"/>
  <c r="G360" i="41"/>
  <c r="I360" i="41" s="1"/>
  <c r="G352" i="41"/>
  <c r="I352" i="41" s="1"/>
  <c r="G344" i="41"/>
  <c r="I344" i="41" s="1"/>
  <c r="G325" i="41"/>
  <c r="I325" i="41" s="1"/>
  <c r="G620" i="41"/>
  <c r="I620" i="41" s="1"/>
  <c r="G476" i="41"/>
  <c r="I476" i="41" s="1"/>
  <c r="G452" i="41"/>
  <c r="I452" i="41" s="1"/>
  <c r="G422" i="41"/>
  <c r="I422" i="41" s="1"/>
  <c r="G404" i="41"/>
  <c r="I404" i="41" s="1"/>
  <c r="G361" i="41"/>
  <c r="I361" i="41" s="1"/>
  <c r="G353" i="41"/>
  <c r="I353" i="41" s="1"/>
  <c r="G345" i="41"/>
  <c r="I345" i="41" s="1"/>
  <c r="G332" i="41"/>
  <c r="I332" i="41" s="1"/>
  <c r="G255" i="41"/>
  <c r="I255" i="41" s="1"/>
  <c r="G247" i="41"/>
  <c r="I247" i="41" s="1"/>
  <c r="G608" i="41"/>
  <c r="I608" i="41" s="1"/>
  <c r="G576" i="41"/>
  <c r="I576" i="41" s="1"/>
  <c r="G561" i="41"/>
  <c r="I561" i="41" s="1"/>
  <c r="G432" i="41"/>
  <c r="I432" i="41" s="1"/>
  <c r="G378" i="41"/>
  <c r="I378" i="41" s="1"/>
  <c r="G371" i="41"/>
  <c r="I371" i="41" s="1"/>
  <c r="G298" i="41"/>
  <c r="I298" i="41" s="1"/>
  <c r="G266" i="41"/>
  <c r="I266" i="41" s="1"/>
  <c r="G238" i="41"/>
  <c r="I238" i="41" s="1"/>
  <c r="G229" i="41"/>
  <c r="I229" i="41" s="1"/>
  <c r="G221" i="41"/>
  <c r="I221" i="41" s="1"/>
  <c r="G173" i="41"/>
  <c r="I173" i="41" s="1"/>
  <c r="G106" i="41"/>
  <c r="I106" i="41" s="1"/>
  <c r="G641" i="41"/>
  <c r="I641" i="41" s="1"/>
  <c r="G609" i="41"/>
  <c r="I609" i="41" s="1"/>
  <c r="G545" i="41"/>
  <c r="I545" i="41" s="1"/>
  <c r="G433" i="41"/>
  <c r="I433" i="41" s="1"/>
  <c r="G379" i="41"/>
  <c r="I379" i="41" s="1"/>
  <c r="G370" i="41"/>
  <c r="I370" i="41" s="1"/>
  <c r="G331" i="41"/>
  <c r="I331" i="41" s="1"/>
  <c r="G297" i="41"/>
  <c r="I297" i="41" s="1"/>
  <c r="G265" i="41"/>
  <c r="I265" i="41" s="1"/>
  <c r="G256" i="41"/>
  <c r="I256" i="41" s="1"/>
  <c r="G237" i="41"/>
  <c r="I237" i="41" s="1"/>
  <c r="G230" i="41"/>
  <c r="I230" i="41" s="1"/>
  <c r="G222" i="41"/>
  <c r="I222" i="41" s="1"/>
  <c r="G201" i="41"/>
  <c r="I201" i="41" s="1"/>
  <c r="G193" i="41"/>
  <c r="I193" i="41" s="1"/>
  <c r="G129" i="41"/>
  <c r="I129" i="41" s="1"/>
  <c r="G105" i="41"/>
  <c r="I105" i="41" s="1"/>
  <c r="G81" i="41"/>
  <c r="I81" i="41" s="1"/>
  <c r="G632" i="41"/>
  <c r="I632" i="41" s="1"/>
  <c r="G585" i="41"/>
  <c r="I585" i="41" s="1"/>
  <c r="O31" i="41"/>
  <c r="G398" i="41"/>
  <c r="I398" i="41" s="1"/>
  <c r="G200" i="41"/>
  <c r="I200" i="41" s="1"/>
  <c r="G95" i="41"/>
  <c r="I95" i="41" s="1"/>
  <c r="G53" i="41"/>
  <c r="I53" i="41" s="1"/>
  <c r="G51" i="41"/>
  <c r="I51" i="41" s="1"/>
  <c r="G289" i="41"/>
  <c r="I289" i="41" s="1"/>
  <c r="G262" i="41"/>
  <c r="I262" i="41" s="1"/>
  <c r="G553" i="41"/>
  <c r="I553" i="41" s="1"/>
  <c r="G399" i="41"/>
  <c r="I399" i="41" s="1"/>
  <c r="G199" i="41"/>
  <c r="I199" i="41" s="1"/>
  <c r="G192" i="41"/>
  <c r="I192" i="41" s="1"/>
  <c r="G96" i="41"/>
  <c r="I96" i="41" s="1"/>
  <c r="G52" i="41"/>
  <c r="I52" i="41" s="1"/>
  <c r="G39" i="41"/>
  <c r="I39" i="41" s="1"/>
  <c r="G35" i="41"/>
  <c r="I35" i="41" s="1"/>
  <c r="G26" i="41"/>
  <c r="I26" i="41" s="1"/>
  <c r="G536" i="41"/>
  <c r="I536" i="41" s="1"/>
  <c r="G326" i="41"/>
  <c r="I326" i="41" s="1"/>
  <c r="G290" i="41"/>
  <c r="I290" i="41" s="1"/>
  <c r="G261" i="41"/>
  <c r="I261" i="41" s="1"/>
  <c r="G248" i="41"/>
  <c r="I248" i="41" s="1"/>
  <c r="G100" i="41"/>
  <c r="I100" i="41" s="1"/>
  <c r="G91" i="41"/>
  <c r="I91" i="41" s="1"/>
  <c r="G80" i="41"/>
  <c r="I80" i="41" s="1"/>
  <c r="G48" i="41"/>
  <c r="I48" i="41" s="1"/>
  <c r="G31" i="41"/>
  <c r="I31" i="41" s="1"/>
  <c r="G16" i="41"/>
  <c r="I16" i="41" s="1"/>
  <c r="G172" i="41"/>
  <c r="I172" i="41" s="1"/>
  <c r="G99" i="41"/>
  <c r="I99" i="41" s="1"/>
  <c r="G92" i="41"/>
  <c r="I92" i="41" s="1"/>
  <c r="G47" i="41"/>
  <c r="I47" i="41" s="1"/>
  <c r="S87" i="17"/>
  <c r="K87" i="17"/>
  <c r="K401" i="17"/>
  <c r="K402" i="17"/>
  <c r="K403" i="17"/>
  <c r="G2158" i="41" l="1"/>
  <c r="I2158" i="41" s="1"/>
  <c r="G2181" i="41"/>
  <c r="I2181" i="41" s="1"/>
  <c r="G2219" i="41"/>
  <c r="I2219" i="41" s="1"/>
  <c r="G2235" i="41"/>
  <c r="I2235" i="41" s="1"/>
  <c r="G2261" i="41"/>
  <c r="I2261" i="41" s="1"/>
  <c r="G2283" i="41"/>
  <c r="I2283" i="41" s="1"/>
  <c r="G2296" i="41"/>
  <c r="I2296" i="41" s="1"/>
  <c r="G2302" i="41"/>
  <c r="I2302" i="41" s="1"/>
  <c r="G2318" i="41"/>
  <c r="I2318" i="41" s="1"/>
  <c r="G2154" i="41"/>
  <c r="I2154" i="41" s="1"/>
  <c r="G2212" i="41"/>
  <c r="I2212" i="41" s="1"/>
  <c r="G2228" i="41"/>
  <c r="I2228" i="41" s="1"/>
  <c r="G2198" i="41"/>
  <c r="I2198" i="41" s="1"/>
  <c r="G2207" i="41"/>
  <c r="I2207" i="41" s="1"/>
  <c r="G2256" i="41"/>
  <c r="I2256" i="41" s="1"/>
  <c r="G2271" i="41"/>
  <c r="I2271" i="41" s="1"/>
  <c r="G2289" i="41"/>
  <c r="I2289" i="41" s="1"/>
  <c r="G2310" i="41"/>
  <c r="I2310" i="41" s="1"/>
  <c r="G2338" i="41"/>
  <c r="I2338" i="41" s="1"/>
  <c r="G2205" i="41"/>
  <c r="I2205" i="41" s="1"/>
  <c r="G2146" i="41"/>
  <c r="I2146" i="41" s="1"/>
  <c r="G2150" i="41"/>
  <c r="I2150" i="41" s="1"/>
  <c r="G2163" i="41"/>
  <c r="I2163" i="41" s="1"/>
  <c r="G2169" i="41"/>
  <c r="I2169" i="41" s="1"/>
  <c r="G2223" i="41"/>
  <c r="I2223" i="41" s="1"/>
  <c r="G2233" i="41"/>
  <c r="I2233" i="41" s="1"/>
  <c r="G2242" i="41"/>
  <c r="I2242" i="41" s="1"/>
  <c r="G2246" i="41"/>
  <c r="I2246" i="41" s="1"/>
  <c r="G2265" i="41"/>
  <c r="I2265" i="41" s="1"/>
  <c r="G2274" i="41"/>
  <c r="I2274" i="41" s="1"/>
  <c r="G2281" i="41"/>
  <c r="I2281" i="41" s="1"/>
  <c r="G2300" i="41"/>
  <c r="I2300" i="41" s="1"/>
  <c r="G2314" i="41"/>
  <c r="I2314" i="41" s="1"/>
  <c r="G2346" i="41"/>
  <c r="I2346" i="41" s="1"/>
  <c r="G2253" i="41"/>
  <c r="I2253" i="41" s="1"/>
  <c r="G2294" i="41"/>
  <c r="I2294" i="41" s="1"/>
  <c r="G2285" i="41"/>
  <c r="I2285" i="41" s="1"/>
  <c r="G2287" i="41"/>
  <c r="I2287" i="41" s="1"/>
  <c r="G2292" i="41"/>
  <c r="I2292" i="41" s="1"/>
  <c r="G2307" i="41"/>
  <c r="I2307" i="41" s="1"/>
  <c r="G2333" i="41"/>
  <c r="I2333" i="41" s="1"/>
  <c r="G4376" i="41"/>
  <c r="I4376" i="41" s="1"/>
  <c r="G4371" i="41"/>
  <c r="I4371" i="41" s="1"/>
  <c r="G4355" i="41"/>
  <c r="I4355" i="41" s="1"/>
  <c r="G4331" i="41"/>
  <c r="I4331" i="41" s="1"/>
  <c r="G4304" i="41"/>
  <c r="I4304" i="41" s="1"/>
  <c r="G4288" i="41"/>
  <c r="I4288" i="41" s="1"/>
  <c r="G4267" i="41"/>
  <c r="I4267" i="41" s="1"/>
  <c r="G4342" i="41"/>
  <c r="I4342" i="41" s="1"/>
  <c r="G4327" i="41"/>
  <c r="I4327" i="41" s="1"/>
  <c r="G4284" i="41"/>
  <c r="I4284" i="41" s="1"/>
  <c r="G4265" i="41"/>
  <c r="I4265" i="41" s="1"/>
  <c r="G3278" i="41"/>
  <c r="I3278" i="41" s="1"/>
  <c r="G3270" i="41"/>
  <c r="I3270" i="41" s="1"/>
  <c r="G3262" i="41"/>
  <c r="I3262" i="41" s="1"/>
  <c r="G3238" i="41"/>
  <c r="I3238" i="41" s="1"/>
  <c r="G4370" i="41"/>
  <c r="I4370" i="41" s="1"/>
  <c r="G4334" i="41"/>
  <c r="I4334" i="41" s="1"/>
  <c r="G4289" i="41"/>
  <c r="I4289" i="41" s="1"/>
  <c r="G3292" i="41"/>
  <c r="I3292" i="41" s="1"/>
  <c r="G3289" i="41"/>
  <c r="I3289" i="41" s="1"/>
  <c r="G3268" i="41"/>
  <c r="I3268" i="41" s="1"/>
  <c r="G3260" i="41"/>
  <c r="I3260" i="41" s="1"/>
  <c r="G3249" i="41"/>
  <c r="I3249" i="41" s="1"/>
  <c r="G3244" i="41"/>
  <c r="I3244" i="41" s="1"/>
  <c r="G4365" i="41"/>
  <c r="I4365" i="41" s="1"/>
  <c r="G4343" i="41"/>
  <c r="I4343" i="41" s="1"/>
  <c r="G4279" i="41"/>
  <c r="I4279" i="41" s="1"/>
  <c r="G4268" i="41"/>
  <c r="I4268" i="41" s="1"/>
  <c r="G3313" i="41"/>
  <c r="I3313" i="41" s="1"/>
  <c r="G3308" i="41"/>
  <c r="I3308" i="41" s="1"/>
  <c r="G3212" i="41"/>
  <c r="I3212" i="41" s="1"/>
  <c r="G3201" i="41"/>
  <c r="I3201" i="41" s="1"/>
  <c r="G3196" i="41"/>
  <c r="I3196" i="41" s="1"/>
  <c r="G3169" i="41"/>
  <c r="I3169" i="41" s="1"/>
  <c r="G3156" i="41"/>
  <c r="I3156" i="41" s="1"/>
  <c r="G3097" i="41"/>
  <c r="I3097" i="41" s="1"/>
  <c r="G3084" i="41"/>
  <c r="I3084" i="41" s="1"/>
  <c r="G3065" i="41"/>
  <c r="I3065" i="41" s="1"/>
  <c r="G3057" i="41"/>
  <c r="I3057" i="41" s="1"/>
  <c r="G3049" i="41"/>
  <c r="I3049" i="41" s="1"/>
  <c r="G3004" i="41"/>
  <c r="I3004" i="41" s="1"/>
  <c r="G2793" i="41"/>
  <c r="I2793" i="41" s="1"/>
  <c r="G4350" i="41"/>
  <c r="I4350" i="41" s="1"/>
  <c r="G4309" i="41"/>
  <c r="I4309" i="41" s="1"/>
  <c r="G4303" i="41"/>
  <c r="I4303" i="41" s="1"/>
  <c r="G4262" i="41"/>
  <c r="I4262" i="41" s="1"/>
  <c r="G3296" i="41"/>
  <c r="I3296" i="41" s="1"/>
  <c r="G3285" i="41"/>
  <c r="I3285" i="41" s="1"/>
  <c r="G3280" i="41"/>
  <c r="I3280" i="41" s="1"/>
  <c r="G3264" i="41"/>
  <c r="I3264" i="41" s="1"/>
  <c r="G3253" i="41"/>
  <c r="I3253" i="41" s="1"/>
  <c r="G3231" i="41"/>
  <c r="I3231" i="41" s="1"/>
  <c r="G3210" i="41"/>
  <c r="I3210" i="41" s="1"/>
  <c r="G3186" i="41"/>
  <c r="I3186" i="41" s="1"/>
  <c r="G3151" i="41"/>
  <c r="I3151" i="41" s="1"/>
  <c r="G3111" i="41"/>
  <c r="I3111" i="41" s="1"/>
  <c r="G3031" i="41"/>
  <c r="I3031" i="41" s="1"/>
  <c r="G3023" i="41"/>
  <c r="I3023" i="41" s="1"/>
  <c r="G3018" i="41"/>
  <c r="I3018" i="41" s="1"/>
  <c r="G3010" i="41"/>
  <c r="I3010" i="41" s="1"/>
  <c r="G2988" i="41"/>
  <c r="I2988" i="41" s="1"/>
  <c r="G2978" i="41"/>
  <c r="I2978" i="41" s="1"/>
  <c r="G2970" i="41"/>
  <c r="I2970" i="41" s="1"/>
  <c r="G2874" i="41"/>
  <c r="I2874" i="41" s="1"/>
  <c r="G2858" i="41"/>
  <c r="I2858" i="41" s="1"/>
  <c r="G4335" i="41"/>
  <c r="I4335" i="41" s="1"/>
  <c r="G3321" i="41"/>
  <c r="I3321" i="41" s="1"/>
  <c r="G3272" i="41"/>
  <c r="I3272" i="41" s="1"/>
  <c r="G3240" i="41"/>
  <c r="I3240" i="41" s="1"/>
  <c r="G3223" i="41"/>
  <c r="I3223" i="41" s="1"/>
  <c r="G3219" i="41"/>
  <c r="I3219" i="41" s="1"/>
  <c r="G3205" i="41"/>
  <c r="I3205" i="41" s="1"/>
  <c r="G3182" i="41"/>
  <c r="I3182" i="41" s="1"/>
  <c r="G3077" i="41"/>
  <c r="I3077" i="41" s="1"/>
  <c r="G3070" i="41"/>
  <c r="I3070" i="41" s="1"/>
  <c r="G3061" i="41"/>
  <c r="I3061" i="41" s="1"/>
  <c r="G3045" i="41"/>
  <c r="I3045" i="41" s="1"/>
  <c r="G3038" i="41"/>
  <c r="I3038" i="41" s="1"/>
  <c r="G3027" i="41"/>
  <c r="I3027" i="41" s="1"/>
  <c r="G2992" i="41"/>
  <c r="I2992" i="41" s="1"/>
  <c r="G2870" i="41"/>
  <c r="I2870" i="41" s="1"/>
  <c r="G4364" i="41"/>
  <c r="I4364" i="41" s="1"/>
  <c r="G4305" i="41"/>
  <c r="I4305" i="41" s="1"/>
  <c r="G3174" i="41"/>
  <c r="I3174" i="41" s="1"/>
  <c r="G3053" i="41"/>
  <c r="I3053" i="41" s="1"/>
  <c r="G3035" i="41"/>
  <c r="I3035" i="41" s="1"/>
  <c r="G3014" i="41"/>
  <c r="I3014" i="41" s="1"/>
  <c r="G2974" i="41"/>
  <c r="I2974" i="41" s="1"/>
  <c r="G2880" i="41"/>
  <c r="I2880" i="41" s="1"/>
  <c r="G4356" i="41"/>
  <c r="I4356" i="41" s="1"/>
  <c r="G4290" i="41"/>
  <c r="I4290" i="41" s="1"/>
  <c r="G4266" i="41"/>
  <c r="I4266" i="41" s="1"/>
  <c r="G3266" i="41"/>
  <c r="I3266" i="41" s="1"/>
  <c r="G3192" i="41"/>
  <c r="I3192" i="41" s="1"/>
  <c r="G3160" i="41"/>
  <c r="I3160" i="41" s="1"/>
  <c r="G3000" i="41"/>
  <c r="I3000" i="41" s="1"/>
  <c r="G3040" i="41"/>
  <c r="I3040" i="41" s="1"/>
  <c r="G2984" i="41"/>
  <c r="I2984" i="41" s="1"/>
  <c r="G3234" i="41"/>
  <c r="I3234" i="41" s="1"/>
  <c r="G3176" i="41"/>
  <c r="I3176" i="41" s="1"/>
  <c r="G2789" i="41"/>
  <c r="I2789" i="41" s="1"/>
  <c r="G4277" i="41"/>
  <c r="I4277" i="41" s="1"/>
  <c r="G4375" i="41"/>
  <c r="I4375" i="41" s="1"/>
  <c r="G4330" i="41"/>
  <c r="I4330" i="41" s="1"/>
  <c r="G2827" i="41"/>
  <c r="I2827" i="41" s="1"/>
  <c r="G630" i="41"/>
  <c r="I630" i="41" s="1"/>
  <c r="G606" i="41"/>
  <c r="I606" i="41" s="1"/>
  <c r="G574" i="41"/>
  <c r="I574" i="41" s="1"/>
  <c r="G534" i="41"/>
  <c r="I534" i="41" s="1"/>
  <c r="G523" i="41"/>
  <c r="I523" i="41" s="1"/>
  <c r="G515" i="41"/>
  <c r="I515" i="41" s="1"/>
  <c r="G507" i="41"/>
  <c r="I507" i="41" s="1"/>
  <c r="G499" i="41"/>
  <c r="I499" i="41" s="1"/>
  <c r="G483" i="41"/>
  <c r="I483" i="41" s="1"/>
  <c r="G618" i="41"/>
  <c r="I618" i="41" s="1"/>
  <c r="G594" i="41"/>
  <c r="I594" i="41" s="1"/>
  <c r="G583" i="41"/>
  <c r="I583" i="41" s="1"/>
  <c r="G570" i="41"/>
  <c r="I570" i="41" s="1"/>
  <c r="G559" i="41"/>
  <c r="I559" i="41" s="1"/>
  <c r="G551" i="41"/>
  <c r="I551" i="41" s="1"/>
  <c r="G519" i="41"/>
  <c r="I519" i="41" s="1"/>
  <c r="G511" i="41"/>
  <c r="I511" i="41" s="1"/>
  <c r="G503" i="41"/>
  <c r="I503" i="41" s="1"/>
  <c r="G482" i="41"/>
  <c r="I482" i="41" s="1"/>
  <c r="G450" i="41"/>
  <c r="I450" i="41" s="1"/>
  <c r="G431" i="41"/>
  <c r="I431" i="41" s="1"/>
  <c r="G605" i="41"/>
  <c r="I605" i="41" s="1"/>
  <c r="G573" i="41"/>
  <c r="I573" i="41" s="1"/>
  <c r="G516" i="41"/>
  <c r="I516" i="41" s="1"/>
  <c r="G500" i="41"/>
  <c r="I500" i="41" s="1"/>
  <c r="G461" i="41"/>
  <c r="I461" i="41" s="1"/>
  <c r="G416" i="41"/>
  <c r="I416" i="41" s="1"/>
  <c r="G397" i="41"/>
  <c r="I397" i="41" s="1"/>
  <c r="G389" i="41"/>
  <c r="I389" i="41" s="1"/>
  <c r="G376" i="41"/>
  <c r="I376" i="41" s="1"/>
  <c r="G368" i="41"/>
  <c r="I368" i="41" s="1"/>
  <c r="G629" i="41"/>
  <c r="I629" i="41" s="1"/>
  <c r="G604" i="41"/>
  <c r="I604" i="41" s="1"/>
  <c r="G540" i="41"/>
  <c r="I540" i="41" s="1"/>
  <c r="G533" i="41"/>
  <c r="I533" i="41" s="1"/>
  <c r="G524" i="41"/>
  <c r="I524" i="41" s="1"/>
  <c r="G508" i="41"/>
  <c r="I508" i="41" s="1"/>
  <c r="G460" i="41"/>
  <c r="I460" i="41" s="1"/>
  <c r="G417" i="41"/>
  <c r="I417" i="41" s="1"/>
  <c r="G409" i="41"/>
  <c r="I409" i="41" s="1"/>
  <c r="G396" i="41"/>
  <c r="I396" i="41" s="1"/>
  <c r="G388" i="41"/>
  <c r="I388" i="41" s="1"/>
  <c r="G377" i="41"/>
  <c r="I377" i="41" s="1"/>
  <c r="G369" i="41"/>
  <c r="I369" i="41" s="1"/>
  <c r="G329" i="41"/>
  <c r="I329" i="41" s="1"/>
  <c r="G287" i="41"/>
  <c r="I287" i="41" s="1"/>
  <c r="G236" i="41"/>
  <c r="I236" i="41" s="1"/>
  <c r="G640" i="41"/>
  <c r="I640" i="41" s="1"/>
  <c r="G593" i="41"/>
  <c r="I593" i="41" s="1"/>
  <c r="G512" i="41"/>
  <c r="I512" i="41" s="1"/>
  <c r="G465" i="41"/>
  <c r="I465" i="41" s="1"/>
  <c r="G430" i="41"/>
  <c r="I430" i="41" s="1"/>
  <c r="G387" i="41"/>
  <c r="I387" i="41" s="1"/>
  <c r="G330" i="41"/>
  <c r="I330" i="41" s="1"/>
  <c r="G253" i="41"/>
  <c r="I253" i="41" s="1"/>
  <c r="G560" i="41"/>
  <c r="I560" i="41" s="1"/>
  <c r="G464" i="41"/>
  <c r="I464" i="41" s="1"/>
  <c r="G451" i="41"/>
  <c r="I451" i="41" s="1"/>
  <c r="G309" i="41"/>
  <c r="I309" i="41" s="1"/>
  <c r="G288" i="41"/>
  <c r="I288" i="41" s="1"/>
  <c r="G254" i="41"/>
  <c r="I254" i="41" s="1"/>
  <c r="G235" i="41"/>
  <c r="I235" i="41" s="1"/>
  <c r="G78" i="41"/>
  <c r="I78" i="41" s="1"/>
  <c r="G62" i="41"/>
  <c r="I62" i="41" s="1"/>
  <c r="G46" i="41"/>
  <c r="I46" i="41" s="1"/>
  <c r="G38" i="41"/>
  <c r="I38" i="41" s="1"/>
  <c r="G30" i="41"/>
  <c r="I30" i="41" s="1"/>
  <c r="G25" i="41"/>
  <c r="I25" i="41" s="1"/>
  <c r="O30" i="41"/>
  <c r="G617" i="41"/>
  <c r="I617" i="41" s="1"/>
  <c r="G552" i="41"/>
  <c r="I552" i="41" s="1"/>
  <c r="G488" i="41"/>
  <c r="I488" i="41" s="1"/>
  <c r="G351" i="41"/>
  <c r="I351" i="41" s="1"/>
  <c r="G245" i="41"/>
  <c r="I245" i="41" s="1"/>
  <c r="G104" i="41"/>
  <c r="I104" i="41" s="1"/>
  <c r="G19" i="41"/>
  <c r="I19" i="41" s="1"/>
  <c r="G504" i="41"/>
  <c r="I504" i="41" s="1"/>
  <c r="G473" i="41"/>
  <c r="I473" i="41" s="1"/>
  <c r="G445" i="41"/>
  <c r="I445" i="41" s="1"/>
  <c r="G359" i="41"/>
  <c r="I359" i="41" s="1"/>
  <c r="G311" i="41"/>
  <c r="I311" i="41" s="1"/>
  <c r="G220" i="41"/>
  <c r="I220" i="41" s="1"/>
  <c r="G45" i="41"/>
  <c r="I45" i="41" s="1"/>
  <c r="G34" i="41"/>
  <c r="I34" i="41" s="1"/>
  <c r="G15" i="41"/>
  <c r="I15" i="41" s="1"/>
  <c r="G584" i="41"/>
  <c r="I584" i="41" s="1"/>
  <c r="G520" i="41"/>
  <c r="I520" i="41" s="1"/>
  <c r="G489" i="41"/>
  <c r="I489" i="41" s="1"/>
  <c r="G350" i="41"/>
  <c r="I350" i="41" s="1"/>
  <c r="G246" i="41"/>
  <c r="I246" i="41" s="1"/>
  <c r="G103" i="41"/>
  <c r="I103" i="41" s="1"/>
  <c r="G569" i="41"/>
  <c r="I569" i="41" s="1"/>
  <c r="G472" i="41"/>
  <c r="I472" i="41" s="1"/>
  <c r="G444" i="41"/>
  <c r="I444" i="41" s="1"/>
  <c r="G358" i="41"/>
  <c r="I358" i="41" s="1"/>
  <c r="G310" i="41"/>
  <c r="I310" i="41" s="1"/>
  <c r="G219" i="41"/>
  <c r="I219" i="41" s="1"/>
  <c r="G63" i="41"/>
  <c r="I63" i="41" s="1"/>
  <c r="G79" i="41"/>
  <c r="I79" i="41" s="1"/>
  <c r="G11" i="41"/>
  <c r="I11" i="41" s="1"/>
  <c r="Q1867" i="16"/>
  <c r="Q1885" i="16"/>
  <c r="G4205" i="41" l="1"/>
  <c r="I4205" i="41" s="1"/>
  <c r="G4206" i="41"/>
  <c r="I4206" i="41" s="1"/>
  <c r="G4234" i="41"/>
  <c r="I4234" i="41" s="1"/>
  <c r="G4238" i="41"/>
  <c r="I4238" i="41" s="1"/>
  <c r="G4239" i="41"/>
  <c r="I4239" i="41" s="1"/>
  <c r="G4237" i="41"/>
  <c r="I4237" i="41" s="1"/>
  <c r="G4241" i="41"/>
  <c r="I4241" i="41" s="1"/>
  <c r="G4236" i="41"/>
  <c r="I4236" i="41" s="1"/>
  <c r="G4240" i="41"/>
  <c r="I4240" i="41" s="1"/>
  <c r="G4126" i="41"/>
  <c r="I4126" i="41" s="1"/>
  <c r="G4123" i="41"/>
  <c r="I4123" i="41" s="1"/>
  <c r="G4131" i="41"/>
  <c r="I4131" i="41" s="1"/>
  <c r="G4127" i="41"/>
  <c r="I4127" i="41" s="1"/>
  <c r="G2139" i="41"/>
  <c r="I2139" i="41" s="1"/>
  <c r="G2142" i="41"/>
  <c r="I2142" i="41" s="1"/>
  <c r="G2149" i="41"/>
  <c r="I2149" i="41" s="1"/>
  <c r="G2155" i="41"/>
  <c r="I2155" i="41" s="1"/>
  <c r="G2165" i="41"/>
  <c r="I2165" i="41" s="1"/>
  <c r="G2168" i="41"/>
  <c r="I2168" i="41" s="1"/>
  <c r="G2184" i="41"/>
  <c r="I2184" i="41" s="1"/>
  <c r="G2187" i="41"/>
  <c r="I2187" i="41" s="1"/>
  <c r="G2190" i="41"/>
  <c r="I2190" i="41" s="1"/>
  <c r="G2197" i="41"/>
  <c r="I2197" i="41" s="1"/>
  <c r="G2203" i="41"/>
  <c r="I2203" i="41" s="1"/>
  <c r="G2206" i="41"/>
  <c r="I2206" i="41" s="1"/>
  <c r="G2222" i="41"/>
  <c r="I2222" i="41" s="1"/>
  <c r="G2232" i="41"/>
  <c r="I2232" i="41" s="1"/>
  <c r="G2238" i="41"/>
  <c r="I2238" i="41" s="1"/>
  <c r="G2245" i="41"/>
  <c r="I2245" i="41" s="1"/>
  <c r="G2248" i="41"/>
  <c r="I2248" i="41" s="1"/>
  <c r="G2251" i="41"/>
  <c r="I2251" i="41" s="1"/>
  <c r="G2254" i="41"/>
  <c r="I2254" i="41" s="1"/>
  <c r="G2264" i="41"/>
  <c r="I2264" i="41" s="1"/>
  <c r="G2267" i="41"/>
  <c r="I2267" i="41" s="1"/>
  <c r="G2270" i="41"/>
  <c r="I2270" i="41" s="1"/>
  <c r="G2277" i="41"/>
  <c r="I2277" i="41" s="1"/>
  <c r="G2280" i="41"/>
  <c r="I2280" i="41" s="1"/>
  <c r="G2286" i="41"/>
  <c r="I2286" i="41" s="1"/>
  <c r="G2293" i="41"/>
  <c r="I2293" i="41" s="1"/>
  <c r="G2299" i="41"/>
  <c r="I2299" i="41" s="1"/>
  <c r="G2309" i="41"/>
  <c r="I2309" i="41" s="1"/>
  <c r="G2312" i="41"/>
  <c r="I2312" i="41" s="1"/>
  <c r="G2138" i="41"/>
  <c r="I2138" i="41" s="1"/>
  <c r="G2145" i="41"/>
  <c r="I2145" i="41" s="1"/>
  <c r="G2148" i="41"/>
  <c r="I2148" i="41" s="1"/>
  <c r="G2164" i="41"/>
  <c r="I2164" i="41" s="1"/>
  <c r="G2167" i="41"/>
  <c r="I2167" i="41" s="1"/>
  <c r="G2177" i="41"/>
  <c r="I2177" i="41" s="1"/>
  <c r="G2180" i="41"/>
  <c r="I2180" i="41" s="1"/>
  <c r="G2183" i="41"/>
  <c r="I2183" i="41" s="1"/>
  <c r="G2186" i="41"/>
  <c r="I2186" i="41" s="1"/>
  <c r="G2193" i="41"/>
  <c r="I2193" i="41" s="1"/>
  <c r="G2196" i="41"/>
  <c r="I2196" i="41" s="1"/>
  <c r="G2209" i="41"/>
  <c r="I2209" i="41" s="1"/>
  <c r="G2215" i="41"/>
  <c r="I2215" i="41" s="1"/>
  <c r="G2218" i="41"/>
  <c r="I2218" i="41" s="1"/>
  <c r="G2231" i="41"/>
  <c r="I2231" i="41" s="1"/>
  <c r="G2234" i="41"/>
  <c r="I2234" i="41" s="1"/>
  <c r="G2241" i="41"/>
  <c r="I2241" i="41" s="1"/>
  <c r="G2244" i="41"/>
  <c r="I2244" i="41" s="1"/>
  <c r="G2247" i="41"/>
  <c r="I2247" i="41" s="1"/>
  <c r="G2250" i="41"/>
  <c r="I2250" i="41" s="1"/>
  <c r="G2260" i="41"/>
  <c r="I2260" i="41" s="1"/>
  <c r="G2266" i="41"/>
  <c r="I2266" i="41" s="1"/>
  <c r="G2273" i="41"/>
  <c r="I2273" i="41" s="1"/>
  <c r="G2143" i="41"/>
  <c r="I2143" i="41" s="1"/>
  <c r="G2147" i="41"/>
  <c r="I2147" i="41" s="1"/>
  <c r="G2153" i="41"/>
  <c r="I2153" i="41" s="1"/>
  <c r="G2162" i="41"/>
  <c r="I2162" i="41" s="1"/>
  <c r="G2179" i="41"/>
  <c r="I2179" i="41" s="1"/>
  <c r="G2185" i="41"/>
  <c r="I2185" i="41" s="1"/>
  <c r="G2192" i="41"/>
  <c r="I2192" i="41" s="1"/>
  <c r="G2194" i="41"/>
  <c r="I2194" i="41" s="1"/>
  <c r="G2211" i="41"/>
  <c r="I2211" i="41" s="1"/>
  <c r="G2217" i="41"/>
  <c r="I2217" i="41" s="1"/>
  <c r="G2226" i="41"/>
  <c r="I2226" i="41" s="1"/>
  <c r="G2243" i="41"/>
  <c r="I2243" i="41" s="1"/>
  <c r="G2249" i="41"/>
  <c r="I2249" i="41" s="1"/>
  <c r="G2282" i="41"/>
  <c r="I2282" i="41" s="1"/>
  <c r="G2291" i="41"/>
  <c r="I2291" i="41" s="1"/>
  <c r="G2301" i="41"/>
  <c r="I2301" i="41" s="1"/>
  <c r="G2308" i="41"/>
  <c r="I2308" i="41" s="1"/>
  <c r="G2313" i="41"/>
  <c r="I2313" i="41" s="1"/>
  <c r="G2332" i="41"/>
  <c r="I2332" i="41" s="1"/>
  <c r="G2345" i="41"/>
  <c r="I2345" i="41" s="1"/>
  <c r="G2156" i="41"/>
  <c r="I2156" i="41" s="1"/>
  <c r="G2173" i="41"/>
  <c r="I2173" i="41" s="1"/>
  <c r="G2188" i="41"/>
  <c r="I2188" i="41" s="1"/>
  <c r="G2252" i="41"/>
  <c r="I2252" i="41" s="1"/>
  <c r="G2137" i="41"/>
  <c r="I2137" i="41" s="1"/>
  <c r="G2144" i="41"/>
  <c r="I2144" i="41" s="1"/>
  <c r="G2159" i="41"/>
  <c r="I2159" i="41" s="1"/>
  <c r="G2176" i="41"/>
  <c r="I2176" i="41" s="1"/>
  <c r="G2178" i="41"/>
  <c r="I2178" i="41" s="1"/>
  <c r="G2182" i="41"/>
  <c r="I2182" i="41" s="1"/>
  <c r="G2191" i="41"/>
  <c r="I2191" i="41" s="1"/>
  <c r="G2195" i="41"/>
  <c r="I2195" i="41" s="1"/>
  <c r="G2227" i="41"/>
  <c r="I2227" i="41" s="1"/>
  <c r="G2255" i="41"/>
  <c r="I2255" i="41" s="1"/>
  <c r="G2290" i="41"/>
  <c r="I2290" i="41" s="1"/>
  <c r="G2295" i="41"/>
  <c r="I2295" i="41" s="1"/>
  <c r="G2321" i="41"/>
  <c r="I2321" i="41" s="1"/>
  <c r="G2337" i="41"/>
  <c r="I2337" i="41" s="1"/>
  <c r="G2140" i="41"/>
  <c r="I2140" i="41" s="1"/>
  <c r="G2172" i="41"/>
  <c r="I2172" i="41" s="1"/>
  <c r="G2189" i="41"/>
  <c r="I2189" i="41" s="1"/>
  <c r="G2204" i="41"/>
  <c r="I2204" i="41" s="1"/>
  <c r="G2284" i="41"/>
  <c r="I2284" i="41" s="1"/>
  <c r="G2288" i="41"/>
  <c r="I2288" i="41" s="1"/>
  <c r="G2306" i="41"/>
  <c r="I2306" i="41" s="1"/>
  <c r="G2329" i="41"/>
  <c r="I2329" i="41" s="1"/>
  <c r="G2342" i="41"/>
  <c r="I2342" i="41" s="1"/>
  <c r="G2298" i="41"/>
  <c r="I2298" i="41" s="1"/>
  <c r="G2311" i="41"/>
  <c r="I2311" i="41" s="1"/>
  <c r="G2326" i="41"/>
  <c r="I2326" i="41" s="1"/>
  <c r="G2297" i="41"/>
  <c r="I2297" i="41" s="1"/>
  <c r="G2317" i="41"/>
  <c r="I2317" i="41" s="1"/>
  <c r="G4408" i="41"/>
  <c r="I4408" i="41" s="1"/>
  <c r="G4395" i="41"/>
  <c r="I4395" i="41" s="1"/>
  <c r="G4368" i="41"/>
  <c r="I4368" i="41" s="1"/>
  <c r="G4363" i="41"/>
  <c r="I4363" i="41" s="1"/>
  <c r="G4347" i="41"/>
  <c r="I4347" i="41" s="1"/>
  <c r="G4344" i="41"/>
  <c r="I4344" i="41" s="1"/>
  <c r="G4328" i="41"/>
  <c r="I4328" i="41" s="1"/>
  <c r="G4323" i="41"/>
  <c r="I4323" i="41" s="1"/>
  <c r="G4320" i="41"/>
  <c r="I4320" i="41" s="1"/>
  <c r="G4315" i="41"/>
  <c r="I4315" i="41" s="1"/>
  <c r="G4312" i="41"/>
  <c r="I4312" i="41" s="1"/>
  <c r="G4307" i="41"/>
  <c r="I4307" i="41" s="1"/>
  <c r="G4299" i="41"/>
  <c r="I4299" i="41" s="1"/>
  <c r="G4283" i="41"/>
  <c r="I4283" i="41" s="1"/>
  <c r="G4280" i="41"/>
  <c r="I4280" i="41" s="1"/>
  <c r="G4275" i="41"/>
  <c r="I4275" i="41" s="1"/>
  <c r="G4272" i="41"/>
  <c r="I4272" i="41" s="1"/>
  <c r="G4264" i="41"/>
  <c r="I4264" i="41" s="1"/>
  <c r="G4259" i="41"/>
  <c r="I4259" i="41" s="1"/>
  <c r="G4248" i="41"/>
  <c r="I4248" i="41" s="1"/>
  <c r="G3307" i="41"/>
  <c r="I3307" i="41" s="1"/>
  <c r="G3299" i="41"/>
  <c r="I3299" i="41" s="1"/>
  <c r="G4410" i="41"/>
  <c r="I4410" i="41" s="1"/>
  <c r="G4374" i="41"/>
  <c r="I4374" i="41" s="1"/>
  <c r="G4361" i="41"/>
  <c r="I4361" i="41" s="1"/>
  <c r="G4348" i="41"/>
  <c r="I4348" i="41" s="1"/>
  <c r="G4346" i="41"/>
  <c r="I4346" i="41" s="1"/>
  <c r="G4329" i="41"/>
  <c r="I4329" i="41" s="1"/>
  <c r="G4325" i="41"/>
  <c r="I4325" i="41" s="1"/>
  <c r="G4314" i="41"/>
  <c r="I4314" i="41" s="1"/>
  <c r="G4310" i="41"/>
  <c r="I4310" i="41" s="1"/>
  <c r="G4297" i="41"/>
  <c r="I4297" i="41" s="1"/>
  <c r="G4282" i="41"/>
  <c r="I4282" i="41" s="1"/>
  <c r="G4278" i="41"/>
  <c r="I4278" i="41" s="1"/>
  <c r="G4263" i="41"/>
  <c r="I4263" i="41" s="1"/>
  <c r="G4261" i="41"/>
  <c r="I4261" i="41" s="1"/>
  <c r="G4246" i="41"/>
  <c r="I4246" i="41" s="1"/>
  <c r="G3320" i="41"/>
  <c r="I3320" i="41" s="1"/>
  <c r="G3291" i="41"/>
  <c r="I3291" i="41" s="1"/>
  <c r="G3275" i="41"/>
  <c r="I3275" i="41" s="1"/>
  <c r="G3267" i="41"/>
  <c r="I3267" i="41" s="1"/>
  <c r="G3259" i="41"/>
  <c r="I3259" i="41" s="1"/>
  <c r="G3243" i="41"/>
  <c r="I3243" i="41" s="1"/>
  <c r="G4402" i="41"/>
  <c r="I4402" i="41" s="1"/>
  <c r="G4381" i="41"/>
  <c r="I4381" i="41" s="1"/>
  <c r="G4372" i="41"/>
  <c r="I4372" i="41" s="1"/>
  <c r="G4366" i="41"/>
  <c r="I4366" i="41" s="1"/>
  <c r="G4353" i="41"/>
  <c r="I4353" i="41" s="1"/>
  <c r="G4349" i="41"/>
  <c r="I4349" i="41" s="1"/>
  <c r="G4340" i="41"/>
  <c r="I4340" i="41" s="1"/>
  <c r="G4321" i="41"/>
  <c r="I4321" i="41" s="1"/>
  <c r="G4319" i="41"/>
  <c r="I4319" i="41" s="1"/>
  <c r="G4308" i="41"/>
  <c r="I4308" i="41" s="1"/>
  <c r="G4306" i="41"/>
  <c r="I4306" i="41" s="1"/>
  <c r="G4302" i="41"/>
  <c r="I4302" i="41" s="1"/>
  <c r="G4287" i="41"/>
  <c r="I4287" i="41" s="1"/>
  <c r="G4285" i="41"/>
  <c r="I4285" i="41" s="1"/>
  <c r="G4276" i="41"/>
  <c r="I4276" i="41" s="1"/>
  <c r="G4274" i="41"/>
  <c r="I4274" i="41" s="1"/>
  <c r="G4255" i="41"/>
  <c r="I4255" i="41" s="1"/>
  <c r="G4253" i="41"/>
  <c r="I4253" i="41" s="1"/>
  <c r="G4244" i="41"/>
  <c r="I4244" i="41" s="1"/>
  <c r="G3312" i="41"/>
  <c r="I3312" i="41" s="1"/>
  <c r="G3284" i="41"/>
  <c r="I3284" i="41" s="1"/>
  <c r="G3265" i="41"/>
  <c r="I3265" i="41" s="1"/>
  <c r="G3252" i="41"/>
  <c r="I3252" i="41" s="1"/>
  <c r="G3233" i="41"/>
  <c r="I3233" i="41" s="1"/>
  <c r="G3228" i="41"/>
  <c r="I3228" i="41" s="1"/>
  <c r="G3225" i="41"/>
  <c r="I3225" i="41" s="1"/>
  <c r="G3220" i="41"/>
  <c r="I3220" i="41" s="1"/>
  <c r="G4407" i="41"/>
  <c r="I4407" i="41" s="1"/>
  <c r="G4401" i="41"/>
  <c r="I4401" i="41" s="1"/>
  <c r="G4396" i="41"/>
  <c r="I4396" i="41" s="1"/>
  <c r="G4332" i="41"/>
  <c r="I4332" i="41" s="1"/>
  <c r="G4301" i="41"/>
  <c r="I4301" i="41" s="1"/>
  <c r="G4273" i="41"/>
  <c r="I4273" i="41" s="1"/>
  <c r="G3290" i="41"/>
  <c r="I3290" i="41" s="1"/>
  <c r="G3274" i="41"/>
  <c r="I3274" i="41" s="1"/>
  <c r="G3226" i="41"/>
  <c r="I3226" i="41" s="1"/>
  <c r="G3224" i="41"/>
  <c r="I3224" i="41" s="1"/>
  <c r="G3222" i="41"/>
  <c r="I3222" i="41" s="1"/>
  <c r="G3209" i="41"/>
  <c r="I3209" i="41" s="1"/>
  <c r="G3204" i="41"/>
  <c r="I3204" i="41" s="1"/>
  <c r="G3188" i="41"/>
  <c r="I3188" i="41" s="1"/>
  <c r="G3185" i="41"/>
  <c r="I3185" i="41" s="1"/>
  <c r="G3177" i="41"/>
  <c r="I3177" i="41" s="1"/>
  <c r="G3172" i="41"/>
  <c r="I3172" i="41" s="1"/>
  <c r="G3145" i="41"/>
  <c r="I3145" i="41" s="1"/>
  <c r="G3137" i="41"/>
  <c r="I3137" i="41" s="1"/>
  <c r="G3132" i="41"/>
  <c r="I3132" i="41" s="1"/>
  <c r="G3129" i="41"/>
  <c r="I3129" i="41" s="1"/>
  <c r="G3124" i="41"/>
  <c r="I3124" i="41" s="1"/>
  <c r="G3121" i="41"/>
  <c r="I3121" i="41" s="1"/>
  <c r="G3116" i="41"/>
  <c r="I3116" i="41" s="1"/>
  <c r="G3113" i="41"/>
  <c r="I3113" i="41" s="1"/>
  <c r="G3108" i="41"/>
  <c r="I3108" i="41" s="1"/>
  <c r="G3105" i="41"/>
  <c r="I3105" i="41" s="1"/>
  <c r="G3100" i="41"/>
  <c r="I3100" i="41" s="1"/>
  <c r="G3092" i="41"/>
  <c r="I3092" i="41" s="1"/>
  <c r="G3089" i="41"/>
  <c r="I3089" i="41" s="1"/>
  <c r="G3081" i="41"/>
  <c r="I3081" i="41" s="1"/>
  <c r="G3076" i="41"/>
  <c r="I3076" i="41" s="1"/>
  <c r="G3068" i="41"/>
  <c r="I3068" i="41" s="1"/>
  <c r="G3060" i="41"/>
  <c r="I3060" i="41" s="1"/>
  <c r="G3052" i="41"/>
  <c r="I3052" i="41" s="1"/>
  <c r="G3044" i="41"/>
  <c r="I3044" i="41" s="1"/>
  <c r="G3017" i="41"/>
  <c r="I3017" i="41" s="1"/>
  <c r="G3009" i="41"/>
  <c r="I3009" i="41" s="1"/>
  <c r="G2980" i="41"/>
  <c r="I2980" i="41" s="1"/>
  <c r="G2977" i="41"/>
  <c r="I2977" i="41" s="1"/>
  <c r="G2969" i="41"/>
  <c r="I2969" i="41" s="1"/>
  <c r="G2879" i="41"/>
  <c r="I2879" i="41" s="1"/>
  <c r="G2863" i="41"/>
  <c r="I2863" i="41" s="1"/>
  <c r="G4409" i="41"/>
  <c r="I4409" i="41" s="1"/>
  <c r="G4373" i="41"/>
  <c r="I4373" i="41" s="1"/>
  <c r="G4367" i="41"/>
  <c r="I4367" i="41" s="1"/>
  <c r="G4362" i="41"/>
  <c r="I4362" i="41" s="1"/>
  <c r="G4345" i="41"/>
  <c r="I4345" i="41" s="1"/>
  <c r="G4326" i="41"/>
  <c r="I4326" i="41" s="1"/>
  <c r="G4324" i="41"/>
  <c r="I4324" i="41" s="1"/>
  <c r="G4322" i="41"/>
  <c r="I4322" i="41" s="1"/>
  <c r="G4298" i="41"/>
  <c r="I4298" i="41" s="1"/>
  <c r="G4286" i="41"/>
  <c r="I4286" i="41" s="1"/>
  <c r="G4281" i="41"/>
  <c r="I4281" i="41" s="1"/>
  <c r="G4260" i="41"/>
  <c r="I4260" i="41" s="1"/>
  <c r="G4258" i="41"/>
  <c r="I4258" i="41" s="1"/>
  <c r="G4245" i="41"/>
  <c r="I4245" i="41" s="1"/>
  <c r="G3271" i="41"/>
  <c r="I3271" i="41" s="1"/>
  <c r="G3269" i="41"/>
  <c r="I3269" i="41" s="1"/>
  <c r="G3248" i="41"/>
  <c r="I3248" i="41" s="1"/>
  <c r="G3239" i="41"/>
  <c r="I3239" i="41" s="1"/>
  <c r="G3237" i="41"/>
  <c r="I3237" i="41" s="1"/>
  <c r="G3218" i="41"/>
  <c r="I3218" i="41" s="1"/>
  <c r="G3215" i="41"/>
  <c r="I3215" i="41" s="1"/>
  <c r="G3199" i="41"/>
  <c r="I3199" i="41" s="1"/>
  <c r="G3191" i="41"/>
  <c r="I3191" i="41" s="1"/>
  <c r="G3175" i="41"/>
  <c r="I3175" i="41" s="1"/>
  <c r="G3159" i="41"/>
  <c r="I3159" i="41" s="1"/>
  <c r="G3154" i="41"/>
  <c r="I3154" i="41" s="1"/>
  <c r="G3146" i="41"/>
  <c r="I3146" i="41" s="1"/>
  <c r="G3138" i="41"/>
  <c r="I3138" i="41" s="1"/>
  <c r="G3135" i="41"/>
  <c r="I3135" i="41" s="1"/>
  <c r="G3130" i="41"/>
  <c r="I3130" i="41" s="1"/>
  <c r="G3127" i="41"/>
  <c r="I3127" i="41" s="1"/>
  <c r="G3122" i="41"/>
  <c r="I3122" i="41" s="1"/>
  <c r="G3119" i="41"/>
  <c r="I3119" i="41" s="1"/>
  <c r="G3114" i="41"/>
  <c r="I3114" i="41" s="1"/>
  <c r="G3106" i="41"/>
  <c r="I3106" i="41" s="1"/>
  <c r="G3103" i="41"/>
  <c r="I3103" i="41" s="1"/>
  <c r="G3090" i="41"/>
  <c r="I3090" i="41" s="1"/>
  <c r="G3087" i="41"/>
  <c r="I3087" i="41" s="1"/>
  <c r="G3082" i="41"/>
  <c r="I3082" i="41" s="1"/>
  <c r="G3079" i="41"/>
  <c r="I3079" i="41" s="1"/>
  <c r="G3039" i="41"/>
  <c r="I3039" i="41" s="1"/>
  <c r="G3034" i="41"/>
  <c r="I3034" i="41" s="1"/>
  <c r="G3026" i="41"/>
  <c r="I3026" i="41" s="1"/>
  <c r="G3007" i="41"/>
  <c r="I3007" i="41" s="1"/>
  <c r="G2999" i="41"/>
  <c r="I2999" i="41" s="1"/>
  <c r="G2991" i="41"/>
  <c r="I2991" i="41" s="1"/>
  <c r="G2983" i="41"/>
  <c r="I2983" i="41" s="1"/>
  <c r="G2967" i="41"/>
  <c r="I2967" i="41" s="1"/>
  <c r="G2877" i="41"/>
  <c r="I2877" i="41" s="1"/>
  <c r="G2869" i="41"/>
  <c r="I2869" i="41" s="1"/>
  <c r="G2866" i="41"/>
  <c r="I2866" i="41" s="1"/>
  <c r="G2861" i="41"/>
  <c r="I2861" i="41" s="1"/>
  <c r="G2826" i="41"/>
  <c r="I2826" i="41" s="1"/>
  <c r="G2788" i="41"/>
  <c r="I2788" i="41" s="1"/>
  <c r="G4369" i="41"/>
  <c r="I4369" i="41" s="1"/>
  <c r="G4313" i="41"/>
  <c r="I4313" i="41" s="1"/>
  <c r="G4300" i="41"/>
  <c r="I4300" i="41" s="1"/>
  <c r="G3221" i="41"/>
  <c r="I3221" i="41" s="1"/>
  <c r="G3187" i="41"/>
  <c r="I3187" i="41" s="1"/>
  <c r="G3173" i="41"/>
  <c r="I3173" i="41" s="1"/>
  <c r="G3155" i="41"/>
  <c r="I3155" i="41" s="1"/>
  <c r="G3150" i="41"/>
  <c r="I3150" i="41" s="1"/>
  <c r="G3141" i="41"/>
  <c r="I3141" i="41" s="1"/>
  <c r="G3134" i="41"/>
  <c r="I3134" i="41" s="1"/>
  <c r="G3125" i="41"/>
  <c r="I3125" i="41" s="1"/>
  <c r="G3123" i="41"/>
  <c r="I3123" i="41" s="1"/>
  <c r="G3118" i="41"/>
  <c r="I3118" i="41" s="1"/>
  <c r="G3109" i="41"/>
  <c r="I3109" i="41" s="1"/>
  <c r="G3107" i="41"/>
  <c r="I3107" i="41" s="1"/>
  <c r="G3102" i="41"/>
  <c r="I3102" i="41" s="1"/>
  <c r="G3075" i="41"/>
  <c r="I3075" i="41" s="1"/>
  <c r="G3043" i="41"/>
  <c r="I3043" i="41" s="1"/>
  <c r="G3022" i="41"/>
  <c r="I3022" i="41" s="1"/>
  <c r="G3013" i="41"/>
  <c r="I3013" i="41" s="1"/>
  <c r="G2987" i="41"/>
  <c r="I2987" i="41" s="1"/>
  <c r="G2973" i="41"/>
  <c r="I2973" i="41" s="1"/>
  <c r="G2881" i="41"/>
  <c r="I2881" i="41" s="1"/>
  <c r="G2792" i="41"/>
  <c r="I2792" i="41" s="1"/>
  <c r="G3317" i="41"/>
  <c r="I3317" i="41" s="1"/>
  <c r="G3288" i="41"/>
  <c r="I3288" i="41" s="1"/>
  <c r="G3256" i="41"/>
  <c r="I3256" i="41" s="1"/>
  <c r="G3232" i="41"/>
  <c r="I3232" i="41" s="1"/>
  <c r="G3227" i="41"/>
  <c r="I3227" i="41" s="1"/>
  <c r="G3211" i="41"/>
  <c r="I3211" i="41" s="1"/>
  <c r="G3195" i="41"/>
  <c r="I3195" i="41" s="1"/>
  <c r="G3190" i="41"/>
  <c r="I3190" i="41" s="1"/>
  <c r="G3181" i="41"/>
  <c r="I3181" i="41" s="1"/>
  <c r="G3179" i="41"/>
  <c r="I3179" i="41" s="1"/>
  <c r="G3163" i="41"/>
  <c r="I3163" i="41" s="1"/>
  <c r="G3142" i="41"/>
  <c r="I3142" i="41" s="1"/>
  <c r="G3133" i="41"/>
  <c r="I3133" i="41" s="1"/>
  <c r="G3131" i="41"/>
  <c r="I3131" i="41" s="1"/>
  <c r="G3126" i="41"/>
  <c r="I3126" i="41" s="1"/>
  <c r="G3117" i="41"/>
  <c r="I3117" i="41" s="1"/>
  <c r="G3115" i="41"/>
  <c r="I3115" i="41" s="1"/>
  <c r="G3094" i="41"/>
  <c r="I3094" i="41" s="1"/>
  <c r="G3083" i="41"/>
  <c r="I3083" i="41" s="1"/>
  <c r="G3078" i="41"/>
  <c r="I3078" i="41" s="1"/>
  <c r="G3069" i="41"/>
  <c r="I3069" i="41" s="1"/>
  <c r="G3030" i="41"/>
  <c r="I3030" i="41" s="1"/>
  <c r="G3021" i="41"/>
  <c r="I3021" i="41" s="1"/>
  <c r="G3003" i="41"/>
  <c r="I3003" i="41" s="1"/>
  <c r="G2998" i="41"/>
  <c r="I2998" i="41" s="1"/>
  <c r="G2878" i="41"/>
  <c r="I2878" i="41" s="1"/>
  <c r="G2873" i="41"/>
  <c r="I2873" i="41" s="1"/>
  <c r="G2862" i="41"/>
  <c r="I2862" i="41" s="1"/>
  <c r="G2857" i="41"/>
  <c r="I2857" i="41" s="1"/>
  <c r="G4318" i="41"/>
  <c r="I4318" i="41" s="1"/>
  <c r="G4311" i="41"/>
  <c r="I4311" i="41" s="1"/>
  <c r="G3277" i="41"/>
  <c r="I3277" i="41" s="1"/>
  <c r="G3263" i="41"/>
  <c r="I3263" i="41" s="1"/>
  <c r="G3128" i="41"/>
  <c r="I3128" i="41" s="1"/>
  <c r="G3064" i="41"/>
  <c r="I3064" i="41" s="1"/>
  <c r="G4254" i="41"/>
  <c r="I4254" i="41" s="1"/>
  <c r="G4247" i="41"/>
  <c r="I4247" i="41" s="1"/>
  <c r="G3279" i="41"/>
  <c r="I3279" i="41" s="1"/>
  <c r="G3229" i="41"/>
  <c r="I3229" i="41" s="1"/>
  <c r="G3200" i="41"/>
  <c r="I3200" i="41" s="1"/>
  <c r="G3168" i="41"/>
  <c r="I3168" i="41" s="1"/>
  <c r="G3136" i="41"/>
  <c r="I3136" i="41" s="1"/>
  <c r="G3104" i="41"/>
  <c r="I3104" i="41" s="1"/>
  <c r="G3008" i="41"/>
  <c r="I3008" i="41" s="1"/>
  <c r="G4341" i="41"/>
  <c r="I4341" i="41" s="1"/>
  <c r="G3295" i="41"/>
  <c r="I3295" i="41" s="1"/>
  <c r="G3245" i="41"/>
  <c r="I3245" i="41" s="1"/>
  <c r="G3208" i="41"/>
  <c r="I3208" i="41" s="1"/>
  <c r="G3144" i="41"/>
  <c r="I3144" i="41" s="1"/>
  <c r="G3112" i="41"/>
  <c r="I3112" i="41" s="1"/>
  <c r="G3080" i="41"/>
  <c r="I3080" i="41" s="1"/>
  <c r="G3048" i="41"/>
  <c r="I3048" i="41" s="1"/>
  <c r="G2995" i="41"/>
  <c r="I2995" i="41" s="1"/>
  <c r="G3261" i="41"/>
  <c r="I3261" i="41" s="1"/>
  <c r="G4333" i="41"/>
  <c r="I4333" i="41" s="1"/>
  <c r="G3056" i="41"/>
  <c r="I3056" i="41" s="1"/>
  <c r="G3230" i="41"/>
  <c r="I3230" i="41" s="1"/>
  <c r="G3088" i="41"/>
  <c r="I3088" i="41" s="1"/>
  <c r="G2968" i="41"/>
  <c r="I2968" i="41" s="1"/>
  <c r="G4354" i="41"/>
  <c r="I4354" i="41" s="1"/>
  <c r="G3304" i="41"/>
  <c r="I3304" i="41" s="1"/>
  <c r="G3120" i="41"/>
  <c r="I3120" i="41" s="1"/>
  <c r="G627" i="41"/>
  <c r="I627" i="41" s="1"/>
  <c r="G603" i="41"/>
  <c r="I603" i="41" s="1"/>
  <c r="G590" i="41"/>
  <c r="I590" i="41" s="1"/>
  <c r="G582" i="41"/>
  <c r="I582" i="41" s="1"/>
  <c r="G571" i="41"/>
  <c r="I571" i="41" s="1"/>
  <c r="G558" i="41"/>
  <c r="I558" i="41" s="1"/>
  <c r="G550" i="41"/>
  <c r="I550" i="41" s="1"/>
  <c r="G547" i="41"/>
  <c r="I547" i="41" s="1"/>
  <c r="G539" i="41"/>
  <c r="I539" i="41" s="1"/>
  <c r="G531" i="41"/>
  <c r="I531" i="41" s="1"/>
  <c r="G518" i="41"/>
  <c r="I518" i="41" s="1"/>
  <c r="G510" i="41"/>
  <c r="I510" i="41" s="1"/>
  <c r="G502" i="41"/>
  <c r="I502" i="41" s="1"/>
  <c r="G494" i="41"/>
  <c r="I494" i="41" s="1"/>
  <c r="G486" i="41"/>
  <c r="I486" i="41" s="1"/>
  <c r="G475" i="41"/>
  <c r="I475" i="41" s="1"/>
  <c r="G470" i="41"/>
  <c r="I470" i="41" s="1"/>
  <c r="G462" i="41"/>
  <c r="I462" i="41" s="1"/>
  <c r="G459" i="41"/>
  <c r="I459" i="41" s="1"/>
  <c r="G639" i="41"/>
  <c r="I639" i="41" s="1"/>
  <c r="G623" i="41"/>
  <c r="I623" i="41" s="1"/>
  <c r="G615" i="41"/>
  <c r="I615" i="41" s="1"/>
  <c r="G602" i="41"/>
  <c r="I602" i="41" s="1"/>
  <c r="G591" i="41"/>
  <c r="I591" i="41" s="1"/>
  <c r="G567" i="41"/>
  <c r="I567" i="41" s="1"/>
  <c r="G543" i="41"/>
  <c r="I543" i="41" s="1"/>
  <c r="G530" i="41"/>
  <c r="I530" i="41" s="1"/>
  <c r="G522" i="41"/>
  <c r="I522" i="41" s="1"/>
  <c r="G514" i="41"/>
  <c r="I514" i="41" s="1"/>
  <c r="G506" i="41"/>
  <c r="I506" i="41" s="1"/>
  <c r="G498" i="41"/>
  <c r="I498" i="41" s="1"/>
  <c r="G487" i="41"/>
  <c r="I487" i="41" s="1"/>
  <c r="G474" i="41"/>
  <c r="I474" i="41" s="1"/>
  <c r="G471" i="41"/>
  <c r="I471" i="41" s="1"/>
  <c r="G463" i="41"/>
  <c r="I463" i="41" s="1"/>
  <c r="G458" i="41"/>
  <c r="I458" i="41" s="1"/>
  <c r="G447" i="41"/>
  <c r="I447" i="41" s="1"/>
  <c r="G442" i="41"/>
  <c r="I442" i="41" s="1"/>
  <c r="G439" i="41"/>
  <c r="I439" i="41" s="1"/>
  <c r="G426" i="41"/>
  <c r="I426" i="41" s="1"/>
  <c r="G628" i="41"/>
  <c r="I628" i="41" s="1"/>
  <c r="G589" i="41"/>
  <c r="I589" i="41" s="1"/>
  <c r="G557" i="41"/>
  <c r="I557" i="41" s="1"/>
  <c r="G548" i="41"/>
  <c r="I548" i="41" s="1"/>
  <c r="G532" i="41"/>
  <c r="I532" i="41" s="1"/>
  <c r="G509" i="41"/>
  <c r="I509" i="41" s="1"/>
  <c r="G440" i="41"/>
  <c r="I440" i="41" s="1"/>
  <c r="G438" i="41"/>
  <c r="I438" i="41" s="1"/>
  <c r="G436" i="41"/>
  <c r="I436" i="41" s="1"/>
  <c r="G427" i="41"/>
  <c r="I427" i="41" s="1"/>
  <c r="G425" i="41"/>
  <c r="I425" i="41" s="1"/>
  <c r="G421" i="41"/>
  <c r="I421" i="41" s="1"/>
  <c r="G413" i="41"/>
  <c r="I413" i="41" s="1"/>
  <c r="G408" i="41"/>
  <c r="I408" i="41" s="1"/>
  <c r="G392" i="41"/>
  <c r="I392" i="41" s="1"/>
  <c r="G384" i="41"/>
  <c r="I384" i="41" s="1"/>
  <c r="G365" i="41"/>
  <c r="I365" i="41" s="1"/>
  <c r="G357" i="41"/>
  <c r="I357" i="41" s="1"/>
  <c r="G349" i="41"/>
  <c r="I349" i="41" s="1"/>
  <c r="G341" i="41"/>
  <c r="I341" i="41" s="1"/>
  <c r="G336" i="41"/>
  <c r="I336" i="41" s="1"/>
  <c r="G328" i="41"/>
  <c r="I328" i="41" s="1"/>
  <c r="G581" i="41"/>
  <c r="I581" i="41" s="1"/>
  <c r="G572" i="41"/>
  <c r="I572" i="41" s="1"/>
  <c r="G549" i="41"/>
  <c r="I549" i="41" s="1"/>
  <c r="G517" i="41"/>
  <c r="I517" i="41" s="1"/>
  <c r="G501" i="41"/>
  <c r="I501" i="41" s="1"/>
  <c r="G443" i="41"/>
  <c r="I443" i="41" s="1"/>
  <c r="G441" i="41"/>
  <c r="I441" i="41" s="1"/>
  <c r="G437" i="41"/>
  <c r="I437" i="41" s="1"/>
  <c r="G424" i="41"/>
  <c r="I424" i="41" s="1"/>
  <c r="G420" i="41"/>
  <c r="I420" i="41" s="1"/>
  <c r="G412" i="41"/>
  <c r="I412" i="41" s="1"/>
  <c r="G393" i="41"/>
  <c r="I393" i="41" s="1"/>
  <c r="G385" i="41"/>
  <c r="I385" i="41" s="1"/>
  <c r="G364" i="41"/>
  <c r="I364" i="41" s="1"/>
  <c r="G356" i="41"/>
  <c r="I356" i="41" s="1"/>
  <c r="G348" i="41"/>
  <c r="I348" i="41" s="1"/>
  <c r="G340" i="41"/>
  <c r="I340" i="41" s="1"/>
  <c r="G337" i="41"/>
  <c r="I337" i="41" s="1"/>
  <c r="G324" i="41"/>
  <c r="I324" i="41" s="1"/>
  <c r="G313" i="41"/>
  <c r="I313" i="41" s="1"/>
  <c r="G308" i="41"/>
  <c r="I308" i="41" s="1"/>
  <c r="G303" i="41"/>
  <c r="I303" i="41" s="1"/>
  <c r="G295" i="41"/>
  <c r="I295" i="41" s="1"/>
  <c r="G279" i="41"/>
  <c r="I279" i="41" s="1"/>
  <c r="G276" i="41"/>
  <c r="I276" i="41" s="1"/>
  <c r="G271" i="41"/>
  <c r="I271" i="41" s="1"/>
  <c r="G260" i="41"/>
  <c r="I260" i="41" s="1"/>
  <c r="G252" i="41"/>
  <c r="I252" i="41" s="1"/>
  <c r="G244" i="41"/>
  <c r="I244" i="41" s="1"/>
  <c r="G544" i="41"/>
  <c r="I544" i="41" s="1"/>
  <c r="G529" i="41"/>
  <c r="I529" i="41" s="1"/>
  <c r="G497" i="41"/>
  <c r="I497" i="41" s="1"/>
  <c r="G480" i="41"/>
  <c r="I480" i="41" s="1"/>
  <c r="G428" i="41"/>
  <c r="I428" i="41" s="1"/>
  <c r="G419" i="41"/>
  <c r="I419" i="41" s="1"/>
  <c r="G410" i="41"/>
  <c r="I410" i="41" s="1"/>
  <c r="G403" i="41"/>
  <c r="I403" i="41" s="1"/>
  <c r="G394" i="41"/>
  <c r="I394" i="41" s="1"/>
  <c r="G346" i="41"/>
  <c r="I346" i="41" s="1"/>
  <c r="G339" i="41"/>
  <c r="I339" i="41" s="1"/>
  <c r="G323" i="41"/>
  <c r="I323" i="41" s="1"/>
  <c r="G319" i="41"/>
  <c r="I319" i="41" s="1"/>
  <c r="G304" i="41"/>
  <c r="I304" i="41" s="1"/>
  <c r="G302" i="41"/>
  <c r="I302" i="41" s="1"/>
  <c r="G285" i="41"/>
  <c r="I285" i="41" s="1"/>
  <c r="G272" i="41"/>
  <c r="I272" i="41" s="1"/>
  <c r="G270" i="41"/>
  <c r="I270" i="41" s="1"/>
  <c r="G251" i="41"/>
  <c r="I251" i="41" s="1"/>
  <c r="G234" i="41"/>
  <c r="I234" i="41" s="1"/>
  <c r="G218" i="41"/>
  <c r="I218" i="41" s="1"/>
  <c r="G213" i="41"/>
  <c r="I213" i="41" s="1"/>
  <c r="G210" i="41"/>
  <c r="I210" i="41" s="1"/>
  <c r="G205" i="41"/>
  <c r="I205" i="41" s="1"/>
  <c r="G202" i="41"/>
  <c r="I202" i="41" s="1"/>
  <c r="G197" i="41"/>
  <c r="I197" i="41" s="1"/>
  <c r="G189" i="41"/>
  <c r="I189" i="41" s="1"/>
  <c r="G186" i="41"/>
  <c r="I186" i="41" s="1"/>
  <c r="G181" i="41"/>
  <c r="I181" i="41" s="1"/>
  <c r="G178" i="41"/>
  <c r="I178" i="41" s="1"/>
  <c r="G170" i="41"/>
  <c r="I170" i="41" s="1"/>
  <c r="G165" i="41"/>
  <c r="I165" i="41" s="1"/>
  <c r="G162" i="41"/>
  <c r="I162" i="41" s="1"/>
  <c r="G157" i="41"/>
  <c r="I157" i="41" s="1"/>
  <c r="G154" i="41"/>
  <c r="I154" i="41" s="1"/>
  <c r="G149" i="41"/>
  <c r="I149" i="41" s="1"/>
  <c r="G146" i="41"/>
  <c r="I146" i="41" s="1"/>
  <c r="G141" i="41"/>
  <c r="I141" i="41" s="1"/>
  <c r="G138" i="41"/>
  <c r="I138" i="41" s="1"/>
  <c r="G133" i="41"/>
  <c r="I133" i="41" s="1"/>
  <c r="G130" i="41"/>
  <c r="I130" i="41" s="1"/>
  <c r="G125" i="41"/>
  <c r="I125" i="41" s="1"/>
  <c r="G122" i="41"/>
  <c r="I122" i="41" s="1"/>
  <c r="G117" i="41"/>
  <c r="I117" i="41" s="1"/>
  <c r="G114" i="41"/>
  <c r="I114" i="41" s="1"/>
  <c r="G109" i="41"/>
  <c r="I109" i="41" s="1"/>
  <c r="G98" i="41"/>
  <c r="I98" i="41" s="1"/>
  <c r="G93" i="41"/>
  <c r="I93" i="41" s="1"/>
  <c r="G90" i="41"/>
  <c r="I90" i="41" s="1"/>
  <c r="G85" i="41"/>
  <c r="I85" i="41" s="1"/>
  <c r="G592" i="41"/>
  <c r="I592" i="41" s="1"/>
  <c r="G513" i="41"/>
  <c r="I513" i="41" s="1"/>
  <c r="G481" i="41"/>
  <c r="I481" i="41" s="1"/>
  <c r="G429" i="41"/>
  <c r="I429" i="41" s="1"/>
  <c r="G418" i="41"/>
  <c r="I418" i="41" s="1"/>
  <c r="G411" i="41"/>
  <c r="I411" i="41" s="1"/>
  <c r="G402" i="41"/>
  <c r="I402" i="41" s="1"/>
  <c r="G395" i="41"/>
  <c r="I395" i="41" s="1"/>
  <c r="G386" i="41"/>
  <c r="I386" i="41" s="1"/>
  <c r="G347" i="41"/>
  <c r="I347" i="41" s="1"/>
  <c r="G338" i="41"/>
  <c r="I338" i="41" s="1"/>
  <c r="G320" i="41"/>
  <c r="I320" i="41" s="1"/>
  <c r="G301" i="41"/>
  <c r="I301" i="41" s="1"/>
  <c r="G286" i="41"/>
  <c r="I286" i="41" s="1"/>
  <c r="G269" i="41"/>
  <c r="I269" i="41" s="1"/>
  <c r="G233" i="41"/>
  <c r="I233" i="41" s="1"/>
  <c r="G217" i="41"/>
  <c r="I217" i="41" s="1"/>
  <c r="G214" i="41"/>
  <c r="I214" i="41" s="1"/>
  <c r="G209" i="41"/>
  <c r="I209" i="41" s="1"/>
  <c r="G206" i="41"/>
  <c r="I206" i="41" s="1"/>
  <c r="G198" i="41"/>
  <c r="I198" i="41" s="1"/>
  <c r="G190" i="41"/>
  <c r="I190" i="41" s="1"/>
  <c r="G185" i="41"/>
  <c r="I185" i="41" s="1"/>
  <c r="G182" i="41"/>
  <c r="I182" i="41" s="1"/>
  <c r="G177" i="41"/>
  <c r="I177" i="41" s="1"/>
  <c r="G174" i="41"/>
  <c r="I174" i="41" s="1"/>
  <c r="G169" i="41"/>
  <c r="I169" i="41" s="1"/>
  <c r="G166" i="41"/>
  <c r="I166" i="41" s="1"/>
  <c r="G161" i="41"/>
  <c r="I161" i="41" s="1"/>
  <c r="G158" i="41"/>
  <c r="I158" i="41" s="1"/>
  <c r="G153" i="41"/>
  <c r="I153" i="41" s="1"/>
  <c r="G150" i="41"/>
  <c r="I150" i="41" s="1"/>
  <c r="G145" i="41"/>
  <c r="I145" i="41" s="1"/>
  <c r="G142" i="41"/>
  <c r="I142" i="41" s="1"/>
  <c r="G137" i="41"/>
  <c r="I137" i="41" s="1"/>
  <c r="G134" i="41"/>
  <c r="I134" i="41" s="1"/>
  <c r="G126" i="41"/>
  <c r="I126" i="41" s="1"/>
  <c r="G121" i="41"/>
  <c r="I121" i="41" s="1"/>
  <c r="G118" i="41"/>
  <c r="I118" i="41" s="1"/>
  <c r="G113" i="41"/>
  <c r="I113" i="41" s="1"/>
  <c r="G110" i="41"/>
  <c r="I110" i="41" s="1"/>
  <c r="G97" i="41"/>
  <c r="I97" i="41" s="1"/>
  <c r="G94" i="41"/>
  <c r="I94" i="41" s="1"/>
  <c r="G89" i="41"/>
  <c r="I89" i="41" s="1"/>
  <c r="G86" i="41"/>
  <c r="I86" i="41" s="1"/>
  <c r="G73" i="41"/>
  <c r="I73" i="41" s="1"/>
  <c r="G70" i="41"/>
  <c r="I70" i="41" s="1"/>
  <c r="G65" i="41"/>
  <c r="I65" i="41" s="1"/>
  <c r="G57" i="41"/>
  <c r="I57" i="41" s="1"/>
  <c r="G41" i="41"/>
  <c r="I41" i="41" s="1"/>
  <c r="G33" i="41"/>
  <c r="I33" i="41" s="1"/>
  <c r="G22" i="41"/>
  <c r="I22" i="41" s="1"/>
  <c r="G14" i="41"/>
  <c r="I14" i="41" s="1"/>
  <c r="G9" i="41"/>
  <c r="I9" i="41" s="1"/>
  <c r="G6" i="41"/>
  <c r="I6" i="41" s="1"/>
  <c r="G521" i="41"/>
  <c r="I521" i="41" s="1"/>
  <c r="G415" i="41"/>
  <c r="I415" i="41" s="1"/>
  <c r="G383" i="41"/>
  <c r="I383" i="41" s="1"/>
  <c r="G366" i="41"/>
  <c r="I366" i="41" s="1"/>
  <c r="G307" i="41"/>
  <c r="I307" i="41" s="1"/>
  <c r="G305" i="41"/>
  <c r="I305" i="41" s="1"/>
  <c r="G296" i="41"/>
  <c r="I296" i="41" s="1"/>
  <c r="G278" i="41"/>
  <c r="I278" i="41" s="1"/>
  <c r="G274" i="41"/>
  <c r="I274" i="41" s="1"/>
  <c r="G243" i="41"/>
  <c r="I243" i="41" s="1"/>
  <c r="G241" i="41"/>
  <c r="I241" i="41" s="1"/>
  <c r="G216" i="41"/>
  <c r="I216" i="41" s="1"/>
  <c r="G207" i="41"/>
  <c r="I207" i="41" s="1"/>
  <c r="G191" i="41"/>
  <c r="I191" i="41" s="1"/>
  <c r="G184" i="41"/>
  <c r="I184" i="41" s="1"/>
  <c r="G175" i="41"/>
  <c r="I175" i="41" s="1"/>
  <c r="G168" i="41"/>
  <c r="I168" i="41" s="1"/>
  <c r="G159" i="41"/>
  <c r="I159" i="41" s="1"/>
  <c r="G152" i="41"/>
  <c r="I152" i="41" s="1"/>
  <c r="G143" i="41"/>
  <c r="I143" i="41" s="1"/>
  <c r="G136" i="41"/>
  <c r="I136" i="41" s="1"/>
  <c r="G127" i="41"/>
  <c r="I127" i="41" s="1"/>
  <c r="G120" i="41"/>
  <c r="I120" i="41" s="1"/>
  <c r="G88" i="41"/>
  <c r="I88" i="41" s="1"/>
  <c r="G74" i="41"/>
  <c r="I74" i="41" s="1"/>
  <c r="G72" i="41"/>
  <c r="I72" i="41" s="1"/>
  <c r="G68" i="41"/>
  <c r="I68" i="41" s="1"/>
  <c r="G42" i="41"/>
  <c r="I42" i="41" s="1"/>
  <c r="G23" i="41"/>
  <c r="I23" i="41" s="1"/>
  <c r="G21" i="41"/>
  <c r="I21" i="41" s="1"/>
  <c r="G10" i="41"/>
  <c r="I10" i="41" s="1"/>
  <c r="G8" i="41"/>
  <c r="I8" i="41" s="1"/>
  <c r="G568" i="41"/>
  <c r="I568" i="41" s="1"/>
  <c r="G449" i="41"/>
  <c r="I449" i="41" s="1"/>
  <c r="G391" i="41"/>
  <c r="I391" i="41" s="1"/>
  <c r="G374" i="41"/>
  <c r="I374" i="41" s="1"/>
  <c r="G342" i="41"/>
  <c r="I342" i="41" s="1"/>
  <c r="G327" i="41"/>
  <c r="I327" i="41" s="1"/>
  <c r="G315" i="41"/>
  <c r="I315" i="41" s="1"/>
  <c r="G293" i="41"/>
  <c r="I293" i="41" s="1"/>
  <c r="G280" i="41"/>
  <c r="I280" i="41" s="1"/>
  <c r="G211" i="41"/>
  <c r="I211" i="41" s="1"/>
  <c r="G188" i="41"/>
  <c r="I188" i="41" s="1"/>
  <c r="G179" i="41"/>
  <c r="I179" i="41" s="1"/>
  <c r="G156" i="41"/>
  <c r="I156" i="41" s="1"/>
  <c r="G147" i="41"/>
  <c r="I147" i="41" s="1"/>
  <c r="G124" i="41"/>
  <c r="I124" i="41" s="1"/>
  <c r="G77" i="41"/>
  <c r="I77" i="41" s="1"/>
  <c r="G64" i="41"/>
  <c r="I64" i="41" s="1"/>
  <c r="G28" i="41"/>
  <c r="I28" i="41" s="1"/>
  <c r="G414" i="41"/>
  <c r="I414" i="41" s="1"/>
  <c r="G382" i="41"/>
  <c r="I382" i="41" s="1"/>
  <c r="G367" i="41"/>
  <c r="I367" i="41" s="1"/>
  <c r="G335" i="41"/>
  <c r="I335" i="41" s="1"/>
  <c r="G306" i="41"/>
  <c r="I306" i="41" s="1"/>
  <c r="G277" i="41"/>
  <c r="I277" i="41" s="1"/>
  <c r="G275" i="41"/>
  <c r="I275" i="41" s="1"/>
  <c r="G273" i="41"/>
  <c r="I273" i="41" s="1"/>
  <c r="G242" i="41"/>
  <c r="I242" i="41" s="1"/>
  <c r="G215" i="41"/>
  <c r="I215" i="41" s="1"/>
  <c r="G208" i="41"/>
  <c r="I208" i="41" s="1"/>
  <c r="G183" i="41"/>
  <c r="I183" i="41" s="1"/>
  <c r="G176" i="41"/>
  <c r="I176" i="41" s="1"/>
  <c r="G167" i="41"/>
  <c r="I167" i="41" s="1"/>
  <c r="G160" i="41"/>
  <c r="I160" i="41" s="1"/>
  <c r="G151" i="41"/>
  <c r="I151" i="41" s="1"/>
  <c r="G144" i="41"/>
  <c r="I144" i="41" s="1"/>
  <c r="G135" i="41"/>
  <c r="I135" i="41" s="1"/>
  <c r="G128" i="41"/>
  <c r="I128" i="41" s="1"/>
  <c r="G119" i="41"/>
  <c r="I119" i="41" s="1"/>
  <c r="G87" i="41"/>
  <c r="I87" i="41" s="1"/>
  <c r="G71" i="41"/>
  <c r="I71" i="41" s="1"/>
  <c r="G69" i="41"/>
  <c r="I69" i="41" s="1"/>
  <c r="G67" i="41"/>
  <c r="I67" i="41" s="1"/>
  <c r="G58" i="41"/>
  <c r="I58" i="41" s="1"/>
  <c r="G37" i="41"/>
  <c r="I37" i="41" s="1"/>
  <c r="G24" i="41"/>
  <c r="I24" i="41" s="1"/>
  <c r="G20" i="41"/>
  <c r="I20" i="41" s="1"/>
  <c r="G7" i="41"/>
  <c r="I7" i="41" s="1"/>
  <c r="G5" i="41"/>
  <c r="I5" i="41" s="1"/>
  <c r="O29" i="41"/>
  <c r="O28" i="41" s="1"/>
  <c r="O27" i="41" s="1"/>
  <c r="O26" i="41" s="1"/>
  <c r="O25" i="41" s="1"/>
  <c r="O24" i="41" s="1"/>
  <c r="O23" i="41" s="1"/>
  <c r="O22" i="41" s="1"/>
  <c r="O21" i="41" s="1"/>
  <c r="O20" i="41" s="1"/>
  <c r="O19" i="41" s="1"/>
  <c r="O18" i="41" s="1"/>
  <c r="O17" i="41" s="1"/>
  <c r="O16" i="41" s="1"/>
  <c r="O15" i="41" s="1"/>
  <c r="O14" i="41" s="1"/>
  <c r="O13" i="41" s="1"/>
  <c r="O12" i="41" s="1"/>
  <c r="O11" i="41" s="1"/>
  <c r="O10" i="41" s="1"/>
  <c r="O9" i="41" s="1"/>
  <c r="O8" i="41" s="1"/>
  <c r="O7" i="41" s="1"/>
  <c r="O6" i="41" s="1"/>
  <c r="G616" i="41"/>
  <c r="I616" i="41" s="1"/>
  <c r="G601" i="41"/>
  <c r="I601" i="41" s="1"/>
  <c r="G505" i="41"/>
  <c r="I505" i="41" s="1"/>
  <c r="G448" i="41"/>
  <c r="I448" i="41" s="1"/>
  <c r="G446" i="41"/>
  <c r="I446" i="41" s="1"/>
  <c r="G390" i="41"/>
  <c r="I390" i="41" s="1"/>
  <c r="G375" i="41"/>
  <c r="I375" i="41" s="1"/>
  <c r="G343" i="41"/>
  <c r="I343" i="41" s="1"/>
  <c r="G314" i="41"/>
  <c r="I314" i="41" s="1"/>
  <c r="G312" i="41"/>
  <c r="I312" i="41" s="1"/>
  <c r="G294" i="41"/>
  <c r="I294" i="41" s="1"/>
  <c r="G259" i="41"/>
  <c r="I259" i="41" s="1"/>
  <c r="G212" i="41"/>
  <c r="I212" i="41" s="1"/>
  <c r="G203" i="41"/>
  <c r="I203" i="41" s="1"/>
  <c r="G196" i="41"/>
  <c r="I196" i="41" s="1"/>
  <c r="G187" i="41"/>
  <c r="I187" i="41" s="1"/>
  <c r="G180" i="41"/>
  <c r="I180" i="41" s="1"/>
  <c r="G171" i="41"/>
  <c r="I171" i="41" s="1"/>
  <c r="G164" i="41"/>
  <c r="I164" i="41" s="1"/>
  <c r="G155" i="41"/>
  <c r="I155" i="41" s="1"/>
  <c r="G148" i="41"/>
  <c r="I148" i="41" s="1"/>
  <c r="G139" i="41"/>
  <c r="I139" i="41" s="1"/>
  <c r="G132" i="41"/>
  <c r="I132" i="41" s="1"/>
  <c r="G123" i="41"/>
  <c r="I123" i="41" s="1"/>
  <c r="G116" i="41"/>
  <c r="I116" i="41" s="1"/>
  <c r="G84" i="41"/>
  <c r="I84" i="41" s="1"/>
  <c r="G76" i="41"/>
  <c r="I76" i="41" s="1"/>
  <c r="G61" i="41"/>
  <c r="I61" i="41" s="1"/>
  <c r="G59" i="41"/>
  <c r="I59" i="41" s="1"/>
  <c r="G44" i="41"/>
  <c r="I44" i="41" s="1"/>
  <c r="G29" i="41"/>
  <c r="I29" i="41" s="1"/>
  <c r="G18" i="41"/>
  <c r="I18" i="41" s="1"/>
  <c r="G12" i="41"/>
  <c r="I12" i="41" s="1"/>
  <c r="G204" i="41"/>
  <c r="I204" i="41" s="1"/>
  <c r="G163" i="41"/>
  <c r="I163" i="41" s="1"/>
  <c r="G140" i="41"/>
  <c r="I140" i="41" s="1"/>
  <c r="G131" i="41"/>
  <c r="I131" i="41" s="1"/>
  <c r="G115" i="41"/>
  <c r="I115" i="41" s="1"/>
  <c r="G75" i="41"/>
  <c r="I75" i="41" s="1"/>
  <c r="G66" i="41"/>
  <c r="I66" i="41" s="1"/>
  <c r="G60" i="41"/>
  <c r="I60" i="41" s="1"/>
  <c r="G43" i="41"/>
  <c r="I43" i="41" s="1"/>
  <c r="G13" i="41"/>
  <c r="I13" i="41" s="1"/>
  <c r="Q1348" i="16"/>
  <c r="Q1347" i="16"/>
  <c r="Q1346" i="16"/>
  <c r="Q1345" i="16"/>
  <c r="Q1344" i="16"/>
  <c r="Q1343" i="16"/>
  <c r="Q1342" i="16"/>
  <c r="Q1341" i="16"/>
  <c r="Q1340" i="16"/>
  <c r="Q1339" i="16"/>
  <c r="Q1338" i="16"/>
  <c r="Q1337" i="16"/>
  <c r="Q1336" i="16"/>
  <c r="Q1335" i="16"/>
  <c r="Q1334" i="16"/>
  <c r="Q1333" i="16"/>
  <c r="Q1332" i="16"/>
  <c r="Q1331" i="16"/>
  <c r="Q1330" i="16"/>
  <c r="J1348" i="16"/>
  <c r="J1347" i="16"/>
  <c r="J1346" i="16"/>
  <c r="J1345" i="16"/>
  <c r="J1344" i="16"/>
  <c r="J1343" i="16"/>
  <c r="J1342" i="16"/>
  <c r="J1341" i="16"/>
  <c r="J1340" i="16"/>
  <c r="J1339" i="16"/>
  <c r="J1338" i="16"/>
  <c r="J1337" i="16"/>
  <c r="J1336" i="16"/>
  <c r="J1335" i="16"/>
  <c r="J1334" i="16"/>
  <c r="J1333" i="16"/>
  <c r="J1332" i="16"/>
  <c r="J1331" i="16"/>
  <c r="J1330" i="16"/>
  <c r="I4224" i="41" l="1"/>
  <c r="I4199" i="41"/>
  <c r="I4111" i="41"/>
  <c r="I2131" i="41"/>
  <c r="O34" i="16"/>
  <c r="Q31" i="17" s="1"/>
  <c r="Q1249" i="16"/>
  <c r="Q1250" i="16"/>
  <c r="Q1227" i="16"/>
  <c r="Q922" i="16"/>
  <c r="H315" i="17" l="1"/>
  <c r="J315" i="17" s="1"/>
  <c r="H311" i="17"/>
  <c r="J311" i="17" s="1"/>
  <c r="H307" i="17"/>
  <c r="J307" i="17" s="1"/>
  <c r="H303" i="17"/>
  <c r="J303" i="17" s="1"/>
  <c r="H198" i="17"/>
  <c r="J198" i="17" s="1"/>
  <c r="H194" i="17"/>
  <c r="J194" i="17" s="1"/>
  <c r="H190" i="17"/>
  <c r="J190" i="17" s="1"/>
  <c r="H313" i="17"/>
  <c r="J313" i="17" s="1"/>
  <c r="H305" i="17"/>
  <c r="J305" i="17" s="1"/>
  <c r="H301" i="17"/>
  <c r="J301" i="17" s="1"/>
  <c r="H196" i="17"/>
  <c r="J196" i="17" s="1"/>
  <c r="H316" i="17"/>
  <c r="J316" i="17" s="1"/>
  <c r="H308" i="17"/>
  <c r="J308" i="17" s="1"/>
  <c r="H300" i="17"/>
  <c r="J300" i="17" s="1"/>
  <c r="H195" i="17"/>
  <c r="J195" i="17" s="1"/>
  <c r="H318" i="17"/>
  <c r="J318" i="17" s="1"/>
  <c r="H314" i="17"/>
  <c r="J314" i="17" s="1"/>
  <c r="H310" i="17"/>
  <c r="J310" i="17" s="1"/>
  <c r="H306" i="17"/>
  <c r="J306" i="17" s="1"/>
  <c r="H302" i="17"/>
  <c r="J302" i="17" s="1"/>
  <c r="H201" i="17"/>
  <c r="J201" i="17" s="1"/>
  <c r="H197" i="17"/>
  <c r="J197" i="17" s="1"/>
  <c r="H193" i="17"/>
  <c r="J193" i="17" s="1"/>
  <c r="H317" i="17"/>
  <c r="J317" i="17" s="1"/>
  <c r="H309" i="17"/>
  <c r="J309" i="17" s="1"/>
  <c r="H200" i="17"/>
  <c r="J200" i="17" s="1"/>
  <c r="H192" i="17"/>
  <c r="J192" i="17" s="1"/>
  <c r="H312" i="17"/>
  <c r="J312" i="17" s="1"/>
  <c r="H304" i="17"/>
  <c r="J304" i="17" s="1"/>
  <c r="H199" i="17"/>
  <c r="J199" i="17" s="1"/>
  <c r="H191" i="17"/>
  <c r="J191" i="17" s="1"/>
  <c r="H106" i="17"/>
  <c r="J106" i="17" s="1"/>
  <c r="H62" i="17"/>
  <c r="J62" i="17" s="1"/>
  <c r="H23" i="17"/>
  <c r="J23" i="17" s="1"/>
  <c r="H105" i="17"/>
  <c r="J105" i="17" s="1"/>
  <c r="H65" i="17"/>
  <c r="J65" i="17" s="1"/>
  <c r="H61" i="17"/>
  <c r="J61" i="17" s="1"/>
  <c r="H22" i="17"/>
  <c r="J22" i="17" s="1"/>
  <c r="H104" i="17"/>
  <c r="J104" i="17" s="1"/>
  <c r="H64" i="17"/>
  <c r="J64" i="17" s="1"/>
  <c r="H60" i="17"/>
  <c r="J60" i="17" s="1"/>
  <c r="H103" i="17"/>
  <c r="J103" i="17" s="1"/>
  <c r="H63" i="17"/>
  <c r="J63" i="17" s="1"/>
  <c r="H59" i="17"/>
  <c r="J59" i="17" s="1"/>
  <c r="H24" i="17"/>
  <c r="J24" i="17" s="1"/>
  <c r="G1880" i="16"/>
  <c r="I1880" i="16" s="1"/>
  <c r="G1752" i="16"/>
  <c r="I1752" i="16" s="1"/>
  <c r="G1748" i="16"/>
  <c r="I1748" i="16" s="1"/>
  <c r="G1744" i="16"/>
  <c r="I1744" i="16" s="1"/>
  <c r="G1740" i="16"/>
  <c r="I1740" i="16" s="1"/>
  <c r="G1736" i="16"/>
  <c r="I1736" i="16" s="1"/>
  <c r="G1732" i="16"/>
  <c r="I1732" i="16" s="1"/>
  <c r="G1728" i="16"/>
  <c r="I1728" i="16" s="1"/>
  <c r="G1724" i="16"/>
  <c r="I1724" i="16" s="1"/>
  <c r="G1720" i="16"/>
  <c r="I1720" i="16" s="1"/>
  <c r="G1716" i="16"/>
  <c r="I1716" i="16" s="1"/>
  <c r="G1712" i="16"/>
  <c r="I1712" i="16" s="1"/>
  <c r="G1708" i="16"/>
  <c r="I1708" i="16" s="1"/>
  <c r="G1704" i="16"/>
  <c r="I1704" i="16" s="1"/>
  <c r="G1700" i="16"/>
  <c r="I1700" i="16" s="1"/>
  <c r="G1696" i="16"/>
  <c r="I1696" i="16" s="1"/>
  <c r="G1692" i="16"/>
  <c r="I1692" i="16" s="1"/>
  <c r="G1755" i="16"/>
  <c r="I1755" i="16" s="1"/>
  <c r="G1751" i="16"/>
  <c r="I1751" i="16" s="1"/>
  <c r="G1747" i="16"/>
  <c r="I1747" i="16" s="1"/>
  <c r="G1743" i="16"/>
  <c r="I1743" i="16" s="1"/>
  <c r="G1739" i="16"/>
  <c r="I1739" i="16" s="1"/>
  <c r="G1735" i="16"/>
  <c r="I1735" i="16" s="1"/>
  <c r="G1731" i="16"/>
  <c r="I1731" i="16" s="1"/>
  <c r="G1727" i="16"/>
  <c r="I1727" i="16" s="1"/>
  <c r="G1723" i="16"/>
  <c r="I1723" i="16" s="1"/>
  <c r="G1719" i="16"/>
  <c r="I1719" i="16" s="1"/>
  <c r="G1715" i="16"/>
  <c r="I1715" i="16" s="1"/>
  <c r="G1711" i="16"/>
  <c r="I1711" i="16" s="1"/>
  <c r="G1707" i="16"/>
  <c r="I1707" i="16" s="1"/>
  <c r="G1703" i="16"/>
  <c r="I1703" i="16" s="1"/>
  <c r="G1699" i="16"/>
  <c r="I1699" i="16" s="1"/>
  <c r="G1695" i="16"/>
  <c r="I1695" i="16" s="1"/>
  <c r="G1754" i="16"/>
  <c r="I1754" i="16" s="1"/>
  <c r="G1750" i="16"/>
  <c r="I1750" i="16" s="1"/>
  <c r="G1746" i="16"/>
  <c r="I1746" i="16" s="1"/>
  <c r="G1742" i="16"/>
  <c r="I1742" i="16" s="1"/>
  <c r="G1738" i="16"/>
  <c r="I1738" i="16" s="1"/>
  <c r="G1734" i="16"/>
  <c r="I1734" i="16" s="1"/>
  <c r="G1730" i="16"/>
  <c r="I1730" i="16" s="1"/>
  <c r="G1726" i="16"/>
  <c r="I1726" i="16" s="1"/>
  <c r="G1722" i="16"/>
  <c r="I1722" i="16" s="1"/>
  <c r="G1718" i="16"/>
  <c r="I1718" i="16" s="1"/>
  <c r="G1714" i="16"/>
  <c r="I1714" i="16" s="1"/>
  <c r="G1710" i="16"/>
  <c r="I1710" i="16" s="1"/>
  <c r="G1706" i="16"/>
  <c r="I1706" i="16" s="1"/>
  <c r="G1702" i="16"/>
  <c r="I1702" i="16" s="1"/>
  <c r="G1698" i="16"/>
  <c r="I1698" i="16" s="1"/>
  <c r="G1694" i="16"/>
  <c r="I1694" i="16" s="1"/>
  <c r="G1690" i="16"/>
  <c r="I1690" i="16" s="1"/>
  <c r="G1757" i="16"/>
  <c r="I1757" i="16" s="1"/>
  <c r="G1753" i="16"/>
  <c r="I1753" i="16" s="1"/>
  <c r="G1749" i="16"/>
  <c r="I1749" i="16" s="1"/>
  <c r="G1745" i="16"/>
  <c r="I1745" i="16" s="1"/>
  <c r="G1741" i="16"/>
  <c r="I1741" i="16" s="1"/>
  <c r="G1737" i="16"/>
  <c r="I1737" i="16" s="1"/>
  <c r="G1733" i="16"/>
  <c r="I1733" i="16" s="1"/>
  <c r="G1729" i="16"/>
  <c r="I1729" i="16" s="1"/>
  <c r="G1725" i="16"/>
  <c r="I1725" i="16" s="1"/>
  <c r="G1721" i="16"/>
  <c r="I1721" i="16" s="1"/>
  <c r="G1717" i="16"/>
  <c r="I1717" i="16" s="1"/>
  <c r="G1713" i="16"/>
  <c r="I1713" i="16" s="1"/>
  <c r="G1709" i="16"/>
  <c r="I1709" i="16" s="1"/>
  <c r="G1705" i="16"/>
  <c r="I1705" i="16" s="1"/>
  <c r="G1701" i="16"/>
  <c r="I1701" i="16" s="1"/>
  <c r="G1697" i="16"/>
  <c r="I1697" i="16" s="1"/>
  <c r="G1693" i="16"/>
  <c r="I1693" i="16" s="1"/>
  <c r="G1689" i="16"/>
  <c r="I1689" i="16" s="1"/>
  <c r="G1691" i="16"/>
  <c r="I1691" i="16" s="1"/>
  <c r="G1313" i="16"/>
  <c r="I1313" i="16" s="1"/>
  <c r="G1312" i="16"/>
  <c r="I1312" i="16" s="1"/>
  <c r="G1308" i="16"/>
  <c r="I1308" i="16" s="1"/>
  <c r="G1311" i="16"/>
  <c r="I1311" i="16" s="1"/>
  <c r="G1310" i="16"/>
  <c r="I1310" i="16" s="1"/>
  <c r="G1309" i="16"/>
  <c r="I1309" i="16" s="1"/>
  <c r="G2111" i="16"/>
  <c r="I2111" i="16" s="1"/>
  <c r="G2107" i="16"/>
  <c r="I2107" i="16" s="1"/>
  <c r="G2103" i="16"/>
  <c r="I2103" i="16" s="1"/>
  <c r="G2099" i="16"/>
  <c r="I2099" i="16" s="1"/>
  <c r="G2095" i="16"/>
  <c r="I2095" i="16" s="1"/>
  <c r="G2091" i="16"/>
  <c r="I2091" i="16" s="1"/>
  <c r="G2087" i="16"/>
  <c r="I2087" i="16" s="1"/>
  <c r="G2113" i="16"/>
  <c r="I2113" i="16" s="1"/>
  <c r="G2105" i="16"/>
  <c r="I2105" i="16" s="1"/>
  <c r="G2097" i="16"/>
  <c r="I2097" i="16" s="1"/>
  <c r="G2089" i="16"/>
  <c r="I2089" i="16" s="1"/>
  <c r="G2112" i="16"/>
  <c r="I2112" i="16" s="1"/>
  <c r="G2104" i="16"/>
  <c r="I2104" i="16" s="1"/>
  <c r="G2096" i="16"/>
  <c r="I2096" i="16" s="1"/>
  <c r="G2088" i="16"/>
  <c r="I2088" i="16" s="1"/>
  <c r="G2118" i="16"/>
  <c r="I2118" i="16" s="1"/>
  <c r="G2114" i="16"/>
  <c r="I2114" i="16" s="1"/>
  <c r="G2110" i="16"/>
  <c r="I2110" i="16" s="1"/>
  <c r="G2106" i="16"/>
  <c r="I2106" i="16" s="1"/>
  <c r="G2102" i="16"/>
  <c r="I2102" i="16" s="1"/>
  <c r="G2098" i="16"/>
  <c r="I2098" i="16" s="1"/>
  <c r="G2094" i="16"/>
  <c r="I2094" i="16" s="1"/>
  <c r="G2090" i="16"/>
  <c r="I2090" i="16" s="1"/>
  <c r="G2086" i="16"/>
  <c r="I2086" i="16" s="1"/>
  <c r="G2117" i="16"/>
  <c r="I2117" i="16" s="1"/>
  <c r="G2101" i="16"/>
  <c r="I2101" i="16" s="1"/>
  <c r="G2093" i="16"/>
  <c r="I2093" i="16" s="1"/>
  <c r="G2085" i="16"/>
  <c r="I2085" i="16" s="1"/>
  <c r="G2116" i="16"/>
  <c r="I2116" i="16" s="1"/>
  <c r="G2100" i="16"/>
  <c r="I2100" i="16" s="1"/>
  <c r="G2092" i="16"/>
  <c r="I2092" i="16" s="1"/>
  <c r="G2084" i="16"/>
  <c r="I2084" i="16" s="1"/>
  <c r="G1264" i="16"/>
  <c r="I1264" i="16" s="1"/>
  <c r="G1244" i="16"/>
  <c r="I1244" i="16" s="1"/>
  <c r="G1178" i="16"/>
  <c r="I1178" i="16" s="1"/>
  <c r="G1174" i="16"/>
  <c r="I1174" i="16" s="1"/>
  <c r="G1170" i="16"/>
  <c r="I1170" i="16" s="1"/>
  <c r="G1166" i="16"/>
  <c r="I1166" i="16" s="1"/>
  <c r="G1162" i="16"/>
  <c r="I1162" i="16" s="1"/>
  <c r="G1158" i="16"/>
  <c r="I1158" i="16" s="1"/>
  <c r="G1154" i="16"/>
  <c r="I1154" i="16" s="1"/>
  <c r="G1150" i="16"/>
  <c r="I1150" i="16" s="1"/>
  <c r="G1146" i="16"/>
  <c r="I1146" i="16" s="1"/>
  <c r="G1177" i="16"/>
  <c r="I1177" i="16" s="1"/>
  <c r="G1173" i="16"/>
  <c r="I1173" i="16" s="1"/>
  <c r="G1169" i="16"/>
  <c r="I1169" i="16" s="1"/>
  <c r="G1165" i="16"/>
  <c r="I1165" i="16" s="1"/>
  <c r="G1161" i="16"/>
  <c r="I1161" i="16" s="1"/>
  <c r="G1157" i="16"/>
  <c r="I1157" i="16" s="1"/>
  <c r="G1153" i="16"/>
  <c r="I1153" i="16" s="1"/>
  <c r="G1149" i="16"/>
  <c r="I1149" i="16" s="1"/>
  <c r="G1145" i="16"/>
  <c r="I1145" i="16" s="1"/>
  <c r="G1176" i="16"/>
  <c r="I1176" i="16" s="1"/>
  <c r="G1172" i="16"/>
  <c r="I1172" i="16" s="1"/>
  <c r="G1168" i="16"/>
  <c r="I1168" i="16" s="1"/>
  <c r="G1164" i="16"/>
  <c r="I1164" i="16" s="1"/>
  <c r="G1160" i="16"/>
  <c r="I1160" i="16" s="1"/>
  <c r="G1156" i="16"/>
  <c r="I1156" i="16" s="1"/>
  <c r="G1152" i="16"/>
  <c r="I1152" i="16" s="1"/>
  <c r="G1148" i="16"/>
  <c r="I1148" i="16" s="1"/>
  <c r="G1144" i="16"/>
  <c r="I1144" i="16" s="1"/>
  <c r="G1245" i="16"/>
  <c r="I1245" i="16" s="1"/>
  <c r="G1179" i="16"/>
  <c r="I1179" i="16" s="1"/>
  <c r="G1175" i="16"/>
  <c r="I1175" i="16" s="1"/>
  <c r="G1171" i="16"/>
  <c r="I1171" i="16" s="1"/>
  <c r="G1167" i="16"/>
  <c r="I1167" i="16" s="1"/>
  <c r="G1163" i="16"/>
  <c r="I1163" i="16" s="1"/>
  <c r="G1159" i="16"/>
  <c r="I1159" i="16" s="1"/>
  <c r="G1155" i="16"/>
  <c r="I1155" i="16" s="1"/>
  <c r="G1151" i="16"/>
  <c r="I1151" i="16" s="1"/>
  <c r="G1147" i="16"/>
  <c r="I1147" i="16" s="1"/>
  <c r="G1143" i="16"/>
  <c r="I1143" i="16" s="1"/>
  <c r="G761" i="16"/>
  <c r="I761" i="16" s="1"/>
  <c r="G757" i="16"/>
  <c r="I757" i="16" s="1"/>
  <c r="G753" i="16"/>
  <c r="I753" i="16" s="1"/>
  <c r="G749" i="16"/>
  <c r="I749" i="16" s="1"/>
  <c r="G745" i="16"/>
  <c r="I745" i="16" s="1"/>
  <c r="G741" i="16"/>
  <c r="I741" i="16" s="1"/>
  <c r="G737" i="16"/>
  <c r="I737" i="16" s="1"/>
  <c r="G733" i="16"/>
  <c r="I733" i="16" s="1"/>
  <c r="G729" i="16"/>
  <c r="I729" i="16" s="1"/>
  <c r="G725" i="16"/>
  <c r="I725" i="16" s="1"/>
  <c r="G721" i="16"/>
  <c r="I721" i="16" s="1"/>
  <c r="G717" i="16"/>
  <c r="I717" i="16" s="1"/>
  <c r="G713" i="16"/>
  <c r="I713" i="16" s="1"/>
  <c r="G709" i="16"/>
  <c r="I709" i="16" s="1"/>
  <c r="G705" i="16"/>
  <c r="I705" i="16" s="1"/>
  <c r="G701" i="16"/>
  <c r="I701" i="16" s="1"/>
  <c r="G697" i="16"/>
  <c r="I697" i="16" s="1"/>
  <c r="G693" i="16"/>
  <c r="I693" i="16" s="1"/>
  <c r="G689" i="16"/>
  <c r="I689" i="16" s="1"/>
  <c r="G685" i="16"/>
  <c r="I685" i="16" s="1"/>
  <c r="G681" i="16"/>
  <c r="I681" i="16" s="1"/>
  <c r="G677" i="16"/>
  <c r="I677" i="16" s="1"/>
  <c r="G673" i="16"/>
  <c r="I673" i="16" s="1"/>
  <c r="G669" i="16"/>
  <c r="I669" i="16" s="1"/>
  <c r="G665" i="16"/>
  <c r="I665" i="16" s="1"/>
  <c r="G661" i="16"/>
  <c r="I661" i="16" s="1"/>
  <c r="G657" i="16"/>
  <c r="I657" i="16" s="1"/>
  <c r="G653" i="16"/>
  <c r="I653" i="16" s="1"/>
  <c r="G649" i="16"/>
  <c r="I649" i="16" s="1"/>
  <c r="G716" i="16"/>
  <c r="I716" i="16" s="1"/>
  <c r="G708" i="16"/>
  <c r="I708" i="16" s="1"/>
  <c r="G704" i="16"/>
  <c r="I704" i="16" s="1"/>
  <c r="G696" i="16"/>
  <c r="I696" i="16" s="1"/>
  <c r="G692" i="16"/>
  <c r="I692" i="16" s="1"/>
  <c r="G684" i="16"/>
  <c r="I684" i="16" s="1"/>
  <c r="G680" i="16"/>
  <c r="I680" i="16" s="1"/>
  <c r="G672" i="16"/>
  <c r="I672" i="16" s="1"/>
  <c r="G668" i="16"/>
  <c r="I668" i="16" s="1"/>
  <c r="G660" i="16"/>
  <c r="I660" i="16" s="1"/>
  <c r="G656" i="16"/>
  <c r="I656" i="16" s="1"/>
  <c r="G648" i="16"/>
  <c r="I648" i="16" s="1"/>
  <c r="G759" i="16"/>
  <c r="I759" i="16" s="1"/>
  <c r="G751" i="16"/>
  <c r="I751" i="16" s="1"/>
  <c r="G739" i="16"/>
  <c r="I739" i="16" s="1"/>
  <c r="G731" i="16"/>
  <c r="I731" i="16" s="1"/>
  <c r="G723" i="16"/>
  <c r="I723" i="16" s="1"/>
  <c r="G715" i="16"/>
  <c r="I715" i="16" s="1"/>
  <c r="G707" i="16"/>
  <c r="I707" i="16" s="1"/>
  <c r="G695" i="16"/>
  <c r="I695" i="16" s="1"/>
  <c r="G691" i="16"/>
  <c r="I691" i="16" s="1"/>
  <c r="G679" i="16"/>
  <c r="I679" i="16" s="1"/>
  <c r="G667" i="16"/>
  <c r="I667" i="16" s="1"/>
  <c r="G663" i="16"/>
  <c r="I663" i="16" s="1"/>
  <c r="G651" i="16"/>
  <c r="I651" i="16" s="1"/>
  <c r="G647" i="16"/>
  <c r="I647" i="16" s="1"/>
  <c r="G764" i="16"/>
  <c r="I764" i="16" s="1"/>
  <c r="G760" i="16"/>
  <c r="I760" i="16" s="1"/>
  <c r="G756" i="16"/>
  <c r="I756" i="16" s="1"/>
  <c r="G752" i="16"/>
  <c r="I752" i="16" s="1"/>
  <c r="G748" i="16"/>
  <c r="I748" i="16" s="1"/>
  <c r="G744" i="16"/>
  <c r="I744" i="16" s="1"/>
  <c r="G740" i="16"/>
  <c r="I740" i="16" s="1"/>
  <c r="G736" i="16"/>
  <c r="I736" i="16" s="1"/>
  <c r="G732" i="16"/>
  <c r="I732" i="16" s="1"/>
  <c r="G728" i="16"/>
  <c r="I728" i="16" s="1"/>
  <c r="G724" i="16"/>
  <c r="I724" i="16" s="1"/>
  <c r="G720" i="16"/>
  <c r="I720" i="16" s="1"/>
  <c r="G712" i="16"/>
  <c r="I712" i="16" s="1"/>
  <c r="G700" i="16"/>
  <c r="I700" i="16" s="1"/>
  <c r="G688" i="16"/>
  <c r="I688" i="16" s="1"/>
  <c r="G676" i="16"/>
  <c r="I676" i="16" s="1"/>
  <c r="G664" i="16"/>
  <c r="I664" i="16" s="1"/>
  <c r="G652" i="16"/>
  <c r="I652" i="16" s="1"/>
  <c r="G763" i="16"/>
  <c r="I763" i="16" s="1"/>
  <c r="G747" i="16"/>
  <c r="I747" i="16" s="1"/>
  <c r="G735" i="16"/>
  <c r="I735" i="16" s="1"/>
  <c r="G719" i="16"/>
  <c r="I719" i="16" s="1"/>
  <c r="G703" i="16"/>
  <c r="I703" i="16" s="1"/>
  <c r="G687" i="16"/>
  <c r="I687" i="16" s="1"/>
  <c r="G675" i="16"/>
  <c r="I675" i="16" s="1"/>
  <c r="G659" i="16"/>
  <c r="I659" i="16" s="1"/>
  <c r="G762" i="16"/>
  <c r="I762" i="16" s="1"/>
  <c r="G758" i="16"/>
  <c r="I758" i="16" s="1"/>
  <c r="G754" i="16"/>
  <c r="I754" i="16" s="1"/>
  <c r="G750" i="16"/>
  <c r="I750" i="16" s="1"/>
  <c r="G746" i="16"/>
  <c r="I746" i="16" s="1"/>
  <c r="G742" i="16"/>
  <c r="I742" i="16" s="1"/>
  <c r="G738" i="16"/>
  <c r="I738" i="16" s="1"/>
  <c r="G734" i="16"/>
  <c r="I734" i="16" s="1"/>
  <c r="G730" i="16"/>
  <c r="I730" i="16" s="1"/>
  <c r="G726" i="16"/>
  <c r="I726" i="16" s="1"/>
  <c r="G722" i="16"/>
  <c r="I722" i="16" s="1"/>
  <c r="G718" i="16"/>
  <c r="I718" i="16" s="1"/>
  <c r="G714" i="16"/>
  <c r="I714" i="16" s="1"/>
  <c r="G710" i="16"/>
  <c r="I710" i="16" s="1"/>
  <c r="G706" i="16"/>
  <c r="I706" i="16" s="1"/>
  <c r="G702" i="16"/>
  <c r="I702" i="16" s="1"/>
  <c r="G698" i="16"/>
  <c r="I698" i="16" s="1"/>
  <c r="G694" i="16"/>
  <c r="I694" i="16" s="1"/>
  <c r="G690" i="16"/>
  <c r="I690" i="16" s="1"/>
  <c r="G686" i="16"/>
  <c r="I686" i="16" s="1"/>
  <c r="G682" i="16"/>
  <c r="I682" i="16" s="1"/>
  <c r="G678" i="16"/>
  <c r="I678" i="16" s="1"/>
  <c r="G674" i="16"/>
  <c r="I674" i="16" s="1"/>
  <c r="G670" i="16"/>
  <c r="I670" i="16" s="1"/>
  <c r="G666" i="16"/>
  <c r="I666" i="16" s="1"/>
  <c r="G662" i="16"/>
  <c r="I662" i="16" s="1"/>
  <c r="G658" i="16"/>
  <c r="I658" i="16" s="1"/>
  <c r="G654" i="16"/>
  <c r="I654" i="16" s="1"/>
  <c r="G650" i="16"/>
  <c r="I650" i="16" s="1"/>
  <c r="G755" i="16"/>
  <c r="I755" i="16" s="1"/>
  <c r="G743" i="16"/>
  <c r="I743" i="16" s="1"/>
  <c r="G727" i="16"/>
  <c r="I727" i="16" s="1"/>
  <c r="G711" i="16"/>
  <c r="I711" i="16" s="1"/>
  <c r="G699" i="16"/>
  <c r="I699" i="16" s="1"/>
  <c r="G683" i="16"/>
  <c r="I683" i="16" s="1"/>
  <c r="G671" i="16"/>
  <c r="I671" i="16" s="1"/>
  <c r="G655" i="16"/>
  <c r="I655" i="16" s="1"/>
  <c r="I4227" i="41"/>
  <c r="O33" i="16"/>
  <c r="Q30" i="17" s="1"/>
  <c r="AC2056" i="16" l="1"/>
  <c r="AE2056" i="16" s="1"/>
  <c r="AC2057" i="16"/>
  <c r="AE2057" i="16" s="1"/>
  <c r="Z1865" i="16"/>
  <c r="AB1865" i="16" s="1"/>
  <c r="H443" i="42"/>
  <c r="J443" i="42" s="1"/>
  <c r="H441" i="42"/>
  <c r="J441" i="42" s="1"/>
  <c r="H433" i="42"/>
  <c r="J433" i="42" s="1"/>
  <c r="H423" i="42"/>
  <c r="J423" i="42" s="1"/>
  <c r="H419" i="42"/>
  <c r="J419" i="42" s="1"/>
  <c r="H415" i="42"/>
  <c r="J415" i="42" s="1"/>
  <c r="H411" i="42"/>
  <c r="J411" i="42" s="1"/>
  <c r="H263" i="42"/>
  <c r="J263" i="42" s="1"/>
  <c r="H257" i="42"/>
  <c r="J257" i="42" s="1"/>
  <c r="H247" i="42"/>
  <c r="J247" i="42" s="1"/>
  <c r="H243" i="42"/>
  <c r="J243" i="42" s="1"/>
  <c r="H239" i="42"/>
  <c r="J239" i="42" s="1"/>
  <c r="H233" i="42"/>
  <c r="J233" i="42" s="1"/>
  <c r="H165" i="42"/>
  <c r="J165" i="42" s="1"/>
  <c r="H161" i="42"/>
  <c r="J161" i="42" s="1"/>
  <c r="H85" i="42"/>
  <c r="J85" i="42" s="1"/>
  <c r="H83" i="42"/>
  <c r="J83" i="42" s="1"/>
  <c r="H81" i="42"/>
  <c r="J81" i="42" s="1"/>
  <c r="H222" i="42"/>
  <c r="J222" i="42" s="1"/>
  <c r="H18" i="42"/>
  <c r="J18" i="42" s="1"/>
  <c r="H14" i="42"/>
  <c r="J14" i="42" s="1"/>
  <c r="H686" i="42"/>
  <c r="J686" i="42" s="1"/>
  <c r="H685" i="42"/>
  <c r="J685" i="42" s="1"/>
  <c r="H683" i="42"/>
  <c r="J683" i="42" s="1"/>
  <c r="H476" i="42"/>
  <c r="J476" i="42" s="1"/>
  <c r="H466" i="42"/>
  <c r="J466" i="42" s="1"/>
  <c r="H456" i="42"/>
  <c r="J456" i="42" s="1"/>
  <c r="H452" i="42"/>
  <c r="J452" i="42" s="1"/>
  <c r="H448" i="42"/>
  <c r="J448" i="42" s="1"/>
  <c r="H436" i="42"/>
  <c r="J436" i="42" s="1"/>
  <c r="H430" i="42"/>
  <c r="J430" i="42" s="1"/>
  <c r="H226" i="42"/>
  <c r="J226" i="42" s="1"/>
  <c r="H218" i="42"/>
  <c r="J218" i="42" s="1"/>
  <c r="H214" i="42"/>
  <c r="J214" i="42" s="1"/>
  <c r="H20" i="42"/>
  <c r="J20" i="42" s="1"/>
  <c r="H684" i="42"/>
  <c r="J684" i="42" s="1"/>
  <c r="H473" i="42"/>
  <c r="J473" i="42" s="1"/>
  <c r="H459" i="42"/>
  <c r="J459" i="42" s="1"/>
  <c r="H376" i="17"/>
  <c r="H375" i="17"/>
  <c r="H374" i="17"/>
  <c r="H373" i="17"/>
  <c r="H298" i="17"/>
  <c r="H278" i="17"/>
  <c r="H274" i="17"/>
  <c r="H270" i="17"/>
  <c r="H258" i="17"/>
  <c r="H150" i="17"/>
  <c r="H146" i="17"/>
  <c r="H142" i="17"/>
  <c r="H295" i="17"/>
  <c r="H167" i="17"/>
  <c r="H281" i="17"/>
  <c r="H265" i="17"/>
  <c r="H245" i="17"/>
  <c r="H241" i="17"/>
  <c r="H237" i="17"/>
  <c r="H233" i="17"/>
  <c r="H181" i="17"/>
  <c r="H157" i="17"/>
  <c r="H263" i="17"/>
  <c r="H171" i="17"/>
  <c r="H138" i="17"/>
  <c r="J138" i="17" s="1"/>
  <c r="H288" i="17"/>
  <c r="H252" i="17"/>
  <c r="H255" i="17"/>
  <c r="H187" i="17"/>
  <c r="H163" i="17"/>
  <c r="H57" i="17"/>
  <c r="H53" i="17"/>
  <c r="H95" i="17"/>
  <c r="H20" i="17"/>
  <c r="H14" i="17"/>
  <c r="H55" i="17"/>
  <c r="H99" i="17"/>
  <c r="H18" i="17"/>
  <c r="G1878" i="16"/>
  <c r="G1345" i="16"/>
  <c r="I1345" i="16" s="1"/>
  <c r="G1339" i="16"/>
  <c r="I1339" i="16" s="1"/>
  <c r="G1335" i="16"/>
  <c r="I1335" i="16" s="1"/>
  <c r="G1342" i="16"/>
  <c r="I1342" i="16" s="1"/>
  <c r="G1664" i="16"/>
  <c r="G1636" i="16"/>
  <c r="G1580" i="16"/>
  <c r="G1528" i="16"/>
  <c r="G1516" i="16"/>
  <c r="G1512" i="16"/>
  <c r="G1464" i="16"/>
  <c r="G1400" i="16"/>
  <c r="G1396" i="16"/>
  <c r="G1686" i="16"/>
  <c r="G1682" i="16"/>
  <c r="G1678" i="16"/>
  <c r="G1674" i="16"/>
  <c r="G1666" i="16"/>
  <c r="G1650" i="16"/>
  <c r="G1618" i="16"/>
  <c r="G1614" i="16"/>
  <c r="G1610" i="16"/>
  <c r="G1570" i="16"/>
  <c r="G1566" i="16"/>
  <c r="G1534" i="16"/>
  <c r="G1530" i="16"/>
  <c r="G1510" i="16"/>
  <c r="G1506" i="16"/>
  <c r="G1462" i="16"/>
  <c r="G1430" i="16"/>
  <c r="G1426" i="16"/>
  <c r="G1422" i="16"/>
  <c r="G1418" i="16"/>
  <c r="G1414" i="16"/>
  <c r="G1410" i="16"/>
  <c r="G1687" i="16"/>
  <c r="G1679" i="16"/>
  <c r="G1639" i="16"/>
  <c r="G1599" i="16"/>
  <c r="G1503" i="16"/>
  <c r="G1392" i="16"/>
  <c r="G1365" i="16"/>
  <c r="G1360" i="16"/>
  <c r="G1349" i="16"/>
  <c r="G1541" i="16"/>
  <c r="G1525" i="16"/>
  <c r="G1437" i="16"/>
  <c r="G1405" i="16"/>
  <c r="G1375" i="16"/>
  <c r="G1369" i="16"/>
  <c r="G1353" i="16"/>
  <c r="G1669" i="16"/>
  <c r="G1661" i="16"/>
  <c r="G1645" i="16"/>
  <c r="G1621" i="16"/>
  <c r="G1605" i="16"/>
  <c r="G1557" i="16"/>
  <c r="G1665" i="16"/>
  <c r="G1547" i="16"/>
  <c r="G1435" i="16"/>
  <c r="G1379" i="16"/>
  <c r="G1357" i="16"/>
  <c r="G1657" i="16"/>
  <c r="G1577" i="16"/>
  <c r="G1561" i="16"/>
  <c r="G1529" i="16"/>
  <c r="G1449" i="16"/>
  <c r="G1388" i="16"/>
  <c r="G1459" i="16"/>
  <c r="G1673" i="16"/>
  <c r="G1521" i="16"/>
  <c r="G1383" i="16"/>
  <c r="G1290" i="16"/>
  <c r="G1301" i="16"/>
  <c r="G1297" i="16"/>
  <c r="G1293" i="16"/>
  <c r="G1285" i="16"/>
  <c r="G2080" i="16"/>
  <c r="G2068" i="16"/>
  <c r="G2048" i="16"/>
  <c r="G1932" i="16"/>
  <c r="G1920" i="16"/>
  <c r="G1896" i="16"/>
  <c r="G2002" i="16"/>
  <c r="G1958" i="16"/>
  <c r="G1934" i="16"/>
  <c r="G2081" i="16"/>
  <c r="G2069" i="16"/>
  <c r="G2079" i="16"/>
  <c r="G2063" i="16"/>
  <c r="G2047" i="16"/>
  <c r="G2043" i="16"/>
  <c r="G2023" i="16"/>
  <c r="G2015" i="16"/>
  <c r="G1959" i="16"/>
  <c r="G1919" i="16"/>
  <c r="G1915" i="16"/>
  <c r="G2082" i="16"/>
  <c r="G2078" i="16"/>
  <c r="G2062" i="16"/>
  <c r="G2046" i="16"/>
  <c r="G2042" i="16"/>
  <c r="G2022" i="16"/>
  <c r="G1914" i="16"/>
  <c r="G2077" i="16"/>
  <c r="G2049" i="16"/>
  <c r="G1957" i="16"/>
  <c r="G2001" i="16"/>
  <c r="G1905" i="16"/>
  <c r="G1933" i="16"/>
  <c r="O32" i="16"/>
  <c r="Q29" i="17" s="1"/>
  <c r="G1242" i="16"/>
  <c r="G1262" i="16"/>
  <c r="G1238" i="16"/>
  <c r="AC2054" i="16" l="1"/>
  <c r="AE2054" i="16" s="1"/>
  <c r="AC2055" i="16"/>
  <c r="AE2055" i="16" s="1"/>
  <c r="H447" i="42"/>
  <c r="J447" i="42" s="1"/>
  <c r="H437" i="42"/>
  <c r="J437" i="42" s="1"/>
  <c r="H429" i="42"/>
  <c r="J429" i="42" s="1"/>
  <c r="H255" i="42"/>
  <c r="J255" i="42" s="1"/>
  <c r="H225" i="42"/>
  <c r="J225" i="42" s="1"/>
  <c r="H221" i="42"/>
  <c r="J221" i="42" s="1"/>
  <c r="H217" i="42"/>
  <c r="J217" i="42" s="1"/>
  <c r="H167" i="42"/>
  <c r="J167" i="42" s="1"/>
  <c r="H157" i="42"/>
  <c r="J157" i="42" s="1"/>
  <c r="H153" i="42"/>
  <c r="J153" i="42" s="1"/>
  <c r="H79" i="42"/>
  <c r="J79" i="42" s="1"/>
  <c r="H160" i="42"/>
  <c r="J160" i="42" s="1"/>
  <c r="H10" i="42"/>
  <c r="J10" i="42" s="1"/>
  <c r="H775" i="42"/>
  <c r="J775" i="42" s="1"/>
  <c r="H475" i="42"/>
  <c r="J475" i="42" s="1"/>
  <c r="H471" i="42"/>
  <c r="J471" i="42" s="1"/>
  <c r="H805" i="42"/>
  <c r="J805" i="42" s="1"/>
  <c r="H472" i="42"/>
  <c r="J472" i="42" s="1"/>
  <c r="H464" i="42"/>
  <c r="J464" i="42" s="1"/>
  <c r="H440" i="42"/>
  <c r="J440" i="42" s="1"/>
  <c r="H432" i="42"/>
  <c r="J432" i="42" s="1"/>
  <c r="H426" i="42"/>
  <c r="J426" i="42" s="1"/>
  <c r="H422" i="42"/>
  <c r="J422" i="42" s="1"/>
  <c r="H418" i="42"/>
  <c r="J418" i="42" s="1"/>
  <c r="H414" i="42"/>
  <c r="J414" i="42" s="1"/>
  <c r="H262" i="42"/>
  <c r="J262" i="42" s="1"/>
  <c r="H252" i="42"/>
  <c r="J252" i="42" s="1"/>
  <c r="H246" i="42"/>
  <c r="J246" i="42" s="1"/>
  <c r="H242" i="42"/>
  <c r="J242" i="42" s="1"/>
  <c r="H232" i="42"/>
  <c r="J232" i="42" s="1"/>
  <c r="H230" i="42"/>
  <c r="J230" i="42" s="1"/>
  <c r="H158" i="42"/>
  <c r="J158" i="42" s="1"/>
  <c r="H76" i="42"/>
  <c r="J76" i="42" s="1"/>
  <c r="H12" i="42"/>
  <c r="J12" i="42" s="1"/>
  <c r="H746" i="42"/>
  <c r="J746" i="42" s="1"/>
  <c r="H461" i="42"/>
  <c r="J461" i="42" s="1"/>
  <c r="H455" i="42"/>
  <c r="J455" i="42" s="1"/>
  <c r="H451" i="42"/>
  <c r="J451" i="42" s="1"/>
  <c r="H294" i="17"/>
  <c r="H286" i="17"/>
  <c r="H262" i="17"/>
  <c r="H254" i="17"/>
  <c r="H186" i="17"/>
  <c r="H170" i="17"/>
  <c r="H166" i="17"/>
  <c r="H154" i="17"/>
  <c r="H283" i="17"/>
  <c r="H259" i="17"/>
  <c r="H179" i="17"/>
  <c r="H297" i="17"/>
  <c r="H293" i="17"/>
  <c r="H277" i="17"/>
  <c r="H273" i="17"/>
  <c r="H269" i="17"/>
  <c r="H149" i="17"/>
  <c r="H145" i="17"/>
  <c r="H141" i="17"/>
  <c r="H251" i="17"/>
  <c r="H248" i="17"/>
  <c r="H244" i="17"/>
  <c r="H240" i="17"/>
  <c r="H236" i="17"/>
  <c r="H176" i="17"/>
  <c r="H156" i="17"/>
  <c r="H94" i="17"/>
  <c r="H429" i="17"/>
  <c r="H10" i="17"/>
  <c r="H403" i="17"/>
  <c r="J403" i="17" s="1"/>
  <c r="H101" i="17"/>
  <c r="H48" i="17"/>
  <c r="H12" i="17"/>
  <c r="H91" i="17"/>
  <c r="H87" i="17"/>
  <c r="J87" i="17" s="1"/>
  <c r="H414" i="17"/>
  <c r="H92" i="17"/>
  <c r="H51" i="17"/>
  <c r="G1877" i="16"/>
  <c r="G1348" i="16"/>
  <c r="I1348" i="16" s="1"/>
  <c r="G1338" i="16"/>
  <c r="I1338" i="16" s="1"/>
  <c r="G1334" i="16"/>
  <c r="I1334" i="16" s="1"/>
  <c r="G1344" i="16"/>
  <c r="I1344" i="16" s="1"/>
  <c r="G1672" i="16"/>
  <c r="G1668" i="16"/>
  <c r="G1660" i="16"/>
  <c r="G1656" i="16"/>
  <c r="G1644" i="16"/>
  <c r="G1620" i="16"/>
  <c r="G1604" i="16"/>
  <c r="G1576" i="16"/>
  <c r="G1560" i="16"/>
  <c r="G1556" i="16"/>
  <c r="G1552" i="16"/>
  <c r="G1524" i="16"/>
  <c r="G1520" i="16"/>
  <c r="G1456" i="16"/>
  <c r="G1448" i="16"/>
  <c r="G1436" i="16"/>
  <c r="G1404" i="16"/>
  <c r="G1646" i="16"/>
  <c r="G1598" i="16"/>
  <c r="G1546" i="16"/>
  <c r="G1502" i="16"/>
  <c r="G1458" i="16"/>
  <c r="G1454" i="16"/>
  <c r="G1434" i="16"/>
  <c r="G1382" i="16"/>
  <c r="G1378" i="16"/>
  <c r="G1374" i="16"/>
  <c r="G1663" i="16"/>
  <c r="G1543" i="16"/>
  <c r="G1527" i="16"/>
  <c r="G1511" i="16"/>
  <c r="G1399" i="16"/>
  <c r="G1387" i="16"/>
  <c r="G1533" i="16"/>
  <c r="G1461" i="16"/>
  <c r="G1429" i="16"/>
  <c r="G1421" i="16"/>
  <c r="G1413" i="16"/>
  <c r="G1391" i="16"/>
  <c r="G1364" i="16"/>
  <c r="G1359" i="16"/>
  <c r="G1685" i="16"/>
  <c r="G1677" i="16"/>
  <c r="G1613" i="16"/>
  <c r="G1565" i="16"/>
  <c r="G1579" i="16"/>
  <c r="G1515" i="16"/>
  <c r="G1368" i="16"/>
  <c r="G1417" i="16"/>
  <c r="G1356" i="16"/>
  <c r="G1681" i="16"/>
  <c r="G1649" i="16"/>
  <c r="G1617" i="16"/>
  <c r="G1395" i="16"/>
  <c r="G1352" i="16"/>
  <c r="G1609" i="16"/>
  <c r="G1569" i="16"/>
  <c r="G1473" i="16"/>
  <c r="G1425" i="16"/>
  <c r="G1409" i="16"/>
  <c r="G1296" i="16"/>
  <c r="G1289" i="16"/>
  <c r="G1300" i="16"/>
  <c r="G1292" i="16"/>
  <c r="G1284" i="16"/>
  <c r="G2076" i="16"/>
  <c r="G2060" i="16"/>
  <c r="G2040" i="16"/>
  <c r="G2020" i="16"/>
  <c r="G2000" i="16"/>
  <c r="G1980" i="16"/>
  <c r="G1956" i="16"/>
  <c r="G1912" i="16"/>
  <c r="G2061" i="16"/>
  <c r="G2045" i="16"/>
  <c r="G2021" i="16"/>
  <c r="G2075" i="16"/>
  <c r="G2067" i="16"/>
  <c r="G1999" i="16"/>
  <c r="G1979" i="16"/>
  <c r="G1955" i="16"/>
  <c r="G2074" i="16"/>
  <c r="G2066" i="16"/>
  <c r="G2014" i="16"/>
  <c r="G1954" i="16"/>
  <c r="G1906" i="16"/>
  <c r="G1898" i="16"/>
  <c r="G2041" i="16"/>
  <c r="G1913" i="16"/>
  <c r="G1261" i="16"/>
  <c r="G1241" i="16"/>
  <c r="O31" i="16"/>
  <c r="Q28" i="17" s="1"/>
  <c r="G1237" i="16"/>
  <c r="AC2052" i="16" l="1"/>
  <c r="AE2052" i="16" s="1"/>
  <c r="AD404" i="17"/>
  <c r="AF404" i="17" s="1"/>
  <c r="AC2053" i="16"/>
  <c r="AE2053" i="16" s="1"/>
  <c r="AC747" i="42"/>
  <c r="AE747" i="42" s="1"/>
  <c r="H445" i="42"/>
  <c r="J445" i="42" s="1"/>
  <c r="H439" i="42"/>
  <c r="J439" i="42" s="1"/>
  <c r="H435" i="42"/>
  <c r="J435" i="42" s="1"/>
  <c r="H431" i="42"/>
  <c r="J431" i="42" s="1"/>
  <c r="H425" i="42"/>
  <c r="J425" i="42" s="1"/>
  <c r="H421" i="42"/>
  <c r="J421" i="42" s="1"/>
  <c r="H417" i="42"/>
  <c r="J417" i="42" s="1"/>
  <c r="H413" i="42"/>
  <c r="J413" i="42" s="1"/>
  <c r="H261" i="42"/>
  <c r="J261" i="42" s="1"/>
  <c r="H259" i="42"/>
  <c r="J259" i="42" s="1"/>
  <c r="H253" i="42"/>
  <c r="J253" i="42" s="1"/>
  <c r="H249" i="42"/>
  <c r="J249" i="42" s="1"/>
  <c r="H245" i="42"/>
  <c r="J245" i="42" s="1"/>
  <c r="H241" i="42"/>
  <c r="J241" i="42" s="1"/>
  <c r="H237" i="42"/>
  <c r="J237" i="42" s="1"/>
  <c r="H235" i="42"/>
  <c r="J235" i="42" s="1"/>
  <c r="H231" i="42"/>
  <c r="J231" i="42" s="1"/>
  <c r="H229" i="42"/>
  <c r="J229" i="42" s="1"/>
  <c r="H163" i="42"/>
  <c r="J163" i="42" s="1"/>
  <c r="H159" i="42"/>
  <c r="J159" i="42" s="1"/>
  <c r="H77" i="42"/>
  <c r="J77" i="42" s="1"/>
  <c r="H19" i="42"/>
  <c r="J19" i="42" s="1"/>
  <c r="H11" i="42"/>
  <c r="J11" i="42" s="1"/>
  <c r="H216" i="42"/>
  <c r="J216" i="42" s="1"/>
  <c r="H166" i="42"/>
  <c r="J166" i="42" s="1"/>
  <c r="H84" i="42"/>
  <c r="J84" i="42" s="1"/>
  <c r="H78" i="42"/>
  <c r="J78" i="42" s="1"/>
  <c r="H74" i="42"/>
  <c r="J74" i="42" s="1"/>
  <c r="H804" i="42"/>
  <c r="J804" i="42" s="1"/>
  <c r="H682" i="42"/>
  <c r="J682" i="42" s="1"/>
  <c r="H803" i="42"/>
  <c r="J803" i="42" s="1"/>
  <c r="H743" i="42"/>
  <c r="J743" i="42" s="1"/>
  <c r="H681" i="42"/>
  <c r="J681" i="42" s="1"/>
  <c r="H474" i="42"/>
  <c r="J474" i="42" s="1"/>
  <c r="H470" i="42"/>
  <c r="J470" i="42" s="1"/>
  <c r="H468" i="42"/>
  <c r="J468" i="42" s="1"/>
  <c r="H462" i="42"/>
  <c r="J462" i="42" s="1"/>
  <c r="H454" i="42"/>
  <c r="J454" i="42" s="1"/>
  <c r="H450" i="42"/>
  <c r="J450" i="42" s="1"/>
  <c r="H446" i="42"/>
  <c r="J446" i="42" s="1"/>
  <c r="H442" i="42"/>
  <c r="J442" i="42" s="1"/>
  <c r="H428" i="42"/>
  <c r="J428" i="42" s="1"/>
  <c r="H264" i="42"/>
  <c r="J264" i="42" s="1"/>
  <c r="H254" i="42"/>
  <c r="J254" i="42" s="1"/>
  <c r="H234" i="42"/>
  <c r="J234" i="42" s="1"/>
  <c r="H228" i="42"/>
  <c r="J228" i="42" s="1"/>
  <c r="H224" i="42"/>
  <c r="J224" i="42" s="1"/>
  <c r="H220" i="42"/>
  <c r="J220" i="42" s="1"/>
  <c r="H16" i="42"/>
  <c r="J16" i="42" s="1"/>
  <c r="H802" i="42"/>
  <c r="J802" i="42" s="1"/>
  <c r="H680" i="42"/>
  <c r="J680" i="42" s="1"/>
  <c r="H463" i="42"/>
  <c r="J463" i="42" s="1"/>
  <c r="H372" i="17"/>
  <c r="H371" i="17"/>
  <c r="H370" i="17"/>
  <c r="H290" i="17"/>
  <c r="H250" i="17"/>
  <c r="H178" i="17"/>
  <c r="H158" i="17"/>
  <c r="H247" i="17"/>
  <c r="H235" i="17"/>
  <c r="H155" i="17"/>
  <c r="H285" i="17"/>
  <c r="H261" i="17"/>
  <c r="H257" i="17"/>
  <c r="H253" i="17"/>
  <c r="H185" i="17"/>
  <c r="H177" i="17"/>
  <c r="H173" i="17"/>
  <c r="H169" i="17"/>
  <c r="H165" i="17"/>
  <c r="H161" i="17"/>
  <c r="H153" i="17"/>
  <c r="H239" i="17"/>
  <c r="H183" i="17"/>
  <c r="H159" i="17"/>
  <c r="H296" i="17"/>
  <c r="H292" i="17"/>
  <c r="H284" i="17"/>
  <c r="H276" i="17"/>
  <c r="H272" i="17"/>
  <c r="H268" i="17"/>
  <c r="H264" i="17"/>
  <c r="H188" i="17"/>
  <c r="H152" i="17"/>
  <c r="H148" i="17"/>
  <c r="H144" i="17"/>
  <c r="H140" i="17"/>
  <c r="H267" i="17"/>
  <c r="H243" i="17"/>
  <c r="H428" i="17"/>
  <c r="H400" i="17"/>
  <c r="H49" i="17"/>
  <c r="H11" i="17"/>
  <c r="H19" i="17"/>
  <c r="H427" i="17"/>
  <c r="H97" i="17"/>
  <c r="H93" i="17"/>
  <c r="H56" i="17"/>
  <c r="H16" i="17"/>
  <c r="H50" i="17"/>
  <c r="H426" i="17"/>
  <c r="H100" i="17"/>
  <c r="H46" i="17"/>
  <c r="G1341" i="16"/>
  <c r="I1341" i="16" s="1"/>
  <c r="G1337" i="16"/>
  <c r="I1337" i="16" s="1"/>
  <c r="G1333" i="16"/>
  <c r="I1333" i="16" s="1"/>
  <c r="G1347" i="16"/>
  <c r="I1347" i="16" s="1"/>
  <c r="G1684" i="16"/>
  <c r="G1676" i="16"/>
  <c r="G1652" i="16"/>
  <c r="G1648" i="16"/>
  <c r="G1616" i="16"/>
  <c r="G1612" i="16"/>
  <c r="G1568" i="16"/>
  <c r="G1564" i="16"/>
  <c r="G1532" i="16"/>
  <c r="G1460" i="16"/>
  <c r="G1440" i="16"/>
  <c r="G1428" i="16"/>
  <c r="G1424" i="16"/>
  <c r="G1420" i="16"/>
  <c r="G1416" i="16"/>
  <c r="G1412" i="16"/>
  <c r="G1408" i="16"/>
  <c r="G1594" i="16"/>
  <c r="G1586" i="16"/>
  <c r="G1582" i="16"/>
  <c r="G1514" i="16"/>
  <c r="G1474" i="16"/>
  <c r="G1398" i="16"/>
  <c r="G1394" i="16"/>
  <c r="G1390" i="16"/>
  <c r="G1386" i="16"/>
  <c r="G1671" i="16"/>
  <c r="G1655" i="16"/>
  <c r="G1631" i="16"/>
  <c r="G1623" i="16"/>
  <c r="G1607" i="16"/>
  <c r="G1575" i="16"/>
  <c r="G1559" i="16"/>
  <c r="G1519" i="16"/>
  <c r="G1447" i="16"/>
  <c r="G1381" i="16"/>
  <c r="G1355" i="16"/>
  <c r="G1659" i="16"/>
  <c r="G1643" i="16"/>
  <c r="G1635" i="16"/>
  <c r="G1627" i="16"/>
  <c r="G1603" i="16"/>
  <c r="G1629" i="16"/>
  <c r="G1597" i="16"/>
  <c r="G1573" i="16"/>
  <c r="G1549" i="16"/>
  <c r="G1633" i="16"/>
  <c r="G1601" i="16"/>
  <c r="G1403" i="16"/>
  <c r="G1625" i="16"/>
  <c r="G1545" i="16"/>
  <c r="G1433" i="16"/>
  <c r="G1401" i="16"/>
  <c r="G1377" i="16"/>
  <c r="G1367" i="16"/>
  <c r="G1555" i="16"/>
  <c r="G1539" i="16"/>
  <c r="G1523" i="16"/>
  <c r="G1373" i="16"/>
  <c r="G1363" i="16"/>
  <c r="G1641" i="16"/>
  <c r="G1537" i="16"/>
  <c r="G1351" i="16"/>
  <c r="G1305" i="16"/>
  <c r="G1299" i="16"/>
  <c r="G1295" i="16"/>
  <c r="G1283" i="16"/>
  <c r="G2028" i="16"/>
  <c r="G1972" i="16"/>
  <c r="G1968" i="16"/>
  <c r="G1952" i="16"/>
  <c r="G1940" i="16"/>
  <c r="G1928" i="16"/>
  <c r="G2038" i="16"/>
  <c r="G2018" i="16"/>
  <c r="G1994" i="16"/>
  <c r="G1966" i="16"/>
  <c r="G1942" i="16"/>
  <c r="G2013" i="16"/>
  <c r="G2039" i="16"/>
  <c r="G2027" i="16"/>
  <c r="G2019" i="16"/>
  <c r="G1967" i="16"/>
  <c r="G1951" i="16"/>
  <c r="G1947" i="16"/>
  <c r="G1931" i="16"/>
  <c r="G2034" i="16"/>
  <c r="G2006" i="16"/>
  <c r="G1998" i="16"/>
  <c r="G1990" i="16"/>
  <c r="G1930" i="16"/>
  <c r="G2033" i="16"/>
  <c r="G1993" i="16"/>
  <c r="G2005" i="16"/>
  <c r="G1925" i="16"/>
  <c r="G1953" i="16"/>
  <c r="G1997" i="16"/>
  <c r="G1929" i="16"/>
  <c r="G1260" i="16"/>
  <c r="O30" i="16"/>
  <c r="Q27" i="17" s="1"/>
  <c r="G1240" i="16"/>
  <c r="G1236" i="16"/>
  <c r="Z1863" i="16" l="1"/>
  <c r="AB1863" i="16" s="1"/>
  <c r="Z1861" i="16"/>
  <c r="AB1861" i="16" s="1"/>
  <c r="AC2050" i="16"/>
  <c r="AE2050" i="16" s="1"/>
  <c r="Z1859" i="16"/>
  <c r="AB1859" i="16" s="1"/>
  <c r="Z1860" i="16"/>
  <c r="AB1860" i="16" s="1"/>
  <c r="Z1864" i="16"/>
  <c r="AB1864" i="16" s="1"/>
  <c r="Z1862" i="16"/>
  <c r="AB1862" i="16" s="1"/>
  <c r="AC2051" i="16"/>
  <c r="AE2051" i="16" s="1"/>
  <c r="Z1858" i="16"/>
  <c r="AB1858" i="16" s="1"/>
  <c r="H427" i="42"/>
  <c r="J427" i="42" s="1"/>
  <c r="H251" i="42"/>
  <c r="J251" i="42" s="1"/>
  <c r="H227" i="42"/>
  <c r="J227" i="42" s="1"/>
  <c r="H223" i="42"/>
  <c r="J223" i="42" s="1"/>
  <c r="H219" i="42"/>
  <c r="J219" i="42" s="1"/>
  <c r="H215" i="42"/>
  <c r="J215" i="42" s="1"/>
  <c r="H155" i="42"/>
  <c r="J155" i="42" s="1"/>
  <c r="H75" i="42"/>
  <c r="J75" i="42" s="1"/>
  <c r="H73" i="42"/>
  <c r="J73" i="42" s="1"/>
  <c r="H17" i="42"/>
  <c r="J17" i="42" s="1"/>
  <c r="H15" i="42"/>
  <c r="J15" i="42" s="1"/>
  <c r="H13" i="42"/>
  <c r="J13" i="42" s="1"/>
  <c r="H9" i="42"/>
  <c r="J9" i="42" s="1"/>
  <c r="H7" i="42"/>
  <c r="J7" i="42" s="1"/>
  <c r="H164" i="42"/>
  <c r="J164" i="42" s="1"/>
  <c r="H156" i="42"/>
  <c r="J156" i="42" s="1"/>
  <c r="H80" i="42"/>
  <c r="J80" i="42" s="1"/>
  <c r="H801" i="42"/>
  <c r="J801" i="42" s="1"/>
  <c r="H799" i="42"/>
  <c r="J799" i="42" s="1"/>
  <c r="H774" i="42"/>
  <c r="J774" i="42" s="1"/>
  <c r="H745" i="42"/>
  <c r="J745" i="42" s="1"/>
  <c r="H460" i="42"/>
  <c r="J460" i="42" s="1"/>
  <c r="H458" i="42"/>
  <c r="J458" i="42" s="1"/>
  <c r="H444" i="42"/>
  <c r="J444" i="42" s="1"/>
  <c r="H438" i="42"/>
  <c r="J438" i="42" s="1"/>
  <c r="H434" i="42"/>
  <c r="J434" i="42" s="1"/>
  <c r="H424" i="42"/>
  <c r="J424" i="42" s="1"/>
  <c r="H420" i="42"/>
  <c r="J420" i="42" s="1"/>
  <c r="H416" i="42"/>
  <c r="J416" i="42" s="1"/>
  <c r="H412" i="42"/>
  <c r="J412" i="42" s="1"/>
  <c r="H260" i="42"/>
  <c r="J260" i="42" s="1"/>
  <c r="H258" i="42"/>
  <c r="J258" i="42" s="1"/>
  <c r="H256" i="42"/>
  <c r="J256" i="42" s="1"/>
  <c r="H250" i="42"/>
  <c r="J250" i="42" s="1"/>
  <c r="H248" i="42"/>
  <c r="J248" i="42" s="1"/>
  <c r="H244" i="42"/>
  <c r="J244" i="42" s="1"/>
  <c r="H240" i="42"/>
  <c r="J240" i="42" s="1"/>
  <c r="H238" i="42"/>
  <c r="J238" i="42" s="1"/>
  <c r="H236" i="42"/>
  <c r="J236" i="42" s="1"/>
  <c r="H162" i="42"/>
  <c r="J162" i="42" s="1"/>
  <c r="H154" i="42"/>
  <c r="J154" i="42" s="1"/>
  <c r="H152" i="42"/>
  <c r="J152" i="42" s="1"/>
  <c r="H82" i="42"/>
  <c r="J82" i="42" s="1"/>
  <c r="H8" i="42"/>
  <c r="J8" i="42" s="1"/>
  <c r="H800" i="42"/>
  <c r="J800" i="42" s="1"/>
  <c r="H744" i="42"/>
  <c r="J744" i="42" s="1"/>
  <c r="H465" i="42"/>
  <c r="J465" i="42" s="1"/>
  <c r="H457" i="42"/>
  <c r="J457" i="42" s="1"/>
  <c r="H449" i="42"/>
  <c r="J449" i="42" s="1"/>
  <c r="H467" i="42"/>
  <c r="J467" i="42" s="1"/>
  <c r="H469" i="42"/>
  <c r="J469" i="42" s="1"/>
  <c r="H453" i="42"/>
  <c r="J453" i="42" s="1"/>
  <c r="H282" i="17"/>
  <c r="H266" i="17"/>
  <c r="H246" i="17"/>
  <c r="H242" i="17"/>
  <c r="H238" i="17"/>
  <c r="H234" i="17"/>
  <c r="H182" i="17"/>
  <c r="H174" i="17"/>
  <c r="H162" i="17"/>
  <c r="H271" i="17"/>
  <c r="H143" i="17"/>
  <c r="H289" i="17"/>
  <c r="H249" i="17"/>
  <c r="H291" i="17"/>
  <c r="H275" i="17"/>
  <c r="H147" i="17"/>
  <c r="H280" i="17"/>
  <c r="H260" i="17"/>
  <c r="H256" i="17"/>
  <c r="H184" i="17"/>
  <c r="H180" i="17"/>
  <c r="H172" i="17"/>
  <c r="H168" i="17"/>
  <c r="H164" i="17"/>
  <c r="H160" i="17"/>
  <c r="H287" i="17"/>
  <c r="H279" i="17"/>
  <c r="H175" i="17"/>
  <c r="H151" i="17"/>
  <c r="H139" i="17"/>
  <c r="H424" i="17"/>
  <c r="H98" i="17"/>
  <c r="H90" i="17"/>
  <c r="H45" i="17"/>
  <c r="H15" i="17"/>
  <c r="H401" i="17"/>
  <c r="J401" i="17" s="1"/>
  <c r="H54" i="17"/>
  <c r="H423" i="17"/>
  <c r="H89" i="17"/>
  <c r="H52" i="17"/>
  <c r="H8" i="17"/>
  <c r="H413" i="17"/>
  <c r="H402" i="17"/>
  <c r="J402" i="17" s="1"/>
  <c r="H96" i="17"/>
  <c r="H88" i="17"/>
  <c r="H47" i="17"/>
  <c r="H9" i="17"/>
  <c r="H13" i="17"/>
  <c r="H17" i="17"/>
  <c r="H7" i="17"/>
  <c r="H425" i="17"/>
  <c r="H86" i="17"/>
  <c r="G1876" i="16"/>
  <c r="G1859" i="16"/>
  <c r="G1875" i="16"/>
  <c r="G1864" i="16"/>
  <c r="G1856" i="16"/>
  <c r="G1860" i="16"/>
  <c r="G1336" i="16"/>
  <c r="I1336" i="16" s="1"/>
  <c r="G1343" i="16"/>
  <c r="I1343" i="16" s="1"/>
  <c r="G1331" i="16"/>
  <c r="I1331" i="16" s="1"/>
  <c r="G1346" i="16"/>
  <c r="I1346" i="16" s="1"/>
  <c r="G1330" i="16"/>
  <c r="I1330" i="16" s="1"/>
  <c r="G1340" i="16"/>
  <c r="I1340" i="16" s="1"/>
  <c r="G1332" i="16"/>
  <c r="I1332" i="16" s="1"/>
  <c r="G1680" i="16"/>
  <c r="G1640" i="16"/>
  <c r="G1632" i="16"/>
  <c r="G1628" i="16"/>
  <c r="G1624" i="16"/>
  <c r="G1608" i="16"/>
  <c r="G1600" i="16"/>
  <c r="G1596" i="16"/>
  <c r="G1592" i="16"/>
  <c r="G1588" i="16"/>
  <c r="G1584" i="16"/>
  <c r="G1572" i="16"/>
  <c r="G1548" i="16"/>
  <c r="G1544" i="16"/>
  <c r="G1540" i="16"/>
  <c r="G1536" i="16"/>
  <c r="G1508" i="16"/>
  <c r="G1504" i="16"/>
  <c r="G1500" i="16"/>
  <c r="G1496" i="16"/>
  <c r="G1492" i="16"/>
  <c r="G1488" i="16"/>
  <c r="G1484" i="16"/>
  <c r="G1480" i="16"/>
  <c r="G1476" i="16"/>
  <c r="G1472" i="16"/>
  <c r="G1468" i="16"/>
  <c r="G1452" i="16"/>
  <c r="G1444" i="16"/>
  <c r="G1432" i="16"/>
  <c r="G1670" i="16"/>
  <c r="G1662" i="16"/>
  <c r="G1658" i="16"/>
  <c r="G1654" i="16"/>
  <c r="G1642" i="16"/>
  <c r="G1638" i="16"/>
  <c r="G1634" i="16"/>
  <c r="G1630" i="16"/>
  <c r="G1626" i="16"/>
  <c r="G1622" i="16"/>
  <c r="G1606" i="16"/>
  <c r="G1602" i="16"/>
  <c r="G1590" i="16"/>
  <c r="G1578" i="16"/>
  <c r="G1574" i="16"/>
  <c r="G1562" i="16"/>
  <c r="G1558" i="16"/>
  <c r="G1554" i="16"/>
  <c r="G1550" i="16"/>
  <c r="G1542" i="16"/>
  <c r="G1538" i="16"/>
  <c r="G1526" i="16"/>
  <c r="G1522" i="16"/>
  <c r="G1518" i="16"/>
  <c r="G1498" i="16"/>
  <c r="G1494" i="16"/>
  <c r="G1490" i="16"/>
  <c r="G1486" i="16"/>
  <c r="G1482" i="16"/>
  <c r="G1478" i="16"/>
  <c r="G1470" i="16"/>
  <c r="G1466" i="16"/>
  <c r="G1450" i="16"/>
  <c r="G1446" i="16"/>
  <c r="G1442" i="16"/>
  <c r="G1438" i="16"/>
  <c r="G1406" i="16"/>
  <c r="G1402" i="16"/>
  <c r="G1370" i="16"/>
  <c r="G1366" i="16"/>
  <c r="G1362" i="16"/>
  <c r="G1358" i="16"/>
  <c r="G1354" i="16"/>
  <c r="G1350" i="16"/>
  <c r="G1647" i="16"/>
  <c r="G1615" i="16"/>
  <c r="G1591" i="16"/>
  <c r="G1583" i="16"/>
  <c r="G1567" i="16"/>
  <c r="G1551" i="16"/>
  <c r="G1535" i="16"/>
  <c r="G1495" i="16"/>
  <c r="G1487" i="16"/>
  <c r="G1479" i="16"/>
  <c r="G1471" i="16"/>
  <c r="G1463" i="16"/>
  <c r="G1455" i="16"/>
  <c r="G1439" i="16"/>
  <c r="G1431" i="16"/>
  <c r="G1423" i="16"/>
  <c r="G1415" i="16"/>
  <c r="G1407" i="16"/>
  <c r="G1376" i="16"/>
  <c r="G1371" i="16"/>
  <c r="G1517" i="16"/>
  <c r="G1509" i="16"/>
  <c r="G1501" i="16"/>
  <c r="G1493" i="16"/>
  <c r="G1485" i="16"/>
  <c r="G1477" i="16"/>
  <c r="G1469" i="16"/>
  <c r="G1453" i="16"/>
  <c r="G1445" i="16"/>
  <c r="G1397" i="16"/>
  <c r="G1385" i="16"/>
  <c r="G1380" i="16"/>
  <c r="G1683" i="16"/>
  <c r="G1675" i="16"/>
  <c r="G1667" i="16"/>
  <c r="G1651" i="16"/>
  <c r="G1619" i="16"/>
  <c r="G1611" i="16"/>
  <c r="G1595" i="16"/>
  <c r="G1653" i="16"/>
  <c r="G1637" i="16"/>
  <c r="G1589" i="16"/>
  <c r="G1581" i="16"/>
  <c r="G1563" i="16"/>
  <c r="G1531" i="16"/>
  <c r="G1499" i="16"/>
  <c r="G1483" i="16"/>
  <c r="G1467" i="16"/>
  <c r="G1451" i="16"/>
  <c r="G1419" i="16"/>
  <c r="G1389" i="16"/>
  <c r="G1593" i="16"/>
  <c r="G1513" i="16"/>
  <c r="G1497" i="16"/>
  <c r="G1481" i="16"/>
  <c r="G1465" i="16"/>
  <c r="G1587" i="16"/>
  <c r="G1571" i="16"/>
  <c r="G1507" i="16"/>
  <c r="G1491" i="16"/>
  <c r="G1475" i="16"/>
  <c r="G1443" i="16"/>
  <c r="G1427" i="16"/>
  <c r="G1411" i="16"/>
  <c r="G1384" i="16"/>
  <c r="G1585" i="16"/>
  <c r="G1553" i="16"/>
  <c r="G1505" i="16"/>
  <c r="G1489" i="16"/>
  <c r="G1457" i="16"/>
  <c r="G1441" i="16"/>
  <c r="G1393" i="16"/>
  <c r="G1372" i="16"/>
  <c r="G1361" i="16"/>
  <c r="G1306" i="16"/>
  <c r="G1302" i="16"/>
  <c r="G1298" i="16"/>
  <c r="G1294" i="16"/>
  <c r="G1286" i="16"/>
  <c r="G1282" i="16"/>
  <c r="G1304" i="16"/>
  <c r="G1288" i="16"/>
  <c r="G1291" i="16"/>
  <c r="G1303" i="16"/>
  <c r="G1287" i="16"/>
  <c r="G2072" i="16"/>
  <c r="G2064" i="16"/>
  <c r="G2044" i="16"/>
  <c r="G2036" i="16"/>
  <c r="G2032" i="16"/>
  <c r="G2024" i="16"/>
  <c r="G2016" i="16"/>
  <c r="G2012" i="16"/>
  <c r="G2008" i="16"/>
  <c r="G2004" i="16"/>
  <c r="G1996" i="16"/>
  <c r="G1992" i="16"/>
  <c r="G1988" i="16"/>
  <c r="G1984" i="16"/>
  <c r="G1976" i="16"/>
  <c r="G1964" i="16"/>
  <c r="G1960" i="16"/>
  <c r="G1948" i="16"/>
  <c r="G1944" i="16"/>
  <c r="G1936" i="16"/>
  <c r="G1924" i="16"/>
  <c r="G1916" i="16"/>
  <c r="G1908" i="16"/>
  <c r="G1904" i="16"/>
  <c r="G1900" i="16"/>
  <c r="G2026" i="16"/>
  <c r="G2010" i="16"/>
  <c r="G1986" i="16"/>
  <c r="G1974" i="16"/>
  <c r="G1950" i="16"/>
  <c r="G1926" i="16"/>
  <c r="G1918" i="16"/>
  <c r="G1910" i="16"/>
  <c r="G1902" i="16"/>
  <c r="G2073" i="16"/>
  <c r="G2037" i="16"/>
  <c r="G2029" i="16"/>
  <c r="G2071" i="16"/>
  <c r="G2059" i="16"/>
  <c r="G2035" i="16"/>
  <c r="G2031" i="16"/>
  <c r="G2011" i="16"/>
  <c r="G2007" i="16"/>
  <c r="G2003" i="16"/>
  <c r="G1995" i="16"/>
  <c r="G1991" i="16"/>
  <c r="G1987" i="16"/>
  <c r="G1983" i="16"/>
  <c r="G1975" i="16"/>
  <c r="G1971" i="16"/>
  <c r="G1963" i="16"/>
  <c r="G1943" i="16"/>
  <c r="G1939" i="16"/>
  <c r="G1935" i="16"/>
  <c r="G1927" i="16"/>
  <c r="G1923" i="16"/>
  <c r="G1911" i="16"/>
  <c r="G1907" i="16"/>
  <c r="G1903" i="16"/>
  <c r="G1899" i="16"/>
  <c r="G2070" i="16"/>
  <c r="G2058" i="16"/>
  <c r="G2030" i="16"/>
  <c r="G1982" i="16"/>
  <c r="G1978" i="16"/>
  <c r="G1970" i="16"/>
  <c r="G1962" i="16"/>
  <c r="G1946" i="16"/>
  <c r="G1938" i="16"/>
  <c r="G1922" i="16"/>
  <c r="G2065" i="16"/>
  <c r="G2025" i="16"/>
  <c r="G2017" i="16"/>
  <c r="G2009" i="16"/>
  <c r="G1977" i="16"/>
  <c r="G1961" i="16"/>
  <c r="G1945" i="16"/>
  <c r="G1989" i="16"/>
  <c r="G1973" i="16"/>
  <c r="G1941" i="16"/>
  <c r="G1909" i="16"/>
  <c r="G1985" i="16"/>
  <c r="G1969" i="16"/>
  <c r="G1937" i="16"/>
  <c r="G1921" i="16"/>
  <c r="G1981" i="16"/>
  <c r="G1965" i="16"/>
  <c r="G1949" i="16"/>
  <c r="G1917" i="16"/>
  <c r="G1901" i="16"/>
  <c r="G1897" i="16"/>
  <c r="G1259" i="16"/>
  <c r="G1239" i="16"/>
  <c r="G1235" i="16"/>
  <c r="O29" i="16"/>
  <c r="Q26" i="17" s="1"/>
  <c r="O28" i="16" l="1"/>
  <c r="Q25" i="17" s="1"/>
  <c r="O27" i="16" l="1"/>
  <c r="F1869" i="16"/>
  <c r="O26" i="16" l="1"/>
  <c r="Q24" i="17"/>
  <c r="M1189" i="26"/>
  <c r="M1188" i="26"/>
  <c r="M1187" i="26"/>
  <c r="M1186" i="26"/>
  <c r="M1185" i="26"/>
  <c r="M1184" i="26"/>
  <c r="M1183" i="26"/>
  <c r="O25" i="16" l="1"/>
  <c r="Q23" i="17"/>
  <c r="I400" i="32"/>
  <c r="I415" i="32"/>
  <c r="I416" i="32"/>
  <c r="I417" i="32"/>
  <c r="I418" i="32"/>
  <c r="I419" i="32"/>
  <c r="I420" i="32"/>
  <c r="I421" i="32"/>
  <c r="I422" i="32"/>
  <c r="I423" i="32"/>
  <c r="I424" i="32"/>
  <c r="I425" i="32"/>
  <c r="I426" i="32"/>
  <c r="I427" i="32"/>
  <c r="I428" i="32"/>
  <c r="I429" i="32"/>
  <c r="I430" i="32"/>
  <c r="I431" i="32"/>
  <c r="I432" i="32"/>
  <c r="I433" i="32"/>
  <c r="I434" i="32"/>
  <c r="I435" i="32"/>
  <c r="I436" i="32"/>
  <c r="I437" i="32"/>
  <c r="I438" i="32"/>
  <c r="I439" i="32"/>
  <c r="I440" i="32"/>
  <c r="I441" i="32"/>
  <c r="I442" i="32"/>
  <c r="I443" i="32"/>
  <c r="I444" i="32"/>
  <c r="O24" i="16" l="1"/>
  <c r="Q22" i="17"/>
  <c r="J347" i="32"/>
  <c r="I347" i="32"/>
  <c r="J346" i="32"/>
  <c r="I346" i="32"/>
  <c r="O23" i="16" l="1"/>
  <c r="Q21" i="17"/>
  <c r="S37" i="17"/>
  <c r="S20" i="17"/>
  <c r="K20" i="17"/>
  <c r="S19" i="17"/>
  <c r="K19" i="17"/>
  <c r="S18" i="17"/>
  <c r="K18" i="17"/>
  <c r="S117" i="17"/>
  <c r="S101" i="17"/>
  <c r="K101" i="17"/>
  <c r="S100" i="17"/>
  <c r="K100" i="17"/>
  <c r="S99" i="17"/>
  <c r="K99" i="17"/>
  <c r="S415" i="17"/>
  <c r="S414" i="17"/>
  <c r="K414" i="17"/>
  <c r="J414" i="17"/>
  <c r="S430" i="17"/>
  <c r="S429" i="17"/>
  <c r="K429" i="17"/>
  <c r="J429" i="17"/>
  <c r="O22" i="16" l="1"/>
  <c r="Q20" i="17"/>
  <c r="I1228" i="16"/>
  <c r="J1228" i="16"/>
  <c r="O21" i="16" l="1"/>
  <c r="Q19" i="17"/>
  <c r="Q1884" i="16"/>
  <c r="Q1866" i="16"/>
  <c r="O20" i="16" l="1"/>
  <c r="Q18" i="17"/>
  <c r="F1887" i="16"/>
  <c r="O19" i="16" l="1"/>
  <c r="Q17" i="17"/>
  <c r="F1890" i="16"/>
  <c r="O18" i="16" l="1"/>
  <c r="Q16" i="17"/>
  <c r="I446" i="32"/>
  <c r="I447" i="32"/>
  <c r="J447" i="32"/>
  <c r="I448" i="32"/>
  <c r="J448" i="32"/>
  <c r="I449" i="32"/>
  <c r="J449" i="32"/>
  <c r="I450" i="32"/>
  <c r="J450" i="32"/>
  <c r="I451" i="32"/>
  <c r="J451" i="32"/>
  <c r="I452" i="32"/>
  <c r="J452" i="32"/>
  <c r="I453" i="32"/>
  <c r="J453" i="32"/>
  <c r="J345" i="32"/>
  <c r="I345" i="32"/>
  <c r="J344" i="32"/>
  <c r="I344" i="32"/>
  <c r="M1182" i="26"/>
  <c r="M1181" i="26"/>
  <c r="M1180" i="26"/>
  <c r="M1109" i="26"/>
  <c r="M1108" i="26"/>
  <c r="M1107" i="26"/>
  <c r="M1106" i="26"/>
  <c r="M1105" i="26"/>
  <c r="M1104" i="26"/>
  <c r="M1103" i="26"/>
  <c r="M1102" i="26"/>
  <c r="M1101" i="26"/>
  <c r="M1100" i="26"/>
  <c r="M1099" i="26"/>
  <c r="M1098" i="26"/>
  <c r="M1097" i="26"/>
  <c r="M1096" i="26"/>
  <c r="M1095" i="26"/>
  <c r="M1094" i="26"/>
  <c r="M1093" i="26"/>
  <c r="M1092" i="26"/>
  <c r="M1091" i="26"/>
  <c r="M1090" i="26"/>
  <c r="M1089" i="26"/>
  <c r="M1088" i="26"/>
  <c r="M1087" i="26"/>
  <c r="M1086" i="26"/>
  <c r="M1085" i="26"/>
  <c r="M1084" i="26"/>
  <c r="M1083" i="26"/>
  <c r="M1082" i="26"/>
  <c r="M1081" i="26"/>
  <c r="M1080" i="26"/>
  <c r="M1079" i="26"/>
  <c r="M1078" i="26"/>
  <c r="M1077" i="26"/>
  <c r="M1076" i="26"/>
  <c r="M1075" i="26"/>
  <c r="M1074" i="26"/>
  <c r="M1073" i="26"/>
  <c r="M1072" i="26"/>
  <c r="M1071" i="26"/>
  <c r="M1070" i="26"/>
  <c r="M1069" i="26"/>
  <c r="M1068" i="26"/>
  <c r="M1067" i="26"/>
  <c r="M1066" i="26"/>
  <c r="M1065" i="26"/>
  <c r="M1064" i="26"/>
  <c r="M1063" i="26"/>
  <c r="M1062" i="26"/>
  <c r="M1061" i="26"/>
  <c r="M1060" i="26"/>
  <c r="M1059" i="26"/>
  <c r="M1058" i="26"/>
  <c r="M1057" i="26"/>
  <c r="M1056" i="26"/>
  <c r="M1055" i="26"/>
  <c r="M1054" i="26"/>
  <c r="M1053" i="26"/>
  <c r="M1052" i="26"/>
  <c r="M1051" i="26"/>
  <c r="M1050" i="26"/>
  <c r="M1049" i="26"/>
  <c r="M1048" i="26"/>
  <c r="M1047" i="26"/>
  <c r="M1046" i="26"/>
  <c r="M1045" i="26"/>
  <c r="M1044" i="26"/>
  <c r="M1043" i="26"/>
  <c r="M1042" i="26"/>
  <c r="M1041" i="26"/>
  <c r="M1040" i="26"/>
  <c r="M1039" i="26"/>
  <c r="M1038" i="26"/>
  <c r="M1037" i="26"/>
  <c r="M1036" i="26"/>
  <c r="M1035" i="26"/>
  <c r="M1034" i="26"/>
  <c r="M1033" i="26"/>
  <c r="M1032" i="26"/>
  <c r="M1031" i="26"/>
  <c r="M1030" i="26"/>
  <c r="M1029" i="26"/>
  <c r="M1028" i="26"/>
  <c r="M1027" i="26"/>
  <c r="M1026" i="26"/>
  <c r="M1025" i="26"/>
  <c r="M1024" i="26"/>
  <c r="M1023" i="26"/>
  <c r="M1022" i="26"/>
  <c r="M1021" i="26"/>
  <c r="M1020" i="26"/>
  <c r="M1019" i="26"/>
  <c r="M1018" i="26"/>
  <c r="M1017" i="26"/>
  <c r="M1016" i="26"/>
  <c r="M1015" i="26"/>
  <c r="M1014" i="26"/>
  <c r="M1013" i="26"/>
  <c r="M1012" i="26"/>
  <c r="M1011" i="26"/>
  <c r="M1010" i="26"/>
  <c r="M1009" i="26"/>
  <c r="M1008" i="26"/>
  <c r="M1007" i="26"/>
  <c r="M1006" i="26"/>
  <c r="M1005" i="26"/>
  <c r="M1004" i="26"/>
  <c r="M1003" i="26"/>
  <c r="M1002" i="26"/>
  <c r="M1001" i="26"/>
  <c r="M1000" i="26"/>
  <c r="M999" i="26"/>
  <c r="M998" i="26"/>
  <c r="M997" i="26"/>
  <c r="M996" i="26"/>
  <c r="M995" i="26"/>
  <c r="M994" i="26"/>
  <c r="M993" i="26"/>
  <c r="M992" i="26"/>
  <c r="M991" i="26"/>
  <c r="M990" i="26"/>
  <c r="M989" i="26"/>
  <c r="M988" i="26"/>
  <c r="M987" i="26"/>
  <c r="M986" i="26"/>
  <c r="M985" i="26"/>
  <c r="M984" i="26"/>
  <c r="M983" i="26"/>
  <c r="M982" i="26"/>
  <c r="M981" i="26"/>
  <c r="M980" i="26"/>
  <c r="M979" i="26"/>
  <c r="M978" i="26"/>
  <c r="M977" i="26"/>
  <c r="M976" i="26"/>
  <c r="M975" i="26"/>
  <c r="M974" i="26"/>
  <c r="M973" i="26"/>
  <c r="M972" i="26"/>
  <c r="M971" i="26"/>
  <c r="M970" i="26"/>
  <c r="M969" i="26"/>
  <c r="M968" i="26"/>
  <c r="M967" i="26"/>
  <c r="M966" i="26"/>
  <c r="M965" i="26"/>
  <c r="M964" i="26"/>
  <c r="M963" i="26"/>
  <c r="M962" i="26"/>
  <c r="M961" i="26"/>
  <c r="M960" i="26"/>
  <c r="M959" i="26"/>
  <c r="M958" i="26"/>
  <c r="O17" i="16" l="1"/>
  <c r="Q15" i="17"/>
  <c r="K180" i="17"/>
  <c r="S180" i="17"/>
  <c r="K181" i="17"/>
  <c r="S181" i="17"/>
  <c r="K182" i="17"/>
  <c r="S182" i="17"/>
  <c r="K183" i="17"/>
  <c r="S183" i="17"/>
  <c r="K184" i="17"/>
  <c r="S184" i="17"/>
  <c r="K185" i="17"/>
  <c r="S185" i="17"/>
  <c r="K186" i="17"/>
  <c r="S186" i="17"/>
  <c r="K187" i="17"/>
  <c r="S187" i="17"/>
  <c r="K188" i="17"/>
  <c r="S188" i="17"/>
  <c r="K225" i="17"/>
  <c r="O16" i="16" l="1"/>
  <c r="Q14" i="17"/>
  <c r="J427" i="17"/>
  <c r="K427" i="17"/>
  <c r="S427" i="17"/>
  <c r="J428" i="17"/>
  <c r="K428" i="17"/>
  <c r="S428" i="17"/>
  <c r="S413" i="17"/>
  <c r="K413" i="17"/>
  <c r="K14" i="17"/>
  <c r="S14" i="17"/>
  <c r="K15" i="17"/>
  <c r="S15" i="17"/>
  <c r="K16" i="17"/>
  <c r="S16" i="17"/>
  <c r="K17" i="17"/>
  <c r="S17" i="17"/>
  <c r="K98" i="17"/>
  <c r="S98" i="17"/>
  <c r="O15" i="16" l="1"/>
  <c r="Q13" i="17"/>
  <c r="J1133" i="16"/>
  <c r="Q1133" i="16"/>
  <c r="J1134" i="16"/>
  <c r="Q1134" i="16"/>
  <c r="J1135" i="16"/>
  <c r="Q1135" i="16"/>
  <c r="J1136" i="16"/>
  <c r="Q1136" i="16"/>
  <c r="J1137" i="16"/>
  <c r="Q1137" i="16"/>
  <c r="J1138" i="16"/>
  <c r="Q1138" i="16"/>
  <c r="J1139" i="16"/>
  <c r="Q1139" i="16"/>
  <c r="J1140" i="16"/>
  <c r="Q1140" i="16"/>
  <c r="J1141" i="16"/>
  <c r="Q1141" i="16"/>
  <c r="J2065" i="16"/>
  <c r="Q2065" i="16"/>
  <c r="J2066" i="16"/>
  <c r="Q2066" i="16"/>
  <c r="J2067" i="16"/>
  <c r="Q2067" i="16"/>
  <c r="J2068" i="16"/>
  <c r="Q2068" i="16"/>
  <c r="J2069" i="16"/>
  <c r="Q2069" i="16"/>
  <c r="J2070" i="16"/>
  <c r="Q2070" i="16"/>
  <c r="J2071" i="16"/>
  <c r="Q2071" i="16"/>
  <c r="J2072" i="16"/>
  <c r="Q2072" i="16"/>
  <c r="J2073" i="16"/>
  <c r="Q2073" i="16"/>
  <c r="J2074" i="16"/>
  <c r="Q2074" i="16"/>
  <c r="J2075" i="16"/>
  <c r="Q2075" i="16"/>
  <c r="J2076" i="16"/>
  <c r="Q2076" i="16"/>
  <c r="J2077" i="16"/>
  <c r="Q2077" i="16"/>
  <c r="J2078" i="16"/>
  <c r="Q2078" i="16"/>
  <c r="J2079" i="16"/>
  <c r="Q2079" i="16"/>
  <c r="J2080" i="16"/>
  <c r="Q2080" i="16"/>
  <c r="J2081" i="16"/>
  <c r="Q2081" i="16"/>
  <c r="J2082" i="16"/>
  <c r="Q2082" i="16"/>
  <c r="O14" i="16" l="1"/>
  <c r="Q12" i="17"/>
  <c r="H44" i="43"/>
  <c r="O13" i="16" l="1"/>
  <c r="Q11" i="17"/>
  <c r="G1192" i="26"/>
  <c r="F1252" i="16"/>
  <c r="O12" i="16" l="1"/>
  <c r="Q10" i="17"/>
  <c r="Q1843" i="16"/>
  <c r="Q1842" i="16"/>
  <c r="F2155" i="16"/>
  <c r="O11" i="16" l="1"/>
  <c r="Q9" i="17"/>
  <c r="G969" i="32"/>
  <c r="G972" i="32" s="1"/>
  <c r="O10" i="16" l="1"/>
  <c r="Q8" i="17"/>
  <c r="M234" i="17"/>
  <c r="M235" i="17"/>
  <c r="M236" i="17"/>
  <c r="M237" i="17"/>
  <c r="M238" i="17"/>
  <c r="M239" i="17"/>
  <c r="M240" i="17"/>
  <c r="M241" i="17"/>
  <c r="M242" i="17"/>
  <c r="M243" i="17"/>
  <c r="M244" i="17"/>
  <c r="M245" i="17"/>
  <c r="M246" i="17"/>
  <c r="M247" i="17"/>
  <c r="M248" i="17"/>
  <c r="M249" i="17"/>
  <c r="M250" i="17"/>
  <c r="M251" i="17"/>
  <c r="M252" i="17"/>
  <c r="M253" i="17"/>
  <c r="M254" i="17"/>
  <c r="M255" i="17"/>
  <c r="M256" i="17"/>
  <c r="M257" i="17"/>
  <c r="M258" i="17"/>
  <c r="M259" i="17"/>
  <c r="M260" i="17"/>
  <c r="M261" i="17"/>
  <c r="M262" i="17"/>
  <c r="M263" i="17"/>
  <c r="M264" i="17"/>
  <c r="M265" i="17"/>
  <c r="M266" i="17"/>
  <c r="M267" i="17"/>
  <c r="M268" i="17"/>
  <c r="M269" i="17"/>
  <c r="M270" i="17"/>
  <c r="M271" i="17"/>
  <c r="M272" i="17"/>
  <c r="M273" i="17"/>
  <c r="M274" i="17"/>
  <c r="M275" i="17"/>
  <c r="M276" i="17"/>
  <c r="M277" i="17"/>
  <c r="M278" i="17"/>
  <c r="M279" i="17"/>
  <c r="M280" i="17"/>
  <c r="M281" i="17"/>
  <c r="M282" i="17"/>
  <c r="M283" i="17"/>
  <c r="M284" i="17"/>
  <c r="M285" i="17"/>
  <c r="M286" i="17"/>
  <c r="M287" i="17"/>
  <c r="M288" i="17"/>
  <c r="M289" i="17"/>
  <c r="M290" i="17"/>
  <c r="M291" i="17"/>
  <c r="M292" i="17"/>
  <c r="M293" i="17"/>
  <c r="M294" i="17"/>
  <c r="M295" i="17"/>
  <c r="M296" i="17"/>
  <c r="M297" i="17"/>
  <c r="M298" i="17"/>
  <c r="M233" i="17"/>
  <c r="L1897" i="16"/>
  <c r="M1897" i="16" s="1"/>
  <c r="N1897" i="16" s="1"/>
  <c r="L1898" i="16"/>
  <c r="M1898" i="16" s="1"/>
  <c r="N1898" i="16" s="1"/>
  <c r="L1899" i="16"/>
  <c r="M1899" i="16" s="1"/>
  <c r="N1899" i="16" s="1"/>
  <c r="L1900" i="16"/>
  <c r="M1900" i="16" s="1"/>
  <c r="N1900" i="16" s="1"/>
  <c r="L1901" i="16"/>
  <c r="M1901" i="16" s="1"/>
  <c r="N1901" i="16" s="1"/>
  <c r="L1902" i="16"/>
  <c r="M1902" i="16" s="1"/>
  <c r="N1902" i="16" s="1"/>
  <c r="L1903" i="16"/>
  <c r="M1903" i="16" s="1"/>
  <c r="N1903" i="16" s="1"/>
  <c r="L1904" i="16"/>
  <c r="M1904" i="16" s="1"/>
  <c r="N1904" i="16" s="1"/>
  <c r="L1905" i="16"/>
  <c r="M1905" i="16" s="1"/>
  <c r="N1905" i="16" s="1"/>
  <c r="L1906" i="16"/>
  <c r="M1906" i="16" s="1"/>
  <c r="N1906" i="16" s="1"/>
  <c r="L1907" i="16"/>
  <c r="M1907" i="16" s="1"/>
  <c r="N1907" i="16" s="1"/>
  <c r="L1908" i="16"/>
  <c r="M1908" i="16" s="1"/>
  <c r="N1908" i="16" s="1"/>
  <c r="L1909" i="16"/>
  <c r="M1909" i="16" s="1"/>
  <c r="N1909" i="16" s="1"/>
  <c r="L1910" i="16"/>
  <c r="M1910" i="16" s="1"/>
  <c r="N1910" i="16" s="1"/>
  <c r="L1911" i="16"/>
  <c r="M1911" i="16" s="1"/>
  <c r="N1911" i="16" s="1"/>
  <c r="L1912" i="16"/>
  <c r="M1912" i="16" s="1"/>
  <c r="N1912" i="16" s="1"/>
  <c r="L1913" i="16"/>
  <c r="M1913" i="16" s="1"/>
  <c r="N1913" i="16" s="1"/>
  <c r="L1914" i="16"/>
  <c r="M1914" i="16" s="1"/>
  <c r="N1914" i="16" s="1"/>
  <c r="L1915" i="16"/>
  <c r="M1915" i="16" s="1"/>
  <c r="N1915" i="16" s="1"/>
  <c r="L1916" i="16"/>
  <c r="M1916" i="16" s="1"/>
  <c r="N1916" i="16" s="1"/>
  <c r="L1917" i="16"/>
  <c r="M1917" i="16" s="1"/>
  <c r="N1917" i="16" s="1"/>
  <c r="L1918" i="16"/>
  <c r="M1918" i="16" s="1"/>
  <c r="N1918" i="16" s="1"/>
  <c r="L1919" i="16"/>
  <c r="M1919" i="16" s="1"/>
  <c r="N1919" i="16" s="1"/>
  <c r="L1920" i="16"/>
  <c r="M1920" i="16" s="1"/>
  <c r="N1920" i="16" s="1"/>
  <c r="L1921" i="16"/>
  <c r="M1921" i="16" s="1"/>
  <c r="N1921" i="16" s="1"/>
  <c r="L1922" i="16"/>
  <c r="M1922" i="16" s="1"/>
  <c r="N1922" i="16" s="1"/>
  <c r="L1923" i="16"/>
  <c r="M1923" i="16" s="1"/>
  <c r="N1923" i="16" s="1"/>
  <c r="L1924" i="16"/>
  <c r="M1924" i="16" s="1"/>
  <c r="N1924" i="16" s="1"/>
  <c r="L1925" i="16"/>
  <c r="M1925" i="16" s="1"/>
  <c r="N1925" i="16" s="1"/>
  <c r="L1926" i="16"/>
  <c r="M1926" i="16" s="1"/>
  <c r="N1926" i="16" s="1"/>
  <c r="L1927" i="16"/>
  <c r="M1927" i="16" s="1"/>
  <c r="N1927" i="16" s="1"/>
  <c r="L1928" i="16"/>
  <c r="M1928" i="16" s="1"/>
  <c r="N1928" i="16" s="1"/>
  <c r="L1929" i="16"/>
  <c r="M1929" i="16" s="1"/>
  <c r="N1929" i="16" s="1"/>
  <c r="L1930" i="16"/>
  <c r="M1930" i="16" s="1"/>
  <c r="N1930" i="16" s="1"/>
  <c r="L1931" i="16"/>
  <c r="M1931" i="16" s="1"/>
  <c r="N1931" i="16" s="1"/>
  <c r="L1932" i="16"/>
  <c r="M1932" i="16" s="1"/>
  <c r="N1932" i="16" s="1"/>
  <c r="L1933" i="16"/>
  <c r="M1933" i="16" s="1"/>
  <c r="N1933" i="16" s="1"/>
  <c r="L1934" i="16"/>
  <c r="M1934" i="16" s="1"/>
  <c r="N1934" i="16" s="1"/>
  <c r="L1935" i="16"/>
  <c r="M1935" i="16" s="1"/>
  <c r="N1935" i="16" s="1"/>
  <c r="L1936" i="16"/>
  <c r="M1936" i="16" s="1"/>
  <c r="N1936" i="16" s="1"/>
  <c r="L1937" i="16"/>
  <c r="M1937" i="16" s="1"/>
  <c r="N1937" i="16" s="1"/>
  <c r="L1938" i="16"/>
  <c r="M1938" i="16" s="1"/>
  <c r="N1938" i="16" s="1"/>
  <c r="L1939" i="16"/>
  <c r="M1939" i="16" s="1"/>
  <c r="N1939" i="16" s="1"/>
  <c r="L1940" i="16"/>
  <c r="M1940" i="16" s="1"/>
  <c r="N1940" i="16" s="1"/>
  <c r="L1941" i="16"/>
  <c r="M1941" i="16" s="1"/>
  <c r="N1941" i="16" s="1"/>
  <c r="L1942" i="16"/>
  <c r="M1942" i="16" s="1"/>
  <c r="N1942" i="16" s="1"/>
  <c r="L1943" i="16"/>
  <c r="M1943" i="16" s="1"/>
  <c r="N1943" i="16" s="1"/>
  <c r="L1944" i="16"/>
  <c r="M1944" i="16" s="1"/>
  <c r="N1944" i="16" s="1"/>
  <c r="L1945" i="16"/>
  <c r="M1945" i="16" s="1"/>
  <c r="N1945" i="16" s="1"/>
  <c r="L1946" i="16"/>
  <c r="M1946" i="16" s="1"/>
  <c r="N1946" i="16" s="1"/>
  <c r="L1947" i="16"/>
  <c r="M1947" i="16" s="1"/>
  <c r="N1947" i="16" s="1"/>
  <c r="L1948" i="16"/>
  <c r="M1948" i="16" s="1"/>
  <c r="N1948" i="16" s="1"/>
  <c r="L1949" i="16"/>
  <c r="M1949" i="16" s="1"/>
  <c r="N1949" i="16" s="1"/>
  <c r="L1950" i="16"/>
  <c r="M1950" i="16" s="1"/>
  <c r="N1950" i="16" s="1"/>
  <c r="L1951" i="16"/>
  <c r="M1951" i="16" s="1"/>
  <c r="N1951" i="16" s="1"/>
  <c r="L1952" i="16"/>
  <c r="M1952" i="16" s="1"/>
  <c r="N1952" i="16" s="1"/>
  <c r="L1953" i="16"/>
  <c r="M1953" i="16" s="1"/>
  <c r="N1953" i="16" s="1"/>
  <c r="L1954" i="16"/>
  <c r="M1954" i="16" s="1"/>
  <c r="N1954" i="16" s="1"/>
  <c r="L1955" i="16"/>
  <c r="M1955" i="16" s="1"/>
  <c r="N1955" i="16" s="1"/>
  <c r="L1956" i="16"/>
  <c r="M1956" i="16" s="1"/>
  <c r="N1956" i="16" s="1"/>
  <c r="L1957" i="16"/>
  <c r="M1957" i="16" s="1"/>
  <c r="N1957" i="16" s="1"/>
  <c r="L1958" i="16"/>
  <c r="M1958" i="16" s="1"/>
  <c r="N1958" i="16" s="1"/>
  <c r="L1959" i="16"/>
  <c r="M1959" i="16" s="1"/>
  <c r="N1959" i="16" s="1"/>
  <c r="L1960" i="16"/>
  <c r="M1960" i="16" s="1"/>
  <c r="N1960" i="16" s="1"/>
  <c r="L1961" i="16"/>
  <c r="M1961" i="16" s="1"/>
  <c r="N1961" i="16" s="1"/>
  <c r="L1962" i="16"/>
  <c r="M1962" i="16" s="1"/>
  <c r="N1962" i="16" s="1"/>
  <c r="L1963" i="16"/>
  <c r="M1963" i="16" s="1"/>
  <c r="N1963" i="16" s="1"/>
  <c r="L1964" i="16"/>
  <c r="M1964" i="16" s="1"/>
  <c r="N1964" i="16" s="1"/>
  <c r="L1965" i="16"/>
  <c r="M1965" i="16" s="1"/>
  <c r="N1965" i="16" s="1"/>
  <c r="L1966" i="16"/>
  <c r="M1966" i="16" s="1"/>
  <c r="N1966" i="16" s="1"/>
  <c r="L1967" i="16"/>
  <c r="M1967" i="16" s="1"/>
  <c r="N1967" i="16" s="1"/>
  <c r="L1968" i="16"/>
  <c r="M1968" i="16" s="1"/>
  <c r="N1968" i="16" s="1"/>
  <c r="L1969" i="16"/>
  <c r="M1969" i="16" s="1"/>
  <c r="N1969" i="16" s="1"/>
  <c r="L1970" i="16"/>
  <c r="M1970" i="16" s="1"/>
  <c r="N1970" i="16" s="1"/>
  <c r="L1971" i="16"/>
  <c r="M1971" i="16" s="1"/>
  <c r="N1971" i="16" s="1"/>
  <c r="L1972" i="16"/>
  <c r="M1972" i="16" s="1"/>
  <c r="N1972" i="16" s="1"/>
  <c r="L1973" i="16"/>
  <c r="M1973" i="16" s="1"/>
  <c r="N1973" i="16" s="1"/>
  <c r="L1974" i="16"/>
  <c r="M1974" i="16" s="1"/>
  <c r="N1974" i="16" s="1"/>
  <c r="L1975" i="16"/>
  <c r="M1975" i="16" s="1"/>
  <c r="N1975" i="16" s="1"/>
  <c r="L1976" i="16"/>
  <c r="M1976" i="16" s="1"/>
  <c r="N1976" i="16" s="1"/>
  <c r="L1977" i="16"/>
  <c r="M1977" i="16" s="1"/>
  <c r="N1977" i="16" s="1"/>
  <c r="L1978" i="16"/>
  <c r="M1978" i="16" s="1"/>
  <c r="N1978" i="16" s="1"/>
  <c r="L1979" i="16"/>
  <c r="M1979" i="16" s="1"/>
  <c r="N1979" i="16" s="1"/>
  <c r="L1980" i="16"/>
  <c r="M1980" i="16" s="1"/>
  <c r="N1980" i="16" s="1"/>
  <c r="L1981" i="16"/>
  <c r="M1981" i="16" s="1"/>
  <c r="N1981" i="16" s="1"/>
  <c r="L1982" i="16"/>
  <c r="M1982" i="16" s="1"/>
  <c r="N1982" i="16" s="1"/>
  <c r="L1983" i="16"/>
  <c r="M1983" i="16" s="1"/>
  <c r="N1983" i="16" s="1"/>
  <c r="L1984" i="16"/>
  <c r="M1984" i="16" s="1"/>
  <c r="N1984" i="16" s="1"/>
  <c r="L1985" i="16"/>
  <c r="M1985" i="16" s="1"/>
  <c r="N1985" i="16" s="1"/>
  <c r="L1986" i="16"/>
  <c r="M1986" i="16" s="1"/>
  <c r="N1986" i="16" s="1"/>
  <c r="L1987" i="16"/>
  <c r="M1987" i="16" s="1"/>
  <c r="N1987" i="16" s="1"/>
  <c r="L1988" i="16"/>
  <c r="M1988" i="16" s="1"/>
  <c r="N1988" i="16" s="1"/>
  <c r="L1989" i="16"/>
  <c r="M1989" i="16" s="1"/>
  <c r="N1989" i="16" s="1"/>
  <c r="L1990" i="16"/>
  <c r="M1990" i="16" s="1"/>
  <c r="N1990" i="16" s="1"/>
  <c r="L1991" i="16"/>
  <c r="M1991" i="16" s="1"/>
  <c r="N1991" i="16" s="1"/>
  <c r="L1992" i="16"/>
  <c r="M1992" i="16" s="1"/>
  <c r="N1992" i="16" s="1"/>
  <c r="L1993" i="16"/>
  <c r="M1993" i="16" s="1"/>
  <c r="N1993" i="16" s="1"/>
  <c r="L1994" i="16"/>
  <c r="M1994" i="16" s="1"/>
  <c r="N1994" i="16" s="1"/>
  <c r="L1995" i="16"/>
  <c r="M1995" i="16" s="1"/>
  <c r="N1995" i="16" s="1"/>
  <c r="L1996" i="16"/>
  <c r="M1996" i="16" s="1"/>
  <c r="N1996" i="16" s="1"/>
  <c r="L1997" i="16"/>
  <c r="M1997" i="16" s="1"/>
  <c r="N1997" i="16" s="1"/>
  <c r="L1998" i="16"/>
  <c r="M1998" i="16" s="1"/>
  <c r="N1998" i="16" s="1"/>
  <c r="L1999" i="16"/>
  <c r="M1999" i="16" s="1"/>
  <c r="N1999" i="16" s="1"/>
  <c r="L2000" i="16"/>
  <c r="M2000" i="16" s="1"/>
  <c r="N2000" i="16" s="1"/>
  <c r="L2001" i="16"/>
  <c r="M2001" i="16" s="1"/>
  <c r="N2001" i="16" s="1"/>
  <c r="L2002" i="16"/>
  <c r="M2002" i="16" s="1"/>
  <c r="N2002" i="16" s="1"/>
  <c r="L2003" i="16"/>
  <c r="M2003" i="16" s="1"/>
  <c r="N2003" i="16" s="1"/>
  <c r="L2004" i="16"/>
  <c r="M2004" i="16" s="1"/>
  <c r="N2004" i="16" s="1"/>
  <c r="L2005" i="16"/>
  <c r="M2005" i="16" s="1"/>
  <c r="N2005" i="16" s="1"/>
  <c r="L2006" i="16"/>
  <c r="M2006" i="16" s="1"/>
  <c r="N2006" i="16" s="1"/>
  <c r="L2007" i="16"/>
  <c r="M2007" i="16" s="1"/>
  <c r="N2007" i="16" s="1"/>
  <c r="L2008" i="16"/>
  <c r="M2008" i="16" s="1"/>
  <c r="N2008" i="16" s="1"/>
  <c r="L2009" i="16"/>
  <c r="M2009" i="16" s="1"/>
  <c r="N2009" i="16" s="1"/>
  <c r="L2010" i="16"/>
  <c r="M2010" i="16" s="1"/>
  <c r="N2010" i="16" s="1"/>
  <c r="L2011" i="16"/>
  <c r="M2011" i="16" s="1"/>
  <c r="N2011" i="16" s="1"/>
  <c r="L2012" i="16"/>
  <c r="M2012" i="16" s="1"/>
  <c r="N2012" i="16" s="1"/>
  <c r="L2013" i="16"/>
  <c r="M2013" i="16" s="1"/>
  <c r="N2013" i="16" s="1"/>
  <c r="L2014" i="16"/>
  <c r="M2014" i="16" s="1"/>
  <c r="N2014" i="16" s="1"/>
  <c r="L2015" i="16"/>
  <c r="M2015" i="16" s="1"/>
  <c r="N2015" i="16" s="1"/>
  <c r="L2016" i="16"/>
  <c r="M2016" i="16" s="1"/>
  <c r="N2016" i="16" s="1"/>
  <c r="L2017" i="16"/>
  <c r="M2017" i="16" s="1"/>
  <c r="N2017" i="16" s="1"/>
  <c r="L2018" i="16"/>
  <c r="M2018" i="16" s="1"/>
  <c r="N2018" i="16" s="1"/>
  <c r="L2019" i="16"/>
  <c r="M2019" i="16" s="1"/>
  <c r="N2019" i="16" s="1"/>
  <c r="L2020" i="16"/>
  <c r="M2020" i="16" s="1"/>
  <c r="N2020" i="16" s="1"/>
  <c r="L2021" i="16"/>
  <c r="M2021" i="16" s="1"/>
  <c r="N2021" i="16" s="1"/>
  <c r="L2022" i="16"/>
  <c r="M2022" i="16" s="1"/>
  <c r="N2022" i="16" s="1"/>
  <c r="L2023" i="16"/>
  <c r="M2023" i="16" s="1"/>
  <c r="N2023" i="16" s="1"/>
  <c r="L2024" i="16"/>
  <c r="M2024" i="16" s="1"/>
  <c r="N2024" i="16" s="1"/>
  <c r="L2025" i="16"/>
  <c r="M2025" i="16" s="1"/>
  <c r="N2025" i="16" s="1"/>
  <c r="L2026" i="16"/>
  <c r="M2026" i="16" s="1"/>
  <c r="N2026" i="16" s="1"/>
  <c r="L2027" i="16"/>
  <c r="M2027" i="16" s="1"/>
  <c r="N2027" i="16" s="1"/>
  <c r="L2028" i="16"/>
  <c r="M2028" i="16" s="1"/>
  <c r="N2028" i="16" s="1"/>
  <c r="L2029" i="16"/>
  <c r="M2029" i="16" s="1"/>
  <c r="N2029" i="16" s="1"/>
  <c r="L2030" i="16"/>
  <c r="M2030" i="16" s="1"/>
  <c r="N2030" i="16" s="1"/>
  <c r="L2031" i="16"/>
  <c r="M2031" i="16" s="1"/>
  <c r="N2031" i="16" s="1"/>
  <c r="L2032" i="16"/>
  <c r="M2032" i="16" s="1"/>
  <c r="N2032" i="16" s="1"/>
  <c r="L2033" i="16"/>
  <c r="M2033" i="16" s="1"/>
  <c r="N2033" i="16" s="1"/>
  <c r="L2034" i="16"/>
  <c r="M2034" i="16" s="1"/>
  <c r="N2034" i="16" s="1"/>
  <c r="L2035" i="16"/>
  <c r="M2035" i="16" s="1"/>
  <c r="N2035" i="16" s="1"/>
  <c r="L2036" i="16"/>
  <c r="M2036" i="16" s="1"/>
  <c r="N2036" i="16" s="1"/>
  <c r="L2037" i="16"/>
  <c r="M2037" i="16" s="1"/>
  <c r="N2037" i="16" s="1"/>
  <c r="L2038" i="16"/>
  <c r="M2038" i="16" s="1"/>
  <c r="N2038" i="16" s="1"/>
  <c r="L2039" i="16"/>
  <c r="M2039" i="16" s="1"/>
  <c r="N2039" i="16" s="1"/>
  <c r="L2040" i="16"/>
  <c r="M2040" i="16" s="1"/>
  <c r="N2040" i="16" s="1"/>
  <c r="L2041" i="16"/>
  <c r="M2041" i="16" s="1"/>
  <c r="N2041" i="16" s="1"/>
  <c r="L2042" i="16"/>
  <c r="M2042" i="16" s="1"/>
  <c r="N2042" i="16" s="1"/>
  <c r="L2043" i="16"/>
  <c r="M2043" i="16" s="1"/>
  <c r="N2043" i="16" s="1"/>
  <c r="L2044" i="16"/>
  <c r="M2044" i="16" s="1"/>
  <c r="N2044" i="16" s="1"/>
  <c r="L2045" i="16"/>
  <c r="M2045" i="16" s="1"/>
  <c r="N2045" i="16" s="1"/>
  <c r="L2046" i="16"/>
  <c r="M2046" i="16" s="1"/>
  <c r="N2046" i="16" s="1"/>
  <c r="L2047" i="16"/>
  <c r="M2047" i="16" s="1"/>
  <c r="N2047" i="16" s="1"/>
  <c r="L2048" i="16"/>
  <c r="M2048" i="16" s="1"/>
  <c r="N2048" i="16" s="1"/>
  <c r="L2049" i="16"/>
  <c r="M2049" i="16" s="1"/>
  <c r="N2049" i="16" s="1"/>
  <c r="L2050" i="16"/>
  <c r="M2050" i="16" s="1"/>
  <c r="N2050" i="16" s="1"/>
  <c r="L2051" i="16"/>
  <c r="M2051" i="16" s="1"/>
  <c r="N2051" i="16" s="1"/>
  <c r="L2052" i="16"/>
  <c r="M2052" i="16" s="1"/>
  <c r="N2052" i="16" s="1"/>
  <c r="L2053" i="16"/>
  <c r="M2053" i="16" s="1"/>
  <c r="N2053" i="16" s="1"/>
  <c r="L2054" i="16"/>
  <c r="M2054" i="16" s="1"/>
  <c r="N2054" i="16" s="1"/>
  <c r="L2055" i="16"/>
  <c r="M2055" i="16" s="1"/>
  <c r="N2055" i="16" s="1"/>
  <c r="L2056" i="16"/>
  <c r="M2056" i="16" s="1"/>
  <c r="N2056" i="16" s="1"/>
  <c r="L2057" i="16"/>
  <c r="M2057" i="16" s="1"/>
  <c r="N2057" i="16" s="1"/>
  <c r="L2058" i="16"/>
  <c r="M2058" i="16" s="1"/>
  <c r="N2058" i="16" s="1"/>
  <c r="L2059" i="16"/>
  <c r="M2059" i="16" s="1"/>
  <c r="N2059" i="16" s="1"/>
  <c r="L2060" i="16"/>
  <c r="M2060" i="16" s="1"/>
  <c r="N2060" i="16" s="1"/>
  <c r="L2061" i="16"/>
  <c r="M2061" i="16" s="1"/>
  <c r="N2061" i="16" s="1"/>
  <c r="L2062" i="16"/>
  <c r="M2062" i="16" s="1"/>
  <c r="N2062" i="16" s="1"/>
  <c r="L2063" i="16"/>
  <c r="M2063" i="16" s="1"/>
  <c r="N2063" i="16" s="1"/>
  <c r="L1896" i="16"/>
  <c r="M1896" i="16" s="1"/>
  <c r="N1896" i="16" s="1"/>
  <c r="O9" i="16" l="1"/>
  <c r="Q7" i="17"/>
  <c r="K426" i="17"/>
  <c r="K425" i="17"/>
  <c r="K424" i="17"/>
  <c r="K423" i="17"/>
  <c r="K400" i="17"/>
  <c r="O8" i="16" l="1"/>
  <c r="Q6" i="17"/>
  <c r="S372" i="17"/>
  <c r="S373" i="17"/>
  <c r="S374" i="17"/>
  <c r="S375" i="17"/>
  <c r="S376" i="17"/>
  <c r="K376" i="17"/>
  <c r="K375" i="17"/>
  <c r="K374" i="17"/>
  <c r="K373" i="17"/>
  <c r="K372" i="17"/>
  <c r="K371" i="17"/>
  <c r="K370" i="17"/>
  <c r="O7" i="16" l="1"/>
  <c r="Q5" i="17"/>
  <c r="K298" i="17"/>
  <c r="K297" i="17"/>
  <c r="K296" i="17"/>
  <c r="K295" i="17"/>
  <c r="K294" i="17"/>
  <c r="K293" i="17"/>
  <c r="K292" i="17"/>
  <c r="K291" i="17"/>
  <c r="K290" i="17"/>
  <c r="K289" i="17"/>
  <c r="K288" i="17"/>
  <c r="K287" i="17"/>
  <c r="K286" i="17"/>
  <c r="K285" i="17"/>
  <c r="K284" i="17"/>
  <c r="K283" i="17"/>
  <c r="K282" i="17"/>
  <c r="K281" i="17"/>
  <c r="K280" i="17"/>
  <c r="K279" i="17"/>
  <c r="K278" i="17"/>
  <c r="K277" i="17"/>
  <c r="K276" i="17"/>
  <c r="K275" i="17"/>
  <c r="K274" i="17"/>
  <c r="K273" i="17"/>
  <c r="K272" i="17"/>
  <c r="K271" i="17"/>
  <c r="K270" i="17"/>
  <c r="K269" i="17"/>
  <c r="K268" i="17"/>
  <c r="K267" i="17"/>
  <c r="K266" i="17"/>
  <c r="K265" i="17"/>
  <c r="K264" i="17"/>
  <c r="K263" i="17"/>
  <c r="K262" i="17"/>
  <c r="K261" i="17"/>
  <c r="K260" i="17"/>
  <c r="K259" i="17"/>
  <c r="K258" i="17"/>
  <c r="K257" i="17"/>
  <c r="K256" i="17"/>
  <c r="K255" i="17"/>
  <c r="K254" i="17"/>
  <c r="K253" i="17"/>
  <c r="K252" i="17"/>
  <c r="K251" i="17"/>
  <c r="K250" i="17"/>
  <c r="K249" i="17"/>
  <c r="K248" i="17"/>
  <c r="K247" i="17"/>
  <c r="K246" i="17"/>
  <c r="K245" i="17"/>
  <c r="K244" i="17"/>
  <c r="K243" i="17"/>
  <c r="K242" i="17"/>
  <c r="K241" i="17"/>
  <c r="K240" i="17"/>
  <c r="K239" i="17"/>
  <c r="K238" i="17"/>
  <c r="K237" i="17"/>
  <c r="K236" i="17"/>
  <c r="K235" i="17"/>
  <c r="K234" i="17"/>
  <c r="K233" i="17"/>
  <c r="K179" i="17"/>
  <c r="K178" i="17"/>
  <c r="K177" i="17"/>
  <c r="K176" i="17"/>
  <c r="K175" i="17"/>
  <c r="K174" i="17"/>
  <c r="K173" i="17"/>
  <c r="K172" i="17"/>
  <c r="K171" i="17"/>
  <c r="K170" i="17"/>
  <c r="K169" i="17"/>
  <c r="K168" i="17"/>
  <c r="K167" i="17"/>
  <c r="K166" i="17"/>
  <c r="K165" i="17"/>
  <c r="K164" i="17"/>
  <c r="K163" i="17"/>
  <c r="K162" i="17"/>
  <c r="K161" i="17"/>
  <c r="K160" i="17"/>
  <c r="K159" i="17"/>
  <c r="K158" i="17"/>
  <c r="K157" i="17"/>
  <c r="K156" i="17"/>
  <c r="K155" i="17"/>
  <c r="K154" i="17"/>
  <c r="K153" i="17"/>
  <c r="K152" i="17"/>
  <c r="K151" i="17"/>
  <c r="K150" i="17"/>
  <c r="K149" i="17"/>
  <c r="K148" i="17"/>
  <c r="K147" i="17"/>
  <c r="K146" i="17"/>
  <c r="K145" i="17"/>
  <c r="K144" i="17"/>
  <c r="K143" i="17"/>
  <c r="K142" i="17"/>
  <c r="K141" i="17"/>
  <c r="K140" i="17"/>
  <c r="K139" i="17"/>
  <c r="O6" i="16" l="1"/>
  <c r="Q3" i="17" s="1"/>
  <c r="Q4" i="17"/>
  <c r="K227" i="17"/>
  <c r="K97" i="17"/>
  <c r="K96" i="17"/>
  <c r="K95" i="17"/>
  <c r="K94" i="17"/>
  <c r="K93" i="17"/>
  <c r="K92" i="17"/>
  <c r="K91" i="17"/>
  <c r="K90" i="17"/>
  <c r="K89" i="17"/>
  <c r="K88" i="17"/>
  <c r="K86" i="17"/>
  <c r="K57" i="17"/>
  <c r="K56" i="17"/>
  <c r="K55" i="17"/>
  <c r="K54" i="17"/>
  <c r="K53" i="17"/>
  <c r="K52" i="17"/>
  <c r="K51" i="17"/>
  <c r="K50" i="17"/>
  <c r="K49" i="17"/>
  <c r="K48" i="17"/>
  <c r="K47" i="17"/>
  <c r="K46" i="17"/>
  <c r="K45" i="17"/>
  <c r="K13" i="17"/>
  <c r="K12" i="17"/>
  <c r="K11" i="17"/>
  <c r="K10" i="17"/>
  <c r="K9" i="17"/>
  <c r="K8" i="17"/>
  <c r="K7" i="17"/>
  <c r="J2064" i="16" l="1"/>
  <c r="J2063" i="16"/>
  <c r="J2062" i="16"/>
  <c r="J2061" i="16"/>
  <c r="J2060" i="16"/>
  <c r="J2059" i="16"/>
  <c r="J2058" i="16"/>
  <c r="J2049" i="16"/>
  <c r="J2048" i="16"/>
  <c r="J2047" i="16"/>
  <c r="J2046" i="16"/>
  <c r="J2045" i="16"/>
  <c r="J2044" i="16"/>
  <c r="J2043" i="16"/>
  <c r="J2042" i="16"/>
  <c r="J2041" i="16"/>
  <c r="J2040" i="16"/>
  <c r="J2039" i="16"/>
  <c r="J2038" i="16"/>
  <c r="J2037" i="16"/>
  <c r="J2036" i="16"/>
  <c r="J2035" i="16"/>
  <c r="J2034" i="16"/>
  <c r="J2033" i="16"/>
  <c r="J2032" i="16"/>
  <c r="J2031" i="16"/>
  <c r="J2030" i="16"/>
  <c r="J2029" i="16"/>
  <c r="J2028" i="16"/>
  <c r="J2027" i="16"/>
  <c r="J2026" i="16"/>
  <c r="J2025" i="16"/>
  <c r="J2024" i="16"/>
  <c r="J2023" i="16"/>
  <c r="J2022" i="16"/>
  <c r="J2021" i="16"/>
  <c r="J2020" i="16"/>
  <c r="J2019" i="16"/>
  <c r="J2018" i="16"/>
  <c r="J2017" i="16"/>
  <c r="J2016" i="16"/>
  <c r="J2015" i="16"/>
  <c r="J2014" i="16"/>
  <c r="J2013" i="16"/>
  <c r="J2012" i="16"/>
  <c r="J2011" i="16"/>
  <c r="J2010" i="16"/>
  <c r="J2009" i="16"/>
  <c r="J2008" i="16"/>
  <c r="J2007" i="16"/>
  <c r="J2006" i="16"/>
  <c r="J2005" i="16"/>
  <c r="J2004" i="16"/>
  <c r="J2003" i="16"/>
  <c r="J2002" i="16"/>
  <c r="J2001" i="16"/>
  <c r="J2000" i="16"/>
  <c r="J1999" i="16"/>
  <c r="J1998" i="16"/>
  <c r="J1997" i="16"/>
  <c r="J1996" i="16"/>
  <c r="J1995" i="16"/>
  <c r="J1994" i="16"/>
  <c r="J1993" i="16"/>
  <c r="J1992" i="16"/>
  <c r="J1991" i="16"/>
  <c r="J1990" i="16"/>
  <c r="J1989" i="16"/>
  <c r="J1988" i="16"/>
  <c r="J1987" i="16"/>
  <c r="J1986" i="16"/>
  <c r="J1985" i="16"/>
  <c r="J1984" i="16"/>
  <c r="J1983" i="16"/>
  <c r="J1982" i="16"/>
  <c r="J1981" i="16"/>
  <c r="J1980" i="16"/>
  <c r="J1979" i="16"/>
  <c r="J1978" i="16"/>
  <c r="J1977" i="16"/>
  <c r="J1976" i="16"/>
  <c r="J1975" i="16"/>
  <c r="J1974" i="16"/>
  <c r="J1973" i="16"/>
  <c r="J1972" i="16"/>
  <c r="J1971" i="16"/>
  <c r="J1970" i="16"/>
  <c r="J1969" i="16"/>
  <c r="J1968" i="16"/>
  <c r="J1967" i="16"/>
  <c r="J1966" i="16"/>
  <c r="J1965" i="16"/>
  <c r="J1964" i="16"/>
  <c r="J1963" i="16"/>
  <c r="J1962" i="16"/>
  <c r="J1961" i="16"/>
  <c r="J1960" i="16"/>
  <c r="J1959" i="16"/>
  <c r="J1958" i="16"/>
  <c r="J1957" i="16"/>
  <c r="J1956" i="16"/>
  <c r="J1955" i="16"/>
  <c r="J1954" i="16"/>
  <c r="J1953" i="16"/>
  <c r="J1952" i="16"/>
  <c r="J1951" i="16"/>
  <c r="J1950" i="16"/>
  <c r="J1949" i="16"/>
  <c r="J1948" i="16"/>
  <c r="J1947" i="16"/>
  <c r="J1946" i="16"/>
  <c r="J1945" i="16"/>
  <c r="J1944" i="16"/>
  <c r="J1943" i="16"/>
  <c r="J1942" i="16"/>
  <c r="J1941" i="16"/>
  <c r="J1940" i="16"/>
  <c r="J1939" i="16"/>
  <c r="J1938" i="16"/>
  <c r="J1937" i="16"/>
  <c r="J1936" i="16"/>
  <c r="J1935" i="16"/>
  <c r="J1934" i="16"/>
  <c r="J1933" i="16"/>
  <c r="J1932" i="16"/>
  <c r="J1931" i="16"/>
  <c r="J1930" i="16"/>
  <c r="J1929" i="16"/>
  <c r="J1928" i="16"/>
  <c r="J1927" i="16"/>
  <c r="J1926" i="16"/>
  <c r="J1925" i="16"/>
  <c r="J1924" i="16"/>
  <c r="J1923" i="16"/>
  <c r="J1922" i="16"/>
  <c r="J1921" i="16"/>
  <c r="J1920" i="16"/>
  <c r="J1919" i="16"/>
  <c r="J1918" i="16"/>
  <c r="J1917" i="16"/>
  <c r="J1916" i="16"/>
  <c r="J1915" i="16"/>
  <c r="J1914" i="16"/>
  <c r="J1913" i="16"/>
  <c r="J1912" i="16"/>
  <c r="J1911" i="16"/>
  <c r="J1910" i="16"/>
  <c r="J1909" i="16"/>
  <c r="J1908" i="16"/>
  <c r="J1907" i="16"/>
  <c r="J1906" i="16"/>
  <c r="J1905" i="16"/>
  <c r="J1904" i="16"/>
  <c r="J1903" i="16"/>
  <c r="J1902" i="16"/>
  <c r="J1901" i="16"/>
  <c r="J1900" i="16"/>
  <c r="J1899" i="16"/>
  <c r="J1898" i="16"/>
  <c r="J1897" i="16"/>
  <c r="J1896" i="16"/>
  <c r="J1878" i="16" l="1"/>
  <c r="J1877" i="16"/>
  <c r="J1876" i="16"/>
  <c r="J1875" i="16"/>
  <c r="J1864" i="16"/>
  <c r="J1860" i="16"/>
  <c r="J1859" i="16"/>
  <c r="J1857" i="16"/>
  <c r="J1856" i="16"/>
  <c r="J1869" i="16" l="1"/>
  <c r="J1687" i="16"/>
  <c r="J1686" i="16"/>
  <c r="J1685" i="16"/>
  <c r="J1684" i="16"/>
  <c r="J1683" i="16"/>
  <c r="J1682" i="16"/>
  <c r="J1681" i="16"/>
  <c r="J1680" i="16"/>
  <c r="J1679" i="16"/>
  <c r="J1678" i="16"/>
  <c r="J1677" i="16"/>
  <c r="J1676" i="16"/>
  <c r="J1675" i="16"/>
  <c r="J1674" i="16"/>
  <c r="J1673" i="16"/>
  <c r="J1672" i="16"/>
  <c r="J1671" i="16"/>
  <c r="J1670" i="16"/>
  <c r="J1669" i="16"/>
  <c r="J1668" i="16"/>
  <c r="J1667" i="16"/>
  <c r="J1666" i="16"/>
  <c r="J1665" i="16"/>
  <c r="J1664" i="16"/>
  <c r="J1663" i="16"/>
  <c r="J1662" i="16"/>
  <c r="J1661" i="16"/>
  <c r="J1660" i="16"/>
  <c r="J1659" i="16"/>
  <c r="J1658" i="16"/>
  <c r="J1657" i="16"/>
  <c r="J1656" i="16"/>
  <c r="J1655" i="16"/>
  <c r="J1654" i="16"/>
  <c r="J1653" i="16"/>
  <c r="J1652" i="16"/>
  <c r="J1651" i="16"/>
  <c r="J1650" i="16"/>
  <c r="J1649" i="16"/>
  <c r="J1648" i="16"/>
  <c r="J1647" i="16"/>
  <c r="J1646" i="16"/>
  <c r="J1645" i="16"/>
  <c r="J1644" i="16"/>
  <c r="J1643" i="16"/>
  <c r="J1642" i="16"/>
  <c r="J1641" i="16"/>
  <c r="J1640" i="16"/>
  <c r="J1639" i="16"/>
  <c r="J1638" i="16"/>
  <c r="J1637" i="16"/>
  <c r="J1636" i="16"/>
  <c r="J1635" i="16"/>
  <c r="J1634" i="16"/>
  <c r="J1633" i="16"/>
  <c r="J1632" i="16"/>
  <c r="J1631" i="16"/>
  <c r="J1630" i="16"/>
  <c r="J1629" i="16"/>
  <c r="J1628" i="16"/>
  <c r="J1627" i="16"/>
  <c r="J1626" i="16"/>
  <c r="J1625" i="16"/>
  <c r="J1624" i="16"/>
  <c r="J1623" i="16"/>
  <c r="J1622" i="16"/>
  <c r="J1621" i="16"/>
  <c r="J1620" i="16"/>
  <c r="J1619" i="16"/>
  <c r="J1618" i="16"/>
  <c r="J1617" i="16"/>
  <c r="J1616" i="16"/>
  <c r="J1615" i="16"/>
  <c r="J1614" i="16"/>
  <c r="J1613" i="16"/>
  <c r="J1612" i="16"/>
  <c r="J1611" i="16"/>
  <c r="J1610" i="16"/>
  <c r="J1609" i="16"/>
  <c r="J1608" i="16"/>
  <c r="J1607" i="16"/>
  <c r="J1606" i="16"/>
  <c r="J1605" i="16"/>
  <c r="J1604" i="16"/>
  <c r="J1603" i="16"/>
  <c r="J1602" i="16"/>
  <c r="J1601" i="16"/>
  <c r="J1600" i="16"/>
  <c r="J1599" i="16"/>
  <c r="J1598" i="16"/>
  <c r="J1597" i="16"/>
  <c r="J1596" i="16"/>
  <c r="J1595" i="16"/>
  <c r="J1594" i="16"/>
  <c r="J1593" i="16"/>
  <c r="J1592" i="16"/>
  <c r="J1591" i="16"/>
  <c r="J1590" i="16"/>
  <c r="J1589" i="16"/>
  <c r="J1588" i="16"/>
  <c r="J1587" i="16"/>
  <c r="J1586" i="16"/>
  <c r="J1585" i="16"/>
  <c r="J1584" i="16"/>
  <c r="J1583" i="16"/>
  <c r="J1582" i="16"/>
  <c r="J1581" i="16"/>
  <c r="J1580" i="16"/>
  <c r="J1579" i="16"/>
  <c r="J1578" i="16"/>
  <c r="J1577" i="16"/>
  <c r="J1576" i="16"/>
  <c r="J1575" i="16"/>
  <c r="J1574" i="16"/>
  <c r="J1573" i="16"/>
  <c r="J1572" i="16"/>
  <c r="J1571" i="16"/>
  <c r="J1570" i="16"/>
  <c r="J1569" i="16"/>
  <c r="J1568" i="16"/>
  <c r="J1567" i="16"/>
  <c r="J1566" i="16"/>
  <c r="J1565" i="16"/>
  <c r="J1564" i="16"/>
  <c r="J1563" i="16"/>
  <c r="J1562" i="16"/>
  <c r="J1561" i="16"/>
  <c r="J1560" i="16"/>
  <c r="J1559" i="16"/>
  <c r="J1558" i="16"/>
  <c r="J1557" i="16"/>
  <c r="J1556" i="16"/>
  <c r="J1555" i="16"/>
  <c r="J1554" i="16"/>
  <c r="J1553" i="16"/>
  <c r="J1552" i="16"/>
  <c r="J1551" i="16"/>
  <c r="J1550" i="16"/>
  <c r="J1549" i="16"/>
  <c r="J1548" i="16"/>
  <c r="J1547" i="16"/>
  <c r="J1546" i="16"/>
  <c r="J1545" i="16"/>
  <c r="J1544" i="16"/>
  <c r="J1543" i="16"/>
  <c r="J1542" i="16"/>
  <c r="J1541" i="16"/>
  <c r="J1540" i="16"/>
  <c r="J1539" i="16"/>
  <c r="J1538" i="16"/>
  <c r="J1537" i="16"/>
  <c r="J1536" i="16"/>
  <c r="J1535" i="16"/>
  <c r="J1534" i="16"/>
  <c r="J1533" i="16"/>
  <c r="J1532" i="16"/>
  <c r="J1531" i="16"/>
  <c r="J1530" i="16"/>
  <c r="J1529" i="16"/>
  <c r="J1528" i="16"/>
  <c r="J1527" i="16"/>
  <c r="J1526" i="16"/>
  <c r="J1525" i="16"/>
  <c r="J1524" i="16"/>
  <c r="J1523" i="16"/>
  <c r="J1522" i="16"/>
  <c r="J1521" i="16"/>
  <c r="J1520" i="16"/>
  <c r="J1519" i="16"/>
  <c r="J1518" i="16"/>
  <c r="J1517" i="16"/>
  <c r="J1516" i="16"/>
  <c r="J1515" i="16"/>
  <c r="J1514" i="16"/>
  <c r="J1513" i="16"/>
  <c r="J1512" i="16"/>
  <c r="J1511" i="16"/>
  <c r="J1510" i="16"/>
  <c r="J1509" i="16"/>
  <c r="J1508" i="16"/>
  <c r="J1507" i="16"/>
  <c r="J1506" i="16"/>
  <c r="J1505" i="16"/>
  <c r="J1504" i="16"/>
  <c r="J1503" i="16"/>
  <c r="J1502" i="16"/>
  <c r="J1501" i="16"/>
  <c r="J1500" i="16"/>
  <c r="J1499" i="16"/>
  <c r="J1498" i="16"/>
  <c r="J1497" i="16"/>
  <c r="J1496" i="16"/>
  <c r="J1495" i="16"/>
  <c r="J1494" i="16"/>
  <c r="J1493" i="16"/>
  <c r="J1492" i="16"/>
  <c r="J1491" i="16"/>
  <c r="J1490" i="16"/>
  <c r="J1489" i="16"/>
  <c r="J1488" i="16"/>
  <c r="J1487" i="16"/>
  <c r="J1486" i="16"/>
  <c r="J1485" i="16"/>
  <c r="J1484" i="16"/>
  <c r="J1483" i="16"/>
  <c r="J1482" i="16"/>
  <c r="J1481" i="16"/>
  <c r="J1480" i="16"/>
  <c r="J1479" i="16"/>
  <c r="J1478" i="16"/>
  <c r="J1477" i="16"/>
  <c r="J1476" i="16"/>
  <c r="J1475" i="16"/>
  <c r="J1474" i="16"/>
  <c r="J1473" i="16"/>
  <c r="J1472" i="16"/>
  <c r="J1471" i="16"/>
  <c r="J1470" i="16"/>
  <c r="J1469" i="16"/>
  <c r="J1468" i="16"/>
  <c r="J1467" i="16"/>
  <c r="J1466" i="16"/>
  <c r="J1465" i="16"/>
  <c r="J1464" i="16"/>
  <c r="J1463" i="16"/>
  <c r="J1462" i="16"/>
  <c r="J1461" i="16"/>
  <c r="J1460" i="16"/>
  <c r="J1459" i="16"/>
  <c r="J1458" i="16"/>
  <c r="J1457" i="16"/>
  <c r="J1456" i="16"/>
  <c r="J1455" i="16"/>
  <c r="J1454" i="16"/>
  <c r="J1453" i="16"/>
  <c r="J1452" i="16"/>
  <c r="J1451" i="16"/>
  <c r="J1450" i="16"/>
  <c r="J1449" i="16"/>
  <c r="J1448" i="16"/>
  <c r="J1447" i="16"/>
  <c r="J1446" i="16"/>
  <c r="J1445" i="16"/>
  <c r="J1444" i="16"/>
  <c r="J1443" i="16"/>
  <c r="J1442" i="16"/>
  <c r="J1441" i="16"/>
  <c r="J1440" i="16"/>
  <c r="J1439" i="16"/>
  <c r="J1438" i="16"/>
  <c r="J1437" i="16"/>
  <c r="J1436" i="16"/>
  <c r="J1435" i="16"/>
  <c r="J1434" i="16"/>
  <c r="J1433" i="16"/>
  <c r="J1432" i="16"/>
  <c r="J1431" i="16"/>
  <c r="J1430" i="16"/>
  <c r="J1429" i="16"/>
  <c r="J1428" i="16"/>
  <c r="J1427" i="16"/>
  <c r="J1426" i="16"/>
  <c r="J1425" i="16"/>
  <c r="J1424" i="16"/>
  <c r="J1423" i="16"/>
  <c r="J1422" i="16"/>
  <c r="J1421" i="16"/>
  <c r="J1420" i="16"/>
  <c r="J1419" i="16"/>
  <c r="J1418" i="16"/>
  <c r="J1417" i="16"/>
  <c r="J1416" i="16"/>
  <c r="J1415" i="16"/>
  <c r="J1414" i="16"/>
  <c r="J1413" i="16"/>
  <c r="J1412" i="16"/>
  <c r="J1411" i="16"/>
  <c r="J1410" i="16"/>
  <c r="J1409" i="16"/>
  <c r="J1408" i="16"/>
  <c r="J1407" i="16"/>
  <c r="J1406" i="16"/>
  <c r="J1405" i="16"/>
  <c r="J1404" i="16"/>
  <c r="J1403" i="16"/>
  <c r="J1402" i="16"/>
  <c r="J1401" i="16"/>
  <c r="J1400" i="16"/>
  <c r="J1399" i="16"/>
  <c r="J1398" i="16"/>
  <c r="J1397" i="16"/>
  <c r="J1396" i="16"/>
  <c r="J1395" i="16"/>
  <c r="J1394" i="16"/>
  <c r="J1393" i="16"/>
  <c r="J1392" i="16"/>
  <c r="J1391" i="16"/>
  <c r="J1390" i="16"/>
  <c r="J1389" i="16"/>
  <c r="J1388" i="16"/>
  <c r="J1387" i="16"/>
  <c r="J1386" i="16"/>
  <c r="J1385" i="16"/>
  <c r="J1384" i="16"/>
  <c r="J1383" i="16"/>
  <c r="J1382" i="16"/>
  <c r="J1381" i="16"/>
  <c r="J1380" i="16"/>
  <c r="J1379" i="16"/>
  <c r="J1378" i="16"/>
  <c r="J1377" i="16"/>
  <c r="J1376" i="16"/>
  <c r="J1375" i="16"/>
  <c r="J1374" i="16"/>
  <c r="J1373" i="16"/>
  <c r="J1372" i="16"/>
  <c r="J1371" i="16"/>
  <c r="J1370" i="16"/>
  <c r="J1369" i="16"/>
  <c r="J1368" i="16"/>
  <c r="J1367" i="16"/>
  <c r="J1366" i="16"/>
  <c r="J1365" i="16"/>
  <c r="J1364" i="16"/>
  <c r="J1363" i="16"/>
  <c r="J1362" i="16"/>
  <c r="J1361" i="16"/>
  <c r="J1360" i="16"/>
  <c r="J1359" i="16"/>
  <c r="J1358" i="16"/>
  <c r="J1357" i="16"/>
  <c r="J1356" i="16"/>
  <c r="J1355" i="16"/>
  <c r="J1354" i="16"/>
  <c r="J1353" i="16"/>
  <c r="J1352" i="16"/>
  <c r="J1351" i="16"/>
  <c r="J1350" i="16"/>
  <c r="J1349" i="16"/>
  <c r="J1306" i="16"/>
  <c r="J1305" i="16"/>
  <c r="J1304" i="16"/>
  <c r="J1303" i="16"/>
  <c r="J1302" i="16"/>
  <c r="J1301" i="16"/>
  <c r="J1300" i="16"/>
  <c r="J1299" i="16"/>
  <c r="J1298" i="16"/>
  <c r="J1297" i="16"/>
  <c r="J1296" i="16"/>
  <c r="J1295" i="16"/>
  <c r="J1294" i="16"/>
  <c r="J1293" i="16"/>
  <c r="J1292" i="16"/>
  <c r="J1291" i="16"/>
  <c r="J1290" i="16"/>
  <c r="J1289" i="16"/>
  <c r="J1288" i="16"/>
  <c r="J1287" i="16"/>
  <c r="J1286" i="16"/>
  <c r="J1285" i="16"/>
  <c r="J1284" i="16"/>
  <c r="J1283" i="16"/>
  <c r="J1282" i="16"/>
  <c r="J1845" i="16" l="1"/>
  <c r="F1324" i="16"/>
  <c r="F1848" i="16" s="1"/>
  <c r="J1324" i="16" l="1"/>
  <c r="J1262" i="16" l="1"/>
  <c r="J1261" i="16"/>
  <c r="J1260" i="16"/>
  <c r="J1259" i="16"/>
  <c r="J1242" i="16"/>
  <c r="J1241" i="16"/>
  <c r="J1240" i="16"/>
  <c r="J1239" i="16"/>
  <c r="J1238" i="16"/>
  <c r="J1237" i="16"/>
  <c r="J1236" i="16"/>
  <c r="J1235" i="16"/>
  <c r="J1132" i="16"/>
  <c r="J1131" i="16"/>
  <c r="J1130" i="16"/>
  <c r="J1129" i="16"/>
  <c r="J1128" i="16"/>
  <c r="J1127" i="16"/>
  <c r="J1126" i="16"/>
  <c r="J1125" i="16"/>
  <c r="J1124" i="16"/>
  <c r="J1123" i="16"/>
  <c r="J1122" i="16"/>
  <c r="J1121" i="16"/>
  <c r="J1120" i="16"/>
  <c r="J1119" i="16"/>
  <c r="J1118" i="16"/>
  <c r="J1117" i="16"/>
  <c r="J1116" i="16"/>
  <c r="J1115" i="16"/>
  <c r="J1114" i="16"/>
  <c r="J1113" i="16"/>
  <c r="J1112" i="16"/>
  <c r="J1111" i="16"/>
  <c r="J1110" i="16"/>
  <c r="J1109" i="16"/>
  <c r="J1108" i="16"/>
  <c r="J1107" i="16"/>
  <c r="J1106" i="16"/>
  <c r="J1105" i="16"/>
  <c r="J1104" i="16"/>
  <c r="J1103" i="16"/>
  <c r="J1102" i="16"/>
  <c r="J1101" i="16"/>
  <c r="J1100" i="16"/>
  <c r="J1099" i="16"/>
  <c r="J1098" i="16"/>
  <c r="J1097" i="16"/>
  <c r="J1096" i="16"/>
  <c r="J1095" i="16"/>
  <c r="J1094" i="16"/>
  <c r="J1093" i="16"/>
  <c r="J1092" i="16"/>
  <c r="J1091" i="16"/>
  <c r="J1090" i="16"/>
  <c r="J1089" i="16"/>
  <c r="J1088" i="16"/>
  <c r="J1087" i="16"/>
  <c r="J1086" i="16"/>
  <c r="J1085" i="16"/>
  <c r="J1084" i="16"/>
  <c r="J1083" i="16"/>
  <c r="J1082" i="16"/>
  <c r="J1081" i="16"/>
  <c r="J1080" i="16"/>
  <c r="J1079" i="16"/>
  <c r="J1078" i="16"/>
  <c r="J1077" i="16"/>
  <c r="J1076" i="16"/>
  <c r="J1075" i="16"/>
  <c r="J1074" i="16"/>
  <c r="J1073" i="16"/>
  <c r="J1072" i="16"/>
  <c r="J1071" i="16"/>
  <c r="J1070" i="16"/>
  <c r="J1069" i="16"/>
  <c r="J1068" i="16"/>
  <c r="J1067" i="16"/>
  <c r="J1066" i="16"/>
  <c r="J1065" i="16"/>
  <c r="J1064" i="16"/>
  <c r="J1063" i="16"/>
  <c r="J1062" i="16"/>
  <c r="J1061" i="16"/>
  <c r="J1060" i="16"/>
  <c r="J1059" i="16"/>
  <c r="J1058" i="16"/>
  <c r="J1057" i="16"/>
  <c r="J1056" i="16"/>
  <c r="J1055" i="16"/>
  <c r="J1054" i="16"/>
  <c r="J1053" i="16"/>
  <c r="J1052" i="16"/>
  <c r="J1051" i="16"/>
  <c r="J1050" i="16"/>
  <c r="J1049" i="16"/>
  <c r="J1048" i="16"/>
  <c r="J1047" i="16"/>
  <c r="J1046" i="16"/>
  <c r="J1045" i="16"/>
  <c r="J1044" i="16"/>
  <c r="J1043" i="16"/>
  <c r="J1042" i="16"/>
  <c r="J1041" i="16"/>
  <c r="J1040" i="16"/>
  <c r="J1039" i="16"/>
  <c r="J1038" i="16"/>
  <c r="J1037" i="16"/>
  <c r="J1036" i="16"/>
  <c r="J1035" i="16"/>
  <c r="J1034" i="16"/>
  <c r="J1033" i="16"/>
  <c r="J1032" i="16"/>
  <c r="J1031" i="16"/>
  <c r="J1030" i="16"/>
  <c r="J1029" i="16"/>
  <c r="J1028" i="16"/>
  <c r="J1027" i="16"/>
  <c r="J1026" i="16"/>
  <c r="J1025" i="16"/>
  <c r="J1024" i="16"/>
  <c r="J1023" i="16"/>
  <c r="J1022" i="16"/>
  <c r="J1021" i="16"/>
  <c r="J1020" i="16"/>
  <c r="J1019" i="16"/>
  <c r="J1018" i="16"/>
  <c r="J1017" i="16"/>
  <c r="J1016" i="16"/>
  <c r="J1015" i="16"/>
  <c r="J1014" i="16"/>
  <c r="J1013" i="16"/>
  <c r="J1012" i="16"/>
  <c r="J1011" i="16"/>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10" i="16"/>
  <c r="J9" i="16"/>
  <c r="J8" i="16"/>
  <c r="J7" i="16"/>
  <c r="J6" i="16"/>
  <c r="AC4" i="13" l="1"/>
  <c r="AC5" i="13"/>
  <c r="AC6" i="13"/>
  <c r="AB4" i="13"/>
  <c r="AB5" i="13"/>
  <c r="AB6" i="13"/>
  <c r="Z3" i="13"/>
  <c r="Z4" i="13"/>
  <c r="AC4" i="14"/>
  <c r="AC5" i="14"/>
  <c r="AC6" i="14"/>
  <c r="AB4" i="14"/>
  <c r="AB5" i="14"/>
  <c r="AB6" i="14"/>
  <c r="AC4" i="11"/>
  <c r="AC5" i="11"/>
  <c r="AC6" i="11"/>
  <c r="AB6" i="11"/>
  <c r="AB4" i="11"/>
  <c r="AB5" i="11"/>
  <c r="Z3" i="11"/>
  <c r="Z4" i="11"/>
  <c r="N7" i="24" l="1"/>
  <c r="J961" i="32" l="1"/>
  <c r="J962" i="32"/>
  <c r="J416" i="32"/>
  <c r="J417" i="32"/>
  <c r="J418" i="32"/>
  <c r="J419" i="32"/>
  <c r="J420" i="32"/>
  <c r="J421" i="32"/>
  <c r="J422" i="32"/>
  <c r="J423" i="32"/>
  <c r="J424" i="32"/>
  <c r="J425" i="32"/>
  <c r="I350" i="32"/>
  <c r="J350" i="32"/>
  <c r="I351" i="32"/>
  <c r="J351" i="32"/>
  <c r="Q2061" i="16" l="1"/>
  <c r="Q2062" i="16"/>
  <c r="Q2063" i="16"/>
  <c r="J958" i="32" l="1"/>
  <c r="J959" i="32"/>
  <c r="J960" i="32"/>
  <c r="J930" i="32"/>
  <c r="I930" i="32"/>
  <c r="J929" i="32"/>
  <c r="I929" i="32"/>
  <c r="J928" i="32"/>
  <c r="I928" i="32"/>
  <c r="J773" i="32"/>
  <c r="I773" i="32"/>
  <c r="J772" i="32"/>
  <c r="I772" i="32"/>
  <c r="J771" i="32"/>
  <c r="I771" i="32"/>
  <c r="J770" i="32"/>
  <c r="I770" i="32"/>
  <c r="J769" i="32"/>
  <c r="I769" i="32"/>
  <c r="J768" i="32"/>
  <c r="I768" i="32"/>
  <c r="J767" i="32"/>
  <c r="I767" i="32"/>
  <c r="J766" i="32"/>
  <c r="I766" i="32"/>
  <c r="J765" i="32"/>
  <c r="I765" i="32"/>
  <c r="J764" i="32"/>
  <c r="I764" i="32"/>
  <c r="J763" i="32"/>
  <c r="I763" i="32"/>
  <c r="J762" i="32"/>
  <c r="I762" i="32"/>
  <c r="J761" i="32"/>
  <c r="I761" i="32"/>
  <c r="J760" i="32"/>
  <c r="I760" i="32"/>
  <c r="J759" i="32"/>
  <c r="I759" i="32"/>
  <c r="J758" i="32"/>
  <c r="I758" i="32"/>
  <c r="J415" i="32"/>
  <c r="J400" i="32"/>
  <c r="J399" i="32"/>
  <c r="I399" i="32"/>
  <c r="J398" i="32"/>
  <c r="I398" i="32"/>
  <c r="J397" i="32"/>
  <c r="I397" i="32"/>
  <c r="I349" i="32"/>
  <c r="J349" i="32"/>
  <c r="J203" i="32"/>
  <c r="J204" i="32"/>
  <c r="J205" i="32"/>
  <c r="J206" i="32"/>
  <c r="J207" i="32"/>
  <c r="J208" i="32"/>
  <c r="J209" i="32"/>
  <c r="J210" i="32"/>
  <c r="J211" i="32"/>
  <c r="J212" i="32"/>
  <c r="J213" i="32"/>
  <c r="J214" i="32"/>
  <c r="J215" i="32"/>
  <c r="J216" i="32"/>
  <c r="J217" i="32"/>
  <c r="J218" i="32"/>
  <c r="J219" i="32"/>
  <c r="J220" i="32"/>
  <c r="J221" i="32"/>
  <c r="J222" i="32"/>
  <c r="J223" i="32"/>
  <c r="J224" i="32"/>
  <c r="J225" i="32"/>
  <c r="J226" i="32"/>
  <c r="J227" i="32"/>
  <c r="M556" i="26"/>
  <c r="M557" i="26"/>
  <c r="M558" i="26"/>
  <c r="M559" i="26"/>
  <c r="M560" i="26"/>
  <c r="M561" i="26"/>
  <c r="M562" i="26"/>
  <c r="M563" i="26"/>
  <c r="M564" i="26"/>
  <c r="M565" i="26"/>
  <c r="M566" i="26"/>
  <c r="M567" i="26"/>
  <c r="M568" i="26"/>
  <c r="M569" i="26"/>
  <c r="M570" i="26"/>
  <c r="M571" i="26"/>
  <c r="M572" i="26"/>
  <c r="M573" i="26"/>
  <c r="M574" i="26"/>
  <c r="M575" i="26"/>
  <c r="M576" i="26"/>
  <c r="M577" i="26"/>
  <c r="M578" i="26"/>
  <c r="M579" i="26"/>
  <c r="M580" i="26"/>
  <c r="M581" i="26"/>
  <c r="M582" i="26"/>
  <c r="M583" i="26"/>
  <c r="M584" i="26"/>
  <c r="M585" i="26"/>
  <c r="M586" i="26"/>
  <c r="M587" i="26"/>
  <c r="M588" i="26"/>
  <c r="M589" i="26"/>
  <c r="M590" i="26"/>
  <c r="M591" i="26"/>
  <c r="M592" i="26"/>
  <c r="M593" i="26"/>
  <c r="M594" i="26"/>
  <c r="M595" i="26"/>
  <c r="M596" i="26"/>
  <c r="M597" i="26"/>
  <c r="M598" i="26"/>
  <c r="M599" i="26"/>
  <c r="M600" i="26"/>
  <c r="M601" i="26"/>
  <c r="M602" i="26"/>
  <c r="M603" i="26"/>
  <c r="M604" i="26"/>
  <c r="M605" i="26"/>
  <c r="M606" i="26"/>
  <c r="M607" i="26"/>
  <c r="M608" i="26"/>
  <c r="M609" i="26"/>
  <c r="M610" i="26"/>
  <c r="M611" i="26"/>
  <c r="M612" i="26"/>
  <c r="M613" i="26"/>
  <c r="M614" i="26"/>
  <c r="M615" i="26"/>
  <c r="M616" i="26"/>
  <c r="M617" i="26"/>
  <c r="M618" i="26"/>
  <c r="M619" i="26"/>
  <c r="M620" i="26"/>
  <c r="M621" i="26"/>
  <c r="M622" i="26"/>
  <c r="M623" i="26"/>
  <c r="M624" i="26"/>
  <c r="M625" i="26"/>
  <c r="M626" i="26"/>
  <c r="M627" i="26"/>
  <c r="M628" i="26"/>
  <c r="M629" i="26"/>
  <c r="M630" i="26"/>
  <c r="M631" i="26"/>
  <c r="M632" i="26"/>
  <c r="M633" i="26"/>
  <c r="M634" i="26"/>
  <c r="M635" i="26"/>
  <c r="M636" i="26"/>
  <c r="M637" i="26"/>
  <c r="M638" i="26"/>
  <c r="M639" i="26"/>
  <c r="M640" i="26"/>
  <c r="M641" i="26"/>
  <c r="M642" i="26"/>
  <c r="M643" i="26"/>
  <c r="M644" i="26"/>
  <c r="M645" i="26"/>
  <c r="M646" i="26"/>
  <c r="M923" i="26"/>
  <c r="M924" i="26"/>
  <c r="M925" i="26"/>
  <c r="M926" i="26"/>
  <c r="M927" i="26"/>
  <c r="M928" i="26"/>
  <c r="M929" i="26"/>
  <c r="M930" i="26"/>
  <c r="M931" i="26"/>
  <c r="M932" i="26"/>
  <c r="M933" i="26"/>
  <c r="M934" i="26"/>
  <c r="M935" i="26"/>
  <c r="M936" i="26"/>
  <c r="M937" i="26"/>
  <c r="M938" i="26"/>
  <c r="M939" i="26"/>
  <c r="M940" i="26"/>
  <c r="M941" i="26"/>
  <c r="M942" i="26"/>
  <c r="M943" i="26"/>
  <c r="M944" i="26"/>
  <c r="M945" i="26"/>
  <c r="M946" i="26"/>
  <c r="M947" i="26"/>
  <c r="M948" i="26"/>
  <c r="M949" i="26"/>
  <c r="M950" i="26"/>
  <c r="M951" i="26"/>
  <c r="M952" i="26"/>
  <c r="M953" i="26"/>
  <c r="M954" i="26"/>
  <c r="M955" i="26"/>
  <c r="M956" i="26"/>
  <c r="M957" i="26"/>
  <c r="G80" i="17" l="1"/>
  <c r="S437" i="17"/>
  <c r="S436" i="17"/>
  <c r="S426" i="17"/>
  <c r="S425" i="17"/>
  <c r="S424" i="17"/>
  <c r="S423" i="17"/>
  <c r="S405" i="17"/>
  <c r="S400" i="17"/>
  <c r="S387" i="17"/>
  <c r="S386" i="17"/>
  <c r="S371" i="17"/>
  <c r="S370" i="17"/>
  <c r="S298" i="17"/>
  <c r="S297" i="17"/>
  <c r="S296" i="17"/>
  <c r="S295" i="17"/>
  <c r="S294" i="17"/>
  <c r="S293" i="17"/>
  <c r="S292" i="17"/>
  <c r="S291" i="17"/>
  <c r="S290" i="17"/>
  <c r="S289" i="17"/>
  <c r="S288" i="17"/>
  <c r="S287" i="17"/>
  <c r="S286" i="17"/>
  <c r="S285" i="17"/>
  <c r="S284" i="17"/>
  <c r="S283" i="17"/>
  <c r="S282" i="17"/>
  <c r="S281" i="17"/>
  <c r="S280" i="17"/>
  <c r="S279" i="17"/>
  <c r="S278" i="17"/>
  <c r="S277" i="17"/>
  <c r="S276" i="17"/>
  <c r="S275" i="17"/>
  <c r="S274" i="17"/>
  <c r="S273" i="17"/>
  <c r="S272" i="17"/>
  <c r="S271" i="17"/>
  <c r="S270" i="17"/>
  <c r="S269" i="17"/>
  <c r="S268" i="17"/>
  <c r="S267" i="17"/>
  <c r="S266" i="17"/>
  <c r="S265" i="17"/>
  <c r="S264" i="17"/>
  <c r="S263" i="17"/>
  <c r="S262" i="17"/>
  <c r="S261" i="17"/>
  <c r="S260" i="17"/>
  <c r="S259" i="17"/>
  <c r="S258" i="17"/>
  <c r="S257" i="17"/>
  <c r="S256" i="17"/>
  <c r="S255" i="17"/>
  <c r="S254" i="17"/>
  <c r="S253" i="17"/>
  <c r="S252" i="17"/>
  <c r="S251" i="17"/>
  <c r="S250" i="17"/>
  <c r="S249" i="17"/>
  <c r="S248" i="17"/>
  <c r="S247" i="17"/>
  <c r="S246" i="17"/>
  <c r="S245" i="17"/>
  <c r="S244" i="17"/>
  <c r="S243" i="17"/>
  <c r="S242" i="17"/>
  <c r="S241" i="17"/>
  <c r="S240" i="17"/>
  <c r="S239" i="17"/>
  <c r="S238" i="17"/>
  <c r="S237" i="17"/>
  <c r="S236" i="17"/>
  <c r="S235" i="17"/>
  <c r="S234" i="17"/>
  <c r="S233" i="17"/>
  <c r="S179" i="17"/>
  <c r="S178" i="17"/>
  <c r="S177" i="17"/>
  <c r="S176" i="17"/>
  <c r="S175" i="17"/>
  <c r="S174" i="17"/>
  <c r="S173" i="17"/>
  <c r="S172" i="17"/>
  <c r="S171" i="17"/>
  <c r="S170" i="17"/>
  <c r="S169" i="17"/>
  <c r="S168" i="17"/>
  <c r="S167" i="17"/>
  <c r="S166" i="17"/>
  <c r="S165" i="17"/>
  <c r="S164" i="17"/>
  <c r="S163" i="17"/>
  <c r="S162" i="17"/>
  <c r="S161" i="17"/>
  <c r="S160" i="17"/>
  <c r="S159" i="17"/>
  <c r="S158" i="17"/>
  <c r="S157" i="17"/>
  <c r="S156" i="17"/>
  <c r="S155" i="17"/>
  <c r="S154" i="17"/>
  <c r="S153" i="17"/>
  <c r="S152" i="17"/>
  <c r="S151" i="17"/>
  <c r="S150" i="17"/>
  <c r="S149" i="17"/>
  <c r="S148" i="17"/>
  <c r="S147" i="17"/>
  <c r="S146" i="17"/>
  <c r="S145" i="17"/>
  <c r="S144" i="17"/>
  <c r="S143" i="17"/>
  <c r="S142" i="17"/>
  <c r="S141" i="17"/>
  <c r="S140" i="17"/>
  <c r="S139" i="17"/>
  <c r="S126" i="17"/>
  <c r="S125" i="17"/>
  <c r="S97" i="17"/>
  <c r="S96" i="17"/>
  <c r="S95" i="17"/>
  <c r="S94" i="17"/>
  <c r="S93" i="17"/>
  <c r="S92" i="17"/>
  <c r="S91" i="17"/>
  <c r="S90" i="17"/>
  <c r="S89" i="17"/>
  <c r="S88" i="17"/>
  <c r="S86" i="17"/>
  <c r="S57" i="17"/>
  <c r="S56" i="17"/>
  <c r="S55" i="17"/>
  <c r="S54" i="17"/>
  <c r="S53" i="17"/>
  <c r="S52" i="17"/>
  <c r="S51" i="17"/>
  <c r="S50" i="17"/>
  <c r="S49" i="17"/>
  <c r="S48" i="17"/>
  <c r="S47" i="17"/>
  <c r="S46" i="17"/>
  <c r="S45" i="17"/>
  <c r="S44" i="17"/>
  <c r="S43" i="17"/>
  <c r="S42" i="17"/>
  <c r="S9" i="17"/>
  <c r="S10" i="17"/>
  <c r="S11" i="17"/>
  <c r="S12" i="17"/>
  <c r="S13" i="17"/>
  <c r="S8" i="17"/>
  <c r="G39" i="17"/>
  <c r="B20" i="1" l="1"/>
  <c r="F20" i="1"/>
  <c r="B22" i="1"/>
  <c r="F22" i="1"/>
  <c r="F23" i="1"/>
  <c r="B23" i="1"/>
  <c r="Q1658" i="16" l="1"/>
  <c r="Q1659" i="16"/>
  <c r="Q1660" i="16"/>
  <c r="Q1661" i="16"/>
  <c r="Q1662" i="16"/>
  <c r="Q1663" i="16"/>
  <c r="Q1664" i="16"/>
  <c r="Q1665" i="16"/>
  <c r="Q1666" i="16"/>
  <c r="Q1667" i="16"/>
  <c r="Q1668" i="16"/>
  <c r="Q1669" i="16"/>
  <c r="Q1670" i="16"/>
  <c r="Q1671" i="16"/>
  <c r="Q1672" i="16"/>
  <c r="Q1673" i="16"/>
  <c r="Q1674" i="16"/>
  <c r="Q1675" i="16"/>
  <c r="Q1676" i="16"/>
  <c r="Q1677" i="16"/>
  <c r="Q1678" i="16"/>
  <c r="Q1679" i="16"/>
  <c r="Q1680" i="16"/>
  <c r="Q1681" i="16"/>
  <c r="Q1682" i="16"/>
  <c r="Q1683" i="16"/>
  <c r="Q1684" i="16"/>
  <c r="Q1685" i="16"/>
  <c r="Q1686" i="16"/>
  <c r="Q1687" i="16"/>
  <c r="Q1303" i="16"/>
  <c r="Q1304" i="16"/>
  <c r="Q1305" i="16"/>
  <c r="Q1306" i="16"/>
  <c r="Q2049" i="16" l="1"/>
  <c r="Q2050" i="16"/>
  <c r="Q2051" i="16"/>
  <c r="Q2052" i="16"/>
  <c r="Q2053" i="16"/>
  <c r="Q2054" i="16"/>
  <c r="Q2055" i="16"/>
  <c r="Q2056" i="16"/>
  <c r="Q2057" i="16"/>
  <c r="Q2058" i="16"/>
  <c r="Q2059" i="16"/>
  <c r="Q2060" i="16"/>
  <c r="Q1108" i="16"/>
  <c r="Q1109" i="16"/>
  <c r="Q1110" i="16"/>
  <c r="Q1111" i="16"/>
  <c r="Q1112" i="16"/>
  <c r="Q1113" i="16"/>
  <c r="Q1114" i="16"/>
  <c r="Q1115" i="16"/>
  <c r="Q1116" i="16"/>
  <c r="Q1117" i="16"/>
  <c r="Q1118" i="16"/>
  <c r="Q1119" i="16"/>
  <c r="Q1120" i="16"/>
  <c r="Q1121" i="16"/>
  <c r="Q1122" i="16"/>
  <c r="Q1123" i="16"/>
  <c r="Q1124" i="16"/>
  <c r="Q1125" i="16"/>
  <c r="Q1126" i="16"/>
  <c r="Q1127" i="16"/>
  <c r="Q1128" i="16"/>
  <c r="Q1129" i="16"/>
  <c r="Q1130" i="16"/>
  <c r="Q1131" i="16"/>
  <c r="Q1132" i="16"/>
  <c r="Q554" i="16"/>
  <c r="Q555" i="16"/>
  <c r="Q556" i="16"/>
  <c r="Q557" i="16"/>
  <c r="Q558" i="16"/>
  <c r="Q559" i="16"/>
  <c r="Q560" i="16"/>
  <c r="Q561" i="16"/>
  <c r="Q562" i="16"/>
  <c r="Q563" i="16"/>
  <c r="Q564" i="16"/>
  <c r="Q565" i="16"/>
  <c r="Q566" i="16"/>
  <c r="Q567" i="16"/>
  <c r="Q568" i="16"/>
  <c r="Q569" i="16"/>
  <c r="Q570" i="16"/>
  <c r="Q571" i="16"/>
  <c r="Q572" i="16"/>
  <c r="Q573" i="16"/>
  <c r="Q574" i="16"/>
  <c r="Q575" i="16"/>
  <c r="Q576" i="16"/>
  <c r="Q577" i="16"/>
  <c r="Q578" i="16"/>
  <c r="Q579" i="16"/>
  <c r="Q580" i="16"/>
  <c r="Q581" i="16"/>
  <c r="Q582" i="16"/>
  <c r="Q583" i="16"/>
  <c r="Q584" i="16"/>
  <c r="Q585" i="16"/>
  <c r="Q586" i="16"/>
  <c r="Q587" i="16"/>
  <c r="Q588" i="16"/>
  <c r="Q589" i="16"/>
  <c r="Q590" i="16"/>
  <c r="Q591" i="16"/>
  <c r="Q592" i="16"/>
  <c r="Q593" i="16"/>
  <c r="Q594" i="16"/>
  <c r="Q595" i="16"/>
  <c r="Q596" i="16"/>
  <c r="Q597" i="16"/>
  <c r="Q598" i="16"/>
  <c r="Q599" i="16"/>
  <c r="Q600" i="16"/>
  <c r="Q601" i="16"/>
  <c r="Q602" i="16"/>
  <c r="Q603" i="16"/>
  <c r="Q604" i="16"/>
  <c r="Q605" i="16"/>
  <c r="Q606" i="16"/>
  <c r="Q607" i="16"/>
  <c r="Q608" i="16"/>
  <c r="Q609" i="16"/>
  <c r="Q610" i="16"/>
  <c r="Q611" i="16"/>
  <c r="Q612" i="16"/>
  <c r="Q613" i="16"/>
  <c r="Q614" i="16"/>
  <c r="Q615" i="16"/>
  <c r="Q616" i="16"/>
  <c r="Q617" i="16"/>
  <c r="Q618" i="16"/>
  <c r="Q619" i="16"/>
  <c r="Q620" i="16"/>
  <c r="Q621" i="16"/>
  <c r="Q622" i="16"/>
  <c r="Q623" i="16"/>
  <c r="Q624" i="16"/>
  <c r="Q625" i="16"/>
  <c r="Q626" i="16"/>
  <c r="Q627" i="16"/>
  <c r="Q628" i="16"/>
  <c r="Q629" i="16"/>
  <c r="Q630" i="16"/>
  <c r="Q631" i="16"/>
  <c r="Q632" i="16"/>
  <c r="Q633" i="16"/>
  <c r="Q634" i="16"/>
  <c r="Q635" i="16"/>
  <c r="Q636" i="16"/>
  <c r="Q637" i="16"/>
  <c r="Q638" i="16"/>
  <c r="Q639" i="16"/>
  <c r="Q640" i="16"/>
  <c r="Q641" i="16"/>
  <c r="Q642" i="16"/>
  <c r="Q643" i="16"/>
  <c r="Q644" i="16"/>
  <c r="Q645" i="16"/>
  <c r="C25" i="47" l="1"/>
  <c r="C44" i="47"/>
  <c r="C56" i="47" l="1"/>
  <c r="C39" i="47"/>
  <c r="C37" i="47"/>
  <c r="C32" i="47"/>
  <c r="C29" i="47"/>
  <c r="C20" i="47"/>
  <c r="C18" i="47"/>
  <c r="C11" i="47"/>
  <c r="C22" i="47" l="1"/>
  <c r="C24" i="47" s="1"/>
  <c r="C26" i="47" s="1"/>
  <c r="C41" i="47"/>
  <c r="C43" i="47" l="1"/>
  <c r="C45" i="47" s="1"/>
  <c r="C47" i="47" s="1"/>
  <c r="C52" i="47"/>
  <c r="C53" i="47" l="1"/>
  <c r="H45" i="43"/>
  <c r="H46" i="43" s="1"/>
  <c r="Q1856" i="16"/>
  <c r="Z5" i="14"/>
  <c r="Z4" i="14"/>
  <c r="K8" i="14"/>
  <c r="K9" i="14"/>
  <c r="K7" i="14"/>
  <c r="K6" i="14"/>
  <c r="K7" i="11"/>
  <c r="K8" i="11"/>
  <c r="K9" i="11"/>
  <c r="K6" i="11"/>
  <c r="Q1865" i="16"/>
  <c r="Q1864" i="16"/>
  <c r="Q1863" i="16"/>
  <c r="Q1862" i="16"/>
  <c r="Q1861" i="16"/>
  <c r="Q1860" i="16"/>
  <c r="Q1859" i="16"/>
  <c r="Q1858" i="16"/>
  <c r="Q1857" i="16"/>
  <c r="I946" i="32"/>
  <c r="J946" i="32"/>
  <c r="I949" i="32"/>
  <c r="J949" i="32"/>
  <c r="I950" i="32"/>
  <c r="J950" i="32"/>
  <c r="I951" i="32"/>
  <c r="J951" i="32"/>
  <c r="I952" i="32"/>
  <c r="J952" i="32"/>
  <c r="I953" i="32"/>
  <c r="J953" i="32"/>
  <c r="I954" i="32"/>
  <c r="J954" i="32"/>
  <c r="I955" i="32"/>
  <c r="J955" i="32"/>
  <c r="I956" i="32"/>
  <c r="J956" i="32"/>
  <c r="I957" i="32"/>
  <c r="J957" i="32"/>
  <c r="I377" i="32"/>
  <c r="J377" i="32"/>
  <c r="I378" i="32"/>
  <c r="J378" i="32"/>
  <c r="I379" i="32"/>
  <c r="J379" i="32"/>
  <c r="I380" i="32"/>
  <c r="J380" i="32"/>
  <c r="I381" i="32"/>
  <c r="J381" i="32"/>
  <c r="I382" i="32"/>
  <c r="J382" i="32"/>
  <c r="I383" i="32"/>
  <c r="J383" i="32"/>
  <c r="I384" i="32"/>
  <c r="J384" i="32"/>
  <c r="I385" i="32"/>
  <c r="J385" i="32"/>
  <c r="I386" i="32"/>
  <c r="J386" i="32"/>
  <c r="I387" i="32"/>
  <c r="J387" i="32"/>
  <c r="I388" i="32"/>
  <c r="J388" i="32"/>
  <c r="I389" i="32"/>
  <c r="J389" i="32"/>
  <c r="I390" i="32"/>
  <c r="J390" i="32"/>
  <c r="I391" i="32"/>
  <c r="J391" i="32"/>
  <c r="I392" i="32"/>
  <c r="J392" i="32"/>
  <c r="I393" i="32"/>
  <c r="J393" i="32"/>
  <c r="I394" i="32"/>
  <c r="J394" i="32"/>
  <c r="I395" i="32"/>
  <c r="J395" i="32"/>
  <c r="I396" i="32"/>
  <c r="J396" i="32"/>
  <c r="I454" i="32"/>
  <c r="J454" i="32"/>
  <c r="I455" i="32"/>
  <c r="J455" i="32"/>
  <c r="I456" i="32"/>
  <c r="J456" i="32"/>
  <c r="I457" i="32"/>
  <c r="J457" i="32"/>
  <c r="I458" i="32"/>
  <c r="J458" i="32"/>
  <c r="I459" i="32"/>
  <c r="J459" i="32"/>
  <c r="I460" i="32"/>
  <c r="J460" i="32"/>
  <c r="I461" i="32"/>
  <c r="J461" i="32"/>
  <c r="I462" i="32"/>
  <c r="J462" i="32"/>
  <c r="I463" i="32"/>
  <c r="J463" i="32"/>
  <c r="I464" i="32"/>
  <c r="J464" i="32"/>
  <c r="I465" i="32"/>
  <c r="J465" i="32"/>
  <c r="I466" i="32"/>
  <c r="J466" i="32"/>
  <c r="I467" i="32"/>
  <c r="J467" i="32"/>
  <c r="I468" i="32"/>
  <c r="J468" i="32"/>
  <c r="I469" i="32"/>
  <c r="J469" i="32"/>
  <c r="I470" i="32"/>
  <c r="J470" i="32"/>
  <c r="I471" i="32"/>
  <c r="J471" i="32"/>
  <c r="I472" i="32"/>
  <c r="J472" i="32"/>
  <c r="I473" i="32"/>
  <c r="J473" i="32"/>
  <c r="I474" i="32"/>
  <c r="J474" i="32"/>
  <c r="I475" i="32"/>
  <c r="J475" i="32"/>
  <c r="I476" i="32"/>
  <c r="J476" i="32"/>
  <c r="I477" i="32"/>
  <c r="J477" i="32"/>
  <c r="I478" i="32"/>
  <c r="J478" i="32"/>
  <c r="I479" i="32"/>
  <c r="J479" i="32"/>
  <c r="I480" i="32"/>
  <c r="J480" i="32"/>
  <c r="I481" i="32"/>
  <c r="J481" i="32"/>
  <c r="I482" i="32"/>
  <c r="J482" i="32"/>
  <c r="I483" i="32"/>
  <c r="J483" i="32"/>
  <c r="I484" i="32"/>
  <c r="J484" i="32"/>
  <c r="I485" i="32"/>
  <c r="J485" i="32"/>
  <c r="I486" i="32"/>
  <c r="J486" i="32"/>
  <c r="I487" i="32"/>
  <c r="J487" i="32"/>
  <c r="I488" i="32"/>
  <c r="J488" i="32"/>
  <c r="I489" i="32"/>
  <c r="J489" i="32"/>
  <c r="I490" i="32"/>
  <c r="J490" i="32"/>
  <c r="I491" i="32"/>
  <c r="J491" i="32"/>
  <c r="I492" i="32"/>
  <c r="J492" i="32"/>
  <c r="I493" i="32"/>
  <c r="J493" i="32"/>
  <c r="I494" i="32"/>
  <c r="J494" i="32"/>
  <c r="I495" i="32"/>
  <c r="J495" i="32"/>
  <c r="I496" i="32"/>
  <c r="J496" i="32"/>
  <c r="I497" i="32"/>
  <c r="J497" i="32"/>
  <c r="I498" i="32"/>
  <c r="J498" i="32"/>
  <c r="I499" i="32"/>
  <c r="J499" i="32"/>
  <c r="I500" i="32"/>
  <c r="J500" i="32"/>
  <c r="I501" i="32"/>
  <c r="J501" i="32"/>
  <c r="I502" i="32"/>
  <c r="J502" i="32"/>
  <c r="I503" i="32"/>
  <c r="J503" i="32"/>
  <c r="I504" i="32"/>
  <c r="J504" i="32"/>
  <c r="I505" i="32"/>
  <c r="J505" i="32"/>
  <c r="I506" i="32"/>
  <c r="J506" i="32"/>
  <c r="I507" i="32"/>
  <c r="J507" i="32"/>
  <c r="I508" i="32"/>
  <c r="J508" i="32"/>
  <c r="I509" i="32"/>
  <c r="J509" i="32"/>
  <c r="I510" i="32"/>
  <c r="J510" i="32"/>
  <c r="I511" i="32"/>
  <c r="J511" i="32"/>
  <c r="I512" i="32"/>
  <c r="J512" i="32"/>
  <c r="I513" i="32"/>
  <c r="J513" i="32"/>
  <c r="I514" i="32"/>
  <c r="J514" i="32"/>
  <c r="I515" i="32"/>
  <c r="J515" i="32"/>
  <c r="I516" i="32"/>
  <c r="J516" i="32"/>
  <c r="I517" i="32"/>
  <c r="J517" i="32"/>
  <c r="I518" i="32"/>
  <c r="J518" i="32"/>
  <c r="I519" i="32"/>
  <c r="J519" i="32"/>
  <c r="I520" i="32"/>
  <c r="J520" i="32"/>
  <c r="I521" i="32"/>
  <c r="J521" i="32"/>
  <c r="I522" i="32"/>
  <c r="J522" i="32"/>
  <c r="I523" i="32"/>
  <c r="J523" i="32"/>
  <c r="I524" i="32"/>
  <c r="J524" i="32"/>
  <c r="I525" i="32"/>
  <c r="J525" i="32"/>
  <c r="I526" i="32"/>
  <c r="J526" i="32"/>
  <c r="I527" i="32"/>
  <c r="J527" i="32"/>
  <c r="I528" i="32"/>
  <c r="J528" i="32"/>
  <c r="I529" i="32"/>
  <c r="J529" i="32"/>
  <c r="I530" i="32"/>
  <c r="J530" i="32"/>
  <c r="I531" i="32"/>
  <c r="J531" i="32"/>
  <c r="I532" i="32"/>
  <c r="J532" i="32"/>
  <c r="I533" i="32"/>
  <c r="J533" i="32"/>
  <c r="I534" i="32"/>
  <c r="J534" i="32"/>
  <c r="I535" i="32"/>
  <c r="J535" i="32"/>
  <c r="I536" i="32"/>
  <c r="J536" i="32"/>
  <c r="I537" i="32"/>
  <c r="J537" i="32"/>
  <c r="I538" i="32"/>
  <c r="J538" i="32"/>
  <c r="I539" i="32"/>
  <c r="J539" i="32"/>
  <c r="I540" i="32"/>
  <c r="J540" i="32"/>
  <c r="I541" i="32"/>
  <c r="J541" i="32"/>
  <c r="I542" i="32"/>
  <c r="J542" i="32"/>
  <c r="I543" i="32"/>
  <c r="J543" i="32"/>
  <c r="I544" i="32"/>
  <c r="J544" i="32"/>
  <c r="I545" i="32"/>
  <c r="J545" i="32"/>
  <c r="I546" i="32"/>
  <c r="J546" i="32"/>
  <c r="I547" i="32"/>
  <c r="J547" i="32"/>
  <c r="I548" i="32"/>
  <c r="J548" i="32"/>
  <c r="I549" i="32"/>
  <c r="J549" i="32"/>
  <c r="I550" i="32"/>
  <c r="J550" i="32"/>
  <c r="I551" i="32"/>
  <c r="J551" i="32"/>
  <c r="I552" i="32"/>
  <c r="J552" i="32"/>
  <c r="I553" i="32"/>
  <c r="J553" i="32"/>
  <c r="I554" i="32"/>
  <c r="J554" i="32"/>
  <c r="I555" i="32"/>
  <c r="J555" i="32"/>
  <c r="I556" i="32"/>
  <c r="J556" i="32"/>
  <c r="I557" i="32"/>
  <c r="J557" i="32"/>
  <c r="I558" i="32"/>
  <c r="J558" i="32"/>
  <c r="I559" i="32"/>
  <c r="J559" i="32"/>
  <c r="I560" i="32"/>
  <c r="J560" i="32"/>
  <c r="I561" i="32"/>
  <c r="J561" i="32"/>
  <c r="I562" i="32"/>
  <c r="J562" i="32"/>
  <c r="I563" i="32"/>
  <c r="J563" i="32"/>
  <c r="I564" i="32"/>
  <c r="J564" i="32"/>
  <c r="I565" i="32"/>
  <c r="J565" i="32"/>
  <c r="I566" i="32"/>
  <c r="J566" i="32"/>
  <c r="I567" i="32"/>
  <c r="J567" i="32"/>
  <c r="I568" i="32"/>
  <c r="J568" i="32"/>
  <c r="I569" i="32"/>
  <c r="J569" i="32"/>
  <c r="I570" i="32"/>
  <c r="J570" i="32"/>
  <c r="I571" i="32"/>
  <c r="J571" i="32"/>
  <c r="I572" i="32"/>
  <c r="J572" i="32"/>
  <c r="I573" i="32"/>
  <c r="J573" i="32"/>
  <c r="I574" i="32"/>
  <c r="J574" i="32"/>
  <c r="I575" i="32"/>
  <c r="J575" i="32"/>
  <c r="I576" i="32"/>
  <c r="J576" i="32"/>
  <c r="I577" i="32"/>
  <c r="J577" i="32"/>
  <c r="I578" i="32"/>
  <c r="J578" i="32"/>
  <c r="I579" i="32"/>
  <c r="J579" i="32"/>
  <c r="I580" i="32"/>
  <c r="J580" i="32"/>
  <c r="I581" i="32"/>
  <c r="J581" i="32"/>
  <c r="I582" i="32"/>
  <c r="J582" i="32"/>
  <c r="I583" i="32"/>
  <c r="J583" i="32"/>
  <c r="I584" i="32"/>
  <c r="J584" i="32"/>
  <c r="I585" i="32"/>
  <c r="J585" i="32"/>
  <c r="I586" i="32"/>
  <c r="J586" i="32"/>
  <c r="I587" i="32"/>
  <c r="J587" i="32"/>
  <c r="I588" i="32"/>
  <c r="J588" i="32"/>
  <c r="I589" i="32"/>
  <c r="J589" i="32"/>
  <c r="I590" i="32"/>
  <c r="J590" i="32"/>
  <c r="I591" i="32"/>
  <c r="J591" i="32"/>
  <c r="I592" i="32"/>
  <c r="J592" i="32"/>
  <c r="I593" i="32"/>
  <c r="J593" i="32"/>
  <c r="I594" i="32"/>
  <c r="J594" i="32"/>
  <c r="I595" i="32"/>
  <c r="J595" i="32"/>
  <c r="I596" i="32"/>
  <c r="J596" i="32"/>
  <c r="I597" i="32"/>
  <c r="J597" i="32"/>
  <c r="I598" i="32"/>
  <c r="J598" i="32"/>
  <c r="I599" i="32"/>
  <c r="J599" i="32"/>
  <c r="I600" i="32"/>
  <c r="J600" i="32"/>
  <c r="I601" i="32"/>
  <c r="J601" i="32"/>
  <c r="I602" i="32"/>
  <c r="J602" i="32"/>
  <c r="I603" i="32"/>
  <c r="J603" i="32"/>
  <c r="I604" i="32"/>
  <c r="J604" i="32"/>
  <c r="I605" i="32"/>
  <c r="J605" i="32"/>
  <c r="I606" i="32"/>
  <c r="J606" i="32"/>
  <c r="I607" i="32"/>
  <c r="J607" i="32"/>
  <c r="I608" i="32"/>
  <c r="J608" i="32"/>
  <c r="I609" i="32"/>
  <c r="J609" i="32"/>
  <c r="I610" i="32"/>
  <c r="J610" i="32"/>
  <c r="I611" i="32"/>
  <c r="J611" i="32"/>
  <c r="I612" i="32"/>
  <c r="J612" i="32"/>
  <c r="I613" i="32"/>
  <c r="J613" i="32"/>
  <c r="I614" i="32"/>
  <c r="J614" i="32"/>
  <c r="I615" i="32"/>
  <c r="J615" i="32"/>
  <c r="I616" i="32"/>
  <c r="J616" i="32"/>
  <c r="I617" i="32"/>
  <c r="J617" i="32"/>
  <c r="I618" i="32"/>
  <c r="J618" i="32"/>
  <c r="I619" i="32"/>
  <c r="J619" i="32"/>
  <c r="I620" i="32"/>
  <c r="J620" i="32"/>
  <c r="I621" i="32"/>
  <c r="J621" i="32"/>
  <c r="I622" i="32"/>
  <c r="J622" i="32"/>
  <c r="I623" i="32"/>
  <c r="J623" i="32"/>
  <c r="I624" i="32"/>
  <c r="J624" i="32"/>
  <c r="I625" i="32"/>
  <c r="J625" i="32"/>
  <c r="I626" i="32"/>
  <c r="J626" i="32"/>
  <c r="I627" i="32"/>
  <c r="J627" i="32"/>
  <c r="I628" i="32"/>
  <c r="J628" i="32"/>
  <c r="I629" i="32"/>
  <c r="J629" i="32"/>
  <c r="I630" i="32"/>
  <c r="J630" i="32"/>
  <c r="I631" i="32"/>
  <c r="J631" i="32"/>
  <c r="I632" i="32"/>
  <c r="J632" i="32"/>
  <c r="I633" i="32"/>
  <c r="J633" i="32"/>
  <c r="I634" i="32"/>
  <c r="J634" i="32"/>
  <c r="I635" i="32"/>
  <c r="J635" i="32"/>
  <c r="I636" i="32"/>
  <c r="J636" i="32"/>
  <c r="I637" i="32"/>
  <c r="J637" i="32"/>
  <c r="I638" i="32"/>
  <c r="J638" i="32"/>
  <c r="I639" i="32"/>
  <c r="J639" i="32"/>
  <c r="I640" i="32"/>
  <c r="J640" i="32"/>
  <c r="I641" i="32"/>
  <c r="J641" i="32"/>
  <c r="I642" i="32"/>
  <c r="J642" i="32"/>
  <c r="I643" i="32"/>
  <c r="J643" i="32"/>
  <c r="I644" i="32"/>
  <c r="J644" i="32"/>
  <c r="I645" i="32"/>
  <c r="J645" i="32"/>
  <c r="I646" i="32"/>
  <c r="J646" i="32"/>
  <c r="I647" i="32"/>
  <c r="J647" i="32"/>
  <c r="I648" i="32"/>
  <c r="J648" i="32"/>
  <c r="I649" i="32"/>
  <c r="J649" i="32"/>
  <c r="I650" i="32"/>
  <c r="J650" i="32"/>
  <c r="I651" i="32"/>
  <c r="J651" i="32"/>
  <c r="I652" i="32"/>
  <c r="J652" i="32"/>
  <c r="I653" i="32"/>
  <c r="J653" i="32"/>
  <c r="I654" i="32"/>
  <c r="J654" i="32"/>
  <c r="I655" i="32"/>
  <c r="J655" i="32"/>
  <c r="I656" i="32"/>
  <c r="J656" i="32"/>
  <c r="I657" i="32"/>
  <c r="J657" i="32"/>
  <c r="I658" i="32"/>
  <c r="J658" i="32"/>
  <c r="I659" i="32"/>
  <c r="J659" i="32"/>
  <c r="I660" i="32"/>
  <c r="J660" i="32"/>
  <c r="I661" i="32"/>
  <c r="J661" i="32"/>
  <c r="I662" i="32"/>
  <c r="J662" i="32"/>
  <c r="I663" i="32"/>
  <c r="J663" i="32"/>
  <c r="I664" i="32"/>
  <c r="J664" i="32"/>
  <c r="I665" i="32"/>
  <c r="J665" i="32"/>
  <c r="I666" i="32"/>
  <c r="J666" i="32"/>
  <c r="I667" i="32"/>
  <c r="J667" i="32"/>
  <c r="I668" i="32"/>
  <c r="J668" i="32"/>
  <c r="I669" i="32"/>
  <c r="J669" i="32"/>
  <c r="I670" i="32"/>
  <c r="J670" i="32"/>
  <c r="I671" i="32"/>
  <c r="J671" i="32"/>
  <c r="I672" i="32"/>
  <c r="J672" i="32"/>
  <c r="I673" i="32"/>
  <c r="J673" i="32"/>
  <c r="I674" i="32"/>
  <c r="J674" i="32"/>
  <c r="I675" i="32"/>
  <c r="J675" i="32"/>
  <c r="I676" i="32"/>
  <c r="J676" i="32"/>
  <c r="I677" i="32"/>
  <c r="J677" i="32"/>
  <c r="I678" i="32"/>
  <c r="J678" i="32"/>
  <c r="I679" i="32"/>
  <c r="J679" i="32"/>
  <c r="I680" i="32"/>
  <c r="J680" i="32"/>
  <c r="I681" i="32"/>
  <c r="J681" i="32"/>
  <c r="I682" i="32"/>
  <c r="J682" i="32"/>
  <c r="I683" i="32"/>
  <c r="J683" i="32"/>
  <c r="I684" i="32"/>
  <c r="J684" i="32"/>
  <c r="I685" i="32"/>
  <c r="J685" i="32"/>
  <c r="I686" i="32"/>
  <c r="J686" i="32"/>
  <c r="I687" i="32"/>
  <c r="J687" i="32"/>
  <c r="I688" i="32"/>
  <c r="J688" i="32"/>
  <c r="I689" i="32"/>
  <c r="J689" i="32"/>
  <c r="I690" i="32"/>
  <c r="J690" i="32"/>
  <c r="I691" i="32"/>
  <c r="J691" i="32"/>
  <c r="I692" i="32"/>
  <c r="J692" i="32"/>
  <c r="I693" i="32"/>
  <c r="J693" i="32"/>
  <c r="I694" i="32"/>
  <c r="J694" i="32"/>
  <c r="I695" i="32"/>
  <c r="J695" i="32"/>
  <c r="I696" i="32"/>
  <c r="J696" i="32"/>
  <c r="I697" i="32"/>
  <c r="J697" i="32"/>
  <c r="I698" i="32"/>
  <c r="J698" i="32"/>
  <c r="I699" i="32"/>
  <c r="J699" i="32"/>
  <c r="I700" i="32"/>
  <c r="J700" i="32"/>
  <c r="I701" i="32"/>
  <c r="J701" i="32"/>
  <c r="I702" i="32"/>
  <c r="J702" i="32"/>
  <c r="I703" i="32"/>
  <c r="J703" i="32"/>
  <c r="I704" i="32"/>
  <c r="J704" i="32"/>
  <c r="I705" i="32"/>
  <c r="J705" i="32"/>
  <c r="I706" i="32"/>
  <c r="J706" i="32"/>
  <c r="I707" i="32"/>
  <c r="J707" i="32"/>
  <c r="I708" i="32"/>
  <c r="J708" i="32"/>
  <c r="I709" i="32"/>
  <c r="J709" i="32"/>
  <c r="I710" i="32"/>
  <c r="J710" i="32"/>
  <c r="I711" i="32"/>
  <c r="J711" i="32"/>
  <c r="I712" i="32"/>
  <c r="J712" i="32"/>
  <c r="I713" i="32"/>
  <c r="J713" i="32"/>
  <c r="I714" i="32"/>
  <c r="J714" i="32"/>
  <c r="I715" i="32"/>
  <c r="J715" i="32"/>
  <c r="I716" i="32"/>
  <c r="J716" i="32"/>
  <c r="I717" i="32"/>
  <c r="J717" i="32"/>
  <c r="I718" i="32"/>
  <c r="J718" i="32"/>
  <c r="I719" i="32"/>
  <c r="J719" i="32"/>
  <c r="I720" i="32"/>
  <c r="J720" i="32"/>
  <c r="I721" i="32"/>
  <c r="J721" i="32"/>
  <c r="I722" i="32"/>
  <c r="J722" i="32"/>
  <c r="I723" i="32"/>
  <c r="J723" i="32"/>
  <c r="I724" i="32"/>
  <c r="J724" i="32"/>
  <c r="I725" i="32"/>
  <c r="J725" i="32"/>
  <c r="I726" i="32"/>
  <c r="J726" i="32"/>
  <c r="I727" i="32"/>
  <c r="J727" i="32"/>
  <c r="I728" i="32"/>
  <c r="J728" i="32"/>
  <c r="I729" i="32"/>
  <c r="J729" i="32"/>
  <c r="I730" i="32"/>
  <c r="J730" i="32"/>
  <c r="I731" i="32"/>
  <c r="J731" i="32"/>
  <c r="I732" i="32"/>
  <c r="J732" i="32"/>
  <c r="I733" i="32"/>
  <c r="J733" i="32"/>
  <c r="I734" i="32"/>
  <c r="J734" i="32"/>
  <c r="I735" i="32"/>
  <c r="J735" i="32"/>
  <c r="I736" i="32"/>
  <c r="J736" i="32"/>
  <c r="I737" i="32"/>
  <c r="J737" i="32"/>
  <c r="I738" i="32"/>
  <c r="J738" i="32"/>
  <c r="I739" i="32"/>
  <c r="J739" i="32"/>
  <c r="I740" i="32"/>
  <c r="J740" i="32"/>
  <c r="I741" i="32"/>
  <c r="J741" i="32"/>
  <c r="I742" i="32"/>
  <c r="J742" i="32"/>
  <c r="I743" i="32"/>
  <c r="J743" i="32"/>
  <c r="I744" i="32"/>
  <c r="J744" i="32"/>
  <c r="I745" i="32"/>
  <c r="J745" i="32"/>
  <c r="I746" i="32"/>
  <c r="J746" i="32"/>
  <c r="I747" i="32"/>
  <c r="J747" i="32"/>
  <c r="I748" i="32"/>
  <c r="J748" i="32"/>
  <c r="I749" i="32"/>
  <c r="J749" i="32"/>
  <c r="I750" i="32"/>
  <c r="J750" i="32"/>
  <c r="I751" i="32"/>
  <c r="J751" i="32"/>
  <c r="I752" i="32"/>
  <c r="J752" i="32"/>
  <c r="I753" i="32"/>
  <c r="J753" i="32"/>
  <c r="I754" i="32"/>
  <c r="J754" i="32"/>
  <c r="I755" i="32"/>
  <c r="J755" i="32"/>
  <c r="I756" i="32"/>
  <c r="J756" i="32"/>
  <c r="I757" i="32"/>
  <c r="J757" i="32"/>
  <c r="G983" i="32"/>
  <c r="D17" i="32" l="1" a="1"/>
  <c r="D17" i="32" s="1"/>
  <c r="D13" i="32" a="1"/>
  <c r="D13" i="32" s="1"/>
  <c r="D10" i="32" a="1"/>
  <c r="D10" i="32" s="1"/>
  <c r="D14" i="32" a="1"/>
  <c r="D14" i="32" s="1"/>
  <c r="D16" i="32" a="1"/>
  <c r="D16" i="32" s="1"/>
  <c r="D12" i="32" a="1"/>
  <c r="D12" i="32" s="1"/>
  <c r="D15" i="32" a="1"/>
  <c r="D15" i="32" s="1"/>
  <c r="D11" i="32" a="1"/>
  <c r="D11" i="32" s="1"/>
  <c r="F10" i="32" a="1"/>
  <c r="F10" i="32" s="1"/>
  <c r="G363" i="32"/>
  <c r="G935" i="32"/>
  <c r="G938" i="32" s="1"/>
  <c r="G323" i="32"/>
  <c r="G732" i="42"/>
  <c r="Q11" i="42"/>
  <c r="P12" i="42"/>
  <c r="P13" i="42"/>
  <c r="P14" i="42"/>
  <c r="P15" i="42"/>
  <c r="P16" i="42"/>
  <c r="P17" i="42"/>
  <c r="P18" i="42"/>
  <c r="P19" i="42"/>
  <c r="P20" i="42"/>
  <c r="P21" i="42"/>
  <c r="P22" i="42"/>
  <c r="P11" i="42"/>
  <c r="F2961" i="41" l="1"/>
  <c r="F4115" i="41" s="1"/>
  <c r="F2844" i="41"/>
  <c r="F2819" i="41"/>
  <c r="F2782" i="41"/>
  <c r="J2782" i="41" l="1"/>
  <c r="Q12" i="42" l="1"/>
  <c r="Q13" i="42" l="1"/>
  <c r="Q14" i="42" l="1"/>
  <c r="Q15" i="42" l="1"/>
  <c r="Q16" i="42" l="1"/>
  <c r="C23" i="1"/>
  <c r="Q17" i="42" l="1"/>
  <c r="Q18" i="42" l="1"/>
  <c r="Q19" i="42" l="1"/>
  <c r="Q20" i="42" l="1"/>
  <c r="Q21" i="42" l="1"/>
  <c r="Q22" i="42" l="1"/>
  <c r="G22" i="1" l="1"/>
  <c r="G432" i="17"/>
  <c r="G407" i="17"/>
  <c r="G417" i="17"/>
  <c r="K396" i="17"/>
  <c r="K80" i="17" l="1"/>
  <c r="K39" i="17"/>
  <c r="Q1492" i="16" l="1"/>
  <c r="Q1493" i="16"/>
  <c r="Q1494" i="16"/>
  <c r="Q1495" i="16"/>
  <c r="Q1496" i="16"/>
  <c r="Q1497" i="16"/>
  <c r="Q1498" i="16"/>
  <c r="Q1499" i="16"/>
  <c r="Q1500" i="16"/>
  <c r="Q1501" i="16"/>
  <c r="Q1502" i="16"/>
  <c r="Q1503" i="16"/>
  <c r="Q1504" i="16"/>
  <c r="Q1505" i="16"/>
  <c r="Q1506" i="16"/>
  <c r="Q1507" i="16"/>
  <c r="Q1508" i="16"/>
  <c r="Q1509" i="16"/>
  <c r="Q1510" i="16"/>
  <c r="Q1511" i="16"/>
  <c r="Q1512" i="16"/>
  <c r="Q1513" i="16"/>
  <c r="Q1514" i="16"/>
  <c r="Q1515" i="16"/>
  <c r="Q1516" i="16"/>
  <c r="Q1517" i="16"/>
  <c r="Q1518" i="16"/>
  <c r="Q1519" i="16"/>
  <c r="Q1520" i="16"/>
  <c r="Q1521" i="16"/>
  <c r="Q1522" i="16"/>
  <c r="Q1523" i="16"/>
  <c r="Q1524" i="16"/>
  <c r="Q1525" i="16"/>
  <c r="Q1526" i="16"/>
  <c r="Q1527" i="16"/>
  <c r="Q1528" i="16"/>
  <c r="Q1529" i="16"/>
  <c r="Q1530" i="16"/>
  <c r="Q1531" i="16"/>
  <c r="Q1532" i="16"/>
  <c r="Q1533" i="16"/>
  <c r="Q1534" i="16"/>
  <c r="Q1535" i="16"/>
  <c r="Q1536" i="16"/>
  <c r="Q1537" i="16"/>
  <c r="Q1538" i="16"/>
  <c r="Q1539" i="16"/>
  <c r="Q1540" i="16"/>
  <c r="Q1541" i="16"/>
  <c r="Q1542" i="16"/>
  <c r="Q1543" i="16"/>
  <c r="Q1544" i="16"/>
  <c r="Q1545" i="16"/>
  <c r="Q1546" i="16"/>
  <c r="Q1547" i="16"/>
  <c r="Q1548" i="16"/>
  <c r="Q1549" i="16"/>
  <c r="Q1550" i="16"/>
  <c r="Q1551" i="16"/>
  <c r="Q1552" i="16"/>
  <c r="Q1553" i="16"/>
  <c r="Q1554" i="16"/>
  <c r="Q1555" i="16"/>
  <c r="Q1556" i="16"/>
  <c r="Q1557" i="16"/>
  <c r="Q1558" i="16"/>
  <c r="Q1559" i="16"/>
  <c r="Q1560" i="16"/>
  <c r="Q1561" i="16"/>
  <c r="Q1562" i="16"/>
  <c r="Q1563" i="16"/>
  <c r="Q1564" i="16"/>
  <c r="Q1565" i="16"/>
  <c r="Q1566" i="16"/>
  <c r="Q1567" i="16"/>
  <c r="Q1568" i="16"/>
  <c r="Q1569" i="16"/>
  <c r="Q1570" i="16"/>
  <c r="Q1571" i="16"/>
  <c r="Q1572" i="16"/>
  <c r="Q1573" i="16"/>
  <c r="Q1574" i="16"/>
  <c r="Q1575" i="16"/>
  <c r="Q1576" i="16"/>
  <c r="Q1577" i="16"/>
  <c r="Q1578" i="16"/>
  <c r="Q1579" i="16"/>
  <c r="Q1580" i="16"/>
  <c r="Q1581" i="16"/>
  <c r="Q1582" i="16"/>
  <c r="Q1583" i="16"/>
  <c r="Q1584" i="16"/>
  <c r="Q1585" i="16"/>
  <c r="Q1586" i="16"/>
  <c r="Q1587" i="16"/>
  <c r="Q1588" i="16"/>
  <c r="Q1589" i="16"/>
  <c r="Q1590" i="16"/>
  <c r="Q1591" i="16"/>
  <c r="Q1592" i="16"/>
  <c r="Q1593" i="16"/>
  <c r="Q1594" i="16"/>
  <c r="Q1595" i="16"/>
  <c r="Q1596" i="16"/>
  <c r="Q1597" i="16"/>
  <c r="Q1598" i="16"/>
  <c r="Q1599" i="16"/>
  <c r="Q1600" i="16"/>
  <c r="Q1601" i="16"/>
  <c r="Q1602" i="16"/>
  <c r="Q1603" i="16"/>
  <c r="Q1604" i="16"/>
  <c r="Q1605" i="16"/>
  <c r="Q1606" i="16"/>
  <c r="Q1607" i="16"/>
  <c r="Q1608" i="16"/>
  <c r="Q1609" i="16"/>
  <c r="Q1610" i="16"/>
  <c r="Q1611" i="16"/>
  <c r="Q1612" i="16"/>
  <c r="Q1613" i="16"/>
  <c r="Q1614" i="16"/>
  <c r="Q1615" i="16"/>
  <c r="Q1616" i="16"/>
  <c r="Q1617" i="16"/>
  <c r="Q1618" i="16"/>
  <c r="Q1619" i="16"/>
  <c r="Q1620" i="16"/>
  <c r="Q1621" i="16"/>
  <c r="Q1622" i="16"/>
  <c r="Q1623" i="16"/>
  <c r="Q1624" i="16"/>
  <c r="Q1625" i="16"/>
  <c r="Q1626" i="16"/>
  <c r="Q1627" i="16"/>
  <c r="Q1628" i="16"/>
  <c r="Q1629" i="16"/>
  <c r="Q1630" i="16"/>
  <c r="Q1631" i="16"/>
  <c r="Q1632" i="16"/>
  <c r="Q1633" i="16"/>
  <c r="Q1634" i="16"/>
  <c r="Q1635" i="16"/>
  <c r="Q1636" i="16"/>
  <c r="Q1637" i="16"/>
  <c r="Q1638" i="16"/>
  <c r="Q1639" i="16"/>
  <c r="Q1640" i="16"/>
  <c r="Q1641" i="16"/>
  <c r="Q1642" i="16"/>
  <c r="Q1643" i="16"/>
  <c r="Q1644" i="16"/>
  <c r="Q1645" i="16"/>
  <c r="Q1646" i="16"/>
  <c r="Q1647" i="16"/>
  <c r="Q1648" i="16"/>
  <c r="Q1649" i="16"/>
  <c r="Q1650" i="16"/>
  <c r="Q1651" i="16"/>
  <c r="Q1652" i="16"/>
  <c r="Q1653" i="16"/>
  <c r="Q1654" i="16"/>
  <c r="Q1655" i="16"/>
  <c r="Q1656" i="16"/>
  <c r="Q1657" i="16"/>
  <c r="Q1920" i="16" l="1"/>
  <c r="Q1921" i="16"/>
  <c r="Q1922" i="16"/>
  <c r="Q1923" i="16"/>
  <c r="Q1924" i="16"/>
  <c r="Q1925" i="16"/>
  <c r="Q1926" i="16"/>
  <c r="Q1927" i="16"/>
  <c r="Q1928" i="16"/>
  <c r="Q1929" i="16"/>
  <c r="Q1930" i="16"/>
  <c r="Q1931" i="16"/>
  <c r="Q1932" i="16"/>
  <c r="Q1933" i="16"/>
  <c r="Q1934" i="16"/>
  <c r="Q1935" i="16"/>
  <c r="Q1936" i="16"/>
  <c r="Q1937" i="16"/>
  <c r="Q1938" i="16"/>
  <c r="Q1939" i="16"/>
  <c r="Q1940" i="16"/>
  <c r="Q1941" i="16"/>
  <c r="Q1942" i="16"/>
  <c r="Q1943" i="16"/>
  <c r="Q1944" i="16"/>
  <c r="Q1945" i="16"/>
  <c r="Q1946" i="16"/>
  <c r="Q1947" i="16"/>
  <c r="Q1948" i="16"/>
  <c r="Q1949" i="16"/>
  <c r="Q1950" i="16"/>
  <c r="Q1951" i="16"/>
  <c r="Q1952" i="16"/>
  <c r="Q1953" i="16"/>
  <c r="Q1954" i="16"/>
  <c r="Q1955" i="16"/>
  <c r="Q1956" i="16"/>
  <c r="Q1957" i="16"/>
  <c r="Q1958" i="16"/>
  <c r="Q1959" i="16"/>
  <c r="Q1960" i="16"/>
  <c r="Q1961" i="16"/>
  <c r="Q1962" i="16"/>
  <c r="Q1963" i="16"/>
  <c r="Q1964" i="16"/>
  <c r="Q1965" i="16"/>
  <c r="Q1966" i="16"/>
  <c r="Q1967" i="16"/>
  <c r="Q1968" i="16"/>
  <c r="Q1969" i="16"/>
  <c r="Q1970" i="16"/>
  <c r="Q1971" i="16"/>
  <c r="Q1972" i="16"/>
  <c r="Q1973" i="16"/>
  <c r="Q1974" i="16"/>
  <c r="Q1975" i="16"/>
  <c r="Q1976" i="16"/>
  <c r="Q1977" i="16"/>
  <c r="Q1978" i="16"/>
  <c r="Q1979" i="16"/>
  <c r="Q1980" i="16"/>
  <c r="Q1981" i="16"/>
  <c r="Q1982" i="16"/>
  <c r="Q1983" i="16"/>
  <c r="Q1984" i="16"/>
  <c r="Q1985" i="16"/>
  <c r="Q1986" i="16"/>
  <c r="Q1987" i="16"/>
  <c r="Q1988" i="16"/>
  <c r="Q1989" i="16"/>
  <c r="Q1990" i="16"/>
  <c r="Q1991" i="16"/>
  <c r="Q1992" i="16"/>
  <c r="Q1993" i="16"/>
  <c r="Q1994" i="16"/>
  <c r="Q1995" i="16"/>
  <c r="Q1996" i="16"/>
  <c r="Q1997" i="16"/>
  <c r="Q1998" i="16"/>
  <c r="Q1999" i="16"/>
  <c r="Q2000" i="16"/>
  <c r="Q2001" i="16"/>
  <c r="Q2002" i="16"/>
  <c r="Q2003" i="16"/>
  <c r="Q2004" i="16"/>
  <c r="Q2005" i="16"/>
  <c r="Q2006" i="16"/>
  <c r="Q2007" i="16"/>
  <c r="Q2008" i="16"/>
  <c r="Q2009" i="16"/>
  <c r="Q2010" i="16"/>
  <c r="Q2011" i="16"/>
  <c r="Q2012" i="16"/>
  <c r="Q2013" i="16"/>
  <c r="Q2014" i="16"/>
  <c r="Q2015" i="16"/>
  <c r="Q2016" i="16"/>
  <c r="Q2017" i="16"/>
  <c r="Q2018" i="16"/>
  <c r="Q2019" i="16"/>
  <c r="Q2020" i="16"/>
  <c r="Q2021" i="16"/>
  <c r="Q2022" i="16"/>
  <c r="Q2023" i="16"/>
  <c r="Q2024" i="16"/>
  <c r="Q2025" i="16"/>
  <c r="Q2026" i="16"/>
  <c r="Q2027" i="16"/>
  <c r="Q2028" i="16"/>
  <c r="Q2029" i="16"/>
  <c r="Q2030" i="16"/>
  <c r="Q2031" i="16"/>
  <c r="Q2032" i="16"/>
  <c r="Q2033" i="16"/>
  <c r="Q2034" i="16"/>
  <c r="Q2035" i="16"/>
  <c r="Q2036" i="16"/>
  <c r="Q2037" i="16"/>
  <c r="Q2038" i="16"/>
  <c r="Q2039" i="16"/>
  <c r="Q2040" i="16"/>
  <c r="Q2041" i="16"/>
  <c r="Q2042" i="16"/>
  <c r="Q2043" i="16"/>
  <c r="Q2044" i="16"/>
  <c r="Q2045" i="16"/>
  <c r="Q2046" i="16"/>
  <c r="Q2047" i="16"/>
  <c r="Q2048" i="16"/>
  <c r="Q2064" i="16"/>
  <c r="Q475" i="16"/>
  <c r="Q476" i="16"/>
  <c r="Q477" i="16"/>
  <c r="Q478" i="16"/>
  <c r="Q479" i="16"/>
  <c r="Q480" i="16"/>
  <c r="Q481" i="16"/>
  <c r="Q482" i="16"/>
  <c r="Q483" i="16"/>
  <c r="Q484" i="16"/>
  <c r="Q485" i="16"/>
  <c r="Q486" i="16"/>
  <c r="Q487" i="16"/>
  <c r="Q488" i="16"/>
  <c r="Q489" i="16"/>
  <c r="Q490" i="16"/>
  <c r="Q491" i="16"/>
  <c r="Q492" i="16"/>
  <c r="Q493" i="16"/>
  <c r="Q494" i="16"/>
  <c r="Q495" i="16"/>
  <c r="Q496" i="16"/>
  <c r="Q497" i="16"/>
  <c r="Q498" i="16"/>
  <c r="Q499" i="16"/>
  <c r="Q500" i="16"/>
  <c r="Q501" i="16"/>
  <c r="Q502" i="16"/>
  <c r="Q503" i="16"/>
  <c r="Q504" i="16"/>
  <c r="Q505" i="16"/>
  <c r="Q506" i="16"/>
  <c r="Q507" i="16"/>
  <c r="Q508" i="16"/>
  <c r="Q509" i="16"/>
  <c r="Q510" i="16"/>
  <c r="Q511" i="16"/>
  <c r="Q512" i="16"/>
  <c r="Q513" i="16"/>
  <c r="Q514" i="16"/>
  <c r="Q515" i="16"/>
  <c r="Q516" i="16"/>
  <c r="Q517" i="16"/>
  <c r="Q518" i="16"/>
  <c r="Q519" i="16"/>
  <c r="Q520" i="16"/>
  <c r="Q521" i="16"/>
  <c r="Q522" i="16"/>
  <c r="Q523" i="16"/>
  <c r="Q524" i="16"/>
  <c r="Q525" i="16"/>
  <c r="Q526" i="16"/>
  <c r="Q527" i="16"/>
  <c r="Q528" i="16"/>
  <c r="Q529" i="16"/>
  <c r="Q530" i="16"/>
  <c r="Q531" i="16"/>
  <c r="Q532" i="16"/>
  <c r="Q533" i="16"/>
  <c r="Q534" i="16"/>
  <c r="Q535" i="16"/>
  <c r="Q536" i="16"/>
  <c r="Q537" i="16"/>
  <c r="Q538" i="16"/>
  <c r="Q539" i="16"/>
  <c r="Q540" i="16"/>
  <c r="Q541" i="16"/>
  <c r="Q542" i="16"/>
  <c r="Q543" i="16"/>
  <c r="Q544" i="16"/>
  <c r="Q545" i="16"/>
  <c r="Q546" i="16"/>
  <c r="Q547" i="16"/>
  <c r="Q548" i="16"/>
  <c r="Q549" i="16"/>
  <c r="Q550" i="16"/>
  <c r="Q551" i="16"/>
  <c r="Q552" i="16"/>
  <c r="Q553" i="16"/>
  <c r="M554" i="26" l="1"/>
  <c r="M555" i="26"/>
  <c r="I352" i="32" l="1"/>
  <c r="J352" i="32"/>
  <c r="M315" i="26"/>
  <c r="M316" i="26"/>
  <c r="M317" i="26"/>
  <c r="M318" i="26"/>
  <c r="M319" i="26"/>
  <c r="M320" i="26"/>
  <c r="M321" i="26"/>
  <c r="M322" i="26"/>
  <c r="M323" i="26"/>
  <c r="M324" i="26"/>
  <c r="M325" i="26"/>
  <c r="M326" i="26"/>
  <c r="M327" i="26"/>
  <c r="M328" i="26"/>
  <c r="M329" i="26"/>
  <c r="M330" i="26"/>
  <c r="M331" i="26"/>
  <c r="M332" i="26"/>
  <c r="M333" i="26"/>
  <c r="M334" i="26"/>
  <c r="M335" i="26"/>
  <c r="M336" i="26"/>
  <c r="M337" i="26"/>
  <c r="M338" i="26"/>
  <c r="M339" i="26"/>
  <c r="M340" i="26"/>
  <c r="M341" i="26"/>
  <c r="M342" i="26"/>
  <c r="M343" i="26"/>
  <c r="M344" i="26"/>
  <c r="M345" i="26"/>
  <c r="M346" i="26"/>
  <c r="M347" i="26"/>
  <c r="M348" i="26"/>
  <c r="M349" i="26"/>
  <c r="M350" i="26"/>
  <c r="M351" i="26"/>
  <c r="M352" i="26"/>
  <c r="M353" i="26"/>
  <c r="M354" i="26"/>
  <c r="M355" i="26"/>
  <c r="M356" i="26"/>
  <c r="M357" i="26"/>
  <c r="M358" i="26"/>
  <c r="M359" i="26"/>
  <c r="M360" i="26"/>
  <c r="M361" i="26"/>
  <c r="M362" i="26"/>
  <c r="M363" i="26"/>
  <c r="M364" i="26"/>
  <c r="M365" i="26"/>
  <c r="M366" i="26"/>
  <c r="M367" i="26"/>
  <c r="M368" i="26"/>
  <c r="M369" i="26"/>
  <c r="M370" i="26"/>
  <c r="M371" i="26"/>
  <c r="M372" i="26"/>
  <c r="M373" i="26"/>
  <c r="M374" i="26"/>
  <c r="M375" i="26"/>
  <c r="M376" i="26"/>
  <c r="M377" i="26"/>
  <c r="M378" i="26"/>
  <c r="M379" i="26"/>
  <c r="M380" i="26"/>
  <c r="M381" i="26"/>
  <c r="M382" i="26"/>
  <c r="M383" i="26"/>
  <c r="M384" i="26"/>
  <c r="M385" i="26"/>
  <c r="M386" i="26"/>
  <c r="M387" i="26"/>
  <c r="M388" i="26"/>
  <c r="M389" i="26"/>
  <c r="M390" i="26"/>
  <c r="M391" i="26"/>
  <c r="M392" i="26"/>
  <c r="M393" i="26"/>
  <c r="M394" i="26"/>
  <c r="M395" i="26"/>
  <c r="M396" i="26"/>
  <c r="M397" i="26"/>
  <c r="M398" i="26"/>
  <c r="M399" i="26"/>
  <c r="M400" i="26"/>
  <c r="M401" i="26"/>
  <c r="M402" i="26"/>
  <c r="M403" i="26"/>
  <c r="M404" i="26"/>
  <c r="M405" i="26"/>
  <c r="M406" i="26"/>
  <c r="M407" i="26"/>
  <c r="M408" i="26"/>
  <c r="M409" i="26"/>
  <c r="M410" i="26"/>
  <c r="M411" i="26"/>
  <c r="M412" i="26"/>
  <c r="M413" i="26"/>
  <c r="M414" i="26"/>
  <c r="M415" i="26"/>
  <c r="M416" i="26"/>
  <c r="M417" i="26"/>
  <c r="M418" i="26"/>
  <c r="M419" i="26"/>
  <c r="M420" i="26"/>
  <c r="M421" i="26"/>
  <c r="M422" i="26"/>
  <c r="M423" i="26"/>
  <c r="M424" i="26"/>
  <c r="M425" i="26"/>
  <c r="M426" i="26"/>
  <c r="M427" i="26"/>
  <c r="M428" i="26"/>
  <c r="M429" i="26"/>
  <c r="M430" i="26"/>
  <c r="M431" i="26"/>
  <c r="M432" i="26"/>
  <c r="M433" i="26"/>
  <c r="M434" i="26"/>
  <c r="M435" i="26"/>
  <c r="M436" i="26"/>
  <c r="M437" i="26"/>
  <c r="M438" i="26"/>
  <c r="M439" i="26"/>
  <c r="M440" i="26"/>
  <c r="M441" i="26"/>
  <c r="M442" i="26"/>
  <c r="M443" i="26"/>
  <c r="M444" i="26"/>
  <c r="M445" i="26"/>
  <c r="M446" i="26"/>
  <c r="M447" i="26"/>
  <c r="M448" i="26"/>
  <c r="M449" i="26"/>
  <c r="M450" i="26"/>
  <c r="M451" i="26"/>
  <c r="M452" i="26"/>
  <c r="M453" i="26"/>
  <c r="M454" i="26"/>
  <c r="M455" i="26"/>
  <c r="M456" i="26"/>
  <c r="M457" i="26"/>
  <c r="M458" i="26"/>
  <c r="M459" i="26"/>
  <c r="M460" i="26"/>
  <c r="M461" i="26"/>
  <c r="M462" i="26"/>
  <c r="M463" i="26"/>
  <c r="M464" i="26"/>
  <c r="M465" i="26"/>
  <c r="M466" i="26"/>
  <c r="M467" i="26"/>
  <c r="M468" i="26"/>
  <c r="M469" i="26"/>
  <c r="M470" i="26"/>
  <c r="M471" i="26"/>
  <c r="M472" i="26"/>
  <c r="M473" i="26"/>
  <c r="M474" i="26"/>
  <c r="M475" i="26"/>
  <c r="M476" i="26"/>
  <c r="M477" i="26"/>
  <c r="M478" i="26"/>
  <c r="M479" i="26"/>
  <c r="M480" i="26"/>
  <c r="M481" i="26"/>
  <c r="M482" i="26"/>
  <c r="M483" i="26"/>
  <c r="M484" i="26"/>
  <c r="M485" i="26"/>
  <c r="M486" i="26"/>
  <c r="M487" i="26"/>
  <c r="M488" i="26"/>
  <c r="M489" i="26"/>
  <c r="M490" i="26"/>
  <c r="M491" i="26"/>
  <c r="M492" i="26"/>
  <c r="M493" i="26"/>
  <c r="M494" i="26"/>
  <c r="M495" i="26"/>
  <c r="M496" i="26"/>
  <c r="M497" i="26"/>
  <c r="M498" i="26"/>
  <c r="M499" i="26"/>
  <c r="M500" i="26"/>
  <c r="M501" i="26"/>
  <c r="M502" i="26"/>
  <c r="M503" i="26"/>
  <c r="M504" i="26"/>
  <c r="M505" i="26"/>
  <c r="M506" i="26"/>
  <c r="M507" i="26"/>
  <c r="M508" i="26"/>
  <c r="M509" i="26"/>
  <c r="M510" i="26"/>
  <c r="M511" i="26"/>
  <c r="M512" i="26"/>
  <c r="M513" i="26"/>
  <c r="M514" i="26"/>
  <c r="M515" i="26"/>
  <c r="M516" i="26"/>
  <c r="M517" i="26"/>
  <c r="M518" i="26"/>
  <c r="M519" i="26"/>
  <c r="M520" i="26"/>
  <c r="M521" i="26"/>
  <c r="M522" i="26"/>
  <c r="M523" i="26"/>
  <c r="M524" i="26"/>
  <c r="M525" i="26"/>
  <c r="M526" i="26"/>
  <c r="M527" i="26"/>
  <c r="M528" i="26"/>
  <c r="M529" i="26"/>
  <c r="M530" i="26"/>
  <c r="M531" i="26"/>
  <c r="M532" i="26"/>
  <c r="M533" i="26"/>
  <c r="M534" i="26"/>
  <c r="M535" i="26"/>
  <c r="M536" i="26"/>
  <c r="M537" i="26"/>
  <c r="M538" i="26"/>
  <c r="M539" i="26"/>
  <c r="M540" i="26"/>
  <c r="M541" i="26"/>
  <c r="M542" i="26"/>
  <c r="M543" i="26"/>
  <c r="M544" i="26"/>
  <c r="M545" i="26"/>
  <c r="M546" i="26"/>
  <c r="M547" i="26"/>
  <c r="M548" i="26"/>
  <c r="M549" i="26"/>
  <c r="M550" i="26"/>
  <c r="M551" i="26"/>
  <c r="M552" i="26"/>
  <c r="M553" i="26"/>
  <c r="G20" i="1" l="1"/>
  <c r="H396" i="17" l="1"/>
  <c r="J396" i="17" s="1"/>
  <c r="Q1478" i="16" l="1"/>
  <c r="Q1479" i="16"/>
  <c r="Q1480" i="16"/>
  <c r="Q1481" i="16"/>
  <c r="Q1482" i="16"/>
  <c r="Q1483" i="16"/>
  <c r="Q1484" i="16"/>
  <c r="Q1485" i="16"/>
  <c r="Q1486" i="16"/>
  <c r="Q1487" i="16"/>
  <c r="Q1488" i="16"/>
  <c r="Q1489" i="16"/>
  <c r="Q1490" i="16"/>
  <c r="Q1491" i="16"/>
  <c r="Q1298" i="16"/>
  <c r="Q1299" i="16"/>
  <c r="Q1300" i="16"/>
  <c r="Q1301" i="16"/>
  <c r="Q1302" i="16"/>
  <c r="Q1282" i="16" l="1"/>
  <c r="Q1283" i="16"/>
  <c r="Q1284" i="16"/>
  <c r="Q1285" i="16"/>
  <c r="Q1286" i="16"/>
  <c r="Q1287" i="16"/>
  <c r="Q1288" i="16"/>
  <c r="Q1289" i="16"/>
  <c r="Q1290" i="16"/>
  <c r="Q1291" i="16"/>
  <c r="Q1292" i="16"/>
  <c r="Q1293" i="16"/>
  <c r="Q1294" i="16"/>
  <c r="Q1295" i="16"/>
  <c r="Q1296" i="16"/>
  <c r="Q1297"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Q342" i="16"/>
  <c r="Q343" i="16"/>
  <c r="Q344" i="16"/>
  <c r="Q345" i="16"/>
  <c r="Q346" i="16"/>
  <c r="Q347" i="16"/>
  <c r="Q348" i="16"/>
  <c r="Q349" i="16"/>
  <c r="Q350" i="16"/>
  <c r="Q351" i="16"/>
  <c r="Q352" i="16"/>
  <c r="Q353" i="16"/>
  <c r="Q354" i="16"/>
  <c r="Q355" i="16"/>
  <c r="Q356" i="16"/>
  <c r="Q357" i="16"/>
  <c r="Q358" i="16"/>
  <c r="Q359" i="16"/>
  <c r="Q360" i="16"/>
  <c r="Q361" i="16"/>
  <c r="Q362" i="16"/>
  <c r="Q363" i="16"/>
  <c r="Q364" i="16"/>
  <c r="Q365" i="16"/>
  <c r="Q366" i="16"/>
  <c r="Q367" i="16"/>
  <c r="Q368" i="16"/>
  <c r="Q369" i="16"/>
  <c r="Q370" i="16"/>
  <c r="Q371" i="16"/>
  <c r="Q372" i="16"/>
  <c r="Q373" i="16"/>
  <c r="Q374" i="16"/>
  <c r="Q375" i="16"/>
  <c r="Q376" i="16"/>
  <c r="Q377" i="16"/>
  <c r="Q378" i="16"/>
  <c r="Q379" i="16"/>
  <c r="Q380" i="16"/>
  <c r="Q381" i="16"/>
  <c r="Q382" i="16"/>
  <c r="Q383" i="16"/>
  <c r="Q384" i="16"/>
  <c r="Q385" i="16"/>
  <c r="Q386" i="16"/>
  <c r="Q387" i="16"/>
  <c r="Q388" i="16"/>
  <c r="Q389" i="16"/>
  <c r="Q390" i="16"/>
  <c r="Q391" i="16"/>
  <c r="Q392" i="16"/>
  <c r="Q393" i="16"/>
  <c r="Q394" i="16"/>
  <c r="Q395" i="16"/>
  <c r="Q396" i="16"/>
  <c r="Q397" i="16"/>
  <c r="Q398" i="16"/>
  <c r="Q399" i="16"/>
  <c r="Q400" i="16"/>
  <c r="Q401" i="16"/>
  <c r="Q402" i="16"/>
  <c r="Q403" i="16"/>
  <c r="Q404" i="16"/>
  <c r="Q405" i="16"/>
  <c r="Q406" i="16"/>
  <c r="Q407" i="16"/>
  <c r="Q408" i="16"/>
  <c r="Q409" i="16"/>
  <c r="Q410" i="16"/>
  <c r="Q411" i="16"/>
  <c r="Q412" i="16"/>
  <c r="Q413" i="16"/>
  <c r="Q414" i="16"/>
  <c r="Q415" i="16"/>
  <c r="Q416" i="16"/>
  <c r="Q417" i="16"/>
  <c r="Q418" i="16"/>
  <c r="Q419" i="16"/>
  <c r="Q420" i="16"/>
  <c r="Q421" i="16"/>
  <c r="Q422" i="16"/>
  <c r="Q423" i="16"/>
  <c r="Q424" i="16"/>
  <c r="Q425" i="16"/>
  <c r="Q426" i="16"/>
  <c r="Q427" i="16"/>
  <c r="Q428" i="16"/>
  <c r="Q429" i="16"/>
  <c r="Q430" i="16"/>
  <c r="Q431" i="16"/>
  <c r="Q432" i="16"/>
  <c r="Q433" i="16"/>
  <c r="Q434" i="16"/>
  <c r="Q435" i="16"/>
  <c r="Q436" i="16"/>
  <c r="Q437" i="16"/>
  <c r="Q438" i="16"/>
  <c r="Q439" i="16"/>
  <c r="Q440" i="16"/>
  <c r="Q441" i="16"/>
  <c r="Q442" i="16"/>
  <c r="Q443" i="16"/>
  <c r="Q444" i="16"/>
  <c r="Q445" i="16"/>
  <c r="Q446" i="16"/>
  <c r="Q447" i="16"/>
  <c r="Q448" i="16"/>
  <c r="Q449" i="16"/>
  <c r="Q450" i="16"/>
  <c r="Q451" i="16"/>
  <c r="Q452" i="16"/>
  <c r="Q453" i="16"/>
  <c r="Q454" i="16"/>
  <c r="Q455" i="16"/>
  <c r="Q456" i="16"/>
  <c r="Q457" i="16"/>
  <c r="Q458" i="16"/>
  <c r="Q459" i="16"/>
  <c r="Q460" i="16"/>
  <c r="Q461" i="16"/>
  <c r="Q462" i="16"/>
  <c r="Q463" i="16"/>
  <c r="Q464" i="16"/>
  <c r="Q465" i="16"/>
  <c r="Q466" i="16"/>
  <c r="Q467" i="16"/>
  <c r="Q468" i="16"/>
  <c r="Q469" i="16"/>
  <c r="Q470" i="16"/>
  <c r="Q471" i="16"/>
  <c r="Q472" i="16"/>
  <c r="Q473" i="16"/>
  <c r="Q474" i="16"/>
  <c r="D19" i="44" l="1"/>
  <c r="D18" i="44"/>
  <c r="D17" i="44"/>
  <c r="D16" i="44"/>
  <c r="B16" i="44"/>
  <c r="E16" i="44" s="1"/>
  <c r="D15" i="44"/>
  <c r="D14" i="44"/>
  <c r="D13" i="44"/>
  <c r="D12" i="44"/>
  <c r="D11" i="44"/>
  <c r="D10" i="44"/>
  <c r="D9" i="44"/>
  <c r="J50" i="2"/>
  <c r="J49" i="2"/>
  <c r="Q1107" i="16" l="1"/>
  <c r="Q1106" i="16"/>
  <c r="Q1105" i="16"/>
  <c r="Q1104" i="16"/>
  <c r="Q1103" i="16"/>
  <c r="Q1102" i="16"/>
  <c r="Q1101" i="16"/>
  <c r="Q1100" i="16"/>
  <c r="Q1099" i="16"/>
  <c r="Q1098" i="16"/>
  <c r="Q1097" i="16"/>
  <c r="Q1096" i="16"/>
  <c r="Q1095" i="16"/>
  <c r="Q1094" i="16"/>
  <c r="Q1093" i="16"/>
  <c r="Q1092" i="16"/>
  <c r="Q1091" i="16"/>
  <c r="Q1090" i="16"/>
  <c r="Q1089" i="16"/>
  <c r="Q1088" i="16"/>
  <c r="Q1087" i="16"/>
  <c r="Q1086" i="16"/>
  <c r="Q1085" i="16"/>
  <c r="Q1084" i="16"/>
  <c r="Q1083" i="16"/>
  <c r="Q1082" i="16"/>
  <c r="Q1081" i="16"/>
  <c r="Q1080" i="16"/>
  <c r="Q1079" i="16"/>
  <c r="Q1078" i="16"/>
  <c r="Q1077" i="16"/>
  <c r="Q1076" i="16"/>
  <c r="Q1075" i="16"/>
  <c r="Q1074" i="16"/>
  <c r="Q1073" i="16"/>
  <c r="Q1072" i="16"/>
  <c r="Q1071" i="16"/>
  <c r="Q1070" i="16"/>
  <c r="Q1069" i="16"/>
  <c r="Q1068" i="16"/>
  <c r="Q1067" i="16"/>
  <c r="Q1066" i="16"/>
  <c r="Q1065" i="16"/>
  <c r="Q1064" i="16"/>
  <c r="Q1063" i="16"/>
  <c r="Q1062" i="16"/>
  <c r="Q1061" i="16"/>
  <c r="Q1060" i="16"/>
  <c r="Q1059" i="16"/>
  <c r="Q1058" i="16"/>
  <c r="Q1057" i="16"/>
  <c r="Q1056" i="16"/>
  <c r="Q1055" i="16"/>
  <c r="Q1054" i="16"/>
  <c r="Q1053" i="16"/>
  <c r="Q1052" i="16"/>
  <c r="Q1051" i="16"/>
  <c r="Q1050" i="16"/>
  <c r="Q1049" i="16"/>
  <c r="Q1048" i="16"/>
  <c r="Q1047" i="16"/>
  <c r="Q1046" i="16"/>
  <c r="Q1045" i="16"/>
  <c r="Q1044" i="16"/>
  <c r="Q1043" i="16"/>
  <c r="Q1042" i="16"/>
  <c r="Q1041" i="16"/>
  <c r="Q1040" i="16"/>
  <c r="Q1039" i="16"/>
  <c r="Q1038" i="16"/>
  <c r="Q1037" i="16"/>
  <c r="Q1036" i="16"/>
  <c r="Q1035" i="16"/>
  <c r="Q1034" i="16"/>
  <c r="Q1033" i="16"/>
  <c r="Q1032" i="16"/>
  <c r="Q1031" i="16"/>
  <c r="Q1030" i="16"/>
  <c r="Q1029" i="16"/>
  <c r="Q1028" i="16"/>
  <c r="Q1027" i="16"/>
  <c r="Q1026" i="16"/>
  <c r="Q1025" i="16"/>
  <c r="Q1024" i="16"/>
  <c r="Q1023" i="16"/>
  <c r="Q1022" i="16"/>
  <c r="Q1021" i="16"/>
  <c r="Q1020" i="16"/>
  <c r="Q1019" i="16"/>
  <c r="Q1018" i="16"/>
  <c r="Q1017" i="16"/>
  <c r="Q1016" i="16"/>
  <c r="Q1015" i="16"/>
  <c r="Q1014" i="16"/>
  <c r="Q1013" i="16"/>
  <c r="Q1012" i="16"/>
  <c r="Q1011" i="16"/>
  <c r="Q1010" i="16"/>
  <c r="Q1009" i="16"/>
  <c r="Q1008" i="16"/>
  <c r="Q1007" i="16"/>
  <c r="Q1006" i="16"/>
  <c r="Q1005" i="16"/>
  <c r="Q1004" i="16"/>
  <c r="Q1003" i="16"/>
  <c r="Q1002" i="16"/>
  <c r="Q1001" i="16"/>
  <c r="Q1000" i="16"/>
  <c r="Q999" i="16"/>
  <c r="Q998" i="16"/>
  <c r="Q997" i="16"/>
  <c r="Q996" i="16"/>
  <c r="Q995" i="16"/>
  <c r="Q994" i="16"/>
  <c r="Q993" i="16"/>
  <c r="Q992" i="16"/>
  <c r="Q991" i="16"/>
  <c r="Q990" i="16"/>
  <c r="Q989" i="16"/>
  <c r="Q988" i="16"/>
  <c r="Q987" i="16"/>
  <c r="Q986" i="16"/>
  <c r="Q985" i="16"/>
  <c r="Q984" i="16"/>
  <c r="Q983" i="16"/>
  <c r="Q982" i="16"/>
  <c r="Q981" i="16"/>
  <c r="Q980" i="16"/>
  <c r="Q979" i="16"/>
  <c r="Q978" i="16"/>
  <c r="Q977" i="16"/>
  <c r="Q976" i="16"/>
  <c r="Q975" i="16"/>
  <c r="Q974" i="16"/>
  <c r="Q973" i="16"/>
  <c r="Q972" i="16"/>
  <c r="Q971" i="16"/>
  <c r="Q970" i="16"/>
  <c r="Q969" i="16"/>
  <c r="Q968" i="16"/>
  <c r="Q967" i="16"/>
  <c r="Q966" i="16"/>
  <c r="Q965" i="16"/>
  <c r="Q964" i="16"/>
  <c r="Q963" i="16"/>
  <c r="Q962" i="16"/>
  <c r="Q961" i="16"/>
  <c r="Q960" i="16"/>
  <c r="Q959" i="16"/>
  <c r="Q958" i="16"/>
  <c r="Q957" i="16"/>
  <c r="Q956" i="16"/>
  <c r="Q955" i="16"/>
  <c r="Q954" i="16"/>
  <c r="Q953" i="16"/>
  <c r="Q952" i="16"/>
  <c r="Q951" i="16"/>
  <c r="Q950" i="16"/>
  <c r="Q949" i="16"/>
  <c r="Q948" i="16"/>
  <c r="Q947" i="16"/>
  <c r="Q946" i="16"/>
  <c r="Q945" i="16"/>
  <c r="Q944" i="16"/>
  <c r="Q943" i="16"/>
  <c r="Q942" i="16"/>
  <c r="Q941" i="16"/>
  <c r="Q940" i="16"/>
  <c r="Q939" i="16"/>
  <c r="Q938" i="16"/>
  <c r="Q937" i="16"/>
  <c r="Q936" i="16"/>
  <c r="Q935" i="16"/>
  <c r="Q934" i="16"/>
  <c r="Q933" i="16"/>
  <c r="Q932" i="16"/>
  <c r="J1271" i="16" l="1"/>
  <c r="A28" i="13"/>
  <c r="A30" i="14"/>
  <c r="A28" i="11"/>
  <c r="E28" i="12"/>
  <c r="G28" i="12"/>
  <c r="I28" i="12"/>
  <c r="K28" i="12"/>
  <c r="Q28" i="12"/>
  <c r="S28" i="12"/>
  <c r="Z4" i="15"/>
  <c r="Z3" i="15"/>
  <c r="I966" i="32" l="1"/>
  <c r="J966" i="32"/>
  <c r="J372" i="17" l="1"/>
  <c r="J376" i="17"/>
  <c r="J373" i="17"/>
  <c r="J374" i="17"/>
  <c r="J371" i="17"/>
  <c r="J375" i="17"/>
  <c r="J370" i="17"/>
  <c r="U7" i="12" l="1"/>
  <c r="U6" i="12"/>
  <c r="J336" i="32" l="1"/>
  <c r="I336" i="32"/>
  <c r="J335" i="32"/>
  <c r="I335" i="32"/>
  <c r="J334" i="32"/>
  <c r="I334" i="32"/>
  <c r="J333" i="32"/>
  <c r="I333" i="32"/>
  <c r="J332" i="32"/>
  <c r="I332" i="32"/>
  <c r="J331" i="32"/>
  <c r="I331" i="32"/>
  <c r="J330" i="32"/>
  <c r="I330" i="32"/>
  <c r="J329" i="32"/>
  <c r="I329" i="32"/>
  <c r="G368" i="32"/>
  <c r="J376" i="32"/>
  <c r="I376" i="32"/>
  <c r="J202" i="32"/>
  <c r="J201" i="32"/>
  <c r="J200" i="32"/>
  <c r="J199" i="32"/>
  <c r="J198" i="32"/>
  <c r="J197" i="32"/>
  <c r="J196" i="32"/>
  <c r="J195" i="32"/>
  <c r="J194" i="32"/>
  <c r="J193" i="32"/>
  <c r="J192" i="32"/>
  <c r="J191" i="32"/>
  <c r="J190" i="32"/>
  <c r="J189" i="32"/>
  <c r="J188" i="32"/>
  <c r="J187" i="32"/>
  <c r="J186" i="32"/>
  <c r="J185" i="32"/>
  <c r="J184" i="32"/>
  <c r="J183" i="32"/>
  <c r="J182" i="32"/>
  <c r="J181" i="32"/>
  <c r="J180" i="32"/>
  <c r="J179" i="32"/>
  <c r="J178" i="32"/>
  <c r="J177" i="32"/>
  <c r="J176" i="32"/>
  <c r="J175" i="32"/>
  <c r="J174" i="32"/>
  <c r="J173" i="32"/>
  <c r="J172" i="32"/>
  <c r="J171" i="32"/>
  <c r="J170" i="32"/>
  <c r="J169" i="32"/>
  <c r="J168" i="32"/>
  <c r="J167" i="32"/>
  <c r="J166" i="32"/>
  <c r="J165" i="32"/>
  <c r="J164" i="32"/>
  <c r="J163" i="32"/>
  <c r="J162" i="32"/>
  <c r="J161" i="32"/>
  <c r="J160" i="32"/>
  <c r="J159" i="32"/>
  <c r="J158" i="32"/>
  <c r="J157" i="32"/>
  <c r="J156" i="32"/>
  <c r="J155" i="32"/>
  <c r="J154" i="32"/>
  <c r="J153" i="32"/>
  <c r="J152" i="32"/>
  <c r="J151" i="32"/>
  <c r="J150" i="32"/>
  <c r="J149" i="32"/>
  <c r="J148" i="32"/>
  <c r="J147" i="32"/>
  <c r="J146" i="32"/>
  <c r="J145" i="32"/>
  <c r="J144" i="32"/>
  <c r="J143" i="32"/>
  <c r="J142" i="32"/>
  <c r="J141" i="32"/>
  <c r="J140" i="32"/>
  <c r="J139" i="32"/>
  <c r="J138" i="32"/>
  <c r="J137" i="32"/>
  <c r="J136" i="32"/>
  <c r="J135" i="32"/>
  <c r="J134" i="32"/>
  <c r="J133" i="32"/>
  <c r="J132" i="32"/>
  <c r="J131" i="32"/>
  <c r="J130" i="32"/>
  <c r="J129" i="32"/>
  <c r="J128" i="32"/>
  <c r="J127" i="32"/>
  <c r="J126" i="32"/>
  <c r="J125" i="32"/>
  <c r="J124" i="32"/>
  <c r="J123" i="32"/>
  <c r="J122" i="32"/>
  <c r="J121" i="32"/>
  <c r="J120" i="32"/>
  <c r="J119" i="32"/>
  <c r="J118" i="32"/>
  <c r="J117" i="32"/>
  <c r="J116" i="32"/>
  <c r="J115" i="32"/>
  <c r="J114" i="32"/>
  <c r="J113" i="32"/>
  <c r="J112" i="32"/>
  <c r="J111" i="32"/>
  <c r="J110" i="32"/>
  <c r="J109" i="32"/>
  <c r="J108" i="32"/>
  <c r="J107" i="32"/>
  <c r="J106" i="32"/>
  <c r="J105" i="32"/>
  <c r="J104" i="32"/>
  <c r="J103" i="32"/>
  <c r="J102" i="32"/>
  <c r="J101" i="32"/>
  <c r="J100" i="32"/>
  <c r="J99" i="32"/>
  <c r="J98" i="32"/>
  <c r="J97" i="32"/>
  <c r="J96" i="32"/>
  <c r="J95" i="32"/>
  <c r="J94" i="32"/>
  <c r="J93" i="32"/>
  <c r="J92" i="32"/>
  <c r="J91" i="32"/>
  <c r="J90" i="32"/>
  <c r="J89" i="32"/>
  <c r="J88" i="32"/>
  <c r="J87" i="32"/>
  <c r="J86" i="32"/>
  <c r="J85" i="32"/>
  <c r="J84" i="32"/>
  <c r="J83" i="32"/>
  <c r="J82" i="32"/>
  <c r="J81" i="32"/>
  <c r="J80" i="32"/>
  <c r="J79" i="32"/>
  <c r="J78" i="32"/>
  <c r="J77" i="32"/>
  <c r="J76" i="32"/>
  <c r="J75" i="32"/>
  <c r="J74" i="32"/>
  <c r="J73" i="32"/>
  <c r="J72" i="32"/>
  <c r="J71" i="32"/>
  <c r="J70" i="32"/>
  <c r="J69" i="32"/>
  <c r="J68" i="32"/>
  <c r="J67" i="32"/>
  <c r="J66" i="32"/>
  <c r="J65" i="32"/>
  <c r="J64" i="32"/>
  <c r="J63" i="32"/>
  <c r="J62" i="32"/>
  <c r="J61" i="32"/>
  <c r="J60" i="32"/>
  <c r="J59" i="32"/>
  <c r="J58" i="32"/>
  <c r="J57" i="32"/>
  <c r="J56" i="32"/>
  <c r="J55" i="32"/>
  <c r="J54" i="32"/>
  <c r="J53" i="32"/>
  <c r="J52" i="32"/>
  <c r="J51" i="32"/>
  <c r="J50" i="32"/>
  <c r="J49" i="32"/>
  <c r="J48" i="32"/>
  <c r="J47" i="32"/>
  <c r="J46" i="32"/>
  <c r="J45" i="32"/>
  <c r="J44" i="32"/>
  <c r="J43" i="32"/>
  <c r="J42" i="32"/>
  <c r="J41" i="32"/>
  <c r="J40" i="32"/>
  <c r="J39" i="32"/>
  <c r="J38" i="32"/>
  <c r="J37" i="32"/>
  <c r="J36" i="32"/>
  <c r="J35" i="32"/>
  <c r="J34" i="32"/>
  <c r="J33" i="32"/>
  <c r="J32" i="32"/>
  <c r="J31" i="32"/>
  <c r="J30" i="32"/>
  <c r="J29" i="32"/>
  <c r="J28" i="32"/>
  <c r="J27" i="32"/>
  <c r="J26" i="32"/>
  <c r="M314" i="26"/>
  <c r="M313" i="26"/>
  <c r="M312" i="26"/>
  <c r="M311" i="26"/>
  <c r="M310" i="26"/>
  <c r="M309" i="26"/>
  <c r="M308" i="26"/>
  <c r="M307" i="26"/>
  <c r="M306" i="26"/>
  <c r="M305" i="26"/>
  <c r="M304" i="26"/>
  <c r="M303" i="26"/>
  <c r="M302" i="26"/>
  <c r="M301" i="26"/>
  <c r="M300" i="26"/>
  <c r="M299" i="26"/>
  <c r="M298" i="26"/>
  <c r="M297" i="26"/>
  <c r="M296" i="26"/>
  <c r="M295" i="26"/>
  <c r="M294" i="26"/>
  <c r="M293" i="26"/>
  <c r="M292" i="26"/>
  <c r="M291" i="26"/>
  <c r="M290" i="26"/>
  <c r="M289" i="26"/>
  <c r="M288" i="26"/>
  <c r="M287" i="26"/>
  <c r="M286" i="26"/>
  <c r="M285" i="26"/>
  <c r="M284" i="26"/>
  <c r="M283" i="26"/>
  <c r="M282" i="26"/>
  <c r="M281" i="26"/>
  <c r="M280" i="26"/>
  <c r="M279" i="26"/>
  <c r="M278" i="26"/>
  <c r="M277" i="26"/>
  <c r="M276" i="26"/>
  <c r="M275" i="26"/>
  <c r="M274" i="26"/>
  <c r="M273" i="26"/>
  <c r="M272" i="26"/>
  <c r="M271" i="26"/>
  <c r="M270" i="26"/>
  <c r="M269" i="26"/>
  <c r="M268" i="26"/>
  <c r="M267" i="26"/>
  <c r="M266" i="26"/>
  <c r="M265" i="26"/>
  <c r="M264" i="26"/>
  <c r="M263" i="26"/>
  <c r="M262" i="26"/>
  <c r="M261" i="26"/>
  <c r="M260" i="26"/>
  <c r="M259" i="26"/>
  <c r="M258" i="26"/>
  <c r="M257" i="26"/>
  <c r="M256" i="26"/>
  <c r="M255" i="26"/>
  <c r="M254" i="26"/>
  <c r="M253" i="26"/>
  <c r="M252" i="26"/>
  <c r="M251" i="26"/>
  <c r="M250" i="26"/>
  <c r="M249" i="26"/>
  <c r="M248" i="26"/>
  <c r="M247" i="26"/>
  <c r="M246" i="26"/>
  <c r="M245" i="26"/>
  <c r="M244" i="26"/>
  <c r="M243" i="26"/>
  <c r="M242" i="26"/>
  <c r="M241" i="26"/>
  <c r="M240" i="26"/>
  <c r="M239" i="26"/>
  <c r="M238" i="26"/>
  <c r="M237" i="26"/>
  <c r="M236" i="26"/>
  <c r="M235" i="26"/>
  <c r="M234" i="26"/>
  <c r="M233" i="26"/>
  <c r="M232" i="26"/>
  <c r="M231" i="26"/>
  <c r="M230" i="26"/>
  <c r="M229" i="26"/>
  <c r="M228" i="26"/>
  <c r="M227" i="26"/>
  <c r="M226" i="26"/>
  <c r="M225" i="26"/>
  <c r="M224" i="26"/>
  <c r="M223" i="26"/>
  <c r="M222" i="26"/>
  <c r="M221" i="26"/>
  <c r="M220" i="26"/>
  <c r="M219" i="26"/>
  <c r="M218" i="26"/>
  <c r="M217" i="26"/>
  <c r="M216" i="26"/>
  <c r="M215" i="26"/>
  <c r="M214" i="26"/>
  <c r="M213" i="26"/>
  <c r="M212" i="26"/>
  <c r="M211" i="26"/>
  <c r="M210" i="26"/>
  <c r="M209" i="26"/>
  <c r="M208" i="26"/>
  <c r="M207" i="26"/>
  <c r="M206" i="26"/>
  <c r="M205" i="26"/>
  <c r="M204" i="26"/>
  <c r="M203" i="26"/>
  <c r="M202" i="26"/>
  <c r="M201" i="26"/>
  <c r="M200" i="26"/>
  <c r="M199" i="26"/>
  <c r="M198" i="26"/>
  <c r="M197" i="26"/>
  <c r="M196" i="26"/>
  <c r="M195" i="26"/>
  <c r="M194" i="26"/>
  <c r="M193" i="26"/>
  <c r="M192" i="26"/>
  <c r="M191" i="26"/>
  <c r="M190" i="26"/>
  <c r="M189" i="26"/>
  <c r="M188" i="26"/>
  <c r="M187" i="26"/>
  <c r="M186" i="26"/>
  <c r="M185" i="26"/>
  <c r="M184" i="26"/>
  <c r="M183" i="26"/>
  <c r="M182" i="26"/>
  <c r="M181" i="26"/>
  <c r="M180" i="26"/>
  <c r="M179" i="26"/>
  <c r="M178" i="26"/>
  <c r="M177" i="26"/>
  <c r="M176" i="26"/>
  <c r="M175" i="26"/>
  <c r="M174" i="26"/>
  <c r="M173" i="26"/>
  <c r="M172" i="26"/>
  <c r="M171" i="26"/>
  <c r="M170" i="26"/>
  <c r="M169" i="26"/>
  <c r="M168" i="26"/>
  <c r="M167" i="26"/>
  <c r="M166" i="26"/>
  <c r="M165" i="26"/>
  <c r="M164" i="26"/>
  <c r="M163" i="26"/>
  <c r="M162" i="26"/>
  <c r="M161" i="26"/>
  <c r="M160" i="26"/>
  <c r="M159" i="26"/>
  <c r="M158" i="26"/>
  <c r="M157" i="26"/>
  <c r="M156" i="26"/>
  <c r="M155" i="26"/>
  <c r="M154" i="26"/>
  <c r="M153" i="26"/>
  <c r="M152" i="26"/>
  <c r="M151" i="26"/>
  <c r="M150" i="26"/>
  <c r="M149" i="26"/>
  <c r="M148" i="26"/>
  <c r="M147" i="26"/>
  <c r="M146" i="26"/>
  <c r="M145" i="26"/>
  <c r="M144" i="26"/>
  <c r="M143" i="26"/>
  <c r="M142" i="26"/>
  <c r="M141" i="26"/>
  <c r="M140" i="26"/>
  <c r="M139" i="26"/>
  <c r="M138" i="26"/>
  <c r="M137" i="26"/>
  <c r="M136" i="26"/>
  <c r="M135" i="26"/>
  <c r="M134" i="26"/>
  <c r="M133" i="26"/>
  <c r="M132" i="26"/>
  <c r="M131" i="26"/>
  <c r="M130" i="26"/>
  <c r="M129" i="26"/>
  <c r="M128" i="26"/>
  <c r="M127" i="26"/>
  <c r="M126" i="26"/>
  <c r="M125" i="26"/>
  <c r="M124" i="26"/>
  <c r="M123" i="26"/>
  <c r="M122" i="26"/>
  <c r="M121" i="26"/>
  <c r="M120" i="26"/>
  <c r="M119" i="26"/>
  <c r="M118" i="26"/>
  <c r="M117" i="26"/>
  <c r="M116" i="26"/>
  <c r="M115" i="26"/>
  <c r="M114" i="26"/>
  <c r="M113" i="26"/>
  <c r="M112" i="26"/>
  <c r="M111" i="26"/>
  <c r="M110" i="26"/>
  <c r="M109" i="26"/>
  <c r="M108" i="26"/>
  <c r="M107" i="26"/>
  <c r="M106" i="26"/>
  <c r="M105" i="26"/>
  <c r="M104" i="26"/>
  <c r="M103" i="26"/>
  <c r="M102" i="26"/>
  <c r="M101" i="26"/>
  <c r="M100" i="26"/>
  <c r="M99" i="26"/>
  <c r="M98" i="26"/>
  <c r="M97" i="26"/>
  <c r="M96" i="26"/>
  <c r="M95" i="26"/>
  <c r="M94" i="26"/>
  <c r="M93" i="26"/>
  <c r="M92" i="26"/>
  <c r="M91" i="26"/>
  <c r="M90" i="26"/>
  <c r="M89" i="26"/>
  <c r="M88" i="26"/>
  <c r="M87" i="26"/>
  <c r="M86" i="26"/>
  <c r="M85" i="26"/>
  <c r="M84" i="26"/>
  <c r="M83" i="26"/>
  <c r="M82" i="26"/>
  <c r="M81" i="26"/>
  <c r="M80" i="26"/>
  <c r="M79" i="26"/>
  <c r="M78" i="26"/>
  <c r="M77" i="26"/>
  <c r="M76" i="26"/>
  <c r="M75" i="26"/>
  <c r="M74" i="26"/>
  <c r="M73" i="26"/>
  <c r="M72" i="26"/>
  <c r="M71" i="26"/>
  <c r="M70" i="26"/>
  <c r="M69" i="26"/>
  <c r="M68" i="26"/>
  <c r="M67" i="26"/>
  <c r="M66" i="26"/>
  <c r="M65" i="26"/>
  <c r="M64" i="26"/>
  <c r="M63" i="26"/>
  <c r="M62" i="26"/>
  <c r="M61" i="26"/>
  <c r="M60" i="26"/>
  <c r="M59" i="26"/>
  <c r="M58" i="26"/>
  <c r="M57" i="26"/>
  <c r="M56" i="26"/>
  <c r="M55" i="26"/>
  <c r="M54" i="26"/>
  <c r="M53" i="26"/>
  <c r="M52" i="26"/>
  <c r="M51" i="26"/>
  <c r="M50" i="26"/>
  <c r="M49" i="26"/>
  <c r="M48" i="26"/>
  <c r="M47" i="26"/>
  <c r="M46" i="26"/>
  <c r="M45" i="26"/>
  <c r="M44" i="26"/>
  <c r="M43" i="26"/>
  <c r="M42" i="26"/>
  <c r="M41" i="26"/>
  <c r="M40" i="26"/>
  <c r="M39" i="26"/>
  <c r="M38" i="26"/>
  <c r="M37" i="26"/>
  <c r="M36" i="26"/>
  <c r="M35" i="26"/>
  <c r="M34" i="26"/>
  <c r="M33" i="26"/>
  <c r="M32" i="26"/>
  <c r="M31" i="26"/>
  <c r="M30" i="26"/>
  <c r="M29" i="26"/>
  <c r="M28" i="26"/>
  <c r="M27" i="26"/>
  <c r="M26" i="26"/>
  <c r="M25" i="26"/>
  <c r="M24" i="26"/>
  <c r="M23" i="26"/>
  <c r="M22" i="26"/>
  <c r="M21" i="26"/>
  <c r="M20" i="26"/>
  <c r="M19" i="26"/>
  <c r="M18" i="26"/>
  <c r="M17" i="26"/>
  <c r="M16" i="26"/>
  <c r="M15" i="26"/>
  <c r="M14" i="26"/>
  <c r="M13" i="26"/>
  <c r="M12" i="26"/>
  <c r="M11" i="26"/>
  <c r="M10" i="26"/>
  <c r="M9" i="26"/>
  <c r="M8" i="26"/>
  <c r="D7" i="4"/>
  <c r="G842" i="42"/>
  <c r="S840" i="42"/>
  <c r="S819" i="42"/>
  <c r="S818" i="42"/>
  <c r="S817" i="42"/>
  <c r="S816" i="42"/>
  <c r="S815" i="42"/>
  <c r="S814" i="42"/>
  <c r="S813" i="42"/>
  <c r="S812" i="42"/>
  <c r="S811" i="42"/>
  <c r="S799" i="42"/>
  <c r="G793" i="42"/>
  <c r="S791" i="42"/>
  <c r="S790" i="42"/>
  <c r="S773" i="42"/>
  <c r="G767" i="42"/>
  <c r="S765" i="42"/>
  <c r="K767" i="42"/>
  <c r="S742" i="42"/>
  <c r="C34" i="36"/>
  <c r="S730" i="42"/>
  <c r="K732" i="42"/>
  <c r="S729" i="42"/>
  <c r="S724" i="42"/>
  <c r="G717" i="42"/>
  <c r="S715" i="42"/>
  <c r="S684" i="42"/>
  <c r="S683" i="42"/>
  <c r="S682" i="42"/>
  <c r="S680" i="42"/>
  <c r="K717" i="42"/>
  <c r="G670" i="42"/>
  <c r="S668" i="42"/>
  <c r="S667" i="42"/>
  <c r="G661" i="42"/>
  <c r="S659" i="42"/>
  <c r="S411" i="42"/>
  <c r="G405" i="42"/>
  <c r="S401" i="42"/>
  <c r="S345" i="42"/>
  <c r="S344" i="42"/>
  <c r="S343" i="42"/>
  <c r="S342" i="42"/>
  <c r="S341" i="42"/>
  <c r="S340" i="42"/>
  <c r="S339" i="42"/>
  <c r="S338" i="42"/>
  <c r="S337" i="42"/>
  <c r="S336" i="42"/>
  <c r="S335" i="42"/>
  <c r="S334" i="42"/>
  <c r="S333" i="42"/>
  <c r="S332" i="42"/>
  <c r="S331" i="42"/>
  <c r="S330" i="42"/>
  <c r="S329" i="42"/>
  <c r="S328" i="42"/>
  <c r="S327" i="42"/>
  <c r="S326" i="42"/>
  <c r="S325" i="42"/>
  <c r="S324" i="42"/>
  <c r="S323" i="42"/>
  <c r="S322" i="42"/>
  <c r="S321" i="42"/>
  <c r="S320" i="42"/>
  <c r="S319" i="42"/>
  <c r="S318" i="42"/>
  <c r="S317" i="42"/>
  <c r="S316" i="42"/>
  <c r="S315" i="42"/>
  <c r="S314" i="42"/>
  <c r="S313" i="42"/>
  <c r="S312" i="42"/>
  <c r="S214" i="42"/>
  <c r="G203" i="42"/>
  <c r="S201" i="42"/>
  <c r="S171" i="42"/>
  <c r="S170" i="42"/>
  <c r="S152" i="42"/>
  <c r="G146" i="42"/>
  <c r="S144" i="42"/>
  <c r="S143" i="42"/>
  <c r="S142" i="42"/>
  <c r="S141" i="42"/>
  <c r="S132" i="42"/>
  <c r="S131" i="42"/>
  <c r="S130" i="42"/>
  <c r="S129" i="42"/>
  <c r="S128" i="42"/>
  <c r="S127" i="42"/>
  <c r="S126" i="42"/>
  <c r="S125" i="42"/>
  <c r="S124" i="42"/>
  <c r="S90" i="42"/>
  <c r="S89" i="42"/>
  <c r="S88" i="42"/>
  <c r="S87" i="42"/>
  <c r="S73" i="42"/>
  <c r="G67" i="42"/>
  <c r="S65" i="42"/>
  <c r="S22" i="42"/>
  <c r="S7" i="42"/>
  <c r="J4789" i="41"/>
  <c r="J4791" i="41" s="1"/>
  <c r="I4789" i="41"/>
  <c r="I4791" i="41" s="1"/>
  <c r="F4789" i="41"/>
  <c r="F4791" i="41" s="1"/>
  <c r="F4778" i="41"/>
  <c r="Q4776" i="41"/>
  <c r="Q4775" i="41"/>
  <c r="Q4774" i="41"/>
  <c r="Q4773" i="41"/>
  <c r="Q4772" i="41"/>
  <c r="Q4771" i="41"/>
  <c r="Q4770" i="41"/>
  <c r="Q4769" i="41"/>
  <c r="Q4768" i="41"/>
  <c r="Q4767" i="41"/>
  <c r="Q4766" i="41"/>
  <c r="Q4765" i="41"/>
  <c r="Q4764" i="41"/>
  <c r="Q4763" i="41"/>
  <c r="Q4762" i="41"/>
  <c r="Q4761" i="41"/>
  <c r="Q4760" i="41"/>
  <c r="Q4759" i="41"/>
  <c r="Q4758" i="41"/>
  <c r="Q4757" i="41"/>
  <c r="Q4756" i="41"/>
  <c r="Q4755" i="41"/>
  <c r="Q4754" i="41"/>
  <c r="Q4753" i="41"/>
  <c r="Q4752" i="41"/>
  <c r="Q4751" i="41"/>
  <c r="Q4750" i="41"/>
  <c r="Q4749" i="41"/>
  <c r="Q4748" i="41"/>
  <c r="Q4747" i="41"/>
  <c r="Q4746" i="41"/>
  <c r="Q4745" i="41"/>
  <c r="Q4744" i="41"/>
  <c r="Q4743" i="41"/>
  <c r="Q4742" i="41"/>
  <c r="Q4741" i="41"/>
  <c r="Q4740" i="41"/>
  <c r="Q4739" i="41"/>
  <c r="Q4738" i="41"/>
  <c r="Q4737" i="41"/>
  <c r="Q4736" i="41"/>
  <c r="Q4735" i="41"/>
  <c r="Q4734" i="41"/>
  <c r="Q4733" i="41"/>
  <c r="Q4732" i="41"/>
  <c r="Q4731" i="41"/>
  <c r="Q4730" i="41"/>
  <c r="Q4729" i="41"/>
  <c r="Q4728" i="41"/>
  <c r="Q4727" i="41"/>
  <c r="Q4726" i="41"/>
  <c r="Q4725" i="41"/>
  <c r="Q4724" i="41"/>
  <c r="C29" i="36"/>
  <c r="Q4123" i="41"/>
  <c r="Q4109" i="41"/>
  <c r="Q3953" i="41"/>
  <c r="Q3952" i="41"/>
  <c r="Q3951" i="41"/>
  <c r="Q3950" i="41"/>
  <c r="Q3949" i="41"/>
  <c r="Q3948" i="41"/>
  <c r="Q3947" i="41"/>
  <c r="Q3946" i="41"/>
  <c r="Q3945" i="41"/>
  <c r="Q3944" i="41"/>
  <c r="Q3943" i="41"/>
  <c r="Q3942" i="41"/>
  <c r="Q3941" i="41"/>
  <c r="Q3940" i="41"/>
  <c r="Q3939" i="41"/>
  <c r="Q3938" i="41"/>
  <c r="Q3937" i="41"/>
  <c r="Q3936" i="41"/>
  <c r="Q3935" i="41"/>
  <c r="Q3934" i="41"/>
  <c r="Q3933" i="41"/>
  <c r="Q3932" i="41"/>
  <c r="Q3931" i="41"/>
  <c r="Q3930" i="41"/>
  <c r="Q3929" i="41"/>
  <c r="Q3928" i="41"/>
  <c r="Q3927" i="41"/>
  <c r="Q3926" i="41"/>
  <c r="Q3925" i="41"/>
  <c r="Q3924" i="41"/>
  <c r="Q3923" i="41"/>
  <c r="Q3922" i="41"/>
  <c r="Q3921" i="41"/>
  <c r="Q3920" i="41"/>
  <c r="Q3919" i="41"/>
  <c r="Q3918" i="41"/>
  <c r="Q3917" i="41"/>
  <c r="Q3916" i="41"/>
  <c r="Q3915" i="41"/>
  <c r="Q3914" i="41"/>
  <c r="Q3913" i="41"/>
  <c r="Q3912" i="41"/>
  <c r="Q3911" i="41"/>
  <c r="Q3910" i="41"/>
  <c r="Q3868" i="41"/>
  <c r="Q3867" i="41"/>
  <c r="Q3866" i="41"/>
  <c r="Q3865" i="41"/>
  <c r="Q3864" i="41"/>
  <c r="Q3863" i="41"/>
  <c r="Q3862" i="41"/>
  <c r="Q3861" i="41"/>
  <c r="Q3860" i="41"/>
  <c r="Q3859" i="41"/>
  <c r="Q3858" i="41"/>
  <c r="Q3857" i="41"/>
  <c r="Q3856" i="41"/>
  <c r="Q3855" i="41"/>
  <c r="Q3854" i="41"/>
  <c r="Q3853" i="41"/>
  <c r="Q3852" i="41"/>
  <c r="Q3851" i="41"/>
  <c r="Q3850" i="41"/>
  <c r="Q3849" i="41"/>
  <c r="Q3848" i="41"/>
  <c r="Q3847" i="41"/>
  <c r="Q3846" i="41"/>
  <c r="Q3845" i="41"/>
  <c r="Q3844" i="41"/>
  <c r="Q3843" i="41"/>
  <c r="Q3842" i="41"/>
  <c r="Q3841" i="41"/>
  <c r="Q3840" i="41"/>
  <c r="Q3839" i="41"/>
  <c r="Q3838" i="41"/>
  <c r="Q3837" i="41"/>
  <c r="Q3836" i="41"/>
  <c r="Q3835" i="41"/>
  <c r="Q3834" i="41"/>
  <c r="Q3833" i="41"/>
  <c r="Q3832" i="41"/>
  <c r="Q3831" i="41"/>
  <c r="Q3830" i="41"/>
  <c r="Q3829" i="41"/>
  <c r="Q3828" i="41"/>
  <c r="Q3827" i="41"/>
  <c r="Q3826" i="41"/>
  <c r="Q3825" i="41"/>
  <c r="Q3824" i="41"/>
  <c r="Q3823" i="41"/>
  <c r="Q3822" i="41"/>
  <c r="Q3821" i="41"/>
  <c r="Q3820" i="41"/>
  <c r="Q3819" i="41"/>
  <c r="Q3818" i="41"/>
  <c r="Q3817" i="41"/>
  <c r="Q3816" i="41"/>
  <c r="Q3815" i="41"/>
  <c r="Q3814" i="41"/>
  <c r="Q3813" i="41"/>
  <c r="Q3812" i="41"/>
  <c r="Q3811" i="41"/>
  <c r="Q3810" i="41"/>
  <c r="Q3809" i="41"/>
  <c r="Q3808" i="41"/>
  <c r="Q3807" i="41"/>
  <c r="Q3806" i="41"/>
  <c r="Q3805" i="41"/>
  <c r="Q3804" i="41"/>
  <c r="Q3803" i="41"/>
  <c r="Q3802" i="41"/>
  <c r="Q3801" i="41"/>
  <c r="Q3800" i="41"/>
  <c r="Q3799" i="41"/>
  <c r="Q3798" i="41"/>
  <c r="Q3797" i="41"/>
  <c r="Q3796" i="41"/>
  <c r="Q3795" i="41"/>
  <c r="Q3794" i="41"/>
  <c r="Q3793" i="41"/>
  <c r="Q3792" i="41"/>
  <c r="Q3791" i="41"/>
  <c r="Q3790" i="41"/>
  <c r="Q3789" i="41"/>
  <c r="Q3788" i="41"/>
  <c r="Q3787" i="41"/>
  <c r="Q3786" i="41"/>
  <c r="Q3785" i="41"/>
  <c r="Q3784" i="41"/>
  <c r="Q3783" i="41"/>
  <c r="Q3782" i="41"/>
  <c r="Q3781" i="41"/>
  <c r="Q3780" i="41"/>
  <c r="Q3779" i="41"/>
  <c r="Q3778" i="41"/>
  <c r="Q3777" i="41"/>
  <c r="Q3776" i="41"/>
  <c r="Q3775" i="41"/>
  <c r="Q3774" i="41"/>
  <c r="Q3773" i="41"/>
  <c r="Q3772" i="41"/>
  <c r="Q3771" i="41"/>
  <c r="Q3770" i="41"/>
  <c r="Q3769" i="41"/>
  <c r="Q3768" i="41"/>
  <c r="Q3767" i="41"/>
  <c r="Q3766" i="41"/>
  <c r="Q3765" i="41"/>
  <c r="Q3764" i="41"/>
  <c r="Q3763" i="41"/>
  <c r="Q3762" i="41"/>
  <c r="Q3761" i="41"/>
  <c r="Q3760" i="41"/>
  <c r="Q3759" i="41"/>
  <c r="Q3758" i="41"/>
  <c r="Q3757" i="41"/>
  <c r="Q3756" i="41"/>
  <c r="Q3755" i="41"/>
  <c r="Q3754" i="41"/>
  <c r="Q3753" i="41"/>
  <c r="Q3752" i="41"/>
  <c r="Q3751" i="41"/>
  <c r="Q3750" i="41"/>
  <c r="Q3749" i="41"/>
  <c r="Q3748" i="41"/>
  <c r="Q3747" i="41"/>
  <c r="Q3746" i="41"/>
  <c r="Q3745" i="41"/>
  <c r="Q3744" i="41"/>
  <c r="Q3743" i="41"/>
  <c r="Q3742" i="41"/>
  <c r="Q3741" i="41"/>
  <c r="Q3740" i="41"/>
  <c r="Q3739" i="41"/>
  <c r="Q3738" i="41"/>
  <c r="Q3737" i="41"/>
  <c r="Q3736" i="41"/>
  <c r="Q3735" i="41"/>
  <c r="Q3734" i="41"/>
  <c r="Q3733" i="41"/>
  <c r="Q3732" i="41"/>
  <c r="Q3731" i="41"/>
  <c r="Q3730" i="41"/>
  <c r="Q3729" i="41"/>
  <c r="Q3728" i="41"/>
  <c r="Q3727" i="41"/>
  <c r="Q3726" i="41"/>
  <c r="Q3725" i="41"/>
  <c r="Q3724" i="41"/>
  <c r="Q3723" i="41"/>
  <c r="Q3722" i="41"/>
  <c r="Q3721" i="41"/>
  <c r="Q3720" i="41"/>
  <c r="Q3719" i="41"/>
  <c r="Q3718" i="41"/>
  <c r="Q3717" i="41"/>
  <c r="Q3716" i="41"/>
  <c r="Q3715" i="41"/>
  <c r="Q3714" i="41"/>
  <c r="Q3713" i="41"/>
  <c r="Q3712" i="41"/>
  <c r="Q3711" i="41"/>
  <c r="Q3710" i="41"/>
  <c r="Q3709" i="41"/>
  <c r="Q3708" i="41"/>
  <c r="Q3707" i="41"/>
  <c r="Q3706" i="41"/>
  <c r="Q3705" i="41"/>
  <c r="Q3704" i="41"/>
  <c r="Q3703" i="41"/>
  <c r="Q3702" i="41"/>
  <c r="Q3701" i="41"/>
  <c r="Q3700" i="41"/>
  <c r="Q3699" i="41"/>
  <c r="Q3698" i="41"/>
  <c r="Q3697" i="41"/>
  <c r="Q3696" i="41"/>
  <c r="Q3695" i="41"/>
  <c r="Q3694" i="41"/>
  <c r="Q3693" i="41"/>
  <c r="Q3692" i="41"/>
  <c r="Q3691" i="41"/>
  <c r="Q3690" i="41"/>
  <c r="Q3689" i="41"/>
  <c r="Q3688" i="41"/>
  <c r="Q3687" i="41"/>
  <c r="Q3686" i="41"/>
  <c r="Q3685" i="41"/>
  <c r="Q3684" i="41"/>
  <c r="Q3683" i="41"/>
  <c r="Q3682" i="41"/>
  <c r="Q3681" i="41"/>
  <c r="Q3680" i="41"/>
  <c r="Q3679" i="41"/>
  <c r="Q3678" i="41"/>
  <c r="Q3677" i="41"/>
  <c r="Q3676" i="41"/>
  <c r="Q3675" i="41"/>
  <c r="Q3674" i="41"/>
  <c r="Q3673" i="41"/>
  <c r="Q3672" i="41"/>
  <c r="Q3671" i="41"/>
  <c r="Q3670" i="41"/>
  <c r="Q3669" i="41"/>
  <c r="Q3668" i="41"/>
  <c r="Q3667" i="41"/>
  <c r="Q3666" i="41"/>
  <c r="Q3665" i="41"/>
  <c r="Q3326" i="41"/>
  <c r="Q3325" i="41"/>
  <c r="Q3324" i="41"/>
  <c r="Q3323" i="41"/>
  <c r="Q3322" i="41"/>
  <c r="Q3321" i="41"/>
  <c r="Q3320" i="41"/>
  <c r="Q3319" i="41"/>
  <c r="Q3318" i="41"/>
  <c r="Q3317" i="41"/>
  <c r="Q3316" i="41"/>
  <c r="Q3315" i="41"/>
  <c r="Q3314" i="41"/>
  <c r="Q3313" i="41"/>
  <c r="Q3312" i="41"/>
  <c r="Q3311" i="41"/>
  <c r="Q3310" i="41"/>
  <c r="Q3309" i="41"/>
  <c r="Q3308" i="41"/>
  <c r="Q3307" i="41"/>
  <c r="Q3306" i="41"/>
  <c r="Q3305" i="41"/>
  <c r="Q3304" i="41"/>
  <c r="Q3303" i="41"/>
  <c r="Q3302" i="41"/>
  <c r="Q3301" i="41"/>
  <c r="Q3300" i="41"/>
  <c r="Q3299" i="41"/>
  <c r="Q3298" i="41"/>
  <c r="Q3297" i="41"/>
  <c r="Q3296" i="41"/>
  <c r="Q3295" i="41"/>
  <c r="Q3294" i="41"/>
  <c r="Q3293" i="41"/>
  <c r="Q3292" i="41"/>
  <c r="Q3291" i="41"/>
  <c r="Q3290" i="41"/>
  <c r="Q3289" i="41"/>
  <c r="Q3288" i="41"/>
  <c r="Q3287" i="41"/>
  <c r="Q3286" i="41"/>
  <c r="Q3285" i="41"/>
  <c r="Q3284" i="41"/>
  <c r="Q3283" i="41"/>
  <c r="Q3282" i="41"/>
  <c r="Q3281" i="41"/>
  <c r="Q3280" i="41"/>
  <c r="Q3279" i="41"/>
  <c r="Q3278" i="41"/>
  <c r="Q3277" i="41"/>
  <c r="Q3276" i="41"/>
  <c r="Q3275" i="41"/>
  <c r="Q3274" i="41"/>
  <c r="Q3273" i="41"/>
  <c r="Q3272" i="41"/>
  <c r="Q3271" i="41"/>
  <c r="Q3270" i="41"/>
  <c r="Q3269" i="41"/>
  <c r="Q3268" i="41"/>
  <c r="Q3267" i="41"/>
  <c r="Q3266" i="41"/>
  <c r="Q3265" i="41"/>
  <c r="Q2967" i="41"/>
  <c r="Q2959" i="41"/>
  <c r="Q2938" i="41"/>
  <c r="Q2937" i="41"/>
  <c r="Q2936" i="41"/>
  <c r="Q2935" i="41"/>
  <c r="Q2934" i="41"/>
  <c r="Q2933" i="41"/>
  <c r="Q2857" i="41"/>
  <c r="C9" i="36"/>
  <c r="Q2842" i="41"/>
  <c r="Q2826" i="41"/>
  <c r="J2825" i="41"/>
  <c r="I2825" i="41"/>
  <c r="Q2817" i="41"/>
  <c r="Q2788" i="41"/>
  <c r="Q2780" i="41"/>
  <c r="Q2779" i="41"/>
  <c r="Q2778" i="41"/>
  <c r="Q2777" i="41"/>
  <c r="Q2776" i="41"/>
  <c r="Q2775" i="41"/>
  <c r="Q2774" i="41"/>
  <c r="Q2773" i="41"/>
  <c r="Q2772" i="41"/>
  <c r="Q2771" i="41"/>
  <c r="Q2770" i="41"/>
  <c r="Q2769" i="41"/>
  <c r="Q2768" i="41"/>
  <c r="Q2767" i="41"/>
  <c r="Q2766" i="41"/>
  <c r="Q2765" i="41"/>
  <c r="Q2764" i="41"/>
  <c r="Q2763" i="41"/>
  <c r="Q2762" i="41"/>
  <c r="Q2761" i="41"/>
  <c r="Q2760" i="41"/>
  <c r="Q2759" i="41"/>
  <c r="Q2758" i="41"/>
  <c r="Q2757" i="41"/>
  <c r="Q2756" i="41"/>
  <c r="Q2755" i="41"/>
  <c r="Q2754" i="41"/>
  <c r="Q2753" i="41"/>
  <c r="Q2752" i="41"/>
  <c r="Q2751" i="41"/>
  <c r="Q2750" i="41"/>
  <c r="Q2749" i="41"/>
  <c r="Q2748" i="41"/>
  <c r="Q2747" i="41"/>
  <c r="Q2746" i="41"/>
  <c r="Q2745" i="41"/>
  <c r="Q2744" i="41"/>
  <c r="Q2743" i="41"/>
  <c r="Q2742" i="41"/>
  <c r="Q2741" i="41"/>
  <c r="Q2740" i="41"/>
  <c r="Q2739" i="41"/>
  <c r="Q2738" i="41"/>
  <c r="Q2737" i="41"/>
  <c r="Q2736" i="41"/>
  <c r="Q2735" i="41"/>
  <c r="Q2734" i="41"/>
  <c r="Q2733" i="41"/>
  <c r="Q2732" i="41"/>
  <c r="Q2731" i="41"/>
  <c r="Q2730" i="41"/>
  <c r="Q2729" i="41"/>
  <c r="Q2728" i="41"/>
  <c r="Q2727" i="41"/>
  <c r="Q2726" i="41"/>
  <c r="Q2725" i="41"/>
  <c r="Q2724" i="41"/>
  <c r="Q2723" i="41"/>
  <c r="Q2722" i="41"/>
  <c r="Q2721" i="41"/>
  <c r="Q2720" i="41"/>
  <c r="Q2719" i="41"/>
  <c r="Q2718" i="41"/>
  <c r="Q2717" i="41"/>
  <c r="Q2716" i="41"/>
  <c r="Q2715" i="41"/>
  <c r="Q2714" i="41"/>
  <c r="Q2713" i="41"/>
  <c r="Q2712" i="41"/>
  <c r="Q2711" i="41"/>
  <c r="Q2710" i="41"/>
  <c r="Q2709" i="41"/>
  <c r="Q2708" i="41"/>
  <c r="Q2707" i="41"/>
  <c r="Q2706" i="41"/>
  <c r="Q2705" i="41"/>
  <c r="Q2704" i="41"/>
  <c r="Q2703" i="41"/>
  <c r="Q2702" i="41"/>
  <c r="Q2701" i="41"/>
  <c r="Q2137" i="41"/>
  <c r="Q2129" i="41"/>
  <c r="C10" i="36" l="1"/>
  <c r="C11" i="36" s="1"/>
  <c r="C17" i="36"/>
  <c r="C15" i="36"/>
  <c r="K203" i="42"/>
  <c r="K661" i="42"/>
  <c r="K405" i="42"/>
  <c r="K670" i="42"/>
  <c r="K793" i="42"/>
  <c r="G844" i="42"/>
  <c r="C16" i="36"/>
  <c r="I2819" i="41"/>
  <c r="J2844" i="41"/>
  <c r="J2961" i="41"/>
  <c r="J4115" i="41" s="1"/>
  <c r="C28" i="36"/>
  <c r="K146" i="42"/>
  <c r="K734" i="42"/>
  <c r="G734" i="42"/>
  <c r="K842" i="42"/>
  <c r="C33" i="36"/>
  <c r="G206" i="42"/>
  <c r="K67" i="42"/>
  <c r="I4778" i="41"/>
  <c r="I2782" i="41"/>
  <c r="J2819" i="41"/>
  <c r="J4778" i="41"/>
  <c r="G672" i="42"/>
  <c r="F2849" i="41"/>
  <c r="I2844" i="41"/>
  <c r="I2961" i="41"/>
  <c r="I4115" i="41" s="1"/>
  <c r="C6" i="36"/>
  <c r="F4793" i="41" l="1"/>
  <c r="K672" i="42"/>
  <c r="K844" i="42"/>
  <c r="K206" i="42"/>
  <c r="J717" i="42"/>
  <c r="G846" i="42"/>
  <c r="C14" i="36"/>
  <c r="C18" i="36" s="1"/>
  <c r="J2849" i="41"/>
  <c r="I2849" i="41"/>
  <c r="J203" i="42"/>
  <c r="C20" i="36" l="1"/>
  <c r="J4793" i="41"/>
  <c r="I4793" i="41"/>
  <c r="K846" i="42"/>
  <c r="J842" i="42" l="1"/>
  <c r="J67" i="42"/>
  <c r="J793" i="42"/>
  <c r="J767" i="42"/>
  <c r="J670" i="42"/>
  <c r="J732" i="42"/>
  <c r="J734" i="42" s="1"/>
  <c r="J661" i="42"/>
  <c r="J405" i="42"/>
  <c r="J146" i="42"/>
  <c r="J844" i="42" l="1"/>
  <c r="J672" i="42"/>
  <c r="J206" i="42"/>
  <c r="G23" i="1"/>
  <c r="J846" i="42" l="1"/>
  <c r="S7" i="17" l="1"/>
  <c r="Q1878" i="16" l="1"/>
  <c r="Q1877" i="16"/>
  <c r="Q1876" i="16"/>
  <c r="Q1875" i="16"/>
  <c r="Q1477" i="16" l="1"/>
  <c r="Q1476" i="16"/>
  <c r="Q1475" i="16"/>
  <c r="Q1474" i="16"/>
  <c r="Q1473" i="16"/>
  <c r="Q1472" i="16"/>
  <c r="Q1471" i="16"/>
  <c r="Q1470" i="16"/>
  <c r="Q1469" i="16"/>
  <c r="Q1468" i="16"/>
  <c r="Q1467" i="16"/>
  <c r="Q1466" i="16"/>
  <c r="Q1465" i="16"/>
  <c r="Q1464" i="16"/>
  <c r="Q1463" i="16"/>
  <c r="Q1462" i="16"/>
  <c r="Q1461" i="16"/>
  <c r="Q1460" i="16"/>
  <c r="Q1459" i="16"/>
  <c r="Q1458" i="16"/>
  <c r="Q1457" i="16"/>
  <c r="Q1456" i="16"/>
  <c r="Q1455" i="16"/>
  <c r="Q1454" i="16"/>
  <c r="Q1453" i="16"/>
  <c r="Q1452" i="16"/>
  <c r="Q1451" i="16"/>
  <c r="Q1450" i="16"/>
  <c r="Q1449" i="16"/>
  <c r="Q1448" i="16"/>
  <c r="Q1447" i="16"/>
  <c r="Q1446" i="16"/>
  <c r="Q1445" i="16"/>
  <c r="Q1444" i="16"/>
  <c r="Q1443" i="16"/>
  <c r="Q1442" i="16"/>
  <c r="Q1441" i="16"/>
  <c r="Q1440" i="16"/>
  <c r="Q1439" i="16"/>
  <c r="Q1438" i="16"/>
  <c r="Q1437" i="16"/>
  <c r="Q1436" i="16"/>
  <c r="Q1435" i="16"/>
  <c r="Q1434" i="16"/>
  <c r="Q1433" i="16"/>
  <c r="Q1432" i="16"/>
  <c r="Q1431" i="16"/>
  <c r="Q1430" i="16"/>
  <c r="Q1429" i="16"/>
  <c r="Q1428" i="16"/>
  <c r="Q1427" i="16"/>
  <c r="Q1426" i="16"/>
  <c r="Q1425" i="16"/>
  <c r="Q1424" i="16"/>
  <c r="Q1423" i="16"/>
  <c r="Q1422" i="16"/>
  <c r="Q1421" i="16"/>
  <c r="Q1420" i="16"/>
  <c r="Q1419" i="16"/>
  <c r="Q1418" i="16"/>
  <c r="Q1417" i="16"/>
  <c r="Q1416" i="16"/>
  <c r="Q1415" i="16"/>
  <c r="Q1414" i="16"/>
  <c r="Q1413" i="16"/>
  <c r="Q1412" i="16"/>
  <c r="Q1411" i="16"/>
  <c r="Q1410" i="16"/>
  <c r="Q1409" i="16"/>
  <c r="Q1408" i="16"/>
  <c r="Q1407" i="16"/>
  <c r="Q1406" i="16"/>
  <c r="Q1405" i="16"/>
  <c r="Q1404" i="16"/>
  <c r="Q1403" i="16"/>
  <c r="Q1402" i="16"/>
  <c r="Q1401" i="16"/>
  <c r="Q1400" i="16"/>
  <c r="Q1399" i="16"/>
  <c r="Q1398" i="16"/>
  <c r="Q1397" i="16"/>
  <c r="Q1396" i="16"/>
  <c r="Q1395" i="16"/>
  <c r="Q1394" i="16"/>
  <c r="Q1393" i="16"/>
  <c r="Q1392" i="16"/>
  <c r="Q1391" i="16"/>
  <c r="Q1390" i="16"/>
  <c r="Q1389" i="16"/>
  <c r="Q1388" i="16"/>
  <c r="Q1387" i="16"/>
  <c r="Q1386" i="16"/>
  <c r="Q1385" i="16"/>
  <c r="Q1384" i="16"/>
  <c r="Q1383" i="16"/>
  <c r="Q1382" i="16"/>
  <c r="Q1381" i="16"/>
  <c r="Q1380" i="16"/>
  <c r="Q1379" i="16"/>
  <c r="Q1378" i="16"/>
  <c r="Q1377" i="16"/>
  <c r="Q1376" i="16"/>
  <c r="Q1375" i="16"/>
  <c r="Q1374" i="16"/>
  <c r="Q1373" i="16"/>
  <c r="Q1372" i="16"/>
  <c r="Q1371" i="16"/>
  <c r="Q1370" i="16"/>
  <c r="Q1369" i="16"/>
  <c r="Q1368" i="16"/>
  <c r="Q1367" i="16"/>
  <c r="Q1366" i="16"/>
  <c r="Q1365" i="16"/>
  <c r="Q1364" i="16"/>
  <c r="Q1363" i="16"/>
  <c r="Q1362" i="16"/>
  <c r="Q1361" i="16"/>
  <c r="Q1360" i="16"/>
  <c r="Q1359" i="16"/>
  <c r="Q1358" i="16"/>
  <c r="Q1357" i="16"/>
  <c r="Q1356" i="16"/>
  <c r="Q1355" i="16"/>
  <c r="Q1354" i="16"/>
  <c r="Q1353" i="16"/>
  <c r="Q1352" i="16"/>
  <c r="Q1351" i="16"/>
  <c r="Q1350" i="16"/>
  <c r="Q1349" i="16"/>
  <c r="I1856" i="16" l="1"/>
  <c r="I1903" i="16"/>
  <c r="I1904" i="16"/>
  <c r="I1902" i="16"/>
  <c r="I1875" i="16"/>
  <c r="I1900" i="16"/>
  <c r="I1905" i="16"/>
  <c r="J423" i="17"/>
  <c r="J238" i="17"/>
  <c r="J242" i="17"/>
  <c r="J246" i="17"/>
  <c r="J262" i="17"/>
  <c r="J298" i="17"/>
  <c r="J178" i="17"/>
  <c r="J263" i="17"/>
  <c r="J287" i="17"/>
  <c r="J143" i="17"/>
  <c r="J147" i="17"/>
  <c r="J159" i="17"/>
  <c r="J167" i="17"/>
  <c r="J171" i="17"/>
  <c r="J260" i="17"/>
  <c r="J233" i="17"/>
  <c r="J139" i="17"/>
  <c r="J237" i="17"/>
  <c r="J253" i="17"/>
  <c r="J257" i="17"/>
  <c r="J269" i="17"/>
  <c r="J273" i="17"/>
  <c r="J281" i="17"/>
  <c r="J285" i="17"/>
  <c r="J153" i="17"/>
  <c r="J157" i="17"/>
  <c r="J161" i="17"/>
  <c r="J173" i="17"/>
  <c r="J96" i="17"/>
  <c r="J56" i="17"/>
  <c r="J94" i="17"/>
  <c r="J54" i="17"/>
  <c r="J11" i="17"/>
  <c r="J55" i="17"/>
  <c r="J12" i="17"/>
  <c r="J53" i="17"/>
  <c r="J10" i="17"/>
  <c r="J95" i="17"/>
  <c r="I1917" i="16"/>
  <c r="I1925" i="16"/>
  <c r="I1977" i="16"/>
  <c r="I1985" i="16"/>
  <c r="I2001" i="16"/>
  <c r="I2009" i="16"/>
  <c r="I2017" i="16"/>
  <c r="I2025" i="16"/>
  <c r="I2061" i="16"/>
  <c r="I1906" i="16"/>
  <c r="I1946" i="16"/>
  <c r="I1986" i="16"/>
  <c r="I2034" i="16"/>
  <c r="I2038" i="16"/>
  <c r="I2042" i="16"/>
  <c r="I1931" i="16"/>
  <c r="I1947" i="16"/>
  <c r="I1955" i="16"/>
  <c r="I1963" i="16"/>
  <c r="I1987" i="16"/>
  <c r="I1916" i="16"/>
  <c r="I1924" i="16"/>
  <c r="I1956" i="16"/>
  <c r="I1935" i="16"/>
  <c r="I2043" i="16"/>
  <c r="I1936" i="16"/>
  <c r="I2000" i="16"/>
  <c r="I1976" i="16"/>
  <c r="I2008" i="16"/>
  <c r="I1984" i="16"/>
  <c r="I2016" i="16"/>
  <c r="I2024" i="16"/>
  <c r="I1236" i="16"/>
  <c r="I1860" i="16"/>
  <c r="I1864" i="16"/>
  <c r="I1235" i="16"/>
  <c r="I1402" i="16"/>
  <c r="I1406" i="16"/>
  <c r="I1482" i="16"/>
  <c r="I1486" i="16"/>
  <c r="I1490" i="16"/>
  <c r="I1502" i="16"/>
  <c r="I1514" i="16"/>
  <c r="I1518" i="16"/>
  <c r="I1522" i="16"/>
  <c r="I1526" i="16"/>
  <c r="I1530" i="16"/>
  <c r="I1534" i="16"/>
  <c r="I1538" i="16"/>
  <c r="I1542" i="16"/>
  <c r="I1546" i="16"/>
  <c r="I1550" i="16"/>
  <c r="I1586" i="16"/>
  <c r="I1606" i="16"/>
  <c r="I1618" i="16"/>
  <c r="I1622" i="16"/>
  <c r="I1626" i="16"/>
  <c r="I1650" i="16"/>
  <c r="I1654" i="16"/>
  <c r="I1496" i="16"/>
  <c r="I1596" i="16"/>
  <c r="I1632" i="16"/>
  <c r="I1636" i="16"/>
  <c r="I1644" i="16"/>
  <c r="I1660" i="16"/>
  <c r="I1664" i="16"/>
  <c r="I1684" i="16"/>
  <c r="I1351" i="16"/>
  <c r="I1359" i="16"/>
  <c r="I1367" i="16"/>
  <c r="I1375" i="16"/>
  <c r="I1383" i="16"/>
  <c r="I1391" i="16"/>
  <c r="I1511" i="16"/>
  <c r="I1611" i="16"/>
  <c r="I1417" i="16"/>
  <c r="I1425" i="16"/>
  <c r="I1433" i="16"/>
  <c r="I1441" i="16"/>
  <c r="I1449" i="16"/>
  <c r="I1457" i="16"/>
  <c r="I1355" i="16"/>
  <c r="I1363" i="16"/>
  <c r="I1371" i="16"/>
  <c r="I1379" i="16"/>
  <c r="I1387" i="16"/>
  <c r="I1395" i="16"/>
  <c r="I1475" i="16"/>
  <c r="I1499" i="16"/>
  <c r="I1507" i="16"/>
  <c r="I1591" i="16"/>
  <c r="I1615" i="16"/>
  <c r="I1413" i="16"/>
  <c r="I1421" i="16"/>
  <c r="I1429" i="16"/>
  <c r="I1437" i="16"/>
  <c r="I1445" i="16"/>
  <c r="I1453" i="16"/>
  <c r="I1461" i="16"/>
  <c r="I1469" i="16"/>
  <c r="I1557" i="16"/>
  <c r="I1565" i="16"/>
  <c r="I1569" i="16"/>
  <c r="I1577" i="16"/>
  <c r="I1601" i="16"/>
  <c r="I1673" i="16"/>
  <c r="I1681" i="16"/>
  <c r="I1553" i="16"/>
  <c r="I1581" i="16"/>
  <c r="I1573" i="16"/>
  <c r="I1669" i="16"/>
  <c r="I1677" i="16"/>
  <c r="I1561" i="16"/>
  <c r="I1259" i="16"/>
  <c r="I1286" i="16"/>
  <c r="I1290" i="16"/>
  <c r="I1294" i="16"/>
  <c r="I1298" i="16"/>
  <c r="I1302" i="16"/>
  <c r="I1306" i="16"/>
  <c r="I1282" i="16"/>
  <c r="Q1919" i="16"/>
  <c r="Q1918" i="16"/>
  <c r="Q1917" i="16"/>
  <c r="Q1916" i="16"/>
  <c r="Q1915" i="16"/>
  <c r="Q1914" i="16"/>
  <c r="Q1913" i="16"/>
  <c r="Q1912" i="16"/>
  <c r="Q1911" i="16"/>
  <c r="Q1910" i="16"/>
  <c r="Q1909" i="16"/>
  <c r="Q1908" i="16"/>
  <c r="Q1907" i="16"/>
  <c r="Q1906" i="16"/>
  <c r="Q1905" i="16"/>
  <c r="Q1904" i="16"/>
  <c r="Q1903" i="16"/>
  <c r="Q1902" i="16"/>
  <c r="Q1901" i="16"/>
  <c r="Q1900" i="16"/>
  <c r="Q1899" i="16"/>
  <c r="Q1898" i="16"/>
  <c r="Q1897" i="16"/>
  <c r="Q1896" i="16"/>
  <c r="Q1262" i="16"/>
  <c r="Q1261" i="16"/>
  <c r="Q1260" i="16"/>
  <c r="Q1259" i="16"/>
  <c r="Q1242" i="16"/>
  <c r="Q1241" i="16"/>
  <c r="Q1240" i="16"/>
  <c r="Q1239" i="16"/>
  <c r="Q1238" i="16"/>
  <c r="Q1237" i="16"/>
  <c r="Q1236" i="16"/>
  <c r="Q1235" i="16"/>
  <c r="Q931" i="16"/>
  <c r="Q930" i="16"/>
  <c r="Q310" i="16"/>
  <c r="Q309" i="16"/>
  <c r="Q308" i="16"/>
  <c r="Q307" i="16"/>
  <c r="Q306" i="16"/>
  <c r="Q305" i="16"/>
  <c r="Q304" i="16"/>
  <c r="Q303" i="16"/>
  <c r="Q302" i="16"/>
  <c r="Q301" i="16"/>
  <c r="Q300" i="16"/>
  <c r="Q299" i="16"/>
  <c r="Q298" i="16"/>
  <c r="Q297" i="16"/>
  <c r="Q296" i="16"/>
  <c r="Q295" i="16"/>
  <c r="Q294" i="16"/>
  <c r="Q293" i="16"/>
  <c r="Q292" i="16"/>
  <c r="Q291" i="16"/>
  <c r="Q290" i="16"/>
  <c r="Q289" i="16"/>
  <c r="Q288" i="16"/>
  <c r="Q287" i="16"/>
  <c r="Q286" i="16"/>
  <c r="Q285" i="16"/>
  <c r="Q284" i="16"/>
  <c r="Q283" i="16"/>
  <c r="Q282" i="16"/>
  <c r="Q281" i="16"/>
  <c r="Q280" i="16"/>
  <c r="Q279" i="16"/>
  <c r="Q278" i="16"/>
  <c r="Q277" i="16"/>
  <c r="Q276" i="16"/>
  <c r="Q275" i="16"/>
  <c r="Q274" i="16"/>
  <c r="Q273" i="16"/>
  <c r="Q272" i="16"/>
  <c r="Q271" i="16"/>
  <c r="Q270" i="16"/>
  <c r="Q269" i="16"/>
  <c r="Q268" i="16"/>
  <c r="Q267" i="16"/>
  <c r="Q266" i="16"/>
  <c r="Q265" i="16"/>
  <c r="Q264" i="16"/>
  <c r="Q263" i="16"/>
  <c r="Q262" i="16"/>
  <c r="Q261" i="16"/>
  <c r="Q260" i="16"/>
  <c r="Q259" i="16"/>
  <c r="Q258" i="16"/>
  <c r="Q257" i="16"/>
  <c r="Q256" i="16"/>
  <c r="Q255" i="16"/>
  <c r="Q254" i="16"/>
  <c r="Q253" i="16"/>
  <c r="Q252" i="16"/>
  <c r="Q251" i="16"/>
  <c r="Q250" i="16"/>
  <c r="Q249" i="16"/>
  <c r="Q248" i="16"/>
  <c r="Q247" i="16"/>
  <c r="Q246" i="16"/>
  <c r="Q245" i="16"/>
  <c r="Q244" i="16"/>
  <c r="Q243" i="16"/>
  <c r="Q242" i="16"/>
  <c r="Q241" i="16"/>
  <c r="Q240" i="16"/>
  <c r="Q239" i="16"/>
  <c r="Q238" i="16"/>
  <c r="Q237" i="16"/>
  <c r="Q236" i="16"/>
  <c r="Q235" i="16"/>
  <c r="Q234" i="16"/>
  <c r="Q233" i="16"/>
  <c r="Q232" i="16"/>
  <c r="Q231" i="16"/>
  <c r="Q230" i="16"/>
  <c r="Q229" i="16"/>
  <c r="Q228" i="16"/>
  <c r="Q227" i="16"/>
  <c r="Q226" i="16"/>
  <c r="Q225" i="16"/>
  <c r="Q224" i="16"/>
  <c r="Q223" i="16"/>
  <c r="Q222" i="16"/>
  <c r="Q221" i="16"/>
  <c r="Q220" i="16"/>
  <c r="Q219" i="16"/>
  <c r="Q218" i="16"/>
  <c r="Q217" i="16"/>
  <c r="Q216" i="16"/>
  <c r="Q215" i="16"/>
  <c r="Q214" i="16"/>
  <c r="Q213" i="16"/>
  <c r="Q212" i="16"/>
  <c r="Q211" i="16"/>
  <c r="Q210" i="16"/>
  <c r="Q209" i="16"/>
  <c r="Q208" i="16"/>
  <c r="Q207" i="16"/>
  <c r="Q206" i="16"/>
  <c r="Q205" i="16"/>
  <c r="Q204" i="16"/>
  <c r="Q203" i="16"/>
  <c r="Q202" i="16"/>
  <c r="Q201" i="16"/>
  <c r="Q200" i="16"/>
  <c r="Q199" i="16"/>
  <c r="Q198" i="16"/>
  <c r="Q197" i="16"/>
  <c r="Q196" i="16"/>
  <c r="Q195" i="16"/>
  <c r="Q194" i="16"/>
  <c r="Q193" i="16"/>
  <c r="Q192" i="16"/>
  <c r="Q191" i="16"/>
  <c r="Q190" i="16"/>
  <c r="Q189" i="16"/>
  <c r="Q188" i="16"/>
  <c r="Q187" i="16"/>
  <c r="Q186" i="16"/>
  <c r="Q185" i="16"/>
  <c r="Q184" i="16"/>
  <c r="Q183" i="16"/>
  <c r="Q182" i="16"/>
  <c r="Q181" i="16"/>
  <c r="Q180" i="16"/>
  <c r="Q179" i="16"/>
  <c r="Q178" i="16"/>
  <c r="Q177" i="16"/>
  <c r="Q176" i="16"/>
  <c r="Q175" i="16"/>
  <c r="Q174" i="16"/>
  <c r="Q173" i="16"/>
  <c r="Q172" i="16"/>
  <c r="Q171" i="16"/>
  <c r="Q170" i="16"/>
  <c r="Q169" i="16"/>
  <c r="Q168" i="16"/>
  <c r="Q167" i="16"/>
  <c r="Q166" i="16"/>
  <c r="Q165" i="16"/>
  <c r="Q164" i="16"/>
  <c r="Q163" i="16"/>
  <c r="Q162" i="16"/>
  <c r="Q161" i="16"/>
  <c r="Q160" i="16"/>
  <c r="Q159" i="16"/>
  <c r="Q158" i="16"/>
  <c r="Q157" i="16"/>
  <c r="Q156" i="16"/>
  <c r="Q155" i="16"/>
  <c r="Q154" i="16"/>
  <c r="Q153" i="16"/>
  <c r="Q152" i="16"/>
  <c r="Q151" i="16"/>
  <c r="Q150" i="16"/>
  <c r="Q149" i="16"/>
  <c r="Q148" i="16"/>
  <c r="Q147" i="16"/>
  <c r="Q146" i="16"/>
  <c r="Q145" i="16"/>
  <c r="Q144" i="16"/>
  <c r="Q143" i="16"/>
  <c r="Q142" i="16"/>
  <c r="Q141" i="16"/>
  <c r="Q140" i="16"/>
  <c r="Q139" i="16"/>
  <c r="Q138" i="16"/>
  <c r="Q137" i="16"/>
  <c r="Q136" i="16"/>
  <c r="Q135" i="16"/>
  <c r="Q134" i="16"/>
  <c r="Q133" i="16"/>
  <c r="Q132" i="16"/>
  <c r="Q131" i="16"/>
  <c r="Q130" i="16"/>
  <c r="Q129" i="16"/>
  <c r="Q128" i="16"/>
  <c r="Q127" i="16"/>
  <c r="Q126" i="16"/>
  <c r="Q125" i="16"/>
  <c r="Q124" i="16"/>
  <c r="Q123" i="16"/>
  <c r="Q122" i="16"/>
  <c r="Q121" i="16"/>
  <c r="Q120" i="16"/>
  <c r="Q119" i="16"/>
  <c r="Q118" i="16"/>
  <c r="Q117" i="16"/>
  <c r="Q116" i="16"/>
  <c r="Q115" i="16"/>
  <c r="Q114" i="16"/>
  <c r="Q113" i="16"/>
  <c r="Q112" i="16"/>
  <c r="Q111" i="16"/>
  <c r="Q110" i="16"/>
  <c r="Q109" i="16"/>
  <c r="Q108" i="16"/>
  <c r="Q107" i="16"/>
  <c r="Q106" i="16"/>
  <c r="Q105" i="16"/>
  <c r="Q104" i="16"/>
  <c r="Q103" i="16"/>
  <c r="Q102" i="16"/>
  <c r="Q101" i="16"/>
  <c r="Q100" i="16"/>
  <c r="Q99" i="16"/>
  <c r="Q98" i="16"/>
  <c r="Q97" i="16"/>
  <c r="Q96" i="16"/>
  <c r="Q95" i="16"/>
  <c r="Q94" i="16"/>
  <c r="Q93" i="16"/>
  <c r="Q92" i="16"/>
  <c r="Q91" i="16"/>
  <c r="Q90" i="16"/>
  <c r="Q89" i="16"/>
  <c r="Q88" i="16"/>
  <c r="Q87" i="16"/>
  <c r="Q86" i="16"/>
  <c r="Q85" i="16"/>
  <c r="Q84" i="16"/>
  <c r="Q83" i="16"/>
  <c r="Q82" i="16"/>
  <c r="Q81" i="16"/>
  <c r="Q80" i="16"/>
  <c r="Q79" i="16"/>
  <c r="Q78" i="16"/>
  <c r="Q77" i="16"/>
  <c r="Q76" i="16"/>
  <c r="Q75" i="16"/>
  <c r="Q74" i="16"/>
  <c r="Q73" i="16"/>
  <c r="Q72" i="16"/>
  <c r="Q71" i="16"/>
  <c r="Q70" i="16"/>
  <c r="Q69" i="16"/>
  <c r="Q68" i="16"/>
  <c r="Q67" i="16"/>
  <c r="Q66" i="16"/>
  <c r="Q65" i="16"/>
  <c r="Q64" i="16"/>
  <c r="Q63" i="16"/>
  <c r="Q62" i="16"/>
  <c r="Q61" i="16"/>
  <c r="Q60" i="16"/>
  <c r="Q59" i="16"/>
  <c r="Q58" i="16"/>
  <c r="Q57" i="16"/>
  <c r="Q56" i="16"/>
  <c r="Q55" i="16"/>
  <c r="Q54" i="16"/>
  <c r="Q53" i="16"/>
  <c r="Q52" i="16"/>
  <c r="Q51" i="16"/>
  <c r="Q50" i="16"/>
  <c r="Q49" i="16"/>
  <c r="Q48" i="16"/>
  <c r="Q47" i="16"/>
  <c r="Q46" i="16"/>
  <c r="Q45" i="16"/>
  <c r="Q44" i="16"/>
  <c r="Q43" i="16"/>
  <c r="Q42" i="16"/>
  <c r="Q41" i="16"/>
  <c r="Q40" i="16"/>
  <c r="Q39" i="16"/>
  <c r="Q38" i="16"/>
  <c r="Q37" i="16"/>
  <c r="Q36" i="16"/>
  <c r="Q35" i="16"/>
  <c r="Q34" i="16"/>
  <c r="Q33" i="16"/>
  <c r="Q32" i="16"/>
  <c r="Q31" i="16"/>
  <c r="Q30" i="16"/>
  <c r="Q29" i="16"/>
  <c r="Q28" i="16"/>
  <c r="Q27" i="16"/>
  <c r="Q26" i="16"/>
  <c r="Q25" i="16"/>
  <c r="Q24" i="16"/>
  <c r="Q23" i="16"/>
  <c r="Q22" i="16"/>
  <c r="Q21" i="16"/>
  <c r="Q20" i="16"/>
  <c r="Q19" i="16"/>
  <c r="Q18" i="16"/>
  <c r="Q17" i="16"/>
  <c r="Q16" i="16"/>
  <c r="Q15" i="16"/>
  <c r="Q14" i="16"/>
  <c r="Q13" i="16"/>
  <c r="Q12" i="16"/>
  <c r="Q11" i="16"/>
  <c r="Q10" i="16"/>
  <c r="Q9" i="16"/>
  <c r="Q8" i="16"/>
  <c r="Q7" i="16"/>
  <c r="Q6" i="16"/>
  <c r="I1454" i="16" l="1"/>
  <c r="I1876" i="16"/>
  <c r="I1901" i="16"/>
  <c r="I1896" i="16"/>
  <c r="I1627" i="16"/>
  <c r="I1678" i="16"/>
  <c r="I1508" i="16"/>
  <c r="I1623" i="16"/>
  <c r="I1587" i="16"/>
  <c r="I1670" i="16"/>
  <c r="I1446" i="16"/>
  <c r="I1283" i="16"/>
  <c r="I1637" i="16"/>
  <c r="I1515" i="16"/>
  <c r="I1503" i="16"/>
  <c r="I1376" i="16"/>
  <c r="I1422" i="16"/>
  <c r="I1645" i="16"/>
  <c r="I1483" i="16"/>
  <c r="I1407" i="16"/>
  <c r="I1368" i="16"/>
  <c r="I1562" i="16"/>
  <c r="I1414" i="16"/>
  <c r="J234" i="17"/>
  <c r="J250" i="17"/>
  <c r="J254" i="17"/>
  <c r="J258" i="17"/>
  <c r="J270" i="17"/>
  <c r="J274" i="17"/>
  <c r="J278" i="17"/>
  <c r="J282" i="17"/>
  <c r="J286" i="17"/>
  <c r="J154" i="17"/>
  <c r="J162" i="17"/>
  <c r="J174" i="17"/>
  <c r="J239" i="17"/>
  <c r="J243" i="17"/>
  <c r="J247" i="17"/>
  <c r="J251" i="17"/>
  <c r="J151" i="17"/>
  <c r="J236" i="17"/>
  <c r="J264" i="17"/>
  <c r="J288" i="17"/>
  <c r="J140" i="17"/>
  <c r="J144" i="17"/>
  <c r="J148" i="17"/>
  <c r="J152" i="17"/>
  <c r="J164" i="17"/>
  <c r="J168" i="17"/>
  <c r="J172" i="17"/>
  <c r="J277" i="17"/>
  <c r="J289" i="17"/>
  <c r="J88" i="17"/>
  <c r="J13" i="17"/>
  <c r="J93" i="17"/>
  <c r="J97" i="17"/>
  <c r="J57" i="17"/>
  <c r="J7" i="17"/>
  <c r="I1909" i="16"/>
  <c r="I1937" i="16"/>
  <c r="I1949" i="16"/>
  <c r="I1957" i="16"/>
  <c r="I1969" i="16"/>
  <c r="I1989" i="16"/>
  <c r="I2045" i="16"/>
  <c r="I1918" i="16"/>
  <c r="I1926" i="16"/>
  <c r="I1938" i="16"/>
  <c r="I1958" i="16"/>
  <c r="I1978" i="16"/>
  <c r="I1990" i="16"/>
  <c r="I2002" i="16"/>
  <c r="I2010" i="16"/>
  <c r="I2018" i="16"/>
  <c r="I2026" i="16"/>
  <c r="I2062" i="16"/>
  <c r="I1907" i="16"/>
  <c r="I1979" i="16"/>
  <c r="I2003" i="16"/>
  <c r="I2011" i="16"/>
  <c r="I2019" i="16"/>
  <c r="I2027" i="16"/>
  <c r="I2035" i="16"/>
  <c r="I2039" i="16"/>
  <c r="I1908" i="16"/>
  <c r="I1932" i="16"/>
  <c r="I1948" i="16"/>
  <c r="I1964" i="16"/>
  <c r="I1988" i="16"/>
  <c r="I1919" i="16"/>
  <c r="I1927" i="16"/>
  <c r="I1967" i="16"/>
  <c r="I1991" i="16"/>
  <c r="I1968" i="16"/>
  <c r="I2044" i="16"/>
  <c r="I1430" i="16"/>
  <c r="I1462" i="16"/>
  <c r="I1574" i="16"/>
  <c r="I1352" i="16"/>
  <c r="I1384" i="16"/>
  <c r="I1592" i="16"/>
  <c r="I1527" i="16"/>
  <c r="I1531" i="16"/>
  <c r="I1665" i="16"/>
  <c r="I1291" i="16"/>
  <c r="I1438" i="16"/>
  <c r="I1554" i="16"/>
  <c r="I1582" i="16"/>
  <c r="I1360" i="16"/>
  <c r="I1392" i="16"/>
  <c r="I1616" i="16"/>
  <c r="I1543" i="16"/>
  <c r="I1497" i="16"/>
  <c r="I1547" i="16"/>
  <c r="I1661" i="16"/>
  <c r="I1299" i="16"/>
  <c r="I1237" i="16"/>
  <c r="I1476" i="16"/>
  <c r="I1498" i="16"/>
  <c r="I1303" i="16"/>
  <c r="I1287" i="16"/>
  <c r="I1685" i="16"/>
  <c r="I1597" i="16"/>
  <c r="I1655" i="16"/>
  <c r="I1539" i="16"/>
  <c r="I1491" i="16"/>
  <c r="I1619" i="16"/>
  <c r="I1535" i="16"/>
  <c r="I1487" i="16"/>
  <c r="I1612" i="16"/>
  <c r="I1500" i="16"/>
  <c r="I1388" i="16"/>
  <c r="I1372" i="16"/>
  <c r="I1356" i="16"/>
  <c r="I1674" i="16"/>
  <c r="I1578" i="16"/>
  <c r="I1566" i="16"/>
  <c r="I1470" i="16"/>
  <c r="I1450" i="16"/>
  <c r="I1434" i="16"/>
  <c r="I1418" i="16"/>
  <c r="I1238" i="16"/>
  <c r="I1295" i="16"/>
  <c r="I1260" i="16"/>
  <c r="I1633" i="16"/>
  <c r="I1607" i="16"/>
  <c r="I1523" i="16"/>
  <c r="I1403" i="16"/>
  <c r="I1651" i="16"/>
  <c r="I1551" i="16"/>
  <c r="I1519" i="16"/>
  <c r="I1399" i="16"/>
  <c r="I1512" i="16"/>
  <c r="I1396" i="16"/>
  <c r="I1380" i="16"/>
  <c r="I1364" i="16"/>
  <c r="I1682" i="16"/>
  <c r="I1602" i="16"/>
  <c r="I1570" i="16"/>
  <c r="I1558" i="16"/>
  <c r="I1458" i="16"/>
  <c r="I1442" i="16"/>
  <c r="I1426" i="16"/>
  <c r="I1410" i="16"/>
  <c r="Q5" i="16"/>
  <c r="I1404" i="16" l="1"/>
  <c r="I1877" i="16"/>
  <c r="I1897" i="16"/>
  <c r="I1304" i="16"/>
  <c r="I1377" i="16"/>
  <c r="I1261" i="16"/>
  <c r="I1357" i="16"/>
  <c r="I1652" i="16"/>
  <c r="I1671" i="16"/>
  <c r="I1588" i="16"/>
  <c r="I1683" i="16"/>
  <c r="I1555" i="16"/>
  <c r="I1559" i="16"/>
  <c r="I1524" i="16"/>
  <c r="J142" i="17"/>
  <c r="I1239" i="16"/>
  <c r="I1477" i="16"/>
  <c r="I1419" i="16"/>
  <c r="I1439" i="16"/>
  <c r="J424" i="17"/>
  <c r="J290" i="17"/>
  <c r="J158" i="17"/>
  <c r="J235" i="17"/>
  <c r="J255" i="17"/>
  <c r="J259" i="17"/>
  <c r="J271" i="17"/>
  <c r="J275" i="17"/>
  <c r="J279" i="17"/>
  <c r="J283" i="17"/>
  <c r="J155" i="17"/>
  <c r="J240" i="17"/>
  <c r="J244" i="17"/>
  <c r="J248" i="17"/>
  <c r="J252" i="17"/>
  <c r="J268" i="17"/>
  <c r="J292" i="17"/>
  <c r="J160" i="17"/>
  <c r="J261" i="17"/>
  <c r="J265" i="17"/>
  <c r="J141" i="17"/>
  <c r="J145" i="17"/>
  <c r="J149" i="17"/>
  <c r="J165" i="17"/>
  <c r="J169" i="17"/>
  <c r="J175" i="17"/>
  <c r="J92" i="17"/>
  <c r="J46" i="17"/>
  <c r="J91" i="17"/>
  <c r="J89" i="17"/>
  <c r="J45" i="17"/>
  <c r="J47" i="17"/>
  <c r="J8" i="17"/>
  <c r="I1921" i="16"/>
  <c r="I1933" i="16"/>
  <c r="I1965" i="16"/>
  <c r="I1981" i="16"/>
  <c r="I1993" i="16"/>
  <c r="I2005" i="16"/>
  <c r="I2013" i="16"/>
  <c r="I2021" i="16"/>
  <c r="I2029" i="16"/>
  <c r="I1910" i="16"/>
  <c r="I1950" i="16"/>
  <c r="I1970" i="16"/>
  <c r="I1994" i="16"/>
  <c r="I2046" i="16"/>
  <c r="I1939" i="16"/>
  <c r="I1971" i="16"/>
  <c r="I1995" i="16"/>
  <c r="I2047" i="16"/>
  <c r="I2063" i="16"/>
  <c r="I1940" i="16"/>
  <c r="I1972" i="16"/>
  <c r="I1980" i="16"/>
  <c r="I2004" i="16"/>
  <c r="I2012" i="16"/>
  <c r="I2020" i="16"/>
  <c r="I2028" i="16"/>
  <c r="I2036" i="16"/>
  <c r="I2040" i="16"/>
  <c r="I1911" i="16"/>
  <c r="I1951" i="16"/>
  <c r="I1959" i="16"/>
  <c r="I2032" i="16"/>
  <c r="I1928" i="16"/>
  <c r="I1992" i="16"/>
  <c r="I1912" i="16"/>
  <c r="I1920" i="16"/>
  <c r="I1960" i="16"/>
  <c r="I1240" i="16"/>
  <c r="I1613" i="16"/>
  <c r="I1389" i="16"/>
  <c r="I1583" i="16"/>
  <c r="I1411" i="16"/>
  <c r="I1603" i="16"/>
  <c r="I1431" i="16"/>
  <c r="I1552" i="16"/>
  <c r="I1400" i="16"/>
  <c r="I1296" i="16"/>
  <c r="I1617" i="16"/>
  <c r="I1451" i="16"/>
  <c r="I1369" i="16"/>
  <c r="I1471" i="16"/>
  <c r="I1628" i="16"/>
  <c r="I1520" i="16"/>
  <c r="I1598" i="16"/>
  <c r="I1662" i="16"/>
  <c r="I1408" i="16"/>
  <c r="I1504" i="16"/>
  <c r="I1528" i="16"/>
  <c r="I1544" i="16"/>
  <c r="I1608" i="16"/>
  <c r="I1648" i="16"/>
  <c r="I1423" i="16"/>
  <c r="I1455" i="16"/>
  <c r="I1567" i="16"/>
  <c r="I1675" i="16"/>
  <c r="I1361" i="16"/>
  <c r="I1393" i="16"/>
  <c r="I1427" i="16"/>
  <c r="I1459" i="16"/>
  <c r="I1575" i="16"/>
  <c r="I1686" i="16"/>
  <c r="I1365" i="16"/>
  <c r="I1397" i="16"/>
  <c r="I1593" i="16"/>
  <c r="I1513" i="16"/>
  <c r="I1284" i="16"/>
  <c r="I1300" i="16"/>
  <c r="I1634" i="16"/>
  <c r="I1666" i="16"/>
  <c r="I1484" i="16"/>
  <c r="I1516" i="16"/>
  <c r="I1532" i="16"/>
  <c r="I1548" i="16"/>
  <c r="I1292" i="16"/>
  <c r="I1509" i="16"/>
  <c r="I1381" i="16"/>
  <c r="I1443" i="16"/>
  <c r="I1465" i="16"/>
  <c r="I1353" i="16"/>
  <c r="I1579" i="16"/>
  <c r="I1463" i="16"/>
  <c r="I1415" i="16"/>
  <c r="I1624" i="16"/>
  <c r="I1540" i="16"/>
  <c r="I1492" i="16"/>
  <c r="I1646" i="16"/>
  <c r="I1288" i="16"/>
  <c r="I1501" i="16"/>
  <c r="I1373" i="16"/>
  <c r="I1679" i="16"/>
  <c r="I1563" i="16"/>
  <c r="I1435" i="16"/>
  <c r="I1385" i="16"/>
  <c r="I1349" i="16"/>
  <c r="I1571" i="16"/>
  <c r="I1447" i="16"/>
  <c r="I1656" i="16"/>
  <c r="I1620" i="16"/>
  <c r="I1536" i="16"/>
  <c r="I1488" i="16"/>
  <c r="I1638" i="16"/>
  <c r="F6" i="1"/>
  <c r="F9" i="1"/>
  <c r="J11" i="1"/>
  <c r="T11" i="33"/>
  <c r="J6" i="1"/>
  <c r="F2166" i="16"/>
  <c r="F2168" i="16" s="1"/>
  <c r="I2166" i="16"/>
  <c r="I2168" i="16" s="1"/>
  <c r="K12" i="1" s="1"/>
  <c r="J2166" i="16"/>
  <c r="J2168" i="16" s="1"/>
  <c r="L12" i="1" s="1"/>
  <c r="F10" i="3" s="1"/>
  <c r="J1848" i="16"/>
  <c r="AB3" i="14"/>
  <c r="AC3" i="14"/>
  <c r="AB2" i="12"/>
  <c r="G15" i="32" a="1"/>
  <c r="K18" i="24"/>
  <c r="AF5" i="12"/>
  <c r="AC3" i="11"/>
  <c r="F13" i="32" a="1"/>
  <c r="AB3" i="11"/>
  <c r="F12" i="32" a="1"/>
  <c r="F12" i="32" s="1"/>
  <c r="D9" i="33" s="1"/>
  <c r="O16" i="11"/>
  <c r="O18" i="11" s="1"/>
  <c r="F14" i="32" a="1"/>
  <c r="F14" i="32" s="1"/>
  <c r="F9" i="33" s="1"/>
  <c r="F17" i="32" a="1"/>
  <c r="F17" i="32" s="1"/>
  <c r="I9" i="33" s="1"/>
  <c r="M7" i="26"/>
  <c r="G351" i="17"/>
  <c r="G360" i="17"/>
  <c r="G119" i="17"/>
  <c r="B21" i="1" s="1"/>
  <c r="G128" i="17"/>
  <c r="F21" i="1" s="1"/>
  <c r="J7" i="1"/>
  <c r="A35" i="15"/>
  <c r="A37" i="13"/>
  <c r="A39" i="14"/>
  <c r="A37" i="11"/>
  <c r="AC3" i="13"/>
  <c r="O22" i="13"/>
  <c r="AB3" i="13"/>
  <c r="E16" i="13"/>
  <c r="E18" i="13" s="1"/>
  <c r="G16" i="13"/>
  <c r="G18" i="13"/>
  <c r="O16" i="13"/>
  <c r="J55" i="2"/>
  <c r="J63" i="2" s="1"/>
  <c r="J61" i="2" s="1"/>
  <c r="G14" i="32" a="1"/>
  <c r="G14" i="32" s="1"/>
  <c r="F11" i="33" s="1"/>
  <c r="E16" i="14"/>
  <c r="O16" i="14"/>
  <c r="O23" i="14" s="1"/>
  <c r="G16" i="12"/>
  <c r="G21" i="12" s="1"/>
  <c r="I16" i="12"/>
  <c r="I21" i="12" s="1"/>
  <c r="Q16" i="12"/>
  <c r="Q22" i="12" s="1"/>
  <c r="H11" i="32" a="1"/>
  <c r="H11" i="32" s="1"/>
  <c r="C13" i="33" s="1"/>
  <c r="K14" i="15" s="1"/>
  <c r="H13" i="32" a="1"/>
  <c r="H13" i="32" s="1"/>
  <c r="E13" i="33" s="1"/>
  <c r="AB3" i="15"/>
  <c r="AB4" i="15"/>
  <c r="H12" i="32" a="1"/>
  <c r="H12" i="32" s="1"/>
  <c r="H10" i="32" a="1"/>
  <c r="H10" i="32" s="1"/>
  <c r="B13" i="33" s="1"/>
  <c r="AC3" i="15"/>
  <c r="AC4" i="15"/>
  <c r="H15" i="32" a="1"/>
  <c r="H15" i="32" s="1"/>
  <c r="G13" i="33" s="1"/>
  <c r="H17" i="32" a="1"/>
  <c r="H17" i="32" s="1"/>
  <c r="I13" i="33" s="1"/>
  <c r="H16" i="32" a="1"/>
  <c r="H16" i="32" s="1"/>
  <c r="H13" i="33" s="1"/>
  <c r="H14" i="32" a="1"/>
  <c r="H14" i="32" s="1"/>
  <c r="F13" i="33" s="1"/>
  <c r="D14" i="4"/>
  <c r="J59" i="2" s="1"/>
  <c r="D8" i="4"/>
  <c r="D9" i="4"/>
  <c r="J1229" i="16"/>
  <c r="L11" i="1" s="1"/>
  <c r="K128" i="17"/>
  <c r="G21" i="1" s="1"/>
  <c r="K390" i="17"/>
  <c r="K436" i="17"/>
  <c r="K437" i="17"/>
  <c r="W10" i="13"/>
  <c r="U10" i="13"/>
  <c r="S10" i="13"/>
  <c r="W10" i="11"/>
  <c r="U10" i="11"/>
  <c r="D12" i="1"/>
  <c r="C12" i="1"/>
  <c r="B12" i="1"/>
  <c r="F11" i="1"/>
  <c r="H10" i="1"/>
  <c r="H12" i="1"/>
  <c r="G12" i="1"/>
  <c r="N8" i="24"/>
  <c r="N9" i="24"/>
  <c r="N10" i="24"/>
  <c r="N18" i="24" s="1"/>
  <c r="N11" i="24"/>
  <c r="N12" i="24"/>
  <c r="N13" i="24"/>
  <c r="B16" i="6"/>
  <c r="N15" i="24"/>
  <c r="N16" i="24"/>
  <c r="N17" i="24"/>
  <c r="D9" i="6"/>
  <c r="D10" i="6"/>
  <c r="D11" i="6"/>
  <c r="D12" i="6"/>
  <c r="D13" i="6"/>
  <c r="D14" i="6"/>
  <c r="D15" i="6"/>
  <c r="D16" i="6"/>
  <c r="E16" i="6"/>
  <c r="D17" i="6"/>
  <c r="D18" i="6"/>
  <c r="D19" i="6"/>
  <c r="A6" i="15"/>
  <c r="I6" i="15"/>
  <c r="S6" i="15"/>
  <c r="I7" i="15"/>
  <c r="S7" i="15"/>
  <c r="A8" i="15"/>
  <c r="I8" i="15"/>
  <c r="S8" i="15"/>
  <c r="I9" i="15"/>
  <c r="S9" i="15"/>
  <c r="A21" i="15"/>
  <c r="A22" i="15"/>
  <c r="A25" i="15"/>
  <c r="A26" i="15"/>
  <c r="A6" i="13"/>
  <c r="I6" i="13"/>
  <c r="S6" i="13"/>
  <c r="I7" i="13"/>
  <c r="S7" i="13"/>
  <c r="A8" i="13"/>
  <c r="I8" i="13"/>
  <c r="S8" i="13"/>
  <c r="D9" i="13"/>
  <c r="I9" i="13"/>
  <c r="S9" i="13"/>
  <c r="A21" i="13"/>
  <c r="A22" i="13"/>
  <c r="A25" i="13"/>
  <c r="A26" i="13"/>
  <c r="A6" i="14"/>
  <c r="S6" i="14"/>
  <c r="S7" i="14"/>
  <c r="A8" i="14"/>
  <c r="S8" i="14"/>
  <c r="S9" i="14"/>
  <c r="A22" i="14"/>
  <c r="A23" i="14"/>
  <c r="A27" i="14"/>
  <c r="A28" i="14"/>
  <c r="A6" i="11"/>
  <c r="I6" i="11"/>
  <c r="S6" i="11"/>
  <c r="I7" i="11"/>
  <c r="S7" i="11"/>
  <c r="A8" i="11"/>
  <c r="I8" i="11"/>
  <c r="S8" i="11"/>
  <c r="I9" i="11"/>
  <c r="S9" i="11"/>
  <c r="A21" i="11"/>
  <c r="A22" i="11"/>
  <c r="A25" i="11"/>
  <c r="A26" i="11"/>
  <c r="E16" i="12"/>
  <c r="E21" i="12" s="1"/>
  <c r="E18" i="12"/>
  <c r="E26" i="12" s="1"/>
  <c r="C27" i="36"/>
  <c r="F12" i="1"/>
  <c r="G439" i="17"/>
  <c r="G441" i="17" s="1"/>
  <c r="G379" i="17"/>
  <c r="G390" i="17"/>
  <c r="A128" i="17"/>
  <c r="C5" i="24"/>
  <c r="D5" i="24" s="1"/>
  <c r="E5" i="24" s="1"/>
  <c r="F5" i="24" s="1"/>
  <c r="G5" i="24" s="1"/>
  <c r="H5" i="24" s="1"/>
  <c r="I5" i="24" s="1"/>
  <c r="J5" i="24" s="1"/>
  <c r="K5" i="24" s="1"/>
  <c r="L5" i="24" s="1"/>
  <c r="M5" i="24" s="1"/>
  <c r="B18" i="24"/>
  <c r="C18" i="24"/>
  <c r="D18" i="24"/>
  <c r="E18" i="24"/>
  <c r="F18" i="24"/>
  <c r="G18" i="24"/>
  <c r="H18" i="24"/>
  <c r="I18" i="24"/>
  <c r="J18" i="24"/>
  <c r="L18" i="24"/>
  <c r="M18" i="24"/>
  <c r="K15" i="33"/>
  <c r="L15" i="33"/>
  <c r="M15" i="33"/>
  <c r="N15" i="33"/>
  <c r="O15" i="33"/>
  <c r="P15" i="33"/>
  <c r="Q15" i="33"/>
  <c r="R15" i="33"/>
  <c r="I25" i="32"/>
  <c r="J25" i="32"/>
  <c r="I980" i="32"/>
  <c r="J980" i="32"/>
  <c r="I981" i="32"/>
  <c r="J981" i="32"/>
  <c r="D12" i="33"/>
  <c r="G13" i="32" a="1"/>
  <c r="G13" i="32" s="1"/>
  <c r="E11" i="33" s="1"/>
  <c r="F11" i="32" a="1"/>
  <c r="F15" i="32" a="1"/>
  <c r="F15" i="32" s="1"/>
  <c r="G9" i="33" s="1"/>
  <c r="U14" i="11" s="1"/>
  <c r="G11" i="32" a="1"/>
  <c r="G11" i="32" s="1"/>
  <c r="F16" i="32" a="1"/>
  <c r="F16" i="32" s="1"/>
  <c r="H9" i="33" s="1"/>
  <c r="B9" i="33"/>
  <c r="I18" i="12"/>
  <c r="I25" i="12" s="1"/>
  <c r="G12" i="32" a="1"/>
  <c r="G12" i="32" s="1"/>
  <c r="D11" i="33" s="1"/>
  <c r="G10" i="32" a="1"/>
  <c r="G16" i="32" a="1"/>
  <c r="G16" i="32" s="1"/>
  <c r="H11" i="33" s="1"/>
  <c r="G17" i="32" a="1"/>
  <c r="O18" i="13"/>
  <c r="E18" i="14"/>
  <c r="E25" i="12"/>
  <c r="E16" i="11"/>
  <c r="C12" i="33"/>
  <c r="C30" i="36"/>
  <c r="K417" i="17"/>
  <c r="C20" i="1" s="1"/>
  <c r="F10" i="1"/>
  <c r="H8" i="1"/>
  <c r="D10" i="1"/>
  <c r="C35" i="36"/>
  <c r="C50" i="36" s="1"/>
  <c r="F8" i="1"/>
  <c r="B9" i="1"/>
  <c r="D8" i="1"/>
  <c r="B8" i="1"/>
  <c r="D10" i="4"/>
  <c r="J53" i="2" s="1"/>
  <c r="U33" i="26"/>
  <c r="K407" i="17"/>
  <c r="K379" i="17"/>
  <c r="K351" i="17"/>
  <c r="K119" i="17"/>
  <c r="C21" i="1" s="1"/>
  <c r="K432" i="17"/>
  <c r="F7" i="1"/>
  <c r="B11" i="1"/>
  <c r="J924" i="16"/>
  <c r="L7" i="1" s="1"/>
  <c r="B7" i="1"/>
  <c r="H7" i="1"/>
  <c r="H11" i="1"/>
  <c r="J1252" i="16"/>
  <c r="B6" i="1"/>
  <c r="D11" i="1"/>
  <c r="D7" i="1"/>
  <c r="Z2" i="13" l="1"/>
  <c r="Z2" i="11"/>
  <c r="G18" i="12"/>
  <c r="Z2" i="15"/>
  <c r="C37" i="36"/>
  <c r="C39" i="36" s="1"/>
  <c r="C41" i="36" s="1"/>
  <c r="I1878" i="16"/>
  <c r="I1899" i="16"/>
  <c r="I1898" i="16"/>
  <c r="I1428" i="16"/>
  <c r="I1961" i="16"/>
  <c r="I1635" i="16"/>
  <c r="I2023" i="16"/>
  <c r="I1649" i="16"/>
  <c r="I1663" i="16"/>
  <c r="I1568" i="16"/>
  <c r="I1474" i="16"/>
  <c r="I1962" i="16"/>
  <c r="J297" i="17"/>
  <c r="I1529" i="16"/>
  <c r="I1481" i="16"/>
  <c r="I1464" i="16"/>
  <c r="I1378" i="16"/>
  <c r="I2007" i="16"/>
  <c r="I1973" i="16"/>
  <c r="J295" i="17"/>
  <c r="I1301" i="16"/>
  <c r="I1533" i="16"/>
  <c r="I1668" i="16"/>
  <c r="I1630" i="16"/>
  <c r="I2022" i="16"/>
  <c r="J177" i="17"/>
  <c r="I1297" i="16"/>
  <c r="I1629" i="16"/>
  <c r="I1525" i="16"/>
  <c r="I1473" i="16"/>
  <c r="I1640" i="16"/>
  <c r="I1460" i="16"/>
  <c r="I1614" i="16"/>
  <c r="I1374" i="16"/>
  <c r="I1983" i="16"/>
  <c r="I1954" i="16"/>
  <c r="J86" i="17"/>
  <c r="J296" i="17"/>
  <c r="I1262" i="16"/>
  <c r="I1657" i="16"/>
  <c r="I1643" i="16"/>
  <c r="I1432" i="16"/>
  <c r="I1478" i="16"/>
  <c r="I2015" i="16"/>
  <c r="I2030" i="16"/>
  <c r="J90" i="17"/>
  <c r="J146" i="17"/>
  <c r="J267" i="17"/>
  <c r="J163" i="17"/>
  <c r="J276" i="17"/>
  <c r="J156" i="17"/>
  <c r="J249" i="17"/>
  <c r="J48" i="17"/>
  <c r="J51" i="17"/>
  <c r="J50" i="17"/>
  <c r="I1945" i="16"/>
  <c r="I1997" i="16"/>
  <c r="I2049" i="16"/>
  <c r="I1934" i="16"/>
  <c r="I1966" i="16"/>
  <c r="I2006" i="16"/>
  <c r="I1923" i="16"/>
  <c r="I1996" i="16"/>
  <c r="I1975" i="16"/>
  <c r="I2031" i="16"/>
  <c r="I2064" i="16"/>
  <c r="I1350" i="16"/>
  <c r="I1366" i="16"/>
  <c r="I1382" i="16"/>
  <c r="I1398" i="16"/>
  <c r="I1494" i="16"/>
  <c r="I1594" i="16"/>
  <c r="I1642" i="16"/>
  <c r="I1420" i="16"/>
  <c r="I1436" i="16"/>
  <c r="I1452" i="16"/>
  <c r="I1468" i="16"/>
  <c r="I1560" i="16"/>
  <c r="I1572" i="16"/>
  <c r="I1600" i="16"/>
  <c r="I1672" i="16"/>
  <c r="I1495" i="16"/>
  <c r="I1659" i="16"/>
  <c r="I1401" i="16"/>
  <c r="I1489" i="16"/>
  <c r="I1639" i="16"/>
  <c r="I1493" i="16"/>
  <c r="I1541" i="16"/>
  <c r="I1625" i="16"/>
  <c r="I1687" i="16"/>
  <c r="I1505" i="16"/>
  <c r="I1621" i="16"/>
  <c r="I1589" i="16"/>
  <c r="I1289" i="16"/>
  <c r="I1305" i="16"/>
  <c r="J426" i="17"/>
  <c r="J266" i="17"/>
  <c r="J150" i="17"/>
  <c r="J291" i="17"/>
  <c r="J179" i="17"/>
  <c r="J280" i="17"/>
  <c r="J176" i="17"/>
  <c r="J293" i="17"/>
  <c r="J52" i="17"/>
  <c r="J49" i="17"/>
  <c r="I1913" i="16"/>
  <c r="I1953" i="16"/>
  <c r="I2033" i="16"/>
  <c r="I1914" i="16"/>
  <c r="I1942" i="16"/>
  <c r="I1974" i="16"/>
  <c r="I2014" i="16"/>
  <c r="I2058" i="16"/>
  <c r="I2059" i="16"/>
  <c r="I2048" i="16"/>
  <c r="I1999" i="16"/>
  <c r="I1952" i="16"/>
  <c r="I1859" i="16"/>
  <c r="I1354" i="16"/>
  <c r="I1370" i="16"/>
  <c r="I1386" i="16"/>
  <c r="I1466" i="16"/>
  <c r="I1506" i="16"/>
  <c r="I1610" i="16"/>
  <c r="I1658" i="16"/>
  <c r="I1424" i="16"/>
  <c r="I1440" i="16"/>
  <c r="I1456" i="16"/>
  <c r="I1472" i="16"/>
  <c r="I1564" i="16"/>
  <c r="I1576" i="16"/>
  <c r="I1604" i="16"/>
  <c r="I1676" i="16"/>
  <c r="I1595" i="16"/>
  <c r="I1667" i="16"/>
  <c r="I1409" i="16"/>
  <c r="I1467" i="16"/>
  <c r="I1647" i="16"/>
  <c r="I1517" i="16"/>
  <c r="I1549" i="16"/>
  <c r="I1641" i="16"/>
  <c r="I1537" i="16"/>
  <c r="I1545" i="16"/>
  <c r="I1653" i="16"/>
  <c r="I1293" i="16"/>
  <c r="J400" i="17"/>
  <c r="J166" i="17"/>
  <c r="J256" i="17"/>
  <c r="J241" i="17"/>
  <c r="J9" i="17"/>
  <c r="I1929" i="16"/>
  <c r="I2037" i="16"/>
  <c r="I1922" i="16"/>
  <c r="I1982" i="16"/>
  <c r="I2060" i="16"/>
  <c r="I1358" i="16"/>
  <c r="I1390" i="16"/>
  <c r="I1510" i="16"/>
  <c r="I1412" i="16"/>
  <c r="I1444" i="16"/>
  <c r="I1480" i="16"/>
  <c r="I1580" i="16"/>
  <c r="I1680" i="16"/>
  <c r="I1599" i="16"/>
  <c r="I1405" i="16"/>
  <c r="I1585" i="16"/>
  <c r="I1605" i="16"/>
  <c r="I1241" i="16"/>
  <c r="J425" i="17"/>
  <c r="J170" i="17"/>
  <c r="J272" i="17"/>
  <c r="J245" i="17"/>
  <c r="I1941" i="16"/>
  <c r="I2041" i="16"/>
  <c r="I1930" i="16"/>
  <c r="I1998" i="16"/>
  <c r="I1915" i="16"/>
  <c r="I1943" i="16"/>
  <c r="I1944" i="16"/>
  <c r="I1362" i="16"/>
  <c r="I1394" i="16"/>
  <c r="I1590" i="16"/>
  <c r="I1416" i="16"/>
  <c r="I1448" i="16"/>
  <c r="I1556" i="16"/>
  <c r="I1584" i="16"/>
  <c r="I1479" i="16"/>
  <c r="I1631" i="16"/>
  <c r="I1485" i="16"/>
  <c r="I1609" i="16"/>
  <c r="I1521" i="16"/>
  <c r="I1285" i="16"/>
  <c r="I1242" i="16"/>
  <c r="J284" i="17"/>
  <c r="J294" i="17"/>
  <c r="C22" i="1"/>
  <c r="C25" i="1" s="1"/>
  <c r="B19" i="6"/>
  <c r="E19" i="6" s="1"/>
  <c r="B19" i="44"/>
  <c r="E19" i="44" s="1"/>
  <c r="B15" i="6"/>
  <c r="E15" i="6" s="1"/>
  <c r="B15" i="44"/>
  <c r="E15" i="44" s="1"/>
  <c r="B11" i="6"/>
  <c r="E11" i="6" s="1"/>
  <c r="B11" i="44"/>
  <c r="E11" i="44" s="1"/>
  <c r="B18" i="6"/>
  <c r="B18" i="44"/>
  <c r="E18" i="44" s="1"/>
  <c r="B14" i="6"/>
  <c r="B14" i="44"/>
  <c r="E14" i="44" s="1"/>
  <c r="B10" i="6"/>
  <c r="E10" i="6" s="1"/>
  <c r="B10" i="44"/>
  <c r="E10" i="44" s="1"/>
  <c r="B12" i="6"/>
  <c r="E12" i="6" s="1"/>
  <c r="B12" i="44"/>
  <c r="E12" i="44" s="1"/>
  <c r="B17" i="6"/>
  <c r="B17" i="44"/>
  <c r="E17" i="44" s="1"/>
  <c r="B13" i="6"/>
  <c r="E13" i="6" s="1"/>
  <c r="B13" i="44"/>
  <c r="E13" i="44" s="1"/>
  <c r="J1274" i="16"/>
  <c r="F1274" i="16"/>
  <c r="H9" i="1"/>
  <c r="D9" i="1"/>
  <c r="J436" i="17"/>
  <c r="J437" i="17"/>
  <c r="K392" i="17"/>
  <c r="K23" i="1" s="1"/>
  <c r="O23" i="1" s="1"/>
  <c r="L9" i="1"/>
  <c r="F6" i="3" s="1"/>
  <c r="E27" i="14"/>
  <c r="O26" i="13"/>
  <c r="O30" i="13" s="1"/>
  <c r="B9" i="44"/>
  <c r="E22" i="14"/>
  <c r="I26" i="12"/>
  <c r="I30" i="12" s="1"/>
  <c r="G26" i="13"/>
  <c r="G130" i="17"/>
  <c r="G449" i="17" s="1"/>
  <c r="E18" i="11"/>
  <c r="G392" i="17"/>
  <c r="J23" i="1" s="1"/>
  <c r="N23" i="1" s="1"/>
  <c r="E28" i="14"/>
  <c r="E30" i="12"/>
  <c r="J20" i="1"/>
  <c r="N20" i="1" s="1"/>
  <c r="K439" i="17"/>
  <c r="K441" i="17" s="1"/>
  <c r="B25" i="1"/>
  <c r="T12" i="33"/>
  <c r="D6" i="1"/>
  <c r="T8" i="33"/>
  <c r="E18" i="6"/>
  <c r="E17" i="6"/>
  <c r="E14" i="6"/>
  <c r="E25" i="13"/>
  <c r="E26" i="13"/>
  <c r="S28" i="26" a="1"/>
  <c r="S28" i="26" s="1"/>
  <c r="I7" i="33" s="1"/>
  <c r="S26" i="26" a="1"/>
  <c r="S26" i="26" s="1"/>
  <c r="G7" i="33" s="1"/>
  <c r="U14" i="13" s="1"/>
  <c r="U16" i="13" s="1"/>
  <c r="U22" i="13" s="1"/>
  <c r="S24" i="26" a="1"/>
  <c r="S24" i="26" s="1"/>
  <c r="S22" i="26" a="1"/>
  <c r="S22" i="26" s="1"/>
  <c r="S20" i="26" a="1"/>
  <c r="S20" i="26" s="1"/>
  <c r="S18" i="26" a="1"/>
  <c r="S18" i="26" s="1"/>
  <c r="E7" i="33" s="1"/>
  <c r="S16" i="26" a="1"/>
  <c r="S16" i="26" s="1"/>
  <c r="C7" i="33" s="1"/>
  <c r="K14" i="13" s="1"/>
  <c r="K16" i="13" s="1"/>
  <c r="K21" i="13" s="1"/>
  <c r="S14" i="26" a="1"/>
  <c r="S14" i="26" s="1"/>
  <c r="S12" i="26" a="1"/>
  <c r="S12" i="26" s="1"/>
  <c r="S10" i="26" a="1"/>
  <c r="S10" i="26" s="1"/>
  <c r="R29" i="26" a="1"/>
  <c r="R29" i="26" s="1"/>
  <c r="T28" i="26" a="1"/>
  <c r="T28" i="26" s="1"/>
  <c r="R28" i="26" a="1"/>
  <c r="R28" i="26" s="1"/>
  <c r="R27" i="26" a="1"/>
  <c r="R27" i="26" s="1"/>
  <c r="T26" i="26" a="1"/>
  <c r="T26" i="26" s="1"/>
  <c r="R26" i="26" a="1"/>
  <c r="R26" i="26" s="1"/>
  <c r="R25" i="26" a="1"/>
  <c r="R25" i="26" s="1"/>
  <c r="R24" i="26" a="1"/>
  <c r="R24" i="26" s="1"/>
  <c r="T23" i="26" a="1"/>
  <c r="T23" i="26" s="1"/>
  <c r="T22" i="26" a="1"/>
  <c r="T22" i="26" s="1"/>
  <c r="R21" i="26" a="1"/>
  <c r="R21" i="26" s="1"/>
  <c r="R20" i="26" a="1"/>
  <c r="R20" i="26" s="1"/>
  <c r="R19" i="26" a="1"/>
  <c r="R19" i="26" s="1"/>
  <c r="T18" i="26" a="1"/>
  <c r="T18" i="26" s="1"/>
  <c r="R18" i="26" a="1"/>
  <c r="R18" i="26" s="1"/>
  <c r="S29" i="26" a="1"/>
  <c r="S29" i="26" s="1"/>
  <c r="F7" i="33" s="1"/>
  <c r="S27" i="26" a="1"/>
  <c r="S27" i="26" s="1"/>
  <c r="H7" i="33" s="1"/>
  <c r="S25" i="26" a="1"/>
  <c r="S25" i="26" s="1"/>
  <c r="S23" i="26" a="1"/>
  <c r="S23" i="26" s="1"/>
  <c r="S21" i="26" a="1"/>
  <c r="S21" i="26" s="1"/>
  <c r="S19" i="26" a="1"/>
  <c r="S19" i="26" s="1"/>
  <c r="B7" i="33" s="1"/>
  <c r="S17" i="26" a="1"/>
  <c r="S17" i="26" s="1"/>
  <c r="S15" i="26" a="1"/>
  <c r="S15" i="26" s="1"/>
  <c r="S13" i="26" a="1"/>
  <c r="S13" i="26" s="1"/>
  <c r="S11" i="26" a="1"/>
  <c r="S11" i="26" s="1"/>
  <c r="T29" i="26" a="1"/>
  <c r="T29" i="26" s="1"/>
  <c r="T27" i="26" a="1"/>
  <c r="T27" i="26" s="1"/>
  <c r="T25" i="26" a="1"/>
  <c r="T25" i="26" s="1"/>
  <c r="T24" i="26" a="1"/>
  <c r="T24" i="26" s="1"/>
  <c r="R23" i="26" a="1"/>
  <c r="R23" i="26" s="1"/>
  <c r="R22" i="26" a="1"/>
  <c r="R22" i="26" s="1"/>
  <c r="T21" i="26" a="1"/>
  <c r="T21" i="26" s="1"/>
  <c r="T20" i="26" a="1"/>
  <c r="T20" i="26" s="1"/>
  <c r="T19" i="26" a="1"/>
  <c r="T19" i="26" s="1"/>
  <c r="T17" i="26" a="1"/>
  <c r="T17" i="26" s="1"/>
  <c r="T15" i="26" a="1"/>
  <c r="T15" i="26" s="1"/>
  <c r="T14" i="26" a="1"/>
  <c r="T14" i="26" s="1"/>
  <c r="T12" i="26" a="1"/>
  <c r="T12" i="26" s="1"/>
  <c r="T11" i="26" a="1"/>
  <c r="T11" i="26" s="1"/>
  <c r="T10" i="26" a="1"/>
  <c r="T10" i="26" s="1"/>
  <c r="T16" i="26" a="1"/>
  <c r="T16" i="26" s="1"/>
  <c r="R15" i="26" a="1"/>
  <c r="R15" i="26" s="1"/>
  <c r="T13" i="26" a="1"/>
  <c r="T13" i="26" s="1"/>
  <c r="R12" i="26" a="1"/>
  <c r="R12" i="26" s="1"/>
  <c r="R10" i="26" a="1"/>
  <c r="R10" i="26" s="1"/>
  <c r="R17" i="26" a="1"/>
  <c r="R17" i="26" s="1"/>
  <c r="R16" i="26" a="1"/>
  <c r="R16" i="26" s="1"/>
  <c r="R14" i="26" a="1"/>
  <c r="R14" i="26" s="1"/>
  <c r="R13" i="26" a="1"/>
  <c r="R13" i="26" s="1"/>
  <c r="R11" i="26" a="1"/>
  <c r="R11" i="26" s="1"/>
  <c r="T10" i="33"/>
  <c r="J9" i="1"/>
  <c r="J8" i="2" s="1"/>
  <c r="K360" i="17"/>
  <c r="K362" i="17" s="1"/>
  <c r="K22" i="1" s="1"/>
  <c r="G7" i="3" s="1"/>
  <c r="Q18" i="12"/>
  <c r="Q26" i="12" s="1"/>
  <c r="Q30" i="12" s="1"/>
  <c r="O18" i="14"/>
  <c r="G17" i="32"/>
  <c r="I11" i="33" s="1"/>
  <c r="S14" i="14" s="1"/>
  <c r="S16" i="14" s="1"/>
  <c r="S23" i="14" s="1"/>
  <c r="G10" i="32"/>
  <c r="B11" i="33" s="1"/>
  <c r="I14" i="14" s="1"/>
  <c r="G15" i="32"/>
  <c r="G11" i="33" s="1"/>
  <c r="U14" i="14" s="1"/>
  <c r="W14" i="14"/>
  <c r="W16" i="14" s="1"/>
  <c r="W23" i="14" s="1"/>
  <c r="Q16" i="14"/>
  <c r="Q23" i="14" s="1"/>
  <c r="C11" i="33"/>
  <c r="K14" i="14" s="1"/>
  <c r="S14" i="15"/>
  <c r="U14" i="15"/>
  <c r="U16" i="15" s="1"/>
  <c r="U22" i="15" s="1"/>
  <c r="O14" i="15"/>
  <c r="O16" i="15" s="1"/>
  <c r="O22" i="15" s="1"/>
  <c r="D13" i="33"/>
  <c r="H18" i="32"/>
  <c r="H19" i="32" s="1"/>
  <c r="Q14" i="15"/>
  <c r="Q16" i="15" s="1"/>
  <c r="Q22" i="15" s="1"/>
  <c r="W14" i="15"/>
  <c r="W16" i="15" s="1"/>
  <c r="W22" i="15" s="1"/>
  <c r="I14" i="15"/>
  <c r="F13" i="32"/>
  <c r="E9" i="33" s="1"/>
  <c r="I14" i="11" s="1"/>
  <c r="M14" i="14"/>
  <c r="M16" i="14" s="1"/>
  <c r="M22" i="14" s="1"/>
  <c r="G12" i="33"/>
  <c r="E12" i="33"/>
  <c r="M14" i="11"/>
  <c r="M16" i="11" s="1"/>
  <c r="M21" i="11" s="1"/>
  <c r="G16" i="11"/>
  <c r="G18" i="11" s="1"/>
  <c r="S14" i="11"/>
  <c r="W14" i="11"/>
  <c r="Q16" i="11"/>
  <c r="U16" i="11"/>
  <c r="U22" i="11" s="1"/>
  <c r="F11" i="32"/>
  <c r="F12" i="33"/>
  <c r="I12" i="33"/>
  <c r="H12" i="33"/>
  <c r="K16" i="15"/>
  <c r="K21" i="15" s="1"/>
  <c r="B12" i="33"/>
  <c r="E14" i="15"/>
  <c r="C22" i="36"/>
  <c r="K130" i="17"/>
  <c r="K21" i="1" s="1"/>
  <c r="G6" i="3" s="1"/>
  <c r="G362" i="17"/>
  <c r="J22" i="1" s="1"/>
  <c r="N22" i="1" s="1"/>
  <c r="B10" i="1"/>
  <c r="J10" i="1"/>
  <c r="J24" i="2" s="1"/>
  <c r="N7" i="1"/>
  <c r="L8" i="1"/>
  <c r="P8" i="1" s="1"/>
  <c r="N6" i="1"/>
  <c r="H6" i="1"/>
  <c r="T7" i="33"/>
  <c r="J2155" i="16"/>
  <c r="L6" i="1" s="1"/>
  <c r="F9" i="3" s="1"/>
  <c r="P12" i="1"/>
  <c r="T13" i="33"/>
  <c r="J12" i="1"/>
  <c r="J1887" i="16"/>
  <c r="J1890" i="16" s="1"/>
  <c r="L10" i="1" s="1"/>
  <c r="F8" i="3" s="1"/>
  <c r="F14" i="1"/>
  <c r="P11" i="1"/>
  <c r="P7" i="1"/>
  <c r="J360" i="17"/>
  <c r="N11" i="1"/>
  <c r="Y30" i="15"/>
  <c r="O12" i="1"/>
  <c r="J42" i="2"/>
  <c r="J32" i="2"/>
  <c r="G25" i="13" l="1"/>
  <c r="E21" i="13"/>
  <c r="G21" i="13"/>
  <c r="G30" i="13" s="1"/>
  <c r="G26" i="12"/>
  <c r="G30" i="12" s="1"/>
  <c r="G25" i="12"/>
  <c r="E25" i="11"/>
  <c r="E21" i="11"/>
  <c r="V8" i="33"/>
  <c r="I1845" i="16"/>
  <c r="N9" i="1"/>
  <c r="J14" i="17"/>
  <c r="J15" i="17"/>
  <c r="J16" i="17"/>
  <c r="J98" i="17"/>
  <c r="J17" i="17"/>
  <c r="J180" i="17"/>
  <c r="J184" i="17"/>
  <c r="J188" i="17"/>
  <c r="J181" i="17"/>
  <c r="J185" i="17"/>
  <c r="J225" i="17"/>
  <c r="J183" i="17"/>
  <c r="J182" i="17"/>
  <c r="J186" i="17"/>
  <c r="J187" i="17"/>
  <c r="J413" i="17"/>
  <c r="J417" i="17" s="1"/>
  <c r="J407" i="17"/>
  <c r="G445" i="17"/>
  <c r="T9" i="33"/>
  <c r="T15" i="33" s="1"/>
  <c r="I2065" i="16"/>
  <c r="I2069" i="16"/>
  <c r="I2073" i="16"/>
  <c r="I2077" i="16"/>
  <c r="I2081" i="16"/>
  <c r="I2068" i="16"/>
  <c r="I2076" i="16"/>
  <c r="I2080" i="16"/>
  <c r="I2066" i="16"/>
  <c r="I2070" i="16"/>
  <c r="I2074" i="16"/>
  <c r="I2078" i="16"/>
  <c r="I2082" i="16"/>
  <c r="I2067" i="16"/>
  <c r="I2071" i="16"/>
  <c r="I2075" i="16"/>
  <c r="I2079" i="16"/>
  <c r="I2072" i="16"/>
  <c r="K449" i="17"/>
  <c r="I16" i="14"/>
  <c r="I18" i="14" s="1"/>
  <c r="Y14" i="14"/>
  <c r="U11" i="33"/>
  <c r="B14" i="1"/>
  <c r="N10" i="1"/>
  <c r="B21" i="44"/>
  <c r="E9" i="44"/>
  <c r="F13" i="44" s="1"/>
  <c r="F25" i="1"/>
  <c r="U16" i="14"/>
  <c r="U23" i="14" s="1"/>
  <c r="Y23" i="14" s="1"/>
  <c r="O32" i="14"/>
  <c r="R31" i="26"/>
  <c r="S31" i="26"/>
  <c r="K20" i="1"/>
  <c r="G9" i="3" s="1"/>
  <c r="J21" i="1"/>
  <c r="N21" i="1" s="1"/>
  <c r="H14" i="1"/>
  <c r="D14" i="1"/>
  <c r="J128" i="17"/>
  <c r="J439" i="17"/>
  <c r="U18" i="15"/>
  <c r="U26" i="15" s="1"/>
  <c r="U28" i="15" s="1"/>
  <c r="P9" i="1"/>
  <c r="G8" i="3"/>
  <c r="J8" i="1"/>
  <c r="J16" i="2" s="1"/>
  <c r="U14" i="26"/>
  <c r="U24" i="26"/>
  <c r="U16" i="26"/>
  <c r="F2170" i="16"/>
  <c r="E32" i="14"/>
  <c r="B9" i="6"/>
  <c r="E30" i="13"/>
  <c r="U12" i="26"/>
  <c r="U20" i="26"/>
  <c r="U22" i="26"/>
  <c r="O18" i="15"/>
  <c r="O26" i="15" s="1"/>
  <c r="O28" i="15" s="1"/>
  <c r="T31" i="26"/>
  <c r="G443" i="17"/>
  <c r="G849" i="42" s="1"/>
  <c r="G852" i="42" s="1"/>
  <c r="G25" i="1"/>
  <c r="C46" i="36"/>
  <c r="W14" i="13"/>
  <c r="W16" i="13" s="1"/>
  <c r="W22" i="13" s="1"/>
  <c r="S14" i="13"/>
  <c r="S16" i="13" s="1"/>
  <c r="S22" i="13" s="1"/>
  <c r="W18" i="14"/>
  <c r="U13" i="26"/>
  <c r="U10" i="26"/>
  <c r="J379" i="17"/>
  <c r="U11" i="26"/>
  <c r="U15" i="26"/>
  <c r="U23" i="26"/>
  <c r="O22" i="11"/>
  <c r="E26" i="11"/>
  <c r="U17" i="26"/>
  <c r="D8" i="33"/>
  <c r="U26" i="26"/>
  <c r="G8" i="33"/>
  <c r="U27" i="26"/>
  <c r="H8" i="33"/>
  <c r="U13" i="33"/>
  <c r="Q18" i="15"/>
  <c r="Q26" i="15" s="1"/>
  <c r="Q28" i="15" s="1"/>
  <c r="Q22" i="11"/>
  <c r="U18" i="26"/>
  <c r="E8" i="33"/>
  <c r="U19" i="26"/>
  <c r="B8" i="33"/>
  <c r="U21" i="26"/>
  <c r="U25" i="26"/>
  <c r="U28" i="26"/>
  <c r="I8" i="33"/>
  <c r="U29" i="26"/>
  <c r="F8" i="33"/>
  <c r="M18" i="14"/>
  <c r="Q18" i="14"/>
  <c r="Q28" i="14" s="1"/>
  <c r="Q32" i="14" s="1"/>
  <c r="G18" i="32"/>
  <c r="G19" i="32" s="1"/>
  <c r="Q18" i="11"/>
  <c r="Q26" i="11" s="1"/>
  <c r="W18" i="15"/>
  <c r="W26" i="15" s="1"/>
  <c r="W28" i="15" s="1"/>
  <c r="I16" i="15"/>
  <c r="I21" i="15" s="1"/>
  <c r="M14" i="15"/>
  <c r="M16" i="15" s="1"/>
  <c r="M21" i="15" s="1"/>
  <c r="G14" i="15"/>
  <c r="S16" i="15"/>
  <c r="S22" i="15" s="1"/>
  <c r="Y22" i="15" s="1"/>
  <c r="K16" i="14"/>
  <c r="K22" i="14" s="1"/>
  <c r="G16" i="14"/>
  <c r="G22" i="14" s="1"/>
  <c r="K18" i="15"/>
  <c r="K26" i="15" s="1"/>
  <c r="S18" i="14"/>
  <c r="U12" i="33"/>
  <c r="D18" i="32"/>
  <c r="D19" i="32" s="1"/>
  <c r="I16" i="11"/>
  <c r="I21" i="11" s="1"/>
  <c r="F18" i="32"/>
  <c r="F19" i="32" s="1"/>
  <c r="C9" i="33"/>
  <c r="U18" i="11"/>
  <c r="W16" i="11"/>
  <c r="W22" i="11" s="1"/>
  <c r="S16" i="11"/>
  <c r="S22" i="11" s="1"/>
  <c r="G26" i="11"/>
  <c r="G25" i="11"/>
  <c r="E16" i="15"/>
  <c r="E18" i="15" s="1"/>
  <c r="M18" i="11"/>
  <c r="G21" i="11"/>
  <c r="P10" i="1"/>
  <c r="J2170" i="16"/>
  <c r="U18" i="13"/>
  <c r="D7" i="33"/>
  <c r="U7" i="33" s="1"/>
  <c r="Q16" i="13"/>
  <c r="Q22" i="13" s="1"/>
  <c r="I14" i="13"/>
  <c r="K18" i="13"/>
  <c r="C8" i="33"/>
  <c r="C24" i="36"/>
  <c r="J390" i="17"/>
  <c r="O22" i="1"/>
  <c r="O21" i="1"/>
  <c r="J432" i="17"/>
  <c r="K443" i="17"/>
  <c r="P6" i="1"/>
  <c r="F7" i="3"/>
  <c r="F12" i="3" s="1"/>
  <c r="L14" i="1"/>
  <c r="J40" i="2"/>
  <c r="N12" i="1"/>
  <c r="E30" i="11" l="1"/>
  <c r="G1198" i="26"/>
  <c r="F4795" i="41"/>
  <c r="F4798" i="41" s="1"/>
  <c r="J227" i="17"/>
  <c r="G1125" i="16"/>
  <c r="I1125" i="16" s="1"/>
  <c r="G1105" i="16"/>
  <c r="I1105" i="16" s="1"/>
  <c r="G1101" i="16"/>
  <c r="I1101" i="16" s="1"/>
  <c r="G1081" i="16"/>
  <c r="I1081" i="16" s="1"/>
  <c r="G1077" i="16"/>
  <c r="I1077" i="16" s="1"/>
  <c r="G1073" i="16"/>
  <c r="I1073" i="16" s="1"/>
  <c r="G1057" i="16"/>
  <c r="I1057" i="16" s="1"/>
  <c r="G1053" i="16"/>
  <c r="I1053" i="16" s="1"/>
  <c r="G1045" i="16"/>
  <c r="I1045" i="16" s="1"/>
  <c r="G1041" i="16"/>
  <c r="I1041" i="16" s="1"/>
  <c r="G1037" i="16"/>
  <c r="I1037" i="16" s="1"/>
  <c r="G1025" i="16"/>
  <c r="I1025" i="16" s="1"/>
  <c r="G997" i="16"/>
  <c r="I997" i="16" s="1"/>
  <c r="G989" i="16"/>
  <c r="I989" i="16" s="1"/>
  <c r="G985" i="16"/>
  <c r="I985" i="16" s="1"/>
  <c r="G981" i="16"/>
  <c r="I981" i="16" s="1"/>
  <c r="G977" i="16"/>
  <c r="I977" i="16" s="1"/>
  <c r="G973" i="16"/>
  <c r="I973" i="16" s="1"/>
  <c r="G969" i="16"/>
  <c r="I969" i="16" s="1"/>
  <c r="G965" i="16"/>
  <c r="I965" i="16" s="1"/>
  <c r="G961" i="16"/>
  <c r="I961" i="16" s="1"/>
  <c r="G957" i="16"/>
  <c r="I957" i="16" s="1"/>
  <c r="G949" i="16"/>
  <c r="I949" i="16" s="1"/>
  <c r="G941" i="16"/>
  <c r="I941" i="16" s="1"/>
  <c r="G937" i="16"/>
  <c r="I937" i="16" s="1"/>
  <c r="G933" i="16"/>
  <c r="I933" i="16" s="1"/>
  <c r="G1104" i="16"/>
  <c r="I1104" i="16" s="1"/>
  <c r="G1092" i="16"/>
  <c r="I1092" i="16" s="1"/>
  <c r="G1088" i="16"/>
  <c r="I1088" i="16" s="1"/>
  <c r="G1084" i="16"/>
  <c r="I1084" i="16" s="1"/>
  <c r="G1060" i="16"/>
  <c r="I1060" i="16" s="1"/>
  <c r="G1048" i="16"/>
  <c r="I1048" i="16" s="1"/>
  <c r="G1044" i="16"/>
  <c r="I1044" i="16" s="1"/>
  <c r="G1040" i="16"/>
  <c r="I1040" i="16" s="1"/>
  <c r="G1036" i="16"/>
  <c r="I1036" i="16" s="1"/>
  <c r="G1024" i="16"/>
  <c r="I1024" i="16" s="1"/>
  <c r="G1020" i="16"/>
  <c r="I1020" i="16" s="1"/>
  <c r="G1135" i="16"/>
  <c r="I1135" i="16" s="1"/>
  <c r="G1119" i="16"/>
  <c r="I1119" i="16" s="1"/>
  <c r="G1079" i="16"/>
  <c r="I1079" i="16" s="1"/>
  <c r="G1063" i="16"/>
  <c r="I1063" i="16" s="1"/>
  <c r="G1047" i="16"/>
  <c r="I1047" i="16" s="1"/>
  <c r="G1031" i="16"/>
  <c r="I1031" i="16" s="1"/>
  <c r="G1011" i="16"/>
  <c r="I1011" i="16" s="1"/>
  <c r="G990" i="16"/>
  <c r="I990" i="16" s="1"/>
  <c r="G984" i="16"/>
  <c r="I984" i="16" s="1"/>
  <c r="G979" i="16"/>
  <c r="I979" i="16" s="1"/>
  <c r="G958" i="16"/>
  <c r="I958" i="16" s="1"/>
  <c r="G952" i="16"/>
  <c r="I952" i="16" s="1"/>
  <c r="G942" i="16"/>
  <c r="I942" i="16" s="1"/>
  <c r="G936" i="16"/>
  <c r="I936" i="16" s="1"/>
  <c r="G931" i="16"/>
  <c r="I931" i="16" s="1"/>
  <c r="G1110" i="16"/>
  <c r="I1110" i="16" s="1"/>
  <c r="G1102" i="16"/>
  <c r="I1102" i="16" s="1"/>
  <c r="G1094" i="16"/>
  <c r="I1094" i="16" s="1"/>
  <c r="G1086" i="16"/>
  <c r="I1086" i="16" s="1"/>
  <c r="G1070" i="16"/>
  <c r="I1070" i="16" s="1"/>
  <c r="G1038" i="16"/>
  <c r="I1038" i="16" s="1"/>
  <c r="G1015" i="16"/>
  <c r="I1015" i="16" s="1"/>
  <c r="G1004" i="16"/>
  <c r="I1004" i="16" s="1"/>
  <c r="G983" i="16"/>
  <c r="I983" i="16" s="1"/>
  <c r="G972" i="16"/>
  <c r="I972" i="16" s="1"/>
  <c r="G940" i="16"/>
  <c r="I940" i="16" s="1"/>
  <c r="G930" i="16"/>
  <c r="I930" i="16" s="1"/>
  <c r="G1099" i="16"/>
  <c r="I1099" i="16" s="1"/>
  <c r="G1091" i="16"/>
  <c r="I1091" i="16" s="1"/>
  <c r="G1083" i="16"/>
  <c r="I1083" i="16" s="1"/>
  <c r="G1075" i="16"/>
  <c r="I1075" i="16" s="1"/>
  <c r="G1059" i="16"/>
  <c r="I1059" i="16" s="1"/>
  <c r="G1043" i="16"/>
  <c r="I1043" i="16" s="1"/>
  <c r="G1027" i="16"/>
  <c r="I1027" i="16" s="1"/>
  <c r="G1019" i="16"/>
  <c r="I1019" i="16" s="1"/>
  <c r="G1008" i="16"/>
  <c r="I1008" i="16" s="1"/>
  <c r="G987" i="16"/>
  <c r="I987" i="16" s="1"/>
  <c r="G982" i="16"/>
  <c r="I982" i="16" s="1"/>
  <c r="G976" i="16"/>
  <c r="I976" i="16" s="1"/>
  <c r="G971" i="16"/>
  <c r="I971" i="16" s="1"/>
  <c r="G966" i="16"/>
  <c r="I966" i="16" s="1"/>
  <c r="G960" i="16"/>
  <c r="I960" i="16" s="1"/>
  <c r="G955" i="16"/>
  <c r="I955" i="16" s="1"/>
  <c r="G1138" i="16"/>
  <c r="I1138" i="16" s="1"/>
  <c r="G1130" i="16"/>
  <c r="I1130" i="16" s="1"/>
  <c r="G1122" i="16"/>
  <c r="I1122" i="16" s="1"/>
  <c r="G1114" i="16"/>
  <c r="I1114" i="16" s="1"/>
  <c r="G1106" i="16"/>
  <c r="I1106" i="16" s="1"/>
  <c r="G1090" i="16"/>
  <c r="I1090" i="16" s="1"/>
  <c r="G1066" i="16"/>
  <c r="I1066" i="16" s="1"/>
  <c r="G1042" i="16"/>
  <c r="I1042" i="16" s="1"/>
  <c r="G1034" i="16"/>
  <c r="I1034" i="16" s="1"/>
  <c r="G1002" i="16"/>
  <c r="I1002" i="16" s="1"/>
  <c r="G996" i="16"/>
  <c r="I996" i="16" s="1"/>
  <c r="G986" i="16"/>
  <c r="I986" i="16" s="1"/>
  <c r="G980" i="16"/>
  <c r="I980" i="16" s="1"/>
  <c r="G975" i="16"/>
  <c r="I975" i="16" s="1"/>
  <c r="G970" i="16"/>
  <c r="I970" i="16" s="1"/>
  <c r="G948" i="16"/>
  <c r="I948" i="16" s="1"/>
  <c r="G938" i="16"/>
  <c r="I938" i="16" s="1"/>
  <c r="G932" i="16"/>
  <c r="I932" i="16" s="1"/>
  <c r="G1010" i="16"/>
  <c r="I1010" i="16" s="1"/>
  <c r="G999" i="16"/>
  <c r="I999" i="16" s="1"/>
  <c r="G988" i="16"/>
  <c r="I988" i="16" s="1"/>
  <c r="G978" i="16"/>
  <c r="I978" i="16" s="1"/>
  <c r="G946" i="16"/>
  <c r="I946" i="16" s="1"/>
  <c r="G935" i="16"/>
  <c r="I935" i="16" s="1"/>
  <c r="G7" i="16"/>
  <c r="I7" i="16" s="1"/>
  <c r="G11" i="16"/>
  <c r="I11" i="16" s="1"/>
  <c r="G15" i="16"/>
  <c r="I15" i="16" s="1"/>
  <c r="G19" i="16"/>
  <c r="I19" i="16" s="1"/>
  <c r="G23" i="16"/>
  <c r="I23" i="16" s="1"/>
  <c r="G43" i="16"/>
  <c r="I43" i="16" s="1"/>
  <c r="G59" i="16"/>
  <c r="I59" i="16" s="1"/>
  <c r="G67" i="16"/>
  <c r="I67" i="16" s="1"/>
  <c r="G71" i="16"/>
  <c r="I71" i="16" s="1"/>
  <c r="G75" i="16"/>
  <c r="I75" i="16" s="1"/>
  <c r="G87" i="16"/>
  <c r="I87" i="16" s="1"/>
  <c r="G91" i="16"/>
  <c r="I91" i="16" s="1"/>
  <c r="G95" i="16"/>
  <c r="I95" i="16" s="1"/>
  <c r="G99" i="16"/>
  <c r="I99" i="16" s="1"/>
  <c r="G111" i="16"/>
  <c r="I111" i="16" s="1"/>
  <c r="G115" i="16"/>
  <c r="I115" i="16" s="1"/>
  <c r="G119" i="16"/>
  <c r="I119" i="16" s="1"/>
  <c r="G123" i="16"/>
  <c r="I123" i="16" s="1"/>
  <c r="G127" i="16"/>
  <c r="I127" i="16" s="1"/>
  <c r="G131" i="16"/>
  <c r="I131" i="16" s="1"/>
  <c r="G135" i="16"/>
  <c r="I135" i="16" s="1"/>
  <c r="G139" i="16"/>
  <c r="I139" i="16" s="1"/>
  <c r="G143" i="16"/>
  <c r="I143" i="16" s="1"/>
  <c r="G147" i="16"/>
  <c r="I147" i="16" s="1"/>
  <c r="G151" i="16"/>
  <c r="I151" i="16" s="1"/>
  <c r="G155" i="16"/>
  <c r="I155" i="16" s="1"/>
  <c r="G159" i="16"/>
  <c r="I159" i="16" s="1"/>
  <c r="G163" i="16"/>
  <c r="I163" i="16" s="1"/>
  <c r="G167" i="16"/>
  <c r="I167" i="16" s="1"/>
  <c r="G171" i="16"/>
  <c r="I171" i="16" s="1"/>
  <c r="G175" i="16"/>
  <c r="I175" i="16" s="1"/>
  <c r="G179" i="16"/>
  <c r="I179" i="16" s="1"/>
  <c r="G183" i="16"/>
  <c r="I183" i="16" s="1"/>
  <c r="G187" i="16"/>
  <c r="I187" i="16" s="1"/>
  <c r="G191" i="16"/>
  <c r="I191" i="16" s="1"/>
  <c r="G199" i="16"/>
  <c r="I199" i="16" s="1"/>
  <c r="G203" i="16"/>
  <c r="I203" i="16" s="1"/>
  <c r="G207" i="16"/>
  <c r="I207" i="16" s="1"/>
  <c r="G211" i="16"/>
  <c r="I211" i="16" s="1"/>
  <c r="G215" i="16"/>
  <c r="I215" i="16" s="1"/>
  <c r="G219" i="16"/>
  <c r="I219" i="16" s="1"/>
  <c r="G235" i="16"/>
  <c r="I235" i="16" s="1"/>
  <c r="G243" i="16"/>
  <c r="I243" i="16" s="1"/>
  <c r="G271" i="16"/>
  <c r="I271" i="16" s="1"/>
  <c r="G275" i="16"/>
  <c r="I275" i="16" s="1"/>
  <c r="G279" i="16"/>
  <c r="I279" i="16" s="1"/>
  <c r="G287" i="16"/>
  <c r="I287" i="16" s="1"/>
  <c r="G295" i="16"/>
  <c r="I295" i="16" s="1"/>
  <c r="G303" i="16"/>
  <c r="I303" i="16" s="1"/>
  <c r="G307" i="16"/>
  <c r="I307" i="16" s="1"/>
  <c r="G315" i="16"/>
  <c r="I315" i="16" s="1"/>
  <c r="G339" i="16"/>
  <c r="I339" i="16" s="1"/>
  <c r="G343" i="16"/>
  <c r="I343" i="16" s="1"/>
  <c r="G8" i="16"/>
  <c r="I8" i="16" s="1"/>
  <c r="G24" i="16"/>
  <c r="I24" i="16" s="1"/>
  <c r="G44" i="16"/>
  <c r="I44" i="16" s="1"/>
  <c r="G60" i="16"/>
  <c r="I60" i="16" s="1"/>
  <c r="G68" i="16"/>
  <c r="I68" i="16" s="1"/>
  <c r="G72" i="16"/>
  <c r="I72" i="16" s="1"/>
  <c r="G76" i="16"/>
  <c r="I76" i="16" s="1"/>
  <c r="G88" i="16"/>
  <c r="I88" i="16" s="1"/>
  <c r="G116" i="16"/>
  <c r="I116" i="16" s="1"/>
  <c r="G120" i="16"/>
  <c r="I120" i="16" s="1"/>
  <c r="G124" i="16"/>
  <c r="I124" i="16" s="1"/>
  <c r="G128" i="16"/>
  <c r="I128" i="16" s="1"/>
  <c r="G132" i="16"/>
  <c r="I132" i="16" s="1"/>
  <c r="G136" i="16"/>
  <c r="I136" i="16" s="1"/>
  <c r="G140" i="16"/>
  <c r="I140" i="16" s="1"/>
  <c r="G144" i="16"/>
  <c r="I144" i="16" s="1"/>
  <c r="G148" i="16"/>
  <c r="I148" i="16" s="1"/>
  <c r="G152" i="16"/>
  <c r="I152" i="16" s="1"/>
  <c r="G156" i="16"/>
  <c r="I156" i="16" s="1"/>
  <c r="G160" i="16"/>
  <c r="I160" i="16" s="1"/>
  <c r="G164" i="16"/>
  <c r="I164" i="16" s="1"/>
  <c r="G168" i="16"/>
  <c r="I168" i="16" s="1"/>
  <c r="G172" i="16"/>
  <c r="I172" i="16" s="1"/>
  <c r="G176" i="16"/>
  <c r="I176" i="16" s="1"/>
  <c r="G180" i="16"/>
  <c r="I180" i="16" s="1"/>
  <c r="G184" i="16"/>
  <c r="I184" i="16" s="1"/>
  <c r="G188" i="16"/>
  <c r="I188" i="16" s="1"/>
  <c r="G192" i="16"/>
  <c r="I192" i="16" s="1"/>
  <c r="G204" i="16"/>
  <c r="I204" i="16" s="1"/>
  <c r="G208" i="16"/>
  <c r="I208" i="16" s="1"/>
  <c r="G212" i="16"/>
  <c r="I212" i="16" s="1"/>
  <c r="G216" i="16"/>
  <c r="I216" i="16" s="1"/>
  <c r="G244" i="16"/>
  <c r="I244" i="16" s="1"/>
  <c r="G252" i="16"/>
  <c r="I252" i="16" s="1"/>
  <c r="G260" i="16"/>
  <c r="I260" i="16" s="1"/>
  <c r="G272" i="16"/>
  <c r="I272" i="16" s="1"/>
  <c r="G276" i="16"/>
  <c r="I276" i="16" s="1"/>
  <c r="G280" i="16"/>
  <c r="I280" i="16" s="1"/>
  <c r="G296" i="16"/>
  <c r="I296" i="16" s="1"/>
  <c r="G304" i="16"/>
  <c r="I304" i="16" s="1"/>
  <c r="G308" i="16"/>
  <c r="I308" i="16" s="1"/>
  <c r="G316" i="16"/>
  <c r="I316" i="16" s="1"/>
  <c r="G320" i="16"/>
  <c r="I320" i="16" s="1"/>
  <c r="G324" i="16"/>
  <c r="I324" i="16" s="1"/>
  <c r="G328" i="16"/>
  <c r="I328" i="16" s="1"/>
  <c r="G336" i="16"/>
  <c r="I336" i="16" s="1"/>
  <c r="G340" i="16"/>
  <c r="I340" i="16" s="1"/>
  <c r="G344" i="16"/>
  <c r="I344" i="16" s="1"/>
  <c r="G9" i="16"/>
  <c r="I9" i="16" s="1"/>
  <c r="G25" i="16"/>
  <c r="I25" i="16" s="1"/>
  <c r="G65" i="16"/>
  <c r="I65" i="16" s="1"/>
  <c r="G73" i="16"/>
  <c r="I73" i="16" s="1"/>
  <c r="G89" i="16"/>
  <c r="I89" i="16" s="1"/>
  <c r="G121" i="16"/>
  <c r="I121" i="16" s="1"/>
  <c r="G129" i="16"/>
  <c r="I129" i="16" s="1"/>
  <c r="G137" i="16"/>
  <c r="I137" i="16" s="1"/>
  <c r="G145" i="16"/>
  <c r="I145" i="16" s="1"/>
  <c r="G153" i="16"/>
  <c r="I153" i="16" s="1"/>
  <c r="G161" i="16"/>
  <c r="I161" i="16" s="1"/>
  <c r="G169" i="16"/>
  <c r="I169" i="16" s="1"/>
  <c r="G177" i="16"/>
  <c r="I177" i="16" s="1"/>
  <c r="G185" i="16"/>
  <c r="I185" i="16" s="1"/>
  <c r="G209" i="16"/>
  <c r="I209" i="16" s="1"/>
  <c r="G217" i="16"/>
  <c r="I217" i="16" s="1"/>
  <c r="G273" i="16"/>
  <c r="I273" i="16" s="1"/>
  <c r="G281" i="16"/>
  <c r="I281" i="16" s="1"/>
  <c r="G297" i="16"/>
  <c r="I297" i="16" s="1"/>
  <c r="G305" i="16"/>
  <c r="I305" i="16" s="1"/>
  <c r="G313" i="16"/>
  <c r="I313" i="16" s="1"/>
  <c r="G321" i="16"/>
  <c r="I321" i="16" s="1"/>
  <c r="G329" i="16"/>
  <c r="I329" i="16" s="1"/>
  <c r="G337" i="16"/>
  <c r="I337" i="16" s="1"/>
  <c r="G349" i="16"/>
  <c r="I349" i="16" s="1"/>
  <c r="G357" i="16"/>
  <c r="I357" i="16" s="1"/>
  <c r="G365" i="16"/>
  <c r="I365" i="16" s="1"/>
  <c r="G385" i="16"/>
  <c r="I385" i="16" s="1"/>
  <c r="G393" i="16"/>
  <c r="I393" i="16" s="1"/>
  <c r="G409" i="16"/>
  <c r="I409" i="16" s="1"/>
  <c r="G413" i="16"/>
  <c r="I413" i="16" s="1"/>
  <c r="G421" i="16"/>
  <c r="I421" i="16" s="1"/>
  <c r="G425" i="16"/>
  <c r="I425" i="16" s="1"/>
  <c r="G429" i="16"/>
  <c r="I429" i="16" s="1"/>
  <c r="G437" i="16"/>
  <c r="I437" i="16" s="1"/>
  <c r="G441" i="16"/>
  <c r="I441" i="16" s="1"/>
  <c r="G449" i="16"/>
  <c r="I449" i="16" s="1"/>
  <c r="G481" i="16"/>
  <c r="I481" i="16" s="1"/>
  <c r="G10" i="16"/>
  <c r="I10" i="16" s="1"/>
  <c r="G34" i="16"/>
  <c r="I34" i="16" s="1"/>
  <c r="G42" i="16"/>
  <c r="I42" i="16" s="1"/>
  <c r="G58" i="16"/>
  <c r="I58" i="16" s="1"/>
  <c r="G66" i="16"/>
  <c r="I66" i="16" s="1"/>
  <c r="G74" i="16"/>
  <c r="I74" i="16" s="1"/>
  <c r="G90" i="16"/>
  <c r="I90" i="16" s="1"/>
  <c r="G98" i="16"/>
  <c r="I98" i="16" s="1"/>
  <c r="G114" i="16"/>
  <c r="I114" i="16" s="1"/>
  <c r="G122" i="16"/>
  <c r="I122" i="16" s="1"/>
  <c r="G138" i="16"/>
  <c r="I138" i="16" s="1"/>
  <c r="G146" i="16"/>
  <c r="I146" i="16" s="1"/>
  <c r="G154" i="16"/>
  <c r="I154" i="16" s="1"/>
  <c r="G162" i="16"/>
  <c r="I162" i="16" s="1"/>
  <c r="G170" i="16"/>
  <c r="I170" i="16" s="1"/>
  <c r="G178" i="16"/>
  <c r="I178" i="16" s="1"/>
  <c r="G186" i="16"/>
  <c r="I186" i="16" s="1"/>
  <c r="G210" i="16"/>
  <c r="I210" i="16" s="1"/>
  <c r="G218" i="16"/>
  <c r="I218" i="16" s="1"/>
  <c r="G234" i="16"/>
  <c r="I234" i="16" s="1"/>
  <c r="G242" i="16"/>
  <c r="I242" i="16" s="1"/>
  <c r="G274" i="16"/>
  <c r="I274" i="16" s="1"/>
  <c r="G306" i="16"/>
  <c r="I306" i="16" s="1"/>
  <c r="G314" i="16"/>
  <c r="I314" i="16" s="1"/>
  <c r="G338" i="16"/>
  <c r="I338" i="16" s="1"/>
  <c r="G350" i="16"/>
  <c r="I350" i="16" s="1"/>
  <c r="G358" i="16"/>
  <c r="I358" i="16" s="1"/>
  <c r="G366" i="16"/>
  <c r="I366" i="16" s="1"/>
  <c r="G386" i="16"/>
  <c r="I386" i="16" s="1"/>
  <c r="G394" i="16"/>
  <c r="I394" i="16" s="1"/>
  <c r="G414" i="16"/>
  <c r="I414" i="16" s="1"/>
  <c r="G422" i="16"/>
  <c r="I422" i="16" s="1"/>
  <c r="G426" i="16"/>
  <c r="I426" i="16" s="1"/>
  <c r="G430" i="16"/>
  <c r="I430" i="16" s="1"/>
  <c r="G438" i="16"/>
  <c r="I438" i="16" s="1"/>
  <c r="G442" i="16"/>
  <c r="I442" i="16" s="1"/>
  <c r="G450" i="16"/>
  <c r="I450" i="16" s="1"/>
  <c r="G482" i="16"/>
  <c r="I482" i="16" s="1"/>
  <c r="G498" i="16"/>
  <c r="I498" i="16" s="1"/>
  <c r="G502" i="16"/>
  <c r="I502" i="16" s="1"/>
  <c r="G506" i="16"/>
  <c r="I506" i="16" s="1"/>
  <c r="G510" i="16"/>
  <c r="I510" i="16" s="1"/>
  <c r="G514" i="16"/>
  <c r="I514" i="16" s="1"/>
  <c r="G518" i="16"/>
  <c r="I518" i="16" s="1"/>
  <c r="G522" i="16"/>
  <c r="I522" i="16" s="1"/>
  <c r="G530" i="16"/>
  <c r="I530" i="16" s="1"/>
  <c r="G550" i="16"/>
  <c r="I550" i="16" s="1"/>
  <c r="G558" i="16"/>
  <c r="I558" i="16" s="1"/>
  <c r="G582" i="16"/>
  <c r="I582" i="16" s="1"/>
  <c r="G590" i="16"/>
  <c r="I590" i="16" s="1"/>
  <c r="G13" i="16"/>
  <c r="I13" i="16" s="1"/>
  <c r="G29" i="16"/>
  <c r="I29" i="16" s="1"/>
  <c r="G45" i="16"/>
  <c r="I45" i="16" s="1"/>
  <c r="G61" i="16"/>
  <c r="I61" i="16" s="1"/>
  <c r="G77" i="16"/>
  <c r="I77" i="16" s="1"/>
  <c r="G125" i="16"/>
  <c r="I125" i="16" s="1"/>
  <c r="G141" i="16"/>
  <c r="I141" i="16" s="1"/>
  <c r="G157" i="16"/>
  <c r="I157" i="16" s="1"/>
  <c r="G189" i="16"/>
  <c r="I189" i="16" s="1"/>
  <c r="G205" i="16"/>
  <c r="I205" i="16" s="1"/>
  <c r="G253" i="16"/>
  <c r="I253" i="16" s="1"/>
  <c r="G347" i="16"/>
  <c r="I347" i="16" s="1"/>
  <c r="G387" i="16"/>
  <c r="I387" i="16" s="1"/>
  <c r="G395" i="16"/>
  <c r="I395" i="16" s="1"/>
  <c r="G403" i="16"/>
  <c r="I403" i="16" s="1"/>
  <c r="G411" i="16"/>
  <c r="I411" i="16" s="1"/>
  <c r="G419" i="16"/>
  <c r="I419" i="16" s="1"/>
  <c r="G427" i="16"/>
  <c r="I427" i="16" s="1"/>
  <c r="G443" i="16"/>
  <c r="I443" i="16" s="1"/>
  <c r="G459" i="16"/>
  <c r="I459" i="16" s="1"/>
  <c r="G475" i="16"/>
  <c r="I475" i="16" s="1"/>
  <c r="G499" i="16"/>
  <c r="I499" i="16" s="1"/>
  <c r="G507" i="16"/>
  <c r="I507" i="16" s="1"/>
  <c r="G515" i="16"/>
  <c r="I515" i="16" s="1"/>
  <c r="G531" i="16"/>
  <c r="I531" i="16" s="1"/>
  <c r="G568" i="16"/>
  <c r="I568" i="16" s="1"/>
  <c r="G573" i="16"/>
  <c r="I573" i="16" s="1"/>
  <c r="G603" i="16"/>
  <c r="I603" i="16" s="1"/>
  <c r="G487" i="16"/>
  <c r="I487" i="16" s="1"/>
  <c r="G511" i="16"/>
  <c r="I511" i="16" s="1"/>
  <c r="G523" i="16"/>
  <c r="I523" i="16" s="1"/>
  <c r="G533" i="16"/>
  <c r="I533" i="16" s="1"/>
  <c r="G544" i="16"/>
  <c r="I544" i="16" s="1"/>
  <c r="G629" i="16"/>
  <c r="I629" i="16" s="1"/>
  <c r="G22" i="16"/>
  <c r="I22" i="16" s="1"/>
  <c r="G86" i="16"/>
  <c r="I86" i="16" s="1"/>
  <c r="G118" i="16"/>
  <c r="I118" i="16" s="1"/>
  <c r="G150" i="16"/>
  <c r="I150" i="16" s="1"/>
  <c r="G198" i="16"/>
  <c r="I198" i="16" s="1"/>
  <c r="G294" i="16"/>
  <c r="I294" i="16" s="1"/>
  <c r="G368" i="16"/>
  <c r="I368" i="16" s="1"/>
  <c r="G384" i="16"/>
  <c r="I384" i="16" s="1"/>
  <c r="G416" i="16"/>
  <c r="I416" i="16" s="1"/>
  <c r="G448" i="16"/>
  <c r="I448" i="16" s="1"/>
  <c r="G464" i="16"/>
  <c r="I464" i="16" s="1"/>
  <c r="G540" i="16"/>
  <c r="I540" i="16" s="1"/>
  <c r="G551" i="16"/>
  <c r="I551" i="16" s="1"/>
  <c r="G593" i="16"/>
  <c r="I593" i="16" s="1"/>
  <c r="G602" i="16"/>
  <c r="I602" i="16" s="1"/>
  <c r="G14" i="16"/>
  <c r="I14" i="16" s="1"/>
  <c r="G30" i="16"/>
  <c r="I30" i="16" s="1"/>
  <c r="G62" i="16"/>
  <c r="I62" i="16" s="1"/>
  <c r="G78" i="16"/>
  <c r="I78" i="16" s="1"/>
  <c r="G94" i="16"/>
  <c r="I94" i="16" s="1"/>
  <c r="G110" i="16"/>
  <c r="I110" i="16" s="1"/>
  <c r="G126" i="16"/>
  <c r="I126" i="16" s="1"/>
  <c r="G142" i="16"/>
  <c r="I142" i="16" s="1"/>
  <c r="G158" i="16"/>
  <c r="I158" i="16" s="1"/>
  <c r="G190" i="16"/>
  <c r="I190" i="16" s="1"/>
  <c r="G206" i="16"/>
  <c r="I206" i="16" s="1"/>
  <c r="G270" i="16"/>
  <c r="I270" i="16" s="1"/>
  <c r="G286" i="16"/>
  <c r="I286" i="16" s="1"/>
  <c r="G302" i="16"/>
  <c r="I302" i="16" s="1"/>
  <c r="G348" i="16"/>
  <c r="I348" i="16" s="1"/>
  <c r="G396" i="16"/>
  <c r="I396" i="16" s="1"/>
  <c r="G404" i="16"/>
  <c r="I404" i="16" s="1"/>
  <c r="G412" i="16"/>
  <c r="I412" i="16" s="1"/>
  <c r="G420" i="16"/>
  <c r="I420" i="16" s="1"/>
  <c r="G428" i="16"/>
  <c r="I428" i="16" s="1"/>
  <c r="G444" i="16"/>
  <c r="I444" i="16" s="1"/>
  <c r="G460" i="16"/>
  <c r="I460" i="16" s="1"/>
  <c r="G476" i="16"/>
  <c r="I476" i="16" s="1"/>
  <c r="G532" i="16"/>
  <c r="I532" i="16" s="1"/>
  <c r="G548" i="16"/>
  <c r="I548" i="16" s="1"/>
  <c r="G559" i="16"/>
  <c r="I559" i="16" s="1"/>
  <c r="G569" i="16"/>
  <c r="I569" i="16" s="1"/>
  <c r="G591" i="16"/>
  <c r="I591" i="16" s="1"/>
  <c r="G604" i="16"/>
  <c r="I604" i="16" s="1"/>
  <c r="G616" i="16"/>
  <c r="I616" i="16" s="1"/>
  <c r="G624" i="16"/>
  <c r="I624" i="16" s="1"/>
  <c r="G628" i="16"/>
  <c r="I628" i="16" s="1"/>
  <c r="G640" i="16"/>
  <c r="I640" i="16" s="1"/>
  <c r="G21" i="16"/>
  <c r="I21" i="16" s="1"/>
  <c r="G69" i="16"/>
  <c r="I69" i="16" s="1"/>
  <c r="G85" i="16"/>
  <c r="I85" i="16" s="1"/>
  <c r="G117" i="16"/>
  <c r="I117" i="16" s="1"/>
  <c r="G133" i="16"/>
  <c r="I133" i="16" s="1"/>
  <c r="G149" i="16"/>
  <c r="I149" i="16" s="1"/>
  <c r="G165" i="16"/>
  <c r="I165" i="16" s="1"/>
  <c r="G181" i="16"/>
  <c r="I181" i="16" s="1"/>
  <c r="G197" i="16"/>
  <c r="I197" i="16" s="1"/>
  <c r="G213" i="16"/>
  <c r="I213" i="16" s="1"/>
  <c r="G245" i="16"/>
  <c r="I245" i="16" s="1"/>
  <c r="G261" i="16"/>
  <c r="I261" i="16" s="1"/>
  <c r="G277" i="16"/>
  <c r="I277" i="16" s="1"/>
  <c r="G309" i="16"/>
  <c r="I309" i="16" s="1"/>
  <c r="G325" i="16"/>
  <c r="I325" i="16" s="1"/>
  <c r="G341" i="16"/>
  <c r="I341" i="16" s="1"/>
  <c r="G367" i="16"/>
  <c r="I367" i="16" s="1"/>
  <c r="G375" i="16"/>
  <c r="I375" i="16" s="1"/>
  <c r="G383" i="16"/>
  <c r="I383" i="16" s="1"/>
  <c r="G391" i="16"/>
  <c r="I391" i="16" s="1"/>
  <c r="G415" i="16"/>
  <c r="I415" i="16" s="1"/>
  <c r="G439" i="16"/>
  <c r="I439" i="16" s="1"/>
  <c r="G447" i="16"/>
  <c r="I447" i="16" s="1"/>
  <c r="G463" i="16"/>
  <c r="I463" i="16" s="1"/>
  <c r="G471" i="16"/>
  <c r="I471" i="16" s="1"/>
  <c r="G495" i="16"/>
  <c r="I495" i="16" s="1"/>
  <c r="G503" i="16"/>
  <c r="I503" i="16" s="1"/>
  <c r="G549" i="16"/>
  <c r="I549" i="16" s="1"/>
  <c r="G592" i="16"/>
  <c r="I592" i="16" s="1"/>
  <c r="G617" i="16"/>
  <c r="I617" i="16" s="1"/>
  <c r="G38" i="16"/>
  <c r="I38" i="16" s="1"/>
  <c r="G70" i="16"/>
  <c r="I70" i="16" s="1"/>
  <c r="G134" i="16"/>
  <c r="I134" i="16" s="1"/>
  <c r="G166" i="16"/>
  <c r="I166" i="16" s="1"/>
  <c r="G182" i="16"/>
  <c r="I182" i="16" s="1"/>
  <c r="G214" i="16"/>
  <c r="I214" i="16" s="1"/>
  <c r="G278" i="16"/>
  <c r="I278" i="16" s="1"/>
  <c r="G342" i="16"/>
  <c r="I342" i="16" s="1"/>
  <c r="G376" i="16"/>
  <c r="I376" i="16" s="1"/>
  <c r="G392" i="16"/>
  <c r="I392" i="16" s="1"/>
  <c r="G440" i="16"/>
  <c r="I440" i="16" s="1"/>
  <c r="G472" i="16"/>
  <c r="I472" i="16" s="1"/>
  <c r="G488" i="16"/>
  <c r="I488" i="16" s="1"/>
  <c r="G519" i="16"/>
  <c r="I519" i="16" s="1"/>
  <c r="G545" i="16"/>
  <c r="I545" i="16" s="1"/>
  <c r="G572" i="16"/>
  <c r="I572" i="16" s="1"/>
  <c r="G583" i="16"/>
  <c r="I583" i="16" s="1"/>
  <c r="G6" i="16"/>
  <c r="I6" i="16" s="1"/>
  <c r="J18" i="17"/>
  <c r="J99" i="17"/>
  <c r="J19" i="17"/>
  <c r="J100" i="17"/>
  <c r="J20" i="17"/>
  <c r="J101" i="17"/>
  <c r="I1271" i="16"/>
  <c r="U9" i="33"/>
  <c r="U8" i="33"/>
  <c r="I27" i="14"/>
  <c r="I26" i="14"/>
  <c r="F19" i="44"/>
  <c r="F16" i="44"/>
  <c r="F9" i="44"/>
  <c r="F11" i="44"/>
  <c r="F10" i="44"/>
  <c r="F14" i="44"/>
  <c r="F17" i="44"/>
  <c r="F18" i="44"/>
  <c r="F12" i="44"/>
  <c r="F15" i="44"/>
  <c r="K25" i="1"/>
  <c r="O25" i="1" s="1"/>
  <c r="U18" i="14"/>
  <c r="U26" i="11"/>
  <c r="K25" i="13"/>
  <c r="K26" i="13"/>
  <c r="U26" i="13"/>
  <c r="I21" i="14"/>
  <c r="O20" i="1"/>
  <c r="G12" i="3"/>
  <c r="F14" i="3" s="1"/>
  <c r="J67" i="2" s="1"/>
  <c r="J25" i="1"/>
  <c r="N25" i="1" s="1"/>
  <c r="P14" i="1"/>
  <c r="J14" i="1"/>
  <c r="N14" i="1" s="1"/>
  <c r="N8" i="1"/>
  <c r="E9" i="6"/>
  <c r="B21" i="6"/>
  <c r="Q30" i="11"/>
  <c r="J392" i="17"/>
  <c r="K25" i="15"/>
  <c r="K28" i="15" s="1"/>
  <c r="O30" i="11"/>
  <c r="M18" i="15"/>
  <c r="M26" i="15" s="1"/>
  <c r="Y14" i="15"/>
  <c r="Y16" i="14"/>
  <c r="K18" i="14"/>
  <c r="S18" i="15"/>
  <c r="S26" i="15" s="1"/>
  <c r="S28" i="15" s="1"/>
  <c r="I18" i="15"/>
  <c r="I25" i="15" s="1"/>
  <c r="G16" i="15"/>
  <c r="G21" i="15" s="1"/>
  <c r="G18" i="14"/>
  <c r="G27" i="14" s="1"/>
  <c r="Y22" i="14"/>
  <c r="D22" i="14" s="1"/>
  <c r="Y22" i="11"/>
  <c r="I18" i="11"/>
  <c r="S18" i="11"/>
  <c r="W18" i="11"/>
  <c r="K14" i="11"/>
  <c r="Y14" i="11" s="1"/>
  <c r="E21" i="15"/>
  <c r="G30" i="11"/>
  <c r="E25" i="15"/>
  <c r="E26" i="15"/>
  <c r="U31" i="26" a="1"/>
  <c r="U31" i="26" s="1"/>
  <c r="U35" i="26" s="1"/>
  <c r="Q18" i="13"/>
  <c r="Q26" i="13" s="1"/>
  <c r="Q30" i="13" s="1"/>
  <c r="W18" i="13"/>
  <c r="S18" i="13"/>
  <c r="Y22" i="13"/>
  <c r="I16" i="13"/>
  <c r="M14" i="13"/>
  <c r="C43" i="36"/>
  <c r="J68" i="2" s="1"/>
  <c r="J441" i="17"/>
  <c r="C11" i="1" l="1"/>
  <c r="G1093" i="16"/>
  <c r="I1093" i="16" s="1"/>
  <c r="G1089" i="16"/>
  <c r="I1089" i="16" s="1"/>
  <c r="G1085" i="16"/>
  <c r="I1085" i="16" s="1"/>
  <c r="G1049" i="16"/>
  <c r="I1049" i="16" s="1"/>
  <c r="G1021" i="16"/>
  <c r="I1021" i="16" s="1"/>
  <c r="G1005" i="16"/>
  <c r="I1005" i="16" s="1"/>
  <c r="G1100" i="16"/>
  <c r="I1100" i="16" s="1"/>
  <c r="G1080" i="16"/>
  <c r="I1080" i="16" s="1"/>
  <c r="G1076" i="16"/>
  <c r="I1076" i="16" s="1"/>
  <c r="G1064" i="16"/>
  <c r="I1064" i="16" s="1"/>
  <c r="G1028" i="16"/>
  <c r="I1028" i="16" s="1"/>
  <c r="G1111" i="16"/>
  <c r="I1111" i="16" s="1"/>
  <c r="G1103" i="16"/>
  <c r="I1103" i="16" s="1"/>
  <c r="G1095" i="16"/>
  <c r="I1095" i="16" s="1"/>
  <c r="G1087" i="16"/>
  <c r="I1087" i="16" s="1"/>
  <c r="G1039" i="16"/>
  <c r="I1039" i="16" s="1"/>
  <c r="G1016" i="16"/>
  <c r="I1016" i="16" s="1"/>
  <c r="G1000" i="16"/>
  <c r="I1000" i="16" s="1"/>
  <c r="G974" i="16"/>
  <c r="I974" i="16" s="1"/>
  <c r="G947" i="16"/>
  <c r="I947" i="16" s="1"/>
  <c r="G1126" i="16"/>
  <c r="I1126" i="16" s="1"/>
  <c r="G1078" i="16"/>
  <c r="I1078" i="16" s="1"/>
  <c r="G1054" i="16"/>
  <c r="I1054" i="16" s="1"/>
  <c r="G1046" i="16"/>
  <c r="I1046" i="16" s="1"/>
  <c r="G962" i="16"/>
  <c r="I962" i="16" s="1"/>
  <c r="G951" i="16"/>
  <c r="I951" i="16" s="1"/>
  <c r="G1139" i="16"/>
  <c r="I1139" i="16" s="1"/>
  <c r="G1131" i="16"/>
  <c r="I1131" i="16" s="1"/>
  <c r="G1107" i="16"/>
  <c r="I1107" i="16" s="1"/>
  <c r="G1067" i="16"/>
  <c r="I1067" i="16" s="1"/>
  <c r="G1035" i="16"/>
  <c r="I1035" i="16" s="1"/>
  <c r="G998" i="16"/>
  <c r="I998" i="16" s="1"/>
  <c r="G939" i="16"/>
  <c r="I939" i="16" s="1"/>
  <c r="G1082" i="16"/>
  <c r="I1082" i="16" s="1"/>
  <c r="G1074" i="16"/>
  <c r="I1074" i="16" s="1"/>
  <c r="G1058" i="16"/>
  <c r="I1058" i="16" s="1"/>
  <c r="G1026" i="16"/>
  <c r="I1026" i="16" s="1"/>
  <c r="G1012" i="16"/>
  <c r="I1012" i="16" s="1"/>
  <c r="G991" i="16"/>
  <c r="I991" i="16" s="1"/>
  <c r="G943" i="16"/>
  <c r="I943" i="16" s="1"/>
  <c r="G956" i="16"/>
  <c r="I956" i="16" s="1"/>
  <c r="C8" i="1"/>
  <c r="C9" i="1"/>
  <c r="C10" i="1"/>
  <c r="C7" i="1"/>
  <c r="C6" i="1"/>
  <c r="G31" i="16"/>
  <c r="I31" i="16" s="1"/>
  <c r="G35" i="16"/>
  <c r="I35" i="16" s="1"/>
  <c r="G39" i="16"/>
  <c r="I39" i="16" s="1"/>
  <c r="G47" i="16"/>
  <c r="I47" i="16" s="1"/>
  <c r="G63" i="16"/>
  <c r="I63" i="16" s="1"/>
  <c r="G79" i="16"/>
  <c r="I79" i="16" s="1"/>
  <c r="G247" i="16"/>
  <c r="I247" i="16" s="1"/>
  <c r="G255" i="16"/>
  <c r="I255" i="16" s="1"/>
  <c r="G311" i="16"/>
  <c r="I311" i="16" s="1"/>
  <c r="G331" i="16"/>
  <c r="I331" i="16" s="1"/>
  <c r="G12" i="16"/>
  <c r="I12" i="16" s="1"/>
  <c r="G16" i="16"/>
  <c r="I16" i="16" s="1"/>
  <c r="G20" i="16"/>
  <c r="I20" i="16" s="1"/>
  <c r="G64" i="16"/>
  <c r="I64" i="16" s="1"/>
  <c r="G80" i="16"/>
  <c r="I80" i="16" s="1"/>
  <c r="G104" i="16"/>
  <c r="I104" i="16" s="1"/>
  <c r="G220" i="16"/>
  <c r="I220" i="16" s="1"/>
  <c r="G236" i="16"/>
  <c r="I236" i="16" s="1"/>
  <c r="G288" i="16"/>
  <c r="I288" i="16" s="1"/>
  <c r="G312" i="16"/>
  <c r="I312" i="16" s="1"/>
  <c r="G105" i="16"/>
  <c r="I105" i="16" s="1"/>
  <c r="G289" i="16"/>
  <c r="I289" i="16" s="1"/>
  <c r="G369" i="16"/>
  <c r="I369" i="16" s="1"/>
  <c r="G377" i="16"/>
  <c r="I377" i="16" s="1"/>
  <c r="G389" i="16"/>
  <c r="I389" i="16" s="1"/>
  <c r="G397" i="16"/>
  <c r="I397" i="16" s="1"/>
  <c r="G417" i="16"/>
  <c r="I417" i="16" s="1"/>
  <c r="G445" i="16"/>
  <c r="I445" i="16" s="1"/>
  <c r="G461" i="16"/>
  <c r="I461" i="16" s="1"/>
  <c r="G465" i="16"/>
  <c r="I465" i="16" s="1"/>
  <c r="G473" i="16"/>
  <c r="I473" i="16" s="1"/>
  <c r="G489" i="16"/>
  <c r="I489" i="16" s="1"/>
  <c r="G501" i="16"/>
  <c r="I501" i="16" s="1"/>
  <c r="G505" i="16"/>
  <c r="I505" i="16" s="1"/>
  <c r="G509" i="16"/>
  <c r="I509" i="16" s="1"/>
  <c r="G513" i="16"/>
  <c r="I513" i="16" s="1"/>
  <c r="G26" i="16"/>
  <c r="I26" i="16" s="1"/>
  <c r="G330" i="16"/>
  <c r="I330" i="16" s="1"/>
  <c r="G370" i="16"/>
  <c r="I370" i="16" s="1"/>
  <c r="G378" i="16"/>
  <c r="I378" i="16" s="1"/>
  <c r="G390" i="16"/>
  <c r="I390" i="16" s="1"/>
  <c r="G398" i="16"/>
  <c r="I398" i="16" s="1"/>
  <c r="G410" i="16"/>
  <c r="I410" i="16" s="1"/>
  <c r="G418" i="16"/>
  <c r="I418" i="16" s="1"/>
  <c r="G446" i="16"/>
  <c r="I446" i="16" s="1"/>
  <c r="G462" i="16"/>
  <c r="I462" i="16" s="1"/>
  <c r="G466" i="16"/>
  <c r="I466" i="16" s="1"/>
  <c r="G474" i="16"/>
  <c r="I474" i="16" s="1"/>
  <c r="G490" i="16"/>
  <c r="I490" i="16" s="1"/>
  <c r="G534" i="16"/>
  <c r="I534" i="16" s="1"/>
  <c r="G570" i="16"/>
  <c r="I570" i="16" s="1"/>
  <c r="G574" i="16"/>
  <c r="I574" i="16" s="1"/>
  <c r="G594" i="16"/>
  <c r="I594" i="16" s="1"/>
  <c r="G221" i="16"/>
  <c r="I221" i="16" s="1"/>
  <c r="G237" i="16"/>
  <c r="I237" i="16" s="1"/>
  <c r="G451" i="16"/>
  <c r="I451" i="16" s="1"/>
  <c r="G483" i="16"/>
  <c r="I483" i="16" s="1"/>
  <c r="G520" i="16"/>
  <c r="I520" i="16" s="1"/>
  <c r="G525" i="16"/>
  <c r="I525" i="16" s="1"/>
  <c r="G541" i="16"/>
  <c r="I541" i="16" s="1"/>
  <c r="G552" i="16"/>
  <c r="I552" i="16" s="1"/>
  <c r="G584" i="16"/>
  <c r="I584" i="16" s="1"/>
  <c r="G595" i="16"/>
  <c r="I595" i="16" s="1"/>
  <c r="G607" i="16"/>
  <c r="I607" i="16" s="1"/>
  <c r="G619" i="16"/>
  <c r="I619" i="16" s="1"/>
  <c r="G631" i="16"/>
  <c r="I631" i="16" s="1"/>
  <c r="G605" i="16"/>
  <c r="I605" i="16" s="1"/>
  <c r="G641" i="16"/>
  <c r="I641" i="16" s="1"/>
  <c r="G352" i="16"/>
  <c r="I352" i="16" s="1"/>
  <c r="G432" i="16"/>
  <c r="I432" i="16" s="1"/>
  <c r="G512" i="16"/>
  <c r="I512" i="16" s="1"/>
  <c r="G524" i="16"/>
  <c r="I524" i="16" s="1"/>
  <c r="G561" i="16"/>
  <c r="I561" i="16" s="1"/>
  <c r="G606" i="16"/>
  <c r="I606" i="16" s="1"/>
  <c r="G46" i="16"/>
  <c r="I46" i="16" s="1"/>
  <c r="G254" i="16"/>
  <c r="I254" i="16" s="1"/>
  <c r="G388" i="16"/>
  <c r="I388" i="16" s="1"/>
  <c r="G452" i="16"/>
  <c r="I452" i="16" s="1"/>
  <c r="G484" i="16"/>
  <c r="I484" i="16" s="1"/>
  <c r="G500" i="16"/>
  <c r="I500" i="16" s="1"/>
  <c r="G508" i="16"/>
  <c r="I508" i="16" s="1"/>
  <c r="G516" i="16"/>
  <c r="I516" i="16" s="1"/>
  <c r="G521" i="16"/>
  <c r="I521" i="16" s="1"/>
  <c r="G553" i="16"/>
  <c r="I553" i="16" s="1"/>
  <c r="G575" i="16"/>
  <c r="I575" i="16" s="1"/>
  <c r="G585" i="16"/>
  <c r="I585" i="16" s="1"/>
  <c r="G351" i="16"/>
  <c r="I351" i="16" s="1"/>
  <c r="G359" i="16"/>
  <c r="I359" i="16" s="1"/>
  <c r="G431" i="16"/>
  <c r="I431" i="16" s="1"/>
  <c r="G517" i="16"/>
  <c r="I517" i="16" s="1"/>
  <c r="G560" i="16"/>
  <c r="I560" i="16" s="1"/>
  <c r="G571" i="16"/>
  <c r="I571" i="16" s="1"/>
  <c r="G246" i="16"/>
  <c r="I246" i="16" s="1"/>
  <c r="G310" i="16"/>
  <c r="I310" i="16" s="1"/>
  <c r="G360" i="16"/>
  <c r="I360" i="16" s="1"/>
  <c r="G504" i="16"/>
  <c r="I504" i="16" s="1"/>
  <c r="G535" i="16"/>
  <c r="I535" i="16" s="1"/>
  <c r="G618" i="16"/>
  <c r="I618" i="16" s="1"/>
  <c r="G630" i="16"/>
  <c r="I630" i="16" s="1"/>
  <c r="I1869" i="16"/>
  <c r="I1252" i="16"/>
  <c r="K9" i="1" s="1"/>
  <c r="J351" i="17"/>
  <c r="J39" i="17"/>
  <c r="J119" i="17"/>
  <c r="J80" i="17"/>
  <c r="G6" i="1"/>
  <c r="I1887" i="16"/>
  <c r="G10" i="1"/>
  <c r="I1324" i="16"/>
  <c r="I1848" i="16" s="1"/>
  <c r="K8" i="1" s="1"/>
  <c r="Y32" i="11" s="1"/>
  <c r="G8" i="1"/>
  <c r="I2155" i="16"/>
  <c r="K6" i="1" s="1"/>
  <c r="J34" i="2" s="1"/>
  <c r="G9" i="1"/>
  <c r="U28" i="14"/>
  <c r="K28" i="14"/>
  <c r="K27" i="14"/>
  <c r="Y27" i="14" s="1"/>
  <c r="F21" i="44"/>
  <c r="S32" i="14"/>
  <c r="M32" i="14"/>
  <c r="U30" i="13"/>
  <c r="I32" i="14"/>
  <c r="U30" i="11"/>
  <c r="W32" i="14"/>
  <c r="I28" i="11"/>
  <c r="I25" i="11"/>
  <c r="I26" i="11"/>
  <c r="F17" i="6"/>
  <c r="F11" i="6"/>
  <c r="F15" i="6"/>
  <c r="F12" i="6"/>
  <c r="F16" i="6"/>
  <c r="F13" i="6"/>
  <c r="F9" i="6"/>
  <c r="F18" i="6"/>
  <c r="F19" i="6"/>
  <c r="F10" i="6"/>
  <c r="F14" i="6"/>
  <c r="C47" i="36"/>
  <c r="M25" i="15"/>
  <c r="M28" i="15" s="1"/>
  <c r="Y16" i="15"/>
  <c r="G28" i="14"/>
  <c r="I26" i="15"/>
  <c r="I28" i="15" s="1"/>
  <c r="Y18" i="14"/>
  <c r="G18" i="15"/>
  <c r="G26" i="15" s="1"/>
  <c r="K16" i="11"/>
  <c r="K21" i="11" s="1"/>
  <c r="M30" i="11"/>
  <c r="Y21" i="15"/>
  <c r="E28" i="15"/>
  <c r="K30" i="13"/>
  <c r="I21" i="13"/>
  <c r="M16" i="13"/>
  <c r="M21" i="13" s="1"/>
  <c r="Y14" i="13"/>
  <c r="I18" i="13"/>
  <c r="G1061" i="16" l="1"/>
  <c r="I1061" i="16" s="1"/>
  <c r="G1029" i="16"/>
  <c r="I1029" i="16" s="1"/>
  <c r="G1017" i="16"/>
  <c r="I1017" i="16" s="1"/>
  <c r="G1013" i="16"/>
  <c r="I1013" i="16" s="1"/>
  <c r="G1009" i="16"/>
  <c r="I1009" i="16" s="1"/>
  <c r="G953" i="16"/>
  <c r="I953" i="16" s="1"/>
  <c r="G1140" i="16"/>
  <c r="I1140" i="16" s="1"/>
  <c r="G1136" i="16"/>
  <c r="I1136" i="16" s="1"/>
  <c r="G1132" i="16"/>
  <c r="I1132" i="16" s="1"/>
  <c r="G1120" i="16"/>
  <c r="I1120" i="16" s="1"/>
  <c r="G1112" i="16"/>
  <c r="I1112" i="16" s="1"/>
  <c r="G1108" i="16"/>
  <c r="I1108" i="16" s="1"/>
  <c r="G1096" i="16"/>
  <c r="I1096" i="16" s="1"/>
  <c r="G1068" i="16"/>
  <c r="I1068" i="16" s="1"/>
  <c r="G1032" i="16"/>
  <c r="I1032" i="16" s="1"/>
  <c r="G1127" i="16"/>
  <c r="I1127" i="16" s="1"/>
  <c r="G1071" i="16"/>
  <c r="I1071" i="16" s="1"/>
  <c r="G1055" i="16"/>
  <c r="I1055" i="16" s="1"/>
  <c r="G1006" i="16"/>
  <c r="I1006" i="16" s="1"/>
  <c r="G963" i="16"/>
  <c r="I963" i="16" s="1"/>
  <c r="G1022" i="16"/>
  <c r="I1022" i="16" s="1"/>
  <c r="G994" i="16"/>
  <c r="I994" i="16" s="1"/>
  <c r="G1123" i="16"/>
  <c r="I1123" i="16" s="1"/>
  <c r="G1115" i="16"/>
  <c r="I1115" i="16" s="1"/>
  <c r="G1003" i="16"/>
  <c r="I1003" i="16" s="1"/>
  <c r="G992" i="16"/>
  <c r="I992" i="16" s="1"/>
  <c r="G944" i="16"/>
  <c r="I944" i="16" s="1"/>
  <c r="G934" i="16"/>
  <c r="I934" i="16" s="1"/>
  <c r="G1098" i="16"/>
  <c r="I1098" i="16" s="1"/>
  <c r="G1050" i="16"/>
  <c r="I1050" i="16" s="1"/>
  <c r="G967" i="16"/>
  <c r="I967" i="16" s="1"/>
  <c r="C14" i="1"/>
  <c r="G27" i="16"/>
  <c r="I27" i="16" s="1"/>
  <c r="G107" i="16"/>
  <c r="I107" i="16" s="1"/>
  <c r="G223" i="16"/>
  <c r="I223" i="16" s="1"/>
  <c r="G231" i="16"/>
  <c r="I231" i="16" s="1"/>
  <c r="G239" i="16"/>
  <c r="I239" i="16" s="1"/>
  <c r="G263" i="16"/>
  <c r="I263" i="16" s="1"/>
  <c r="G267" i="16"/>
  <c r="I267" i="16" s="1"/>
  <c r="G291" i="16"/>
  <c r="I291" i="16" s="1"/>
  <c r="G299" i="16"/>
  <c r="I299" i="16" s="1"/>
  <c r="G327" i="16"/>
  <c r="I327" i="16" s="1"/>
  <c r="G32" i="16"/>
  <c r="I32" i="16" s="1"/>
  <c r="G36" i="16"/>
  <c r="I36" i="16" s="1"/>
  <c r="G40" i="16"/>
  <c r="I40" i="16" s="1"/>
  <c r="G48" i="16"/>
  <c r="I48" i="16" s="1"/>
  <c r="G52" i="16"/>
  <c r="I52" i="16" s="1"/>
  <c r="G92" i="16"/>
  <c r="I92" i="16" s="1"/>
  <c r="G96" i="16"/>
  <c r="I96" i="16" s="1"/>
  <c r="G100" i="16"/>
  <c r="I100" i="16" s="1"/>
  <c r="G200" i="16"/>
  <c r="I200" i="16" s="1"/>
  <c r="G248" i="16"/>
  <c r="I248" i="16" s="1"/>
  <c r="G256" i="16"/>
  <c r="I256" i="16" s="1"/>
  <c r="G332" i="16"/>
  <c r="I332" i="16" s="1"/>
  <c r="G17" i="16"/>
  <c r="I17" i="16" s="1"/>
  <c r="G49" i="16"/>
  <c r="I49" i="16" s="1"/>
  <c r="G81" i="16"/>
  <c r="I81" i="16" s="1"/>
  <c r="G97" i="16"/>
  <c r="I97" i="16" s="1"/>
  <c r="G193" i="16"/>
  <c r="I193" i="16" s="1"/>
  <c r="G201" i="16"/>
  <c r="I201" i="16" s="1"/>
  <c r="G249" i="16"/>
  <c r="I249" i="16" s="1"/>
  <c r="G257" i="16"/>
  <c r="I257" i="16" s="1"/>
  <c r="G345" i="16"/>
  <c r="I345" i="16" s="1"/>
  <c r="G353" i="16"/>
  <c r="I353" i="16" s="1"/>
  <c r="G361" i="16"/>
  <c r="I361" i="16" s="1"/>
  <c r="G405" i="16"/>
  <c r="I405" i="16" s="1"/>
  <c r="G433" i="16"/>
  <c r="I433" i="16" s="1"/>
  <c r="G453" i="16"/>
  <c r="I453" i="16" s="1"/>
  <c r="G477" i="16"/>
  <c r="I477" i="16" s="1"/>
  <c r="G82" i="16"/>
  <c r="I82" i="16" s="1"/>
  <c r="G106" i="16"/>
  <c r="I106" i="16" s="1"/>
  <c r="G130" i="16"/>
  <c r="I130" i="16" s="1"/>
  <c r="G194" i="16"/>
  <c r="I194" i="16" s="1"/>
  <c r="G202" i="16"/>
  <c r="I202" i="16" s="1"/>
  <c r="G266" i="16"/>
  <c r="I266" i="16" s="1"/>
  <c r="G290" i="16"/>
  <c r="I290" i="16" s="1"/>
  <c r="G298" i="16"/>
  <c r="I298" i="16" s="1"/>
  <c r="G346" i="16"/>
  <c r="I346" i="16" s="1"/>
  <c r="G354" i="16"/>
  <c r="I354" i="16" s="1"/>
  <c r="G362" i="16"/>
  <c r="I362" i="16" s="1"/>
  <c r="G406" i="16"/>
  <c r="I406" i="16" s="1"/>
  <c r="G434" i="16"/>
  <c r="I434" i="16" s="1"/>
  <c r="G454" i="16"/>
  <c r="I454" i="16" s="1"/>
  <c r="G478" i="16"/>
  <c r="I478" i="16" s="1"/>
  <c r="G526" i="16"/>
  <c r="I526" i="16" s="1"/>
  <c r="G546" i="16"/>
  <c r="I546" i="16" s="1"/>
  <c r="G554" i="16"/>
  <c r="I554" i="16" s="1"/>
  <c r="G562" i="16"/>
  <c r="I562" i="16" s="1"/>
  <c r="G586" i="16"/>
  <c r="I586" i="16" s="1"/>
  <c r="G93" i="16"/>
  <c r="I93" i="16" s="1"/>
  <c r="G173" i="16"/>
  <c r="I173" i="16" s="1"/>
  <c r="G333" i="16"/>
  <c r="I333" i="16" s="1"/>
  <c r="G371" i="16"/>
  <c r="I371" i="16" s="1"/>
  <c r="G379" i="16"/>
  <c r="I379" i="16" s="1"/>
  <c r="G467" i="16"/>
  <c r="I467" i="16" s="1"/>
  <c r="G491" i="16"/>
  <c r="I491" i="16" s="1"/>
  <c r="G536" i="16"/>
  <c r="I536" i="16" s="1"/>
  <c r="G547" i="16"/>
  <c r="I547" i="16" s="1"/>
  <c r="G563" i="16"/>
  <c r="I563" i="16" s="1"/>
  <c r="G555" i="16"/>
  <c r="I555" i="16" s="1"/>
  <c r="G576" i="16"/>
  <c r="I576" i="16" s="1"/>
  <c r="G587" i="16"/>
  <c r="I587" i="16" s="1"/>
  <c r="G597" i="16"/>
  <c r="I597" i="16" s="1"/>
  <c r="G621" i="16"/>
  <c r="I621" i="16" s="1"/>
  <c r="G633" i="16"/>
  <c r="I633" i="16" s="1"/>
  <c r="G54" i="16"/>
  <c r="I54" i="16" s="1"/>
  <c r="G230" i="16"/>
  <c r="I230" i="16" s="1"/>
  <c r="G262" i="16"/>
  <c r="I262" i="16" s="1"/>
  <c r="G326" i="16"/>
  <c r="I326" i="16" s="1"/>
  <c r="G400" i="16"/>
  <c r="I400" i="16" s="1"/>
  <c r="G496" i="16"/>
  <c r="I496" i="16" s="1"/>
  <c r="G577" i="16"/>
  <c r="I577" i="16" s="1"/>
  <c r="G642" i="16"/>
  <c r="I642" i="16" s="1"/>
  <c r="G174" i="16"/>
  <c r="I174" i="16" s="1"/>
  <c r="G222" i="16"/>
  <c r="I222" i="16" s="1"/>
  <c r="G238" i="16"/>
  <c r="I238" i="16" s="1"/>
  <c r="G372" i="16"/>
  <c r="I372" i="16" s="1"/>
  <c r="G380" i="16"/>
  <c r="I380" i="16" s="1"/>
  <c r="G468" i="16"/>
  <c r="I468" i="16" s="1"/>
  <c r="G492" i="16"/>
  <c r="I492" i="16" s="1"/>
  <c r="G527" i="16"/>
  <c r="I527" i="16" s="1"/>
  <c r="G537" i="16"/>
  <c r="I537" i="16" s="1"/>
  <c r="G580" i="16"/>
  <c r="I580" i="16" s="1"/>
  <c r="G596" i="16"/>
  <c r="I596" i="16" s="1"/>
  <c r="G608" i="16"/>
  <c r="I608" i="16" s="1"/>
  <c r="G620" i="16"/>
  <c r="I620" i="16" s="1"/>
  <c r="G632" i="16"/>
  <c r="I632" i="16" s="1"/>
  <c r="G53" i="16"/>
  <c r="I53" i="16" s="1"/>
  <c r="G101" i="16"/>
  <c r="I101" i="16" s="1"/>
  <c r="G399" i="16"/>
  <c r="I399" i="16" s="1"/>
  <c r="G423" i="16"/>
  <c r="I423" i="16" s="1"/>
  <c r="G581" i="16"/>
  <c r="I581" i="16" s="1"/>
  <c r="G609" i="16"/>
  <c r="I609" i="16" s="1"/>
  <c r="G424" i="16"/>
  <c r="I424" i="16" s="1"/>
  <c r="G610" i="16"/>
  <c r="I610" i="16" s="1"/>
  <c r="J362" i="17"/>
  <c r="J130" i="17"/>
  <c r="O9" i="1"/>
  <c r="I1890" i="16"/>
  <c r="K10" i="1" s="1"/>
  <c r="J26" i="2" s="1"/>
  <c r="O8" i="1"/>
  <c r="J18" i="2"/>
  <c r="U32" i="14"/>
  <c r="Y30" i="14"/>
  <c r="Y32" i="13"/>
  <c r="O6" i="1"/>
  <c r="F21" i="6"/>
  <c r="I30" i="11"/>
  <c r="W30" i="13"/>
  <c r="S30" i="11"/>
  <c r="S30" i="13"/>
  <c r="W30" i="11"/>
  <c r="G32" i="14"/>
  <c r="Y28" i="14"/>
  <c r="K32" i="14"/>
  <c r="G25" i="15"/>
  <c r="Y25" i="15" s="1"/>
  <c r="Y26" i="15"/>
  <c r="Y18" i="15"/>
  <c r="Y16" i="11"/>
  <c r="K18" i="11"/>
  <c r="K25" i="11" s="1"/>
  <c r="M18" i="13"/>
  <c r="Y16" i="13"/>
  <c r="Y21" i="13"/>
  <c r="G1141" i="16" l="1"/>
  <c r="I1141" i="16" s="1"/>
  <c r="G1137" i="16"/>
  <c r="I1137" i="16" s="1"/>
  <c r="G1133" i="16"/>
  <c r="I1133" i="16" s="1"/>
  <c r="G1129" i="16"/>
  <c r="I1129" i="16" s="1"/>
  <c r="G1121" i="16"/>
  <c r="I1121" i="16" s="1"/>
  <c r="G1117" i="16"/>
  <c r="I1117" i="16" s="1"/>
  <c r="G1113" i="16"/>
  <c r="I1113" i="16" s="1"/>
  <c r="G1109" i="16"/>
  <c r="I1109" i="16" s="1"/>
  <c r="G1097" i="16"/>
  <c r="I1097" i="16" s="1"/>
  <c r="G1069" i="16"/>
  <c r="I1069" i="16" s="1"/>
  <c r="G1065" i="16"/>
  <c r="I1065" i="16" s="1"/>
  <c r="G1033" i="16"/>
  <c r="I1033" i="16" s="1"/>
  <c r="G1001" i="16"/>
  <c r="I1001" i="16" s="1"/>
  <c r="G993" i="16"/>
  <c r="I993" i="16" s="1"/>
  <c r="G945" i="16"/>
  <c r="I945" i="16" s="1"/>
  <c r="G1128" i="16"/>
  <c r="I1128" i="16" s="1"/>
  <c r="G1124" i="16"/>
  <c r="I1124" i="16" s="1"/>
  <c r="G1116" i="16"/>
  <c r="I1116" i="16" s="1"/>
  <c r="G1072" i="16"/>
  <c r="I1072" i="16" s="1"/>
  <c r="G1056" i="16"/>
  <c r="I1056" i="16" s="1"/>
  <c r="G1052" i="16"/>
  <c r="I1052" i="16" s="1"/>
  <c r="G1023" i="16"/>
  <c r="I1023" i="16" s="1"/>
  <c r="G995" i="16"/>
  <c r="I995" i="16" s="1"/>
  <c r="G968" i="16"/>
  <c r="I968" i="16" s="1"/>
  <c r="G1134" i="16"/>
  <c r="I1134" i="16" s="1"/>
  <c r="G1118" i="16"/>
  <c r="I1118" i="16" s="1"/>
  <c r="G1062" i="16"/>
  <c r="I1062" i="16" s="1"/>
  <c r="G1030" i="16"/>
  <c r="I1030" i="16" s="1"/>
  <c r="G1051" i="16"/>
  <c r="I1051" i="16" s="1"/>
  <c r="G1014" i="16"/>
  <c r="I1014" i="16" s="1"/>
  <c r="G950" i="16"/>
  <c r="I950" i="16" s="1"/>
  <c r="G1018" i="16"/>
  <c r="I1018" i="16" s="1"/>
  <c r="G1007" i="16"/>
  <c r="I1007" i="16" s="1"/>
  <c r="G964" i="16"/>
  <c r="I964" i="16" s="1"/>
  <c r="G959" i="16"/>
  <c r="I959" i="16" s="1"/>
  <c r="G954" i="16"/>
  <c r="I954" i="16" s="1"/>
  <c r="G51" i="16"/>
  <c r="I51" i="16" s="1"/>
  <c r="G55" i="16"/>
  <c r="I55" i="16" s="1"/>
  <c r="G83" i="16"/>
  <c r="I83" i="16" s="1"/>
  <c r="G103" i="16"/>
  <c r="I103" i="16" s="1"/>
  <c r="G195" i="16"/>
  <c r="I195" i="16" s="1"/>
  <c r="G227" i="16"/>
  <c r="I227" i="16" s="1"/>
  <c r="G251" i="16"/>
  <c r="I251" i="16" s="1"/>
  <c r="G259" i="16"/>
  <c r="I259" i="16" s="1"/>
  <c r="G283" i="16"/>
  <c r="I283" i="16" s="1"/>
  <c r="G319" i="16"/>
  <c r="I319" i="16" s="1"/>
  <c r="G323" i="16"/>
  <c r="I323" i="16" s="1"/>
  <c r="G335" i="16"/>
  <c r="I335" i="16" s="1"/>
  <c r="G28" i="16"/>
  <c r="I28" i="16" s="1"/>
  <c r="G56" i="16"/>
  <c r="I56" i="16" s="1"/>
  <c r="G84" i="16"/>
  <c r="I84" i="16" s="1"/>
  <c r="G108" i="16"/>
  <c r="I108" i="16" s="1"/>
  <c r="G112" i="16"/>
  <c r="I112" i="16" s="1"/>
  <c r="G196" i="16"/>
  <c r="I196" i="16" s="1"/>
  <c r="G224" i="16"/>
  <c r="I224" i="16" s="1"/>
  <c r="G228" i="16"/>
  <c r="I228" i="16" s="1"/>
  <c r="G232" i="16"/>
  <c r="I232" i="16" s="1"/>
  <c r="G240" i="16"/>
  <c r="I240" i="16" s="1"/>
  <c r="G264" i="16"/>
  <c r="I264" i="16" s="1"/>
  <c r="G268" i="16"/>
  <c r="I268" i="16" s="1"/>
  <c r="G284" i="16"/>
  <c r="I284" i="16" s="1"/>
  <c r="G292" i="16"/>
  <c r="I292" i="16" s="1"/>
  <c r="G300" i="16"/>
  <c r="I300" i="16" s="1"/>
  <c r="G33" i="16"/>
  <c r="I33" i="16" s="1"/>
  <c r="G41" i="16"/>
  <c r="I41" i="16" s="1"/>
  <c r="G57" i="16"/>
  <c r="I57" i="16" s="1"/>
  <c r="G113" i="16"/>
  <c r="I113" i="16" s="1"/>
  <c r="G225" i="16"/>
  <c r="I225" i="16" s="1"/>
  <c r="G233" i="16"/>
  <c r="I233" i="16" s="1"/>
  <c r="G241" i="16"/>
  <c r="I241" i="16" s="1"/>
  <c r="G265" i="16"/>
  <c r="I265" i="16" s="1"/>
  <c r="G373" i="16"/>
  <c r="I373" i="16" s="1"/>
  <c r="G381" i="16"/>
  <c r="I381" i="16" s="1"/>
  <c r="G401" i="16"/>
  <c r="I401" i="16" s="1"/>
  <c r="G457" i="16"/>
  <c r="I457" i="16" s="1"/>
  <c r="G469" i="16"/>
  <c r="I469" i="16" s="1"/>
  <c r="G485" i="16"/>
  <c r="I485" i="16" s="1"/>
  <c r="G493" i="16"/>
  <c r="I493" i="16" s="1"/>
  <c r="G497" i="16"/>
  <c r="I497" i="16" s="1"/>
  <c r="G18" i="16"/>
  <c r="I18" i="16" s="1"/>
  <c r="G50" i="16"/>
  <c r="I50" i="16" s="1"/>
  <c r="G226" i="16"/>
  <c r="I226" i="16" s="1"/>
  <c r="G250" i="16"/>
  <c r="I250" i="16" s="1"/>
  <c r="G258" i="16"/>
  <c r="I258" i="16" s="1"/>
  <c r="G282" i="16"/>
  <c r="I282" i="16" s="1"/>
  <c r="G322" i="16"/>
  <c r="I322" i="16" s="1"/>
  <c r="G374" i="16"/>
  <c r="I374" i="16" s="1"/>
  <c r="G382" i="16"/>
  <c r="I382" i="16" s="1"/>
  <c r="G402" i="16"/>
  <c r="I402" i="16" s="1"/>
  <c r="G458" i="16"/>
  <c r="I458" i="16" s="1"/>
  <c r="G470" i="16"/>
  <c r="I470" i="16" s="1"/>
  <c r="G486" i="16"/>
  <c r="I486" i="16" s="1"/>
  <c r="G494" i="16"/>
  <c r="I494" i="16" s="1"/>
  <c r="G538" i="16"/>
  <c r="I538" i="16" s="1"/>
  <c r="G542" i="16"/>
  <c r="I542" i="16" s="1"/>
  <c r="G566" i="16"/>
  <c r="I566" i="16" s="1"/>
  <c r="G578" i="16"/>
  <c r="I578" i="16" s="1"/>
  <c r="G109" i="16"/>
  <c r="I109" i="16" s="1"/>
  <c r="G269" i="16"/>
  <c r="I269" i="16" s="1"/>
  <c r="G285" i="16"/>
  <c r="I285" i="16" s="1"/>
  <c r="G301" i="16"/>
  <c r="I301" i="16" s="1"/>
  <c r="G317" i="16"/>
  <c r="I317" i="16" s="1"/>
  <c r="G355" i="16"/>
  <c r="I355" i="16" s="1"/>
  <c r="G363" i="16"/>
  <c r="I363" i="16" s="1"/>
  <c r="G435" i="16"/>
  <c r="I435" i="16" s="1"/>
  <c r="G557" i="16"/>
  <c r="I557" i="16" s="1"/>
  <c r="G579" i="16"/>
  <c r="I579" i="16" s="1"/>
  <c r="G589" i="16"/>
  <c r="I589" i="16" s="1"/>
  <c r="G599" i="16"/>
  <c r="I599" i="16" s="1"/>
  <c r="G611" i="16"/>
  <c r="I611" i="16" s="1"/>
  <c r="G615" i="16"/>
  <c r="I615" i="16" s="1"/>
  <c r="G623" i="16"/>
  <c r="I623" i="16" s="1"/>
  <c r="G627" i="16"/>
  <c r="I627" i="16" s="1"/>
  <c r="G635" i="16"/>
  <c r="I635" i="16" s="1"/>
  <c r="G639" i="16"/>
  <c r="I639" i="16" s="1"/>
  <c r="G643" i="16"/>
  <c r="I643" i="16" s="1"/>
  <c r="G565" i="16"/>
  <c r="I565" i="16" s="1"/>
  <c r="G613" i="16"/>
  <c r="I613" i="16" s="1"/>
  <c r="G480" i="16"/>
  <c r="I480" i="16" s="1"/>
  <c r="G567" i="16"/>
  <c r="I567" i="16" s="1"/>
  <c r="G614" i="16"/>
  <c r="I614" i="16" s="1"/>
  <c r="G626" i="16"/>
  <c r="I626" i="16" s="1"/>
  <c r="G634" i="16"/>
  <c r="I634" i="16" s="1"/>
  <c r="G318" i="16"/>
  <c r="I318" i="16" s="1"/>
  <c r="G334" i="16"/>
  <c r="I334" i="16" s="1"/>
  <c r="G356" i="16"/>
  <c r="I356" i="16" s="1"/>
  <c r="G364" i="16"/>
  <c r="I364" i="16" s="1"/>
  <c r="G436" i="16"/>
  <c r="I436" i="16" s="1"/>
  <c r="G543" i="16"/>
  <c r="I543" i="16" s="1"/>
  <c r="G564" i="16"/>
  <c r="I564" i="16" s="1"/>
  <c r="G600" i="16"/>
  <c r="I600" i="16" s="1"/>
  <c r="G612" i="16"/>
  <c r="I612" i="16" s="1"/>
  <c r="G636" i="16"/>
  <c r="I636" i="16" s="1"/>
  <c r="G644" i="16"/>
  <c r="I644" i="16" s="1"/>
  <c r="G37" i="16"/>
  <c r="I37" i="16" s="1"/>
  <c r="G229" i="16"/>
  <c r="I229" i="16" s="1"/>
  <c r="G293" i="16"/>
  <c r="I293" i="16" s="1"/>
  <c r="G407" i="16"/>
  <c r="I407" i="16" s="1"/>
  <c r="G455" i="16"/>
  <c r="I455" i="16" s="1"/>
  <c r="G479" i="16"/>
  <c r="I479" i="16" s="1"/>
  <c r="G528" i="16"/>
  <c r="I528" i="16" s="1"/>
  <c r="G539" i="16"/>
  <c r="I539" i="16" s="1"/>
  <c r="G601" i="16"/>
  <c r="I601" i="16" s="1"/>
  <c r="G625" i="16"/>
  <c r="I625" i="16" s="1"/>
  <c r="G637" i="16"/>
  <c r="I637" i="16" s="1"/>
  <c r="G645" i="16"/>
  <c r="I645" i="16" s="1"/>
  <c r="G102" i="16"/>
  <c r="I102" i="16" s="1"/>
  <c r="G408" i="16"/>
  <c r="I408" i="16" s="1"/>
  <c r="G456" i="16"/>
  <c r="I456" i="16" s="1"/>
  <c r="G529" i="16"/>
  <c r="I529" i="16" s="1"/>
  <c r="G556" i="16"/>
  <c r="I556" i="16" s="1"/>
  <c r="G588" i="16"/>
  <c r="I588" i="16" s="1"/>
  <c r="G598" i="16"/>
  <c r="I598" i="16" s="1"/>
  <c r="G622" i="16"/>
  <c r="I622" i="16" s="1"/>
  <c r="G638" i="16"/>
  <c r="I638" i="16" s="1"/>
  <c r="J443" i="17"/>
  <c r="O10" i="1"/>
  <c r="Y34" i="14"/>
  <c r="Y28" i="13"/>
  <c r="Y25" i="13"/>
  <c r="Y25" i="11"/>
  <c r="Y28" i="11"/>
  <c r="K26" i="11"/>
  <c r="Y26" i="11" s="1"/>
  <c r="Y18" i="13"/>
  <c r="Y32" i="14"/>
  <c r="G28" i="15"/>
  <c r="Y28" i="15" s="1"/>
  <c r="Y33" i="15" s="1"/>
  <c r="Y35" i="15" s="1"/>
  <c r="J41" i="2" s="1"/>
  <c r="J44" i="2" s="1"/>
  <c r="Y18" i="11"/>
  <c r="Y21" i="11"/>
  <c r="I30" i="13"/>
  <c r="I1229" i="16" l="1"/>
  <c r="K11" i="1" s="1"/>
  <c r="Y37" i="14"/>
  <c r="Y39" i="14" s="1"/>
  <c r="J25" i="2" s="1"/>
  <c r="J28" i="2" s="1"/>
  <c r="M12" i="1"/>
  <c r="K30" i="11"/>
  <c r="Y30" i="11" s="1"/>
  <c r="Y35" i="11" s="1"/>
  <c r="Y37" i="11" s="1"/>
  <c r="M30" i="13"/>
  <c r="Y30" i="13" s="1"/>
  <c r="Y26" i="13"/>
  <c r="G11" i="1" l="1"/>
  <c r="O11" i="1" s="1"/>
  <c r="M10" i="1"/>
  <c r="O36" i="16"/>
  <c r="Q33" i="17" s="1"/>
  <c r="Y35" i="13"/>
  <c r="Y37" i="13" s="1"/>
  <c r="J17" i="2"/>
  <c r="J20" i="2" s="1"/>
  <c r="M8" i="1"/>
  <c r="G988" i="32"/>
  <c r="E13" i="32" a="1"/>
  <c r="E13" i="32" s="1"/>
  <c r="E10" i="33" s="1"/>
  <c r="E15" i="33" s="1"/>
  <c r="E15" i="32" a="1"/>
  <c r="E15" i="32" s="1"/>
  <c r="G10" i="33" s="1"/>
  <c r="E12" i="32" a="1"/>
  <c r="E12" i="32" s="1"/>
  <c r="D10" i="33" s="1"/>
  <c r="E14" i="32" a="1"/>
  <c r="E14" i="32" s="1"/>
  <c r="F10" i="33" s="1"/>
  <c r="E11" i="32" a="1"/>
  <c r="E11" i="32" s="1"/>
  <c r="C10" i="33" s="1"/>
  <c r="E16" i="32" a="1"/>
  <c r="E16" i="32" s="1"/>
  <c r="H10" i="33" s="1"/>
  <c r="E17" i="32" a="1"/>
  <c r="E17" i="32" s="1"/>
  <c r="I10" i="33" s="1"/>
  <c r="I15" i="33" s="1"/>
  <c r="E10" i="32" a="1"/>
  <c r="E10" i="32" s="1"/>
  <c r="I924" i="16" l="1"/>
  <c r="G7" i="1"/>
  <c r="G1194" i="26"/>
  <c r="G1196" i="26" s="1"/>
  <c r="G1200" i="26" s="1"/>
  <c r="C15" i="33"/>
  <c r="M14" i="12"/>
  <c r="E18" i="32"/>
  <c r="B10" i="33"/>
  <c r="U10" i="33" s="1"/>
  <c r="H15" i="33"/>
  <c r="Y14" i="12"/>
  <c r="F15" i="33"/>
  <c r="U14" i="12"/>
  <c r="G15" i="33"/>
  <c r="W14" i="12"/>
  <c r="D15" i="33"/>
  <c r="O14" i="12"/>
  <c r="G14" i="1" l="1"/>
  <c r="K7" i="1"/>
  <c r="O7" i="1" s="1"/>
  <c r="I1274" i="16"/>
  <c r="I2170" i="16" s="1"/>
  <c r="J33" i="2"/>
  <c r="M6" i="1"/>
  <c r="S16" i="12"/>
  <c r="S22" i="12" s="1"/>
  <c r="B15" i="33"/>
  <c r="U15" i="33" s="1"/>
  <c r="K14" i="12"/>
  <c r="M16" i="12"/>
  <c r="M21" i="12" s="1"/>
  <c r="O16" i="12"/>
  <c r="O21" i="12" s="1"/>
  <c r="W16" i="12"/>
  <c r="W22" i="12" s="1"/>
  <c r="U16" i="12"/>
  <c r="U22" i="12" s="1"/>
  <c r="Y16" i="12"/>
  <c r="Y22" i="12" s="1"/>
  <c r="K14" i="1" l="1"/>
  <c r="O14" i="1" s="1"/>
  <c r="AA32" i="12"/>
  <c r="J10" i="2"/>
  <c r="L10" i="2" s="1"/>
  <c r="J36" i="2"/>
  <c r="U18" i="12"/>
  <c r="M18" i="12"/>
  <c r="S18" i="12"/>
  <c r="S26" i="12" s="1"/>
  <c r="S30" i="12" s="1"/>
  <c r="AA14" i="12"/>
  <c r="AE14" i="12" s="1"/>
  <c r="K16" i="12"/>
  <c r="K18" i="12" s="1"/>
  <c r="Y18" i="12"/>
  <c r="W18" i="12"/>
  <c r="O18" i="12"/>
  <c r="AA22" i="12"/>
  <c r="AE32" i="12" l="1"/>
  <c r="AC32" i="12"/>
  <c r="M25" i="12"/>
  <c r="M26" i="12"/>
  <c r="K26" i="12"/>
  <c r="K25" i="12"/>
  <c r="AA18" i="12"/>
  <c r="AE18" i="12" s="1"/>
  <c r="AA16" i="12"/>
  <c r="K21" i="12"/>
  <c r="AA25" i="12" l="1"/>
  <c r="U30" i="12"/>
  <c r="Y30" i="12"/>
  <c r="M30" i="12"/>
  <c r="AA28" i="12"/>
  <c r="W30" i="12"/>
  <c r="AA21" i="12"/>
  <c r="K30" i="12"/>
  <c r="AA26" i="12"/>
  <c r="O30" i="12"/>
  <c r="AE25" i="12" l="1"/>
  <c r="AG25" i="12"/>
  <c r="AG26" i="12"/>
  <c r="AE26" i="12"/>
  <c r="AA30" i="12"/>
  <c r="AA35" i="12" l="1"/>
  <c r="AE30" i="12"/>
  <c r="AA37" i="12" l="1"/>
  <c r="AE35" i="12"/>
  <c r="AE37" i="12" l="1"/>
  <c r="M7" i="1"/>
  <c r="M14" i="1" s="1"/>
  <c r="J9" i="2"/>
  <c r="L9" i="2" l="1"/>
  <c r="J12" i="2"/>
  <c r="J52" i="2" s="1"/>
  <c r="J54" i="2" l="1"/>
  <c r="J73" i="2" s="1"/>
  <c r="J58" i="2"/>
  <c r="J60" i="2" s="1"/>
  <c r="J62" i="2" s="1"/>
  <c r="J64" i="2" s="1"/>
  <c r="J56" i="2" l="1"/>
  <c r="J66" i="2" s="1"/>
  <c r="J71" i="2" l="1"/>
  <c r="J75" i="2" s="1"/>
  <c r="C4" i="44" l="1"/>
  <c r="C4" i="6" s="1"/>
  <c r="H19" i="6" s="1"/>
  <c r="G19" i="6" s="1"/>
  <c r="H13" i="44" l="1"/>
  <c r="G13" i="44" s="1"/>
  <c r="H9" i="44"/>
  <c r="G9" i="44" s="1"/>
  <c r="H19" i="44"/>
  <c r="G19" i="44" s="1"/>
  <c r="H10" i="44"/>
  <c r="G10" i="44" s="1"/>
  <c r="H18" i="44"/>
  <c r="G18" i="44" s="1"/>
  <c r="H12" i="44"/>
  <c r="G12" i="44" s="1"/>
  <c r="H16" i="44"/>
  <c r="H14" i="44"/>
  <c r="G14" i="44" s="1"/>
  <c r="H17" i="44"/>
  <c r="G17" i="44" s="1"/>
  <c r="H15" i="44"/>
  <c r="G15" i="44" s="1"/>
  <c r="H11" i="44"/>
  <c r="G11" i="44" s="1"/>
  <c r="H9" i="6"/>
  <c r="G9" i="6" s="1"/>
  <c r="H13" i="6"/>
  <c r="G13" i="6" s="1"/>
  <c r="H18" i="6"/>
  <c r="G18" i="6" s="1"/>
  <c r="H17" i="6"/>
  <c r="G17" i="6" s="1"/>
  <c r="H15" i="6"/>
  <c r="G15" i="6" s="1"/>
  <c r="H10" i="6"/>
  <c r="G10" i="6" s="1"/>
  <c r="H16" i="6"/>
  <c r="H11" i="6"/>
  <c r="G11" i="6" s="1"/>
  <c r="H14" i="6"/>
  <c r="G14" i="6" s="1"/>
  <c r="H12" i="6"/>
  <c r="G12" i="6" s="1"/>
  <c r="H21" i="44" l="1"/>
  <c r="H21" i="6"/>
</calcChain>
</file>

<file path=xl/comments1.xml><?xml version="1.0" encoding="utf-8"?>
<comments xmlns="http://schemas.openxmlformats.org/spreadsheetml/2006/main">
  <authors>
    <author>Buck, Glenn W.</author>
  </authors>
  <commentList>
    <comment ref="B10" authorId="0">
      <text>
        <r>
          <rPr>
            <b/>
            <sz val="9"/>
            <color indexed="81"/>
            <rFont val="Tahoma"/>
            <family val="2"/>
          </rPr>
          <t>Buck, Glenn W.:</t>
        </r>
        <r>
          <rPr>
            <sz val="9"/>
            <color indexed="81"/>
            <rFont val="Tahoma"/>
            <family val="2"/>
          </rPr>
          <t xml:space="preserve">
This includes 1 addition from FY 2013.
</t>
        </r>
      </text>
    </comment>
  </commentList>
</comments>
</file>

<file path=xl/sharedStrings.xml><?xml version="1.0" encoding="utf-8"?>
<sst xmlns="http://schemas.openxmlformats.org/spreadsheetml/2006/main" count="51762" uniqueCount="1462">
  <si>
    <t>Services</t>
  </si>
  <si>
    <t>Gross Additions</t>
  </si>
  <si>
    <t>Accumulated</t>
  </si>
  <si>
    <t>Depreciation</t>
  </si>
  <si>
    <t xml:space="preserve">Annual </t>
  </si>
  <si>
    <t>Depreciation Expense</t>
  </si>
  <si>
    <t>Clamps/Cathodic Protection</t>
  </si>
  <si>
    <t>Measuring &amp; Regulating Station Equipment</t>
  </si>
  <si>
    <t>Transfer of Services</t>
  </si>
  <si>
    <t>Additions</t>
  </si>
  <si>
    <t>Retirements</t>
  </si>
  <si>
    <t>Total Retirements</t>
  </si>
  <si>
    <t>Annual</t>
  </si>
  <si>
    <t>Total ISRS Retirements</t>
  </si>
  <si>
    <t>Laclede Gas Company</t>
  </si>
  <si>
    <t>ISRS Revenue Requirement Calculation</t>
  </si>
  <si>
    <t>ISRS Activity:</t>
  </si>
  <si>
    <t>Accumulated Depreciation</t>
  </si>
  <si>
    <t>Deferred Taxes</t>
  </si>
  <si>
    <t>Work Orders Placed in Service</t>
  </si>
  <si>
    <t>Gas Utility Plant Projects - Service Line Replacements and Insertion Projects:</t>
  </si>
  <si>
    <t>Total Net</t>
  </si>
  <si>
    <t>Total ISRS Rate Base</t>
  </si>
  <si>
    <t>Capital Structure/Rate of Return for ISRS</t>
  </si>
  <si>
    <t>% of Cap Structure</t>
  </si>
  <si>
    <t>Embedded Cost</t>
  </si>
  <si>
    <t>Weighted Cost</t>
  </si>
  <si>
    <t>LTD</t>
  </si>
  <si>
    <t>Average</t>
  </si>
  <si>
    <t>UOI Required</t>
  </si>
  <si>
    <t>Income Tax Conversion Factor</t>
  </si>
  <si>
    <t>Revenue Requirement Before Interest Deductibility</t>
  </si>
  <si>
    <t>Marginal Income Tax Rate</t>
  </si>
  <si>
    <t>Income Tax Reduction due to Interest</t>
  </si>
  <si>
    <t>Revenue Requirement Impact of Interest Deductibility</t>
  </si>
  <si>
    <t>Total Revenue Requirement on Capital</t>
  </si>
  <si>
    <t>ISRS Depreciation Expense</t>
  </si>
  <si>
    <t>Regulator Stations</t>
  </si>
  <si>
    <t>Main Replacements</t>
  </si>
  <si>
    <t>Service Line Replacements and Insertion Projects</t>
  </si>
  <si>
    <t>Gas Utility Plant Projects - Regulator Stations:</t>
  </si>
  <si>
    <t>Annual Depreciation</t>
  </si>
  <si>
    <t>Total</t>
  </si>
  <si>
    <t>Total Net Increase in Depreciation Expense</t>
  </si>
  <si>
    <t>Interest Deduction</t>
  </si>
  <si>
    <t>Total ISRS Revenues</t>
  </si>
  <si>
    <t>ISRS Rate Design</t>
  </si>
  <si>
    <t>Residential</t>
  </si>
  <si>
    <t>C&amp;I 1</t>
  </si>
  <si>
    <t>C&amp;I 2</t>
  </si>
  <si>
    <t>C&amp;I 3</t>
  </si>
  <si>
    <t>LV</t>
  </si>
  <si>
    <t>Interruptible</t>
  </si>
  <si>
    <t>Gas Light</t>
  </si>
  <si>
    <t>Vehicular Fuel</t>
  </si>
  <si>
    <t>Liquid Propane</t>
  </si>
  <si>
    <t>Customer</t>
  </si>
  <si>
    <t>Charge</t>
  </si>
  <si>
    <t>Weighted</t>
  </si>
  <si>
    <t>Percentage</t>
  </si>
  <si>
    <t>Number of</t>
  </si>
  <si>
    <t>Customer Charge</t>
  </si>
  <si>
    <t>Customer Nos.</t>
  </si>
  <si>
    <t xml:space="preserve">ISRS </t>
  </si>
  <si>
    <t>ISRS</t>
  </si>
  <si>
    <t>Revenues</t>
  </si>
  <si>
    <t>Customer Rate Class</t>
  </si>
  <si>
    <t>Mains - Replacements</t>
  </si>
  <si>
    <t>Mains - Relocations</t>
  </si>
  <si>
    <t>Total ISRS Eligible Property Additions</t>
  </si>
  <si>
    <t>Ratio to</t>
  </si>
  <si>
    <t>Gas Utility Plant Projects - Main Replacements and Other Projects Extending Useful Life of Mains:</t>
  </si>
  <si>
    <t>Adjusted Tax Basis on Additions</t>
  </si>
  <si>
    <t>Tax Depreciation On Adj. Basis</t>
  </si>
  <si>
    <t>Total Tax Depreciation</t>
  </si>
  <si>
    <t>Total Book Depreciation</t>
  </si>
  <si>
    <t xml:space="preserve">Difference Between Book and </t>
  </si>
  <si>
    <t>Tax Depreciation</t>
  </si>
  <si>
    <t>Mains Reinforcement</t>
  </si>
  <si>
    <t>Main Relocations</t>
  </si>
  <si>
    <t>Main Replacements, etc.</t>
  </si>
  <si>
    <t>Main Reinforcements</t>
  </si>
  <si>
    <t>Main Relocations net of Reimbursements</t>
  </si>
  <si>
    <t>Customers*</t>
  </si>
  <si>
    <t>Gas Utility Plant Projects - Main Reinforcements Related to Other ISRS Eligible Projects:</t>
  </si>
  <si>
    <t>MAIN REPLACEMENTS - ADDITIONS</t>
  </si>
  <si>
    <t>PLANT</t>
  </si>
  <si>
    <t>WORK</t>
  </si>
  <si>
    <t>BUDGET</t>
  </si>
  <si>
    <t>IN SERVICE</t>
  </si>
  <si>
    <t>ADDITION</t>
  </si>
  <si>
    <t xml:space="preserve">DEPR. </t>
  </si>
  <si>
    <t>ACCUM .</t>
  </si>
  <si>
    <t>DEPR.</t>
  </si>
  <si>
    <t>ACCOUNT</t>
  </si>
  <si>
    <t>ORDER</t>
  </si>
  <si>
    <t>PROJECT</t>
  </si>
  <si>
    <t>DESCRIPTION</t>
  </si>
  <si>
    <t>DATE</t>
  </si>
  <si>
    <t>AMOUNT</t>
  </si>
  <si>
    <t>MONTHS</t>
  </si>
  <si>
    <t>MO. RATE</t>
  </si>
  <si>
    <t>EXPENSE</t>
  </si>
  <si>
    <t>SERVICE TRANSFER WORK ORDERS</t>
  </si>
  <si>
    <t>RELATED</t>
  </si>
  <si>
    <t>WORK ORDER</t>
  </si>
  <si>
    <t>DEPR .</t>
  </si>
  <si>
    <t>TOTAL</t>
  </si>
  <si>
    <t>Total Main Replacements and Other Projects Extending Useful Life of Mains</t>
  </si>
  <si>
    <t>SERVICE LINE REPLACEMENTS AND INSERTION PROJECTS - ADDITIONS</t>
  </si>
  <si>
    <t>Total Service Line Replacements and Insertion Projects:</t>
  </si>
  <si>
    <t>REGULATOR STATIONS - ADDITIONS</t>
  </si>
  <si>
    <t>Total Regulator Station Replacements</t>
  </si>
  <si>
    <t>MAIN RELOCATIONS NET OF REIMBURSEMENTS - NET ADDITIONS</t>
  </si>
  <si>
    <t>Total Main Relocations Net of Reimbursements</t>
  </si>
  <si>
    <t>MAIN REINFORCEMENTS RELATED TO OTHER ISRS ELIGIBLE PROJECTS</t>
  </si>
  <si>
    <t>ACCOUNT 376__ MAINS REINFORCEMENTS RELATED TO OTHER ISRS ELIGIBLE PROJECTS</t>
  </si>
  <si>
    <t>Total Main Reinforcements related to other ISRS-eligible projects</t>
  </si>
  <si>
    <t>Total ISRS-Eligible Additions</t>
  </si>
  <si>
    <t>MAIN REPLACEMENTS - RETIREMENTS</t>
  </si>
  <si>
    <t>MAINS - PLASTIC - RETIREMENTS - MAIN REPLACEMENTS</t>
  </si>
  <si>
    <t>RETIREMENT</t>
  </si>
  <si>
    <t>CWO</t>
  </si>
  <si>
    <t xml:space="preserve">DEPR.  </t>
  </si>
  <si>
    <t>MAINS - CAST IRON - RETIREMENTS - MAIN REPLACEMENTS</t>
  </si>
  <si>
    <t>TOTAL - MAINS - CAST IRON - RETIREMENTS - MAIN REPLACEMENTS</t>
  </si>
  <si>
    <t>MAINS - STEEL - RETIREMENTS - MAIN REPLACEMENTS</t>
  </si>
  <si>
    <t>TOTAL MAINS - STEEL - RETIREMENTS - MAIN REPLACEMENTS</t>
  </si>
  <si>
    <t>TOTAL MAIN RETIREMENTS - MAIN REPLACEMENTS</t>
  </si>
  <si>
    <t>RETIREMENT OF SERVICES</t>
  </si>
  <si>
    <t>TOTAL RETIREMENTS - SERVICES</t>
  </si>
  <si>
    <t>RETIREMENTS - MAIN RELOCATIONS</t>
  </si>
  <si>
    <t>TOTAL MAINS - PLASTIC - RETIREMENTS - MAIN RELOCATIONS</t>
  </si>
  <si>
    <t>MAINS - CAST IRON - RETIREMENTS - MAIN RELOCATIONS</t>
  </si>
  <si>
    <t xml:space="preserve">EXPENSE </t>
  </si>
  <si>
    <t>TOTAL MAINS - CAST IRON - RETIREMENTS - MAIN RELOCATIONS</t>
  </si>
  <si>
    <t>MAINS - STEEL - RETIREMENTS - MAIN RELOCATIONS</t>
  </si>
  <si>
    <t xml:space="preserve"> TOTAL MAINS - STEEL - RETIREMENTS - MAIN RELOCATIONS</t>
  </si>
  <si>
    <t>TOTAL MAIN RETIREMENTS - MAIN RELOCATIONS</t>
  </si>
  <si>
    <t>TOTAL RETIREMENTS - ISRS ELIGIBLE PROPERTY</t>
  </si>
  <si>
    <t>Appendix B</t>
  </si>
  <si>
    <t>Page 11 of 12</t>
  </si>
  <si>
    <t>Transportation</t>
  </si>
  <si>
    <t>Transportation - Other**</t>
  </si>
  <si>
    <t>**Single customers with multiple accounts located on contiguous property.</t>
  </si>
  <si>
    <t>Trans - Other</t>
  </si>
  <si>
    <t>MAIN REPLACEMENTS/RELOCATIONS - ADDITIONS</t>
  </si>
  <si>
    <t>Fiscal Year</t>
  </si>
  <si>
    <t>Replacements</t>
  </si>
  <si>
    <t>Relocations</t>
  </si>
  <si>
    <t xml:space="preserve"> </t>
  </si>
  <si>
    <t>TOTAL - MAINS - PLASTIC - RETIREMENTS - MAIN REPLACEMENTS</t>
  </si>
  <si>
    <t>MAINS - PLASTIC - RETIREMENTS - MAIN RELOCATIONS</t>
  </si>
  <si>
    <t>Current</t>
  </si>
  <si>
    <t>In Svc. Dt.</t>
  </si>
  <si>
    <t>Months</t>
  </si>
  <si>
    <t>Monthly Customer Numbers by Class</t>
  </si>
  <si>
    <t>15 Year Life</t>
  </si>
  <si>
    <t>20 Year Life</t>
  </si>
  <si>
    <t>MACRS Life</t>
  </si>
  <si>
    <t>MACRS life</t>
  </si>
  <si>
    <t>BP*</t>
  </si>
  <si>
    <t>Total Company ISRS Revenues</t>
  </si>
  <si>
    <t>Total Staff Expected ISRS Revenues</t>
  </si>
  <si>
    <t>Average of Company and Staff Recommendations</t>
  </si>
  <si>
    <t>FY 2007</t>
  </si>
  <si>
    <t>RETIREMENT - REGULATOR STATIONS</t>
  </si>
  <si>
    <t>TOTAL RETIREMENTS - REGULATOR STATIONS</t>
  </si>
  <si>
    <t>Preferred Stock</t>
  </si>
  <si>
    <t>Common Equity</t>
  </si>
  <si>
    <t>Tax Multiplier</t>
  </si>
  <si>
    <t>Composite Weighted Cost of Debt</t>
  </si>
  <si>
    <t>Total Capital *</t>
  </si>
  <si>
    <t>Deferred</t>
  </si>
  <si>
    <t>BONUS CODES:</t>
  </si>
  <si>
    <t>C - 0%</t>
  </si>
  <si>
    <t>B - 50%</t>
  </si>
  <si>
    <t>E - Blankets</t>
  </si>
  <si>
    <t>Increase in Accumulated Deferred Income Taxes and Accumulated Depreciation</t>
  </si>
  <si>
    <t>Associated with Eligible Infrastructure System Replacements which are included in a</t>
  </si>
  <si>
    <t>Currently Effective ISRS</t>
  </si>
  <si>
    <t>Total Incremental Accumulated Depreciation</t>
  </si>
  <si>
    <t>Total Incremental Accumulated Deferred Taxes</t>
  </si>
  <si>
    <t>Bonus Code</t>
  </si>
  <si>
    <t>C</t>
  </si>
  <si>
    <t>E</t>
  </si>
  <si>
    <t>Bonus</t>
  </si>
  <si>
    <t>Code</t>
  </si>
  <si>
    <t>A</t>
  </si>
  <si>
    <t>B</t>
  </si>
  <si>
    <t>50% Bonus</t>
  </si>
  <si>
    <t>0% Bonus</t>
  </si>
  <si>
    <t>* Eff. 2/1/08 - All Blankets go to Bonus Code B per Tax Accounting</t>
  </si>
  <si>
    <t>Bonus Depreciation</t>
  </si>
  <si>
    <t>Bonus Depreciation for Period</t>
  </si>
  <si>
    <t xml:space="preserve">Bonus Depreciation for Period </t>
  </si>
  <si>
    <t>For Services, Regulator Stations, and Main Reinforcements</t>
  </si>
  <si>
    <t>Gets 50% bonus code if meets the following criteria:</t>
  </si>
  <si>
    <t>(2) Blanket work order (starts with 69)</t>
  </si>
  <si>
    <t>(1) In service date of Feb-08 or later - to capture month lag convention in Tax.</t>
  </si>
  <si>
    <t>Blanket</t>
  </si>
  <si>
    <t>WO</t>
  </si>
  <si>
    <t>In-Service</t>
  </si>
  <si>
    <t>Date</t>
  </si>
  <si>
    <t>Service Transfer Work Orders</t>
  </si>
  <si>
    <t>Mains Cast Iron Leak Clamps</t>
  </si>
  <si>
    <t>Regulator Stations - Additions</t>
  </si>
  <si>
    <t>Main Reinforcements Related to Other ISRS Projects</t>
  </si>
  <si>
    <t>15-year MACRS</t>
  </si>
  <si>
    <t>20-year MACRS</t>
  </si>
  <si>
    <t>ACCOUNT 376__ PLASTIC MAINS REINFORCEMENT RELATED TO RELOCATION OF GAS MAIN</t>
  </si>
  <si>
    <t>Depreciation for the period</t>
  </si>
  <si>
    <t>Gas Utility Plant Projects - Main Relocations net of Reimbursements:</t>
  </si>
  <si>
    <t>for Plant in Service</t>
  </si>
  <si>
    <t>FISCAL</t>
  </si>
  <si>
    <t>YEAR</t>
  </si>
  <si>
    <t>Distribution Plant - Services - Renewed</t>
  </si>
  <si>
    <t>Distribution Plant - Mains - Replacement</t>
  </si>
  <si>
    <t>BP34</t>
  </si>
  <si>
    <t>Distribution Plant - Mains - Relocation</t>
  </si>
  <si>
    <t>Total Distribution Plant - Mains - Relocation</t>
  </si>
  <si>
    <t>Fiscal</t>
  </si>
  <si>
    <t>Year</t>
  </si>
  <si>
    <t>na</t>
  </si>
  <si>
    <t>ISRS Deferred Taxes — Rate Base Reduction</t>
  </si>
  <si>
    <t>G</t>
  </si>
  <si>
    <t>G - 100%</t>
  </si>
  <si>
    <t>100% Bonus</t>
  </si>
  <si>
    <t>G &amp; E</t>
  </si>
  <si>
    <t>Overall Rate of Return per GR-2010-0171</t>
  </si>
  <si>
    <t>Weighted Cost of Debt per GR-2010-0171</t>
  </si>
  <si>
    <t xml:space="preserve">Laclede Gas Company </t>
  </si>
  <si>
    <t xml:space="preserve"> ISRS Calculation of Property Taxes</t>
  </si>
  <si>
    <t>DISTRIBUTION REAL ESTATE</t>
  </si>
  <si>
    <t>Service Additions</t>
  </si>
  <si>
    <t>Total Service Additions</t>
  </si>
  <si>
    <t>Specific Real Additions</t>
  </si>
  <si>
    <t>376.10</t>
  </si>
  <si>
    <t>Mains - 376s</t>
  </si>
  <si>
    <t>Total Specific Additions</t>
  </si>
  <si>
    <t>Mains - Cast Iron</t>
  </si>
  <si>
    <t>Mains - Steel</t>
  </si>
  <si>
    <t>Mains - Plastic</t>
  </si>
  <si>
    <t>Net Real Estate</t>
  </si>
  <si>
    <t>Assessment Rate</t>
  </si>
  <si>
    <t>Assessed Value</t>
  </si>
  <si>
    <t>Real Estate Rate/$100</t>
  </si>
  <si>
    <t>Real Estate Taxes</t>
  </si>
  <si>
    <t>DISTRIBUTION PERSONAL PROPERTY</t>
  </si>
  <si>
    <t>378.00</t>
  </si>
  <si>
    <t>379.00</t>
  </si>
  <si>
    <t>Total Specific Personal</t>
  </si>
  <si>
    <t>Specific Personal Retirements</t>
  </si>
  <si>
    <t>Net Personal Property</t>
  </si>
  <si>
    <t>Personal Prop. Rate/$100</t>
  </si>
  <si>
    <t>Personal Property Taxes</t>
  </si>
  <si>
    <t>Total Property Taxes</t>
  </si>
  <si>
    <t>REAL ESTATE, PERSONAL PROPERTY AND MANUFACTURERS TAXES</t>
  </si>
  <si>
    <t>ASSESSED VALUE</t>
  </si>
  <si>
    <t>CITY OF ST LOUIS:</t>
  </si>
  <si>
    <t>REAL PROPERTY</t>
  </si>
  <si>
    <t>PERSONAL PROPERTY</t>
  </si>
  <si>
    <t>SUBTOTAL CITY</t>
  </si>
  <si>
    <t>ST LOUIS COUNTY:</t>
  </si>
  <si>
    <t>REAL ESTATE</t>
  </si>
  <si>
    <t>DIST. PROP. - RE</t>
  </si>
  <si>
    <t>CHESTERFIELD/MONARCH LEVEE</t>
  </si>
  <si>
    <t>HOWARD BEND LEVEE</t>
  </si>
  <si>
    <t>RIVERPORT LEVEE</t>
  </si>
  <si>
    <t>CITY AND VILLAGE PP</t>
  </si>
  <si>
    <t>SUBTOTAL COUNTY</t>
  </si>
  <si>
    <t>ST CHARLES COUNTY:</t>
  </si>
  <si>
    <t>NORTH COUNTY LEVEE</t>
  </si>
  <si>
    <t>LAKESIDE 370 LEVEE</t>
  </si>
  <si>
    <t>SUBTOTAL STC CNTY</t>
  </si>
  <si>
    <t>ST CHARLES DIVISION</t>
  </si>
  <si>
    <t>WARREN COUNTY</t>
  </si>
  <si>
    <t>MONAT DIVISION:</t>
  </si>
  <si>
    <t>FRANKLIN COUNTY:</t>
  </si>
  <si>
    <t>DIST. PROP. - PP</t>
  </si>
  <si>
    <t>MIDWEST DIVISION</t>
  </si>
  <si>
    <t>MFGR. LICENSE:</t>
  </si>
  <si>
    <t>COUNTY (UTIL AMT ONLY)</t>
  </si>
  <si>
    <t>CITY (UTIL AMT ONLY)</t>
  </si>
  <si>
    <t>SUBTOTAL AD VALOREM</t>
  </si>
  <si>
    <t>LACLEDE PIPELINE</t>
  </si>
  <si>
    <t>CITY REAL ESTATE</t>
  </si>
  <si>
    <t>COUNTY REAL ESTATE</t>
  </si>
  <si>
    <t>COUNTY PERSONAL PROPERTY</t>
  </si>
  <si>
    <t>TOTAL PIPELINE</t>
  </si>
  <si>
    <t>LACLEDE ENERGY</t>
  </si>
  <si>
    <t>CITY PERSONAL PROPERTY</t>
  </si>
  <si>
    <t>LACLEDE VENTURE</t>
  </si>
  <si>
    <t>COUNTY MFGRS/PERS. PROP.</t>
  </si>
  <si>
    <t>TOTAL ALL</t>
  </si>
  <si>
    <t>Assessed</t>
  </si>
  <si>
    <t>Subs</t>
  </si>
  <si>
    <t>RATES</t>
  </si>
  <si>
    <t>APPURTENANCES (RE)</t>
  </si>
  <si>
    <t>CITY AND VILLAGE</t>
  </si>
  <si>
    <t>Total Real Estate</t>
  </si>
  <si>
    <t>FRANKLIN DIVISION:</t>
  </si>
  <si>
    <t>DIST PROP. - PP</t>
  </si>
  <si>
    <t>Total Personal Property</t>
  </si>
  <si>
    <t>Taxes</t>
  </si>
  <si>
    <t>ACCOUNT 37800 MEASURING &amp; REGULATING STATION EQUIPMENT</t>
  </si>
  <si>
    <t>Deferred Income Taxes (@38.5272%)</t>
  </si>
  <si>
    <t>MACRS Rates</t>
  </si>
  <si>
    <t>Year 1</t>
  </si>
  <si>
    <t>Year 2</t>
  </si>
  <si>
    <t>Year 3</t>
  </si>
  <si>
    <t>Year 4</t>
  </si>
  <si>
    <t>15 yr</t>
  </si>
  <si>
    <t>20 yr</t>
  </si>
  <si>
    <t>#Months</t>
  </si>
  <si>
    <t># Months</t>
  </si>
  <si>
    <t>Page 12 of 15</t>
  </si>
  <si>
    <t>Case GR-2013-0171</t>
  </si>
  <si>
    <t>* Reflects Stipulation and Agreement in GR-2013-0171, Late Filed Exhibit 1</t>
  </si>
  <si>
    <t>376300-Mains - Plastic</t>
  </si>
  <si>
    <t>3301L</t>
  </si>
  <si>
    <t>696000</t>
  </si>
  <si>
    <t>3301M</t>
  </si>
  <si>
    <t>69600 MAIN VAR INST MTCE</t>
  </si>
  <si>
    <t>698000</t>
  </si>
  <si>
    <t>69800 MAIN VAR INST MTCE</t>
  </si>
  <si>
    <t>376100-Mains - Steel</t>
  </si>
  <si>
    <t>699000</t>
  </si>
  <si>
    <t>69900 MAIN STL INST MTCE</t>
  </si>
  <si>
    <t>699220</t>
  </si>
  <si>
    <t>69922 MAIN PLS INST MTCE</t>
  </si>
  <si>
    <t>699500</t>
  </si>
  <si>
    <t>69950 MAIN STL INST MTCE</t>
  </si>
  <si>
    <t>699720</t>
  </si>
  <si>
    <t>69972 MAIN PLS INST MTCE</t>
  </si>
  <si>
    <t>3304L</t>
  </si>
  <si>
    <t>000569</t>
  </si>
  <si>
    <t>4015F 6P 2P Lemay Ferry</t>
  </si>
  <si>
    <t>3303L</t>
  </si>
  <si>
    <t>3504L</t>
  </si>
  <si>
    <t>3403L</t>
  </si>
  <si>
    <t>376200-Mains - Cast Iron</t>
  </si>
  <si>
    <t>699010</t>
  </si>
  <si>
    <t>3503L</t>
  </si>
  <si>
    <t>69901 MN LEAK CLAMPS CTY</t>
  </si>
  <si>
    <t>699510</t>
  </si>
  <si>
    <t>69951 MN LEAK CLAMPS CO</t>
  </si>
  <si>
    <t>697390</t>
  </si>
  <si>
    <t>3501M</t>
  </si>
  <si>
    <t>69739 CATHODIC PROT MAIN</t>
  </si>
  <si>
    <t>ACCOUNT 37620 MAINS CAST IRON LEAK CLAMPS</t>
  </si>
  <si>
    <t>ACCOUNT 37670 MAINS CATHODIC PROTECTION</t>
  </si>
  <si>
    <t>3403M</t>
  </si>
  <si>
    <t>3401L</t>
  </si>
  <si>
    <t>ACCOUNT 38020 SERVICES PLASTIC &amp; COPPER</t>
  </si>
  <si>
    <t>380200-Services - Plastic &amp; Copper</t>
  </si>
  <si>
    <t>695300</t>
  </si>
  <si>
    <t>69530 SVC REN 1/2 PL SO</t>
  </si>
  <si>
    <t>695310</t>
  </si>
  <si>
    <t>69531 SV REN 1IN PL SO</t>
  </si>
  <si>
    <t>695320</t>
  </si>
  <si>
    <t>69532 SV REN 1 1/4 PL SO</t>
  </si>
  <si>
    <t>695330</t>
  </si>
  <si>
    <t>69533 SV REN 2&amp;OVR PL SO</t>
  </si>
  <si>
    <t>695800</t>
  </si>
  <si>
    <t>69580 SVC REN 1/2 PL NO</t>
  </si>
  <si>
    <t>695810</t>
  </si>
  <si>
    <t>69581 SV REN 1IN PL NO</t>
  </si>
  <si>
    <t>695820</t>
  </si>
  <si>
    <t>69582 SV REN 1 1/4 PL NO</t>
  </si>
  <si>
    <t>695830</t>
  </si>
  <si>
    <t>69583 SV REN 2&amp;OVR PL NO</t>
  </si>
  <si>
    <t>695840</t>
  </si>
  <si>
    <t>69584 RNW COPPER SVCS-NORTH</t>
  </si>
  <si>
    <t>696400</t>
  </si>
  <si>
    <t>69640 SVC REN COR TRFR MIDW</t>
  </si>
  <si>
    <t>696450</t>
  </si>
  <si>
    <t>69645 SVC REN 1/2 PL MW</t>
  </si>
  <si>
    <t>696460</t>
  </si>
  <si>
    <t>69646 SVC REN 1IN PL MW</t>
  </si>
  <si>
    <t>697450</t>
  </si>
  <si>
    <t>69745 SVC REN 1/2 PL MN</t>
  </si>
  <si>
    <t>697460</t>
  </si>
  <si>
    <t>69746 SVC RNW 1IN PL  MN</t>
  </si>
  <si>
    <t>697480</t>
  </si>
  <si>
    <t>69748 SVC RNW 2" &amp; OVR MN</t>
  </si>
  <si>
    <t>698400</t>
  </si>
  <si>
    <t>69840 SVC RNW COR TRFR STCH</t>
  </si>
  <si>
    <t>698450</t>
  </si>
  <si>
    <t>69845 SVC RNW 1/2 PL  SC</t>
  </si>
  <si>
    <t>698460</t>
  </si>
  <si>
    <t>69846 SVC RNW 1IN PL  SC</t>
  </si>
  <si>
    <t>698470</t>
  </si>
  <si>
    <t>69847 SV RNW 1-1/4 PL SC</t>
  </si>
  <si>
    <t>698480</t>
  </si>
  <si>
    <t>69848 SV RNW 2&amp;OVR PL SC</t>
  </si>
  <si>
    <t>698500</t>
  </si>
  <si>
    <t>69850 RELAY COPPER SVC- ST CHR</t>
  </si>
  <si>
    <t>699300</t>
  </si>
  <si>
    <t>69930 SVC REN 1/2 PL CTY</t>
  </si>
  <si>
    <t>699310</t>
  </si>
  <si>
    <t>69931 SVC REN 1IN PL CTY</t>
  </si>
  <si>
    <t>699320</t>
  </si>
  <si>
    <t>69932 SVC REN 1 1/4 PL C</t>
  </si>
  <si>
    <t>699330</t>
  </si>
  <si>
    <t>69933 SVC REN 2&amp;OVR PL C</t>
  </si>
  <si>
    <t>699400</t>
  </si>
  <si>
    <t>69940 SVC REN COR TRANSFER CI</t>
  </si>
  <si>
    <t>699410</t>
  </si>
  <si>
    <t>69941 SVC REN COR TRANSFER CO</t>
  </si>
  <si>
    <t>695160</t>
  </si>
  <si>
    <t>69516 SVC RENEW STEEL SO</t>
  </si>
  <si>
    <t>695660</t>
  </si>
  <si>
    <t>69566 SVC RENEW STEEL NO</t>
  </si>
  <si>
    <t>698300</t>
  </si>
  <si>
    <t>69830 SVC RENEW STEEL SC</t>
  </si>
  <si>
    <t>699160</t>
  </si>
  <si>
    <t>69916 SVC RENEW STEEL C</t>
  </si>
  <si>
    <t>380100-Services - Steel</t>
  </si>
  <si>
    <t>696300</t>
  </si>
  <si>
    <t>69630 SVC RENEW STEEL MW</t>
  </si>
  <si>
    <t>ACCOUNT 38010 SERVICES STEEL</t>
  </si>
  <si>
    <t>ACCOUNT 379000 MEASURING &amp; REGULATING STATION EQUIPMENT - CITY GATE</t>
  </si>
  <si>
    <t>378000-Meas &amp; Reg Station Equipment</t>
  </si>
  <si>
    <t>60419 REPL BRISTOL NETWRK RTU'S</t>
  </si>
  <si>
    <t>60418 UPGRADE INSTRUMENTATION</t>
  </si>
  <si>
    <t xml:space="preserve"> LACLEDE DIVISION</t>
  </si>
  <si>
    <t>379000-Meas &amp; Reg Station Eqpt-City</t>
  </si>
  <si>
    <t xml:space="preserve">ACCOUNT 38010 SERVICES STEEL </t>
  </si>
  <si>
    <t>3303M</t>
  </si>
  <si>
    <t>ACCOUNT 37900 MEASURING &amp; REGULATING STATION EQUIPMENT - CITY GATE</t>
  </si>
  <si>
    <t>ACTUAL RATE</t>
  </si>
  <si>
    <t>CHESTERFILED/MONARCH LEVEE</t>
  </si>
  <si>
    <t>ST CHARLES COUNTY (Incl. St. Charles Div):</t>
  </si>
  <si>
    <t>REAL ESTATE - ACTUAL</t>
  </si>
  <si>
    <t>MONAT DIVISION</t>
  </si>
  <si>
    <t>SUBTOTAL MONAT</t>
  </si>
  <si>
    <t>FRANKLIN COUNTY</t>
  </si>
  <si>
    <t>SUBTOTAL FRANKLIN COUNTY</t>
  </si>
  <si>
    <t>SUBTOTAL MIDWEST</t>
  </si>
  <si>
    <t>SUBTOTAL MFGR. LICENSE</t>
  </si>
  <si>
    <t>TOTAL LACLEDE ENERGY</t>
  </si>
  <si>
    <t>LER STORAGE SERVICES</t>
  </si>
  <si>
    <t>LOUISIANA BIENVILLE PARISH</t>
  </si>
  <si>
    <t>CITY OF ARCARDIA</t>
  </si>
  <si>
    <t>LOUISIANA PROPERTY</t>
  </si>
  <si>
    <t>CY 2013</t>
  </si>
  <si>
    <t>ACCOUNT 376XX MAINS CAST IRON LEAK CLAMPS AND CATHOTIC PROTECTION LACLEDE DIVISION</t>
  </si>
  <si>
    <t>001172</t>
  </si>
  <si>
    <t>Refresh TM Regulator Stations</t>
  </si>
  <si>
    <t>Upgrade ER System Equipment</t>
  </si>
  <si>
    <t>606330</t>
  </si>
  <si>
    <t>60633 Inst Reg Sta Jefferson-Rut</t>
  </si>
  <si>
    <t>001712</t>
  </si>
  <si>
    <t>Inst 16489F 2P Cote Brilliante</t>
  </si>
  <si>
    <t>900169</t>
  </si>
  <si>
    <t>Inst 6228F 8P Loughborough</t>
  </si>
  <si>
    <t>900170</t>
  </si>
  <si>
    <t>Inst 3526F 6P Field &amp; Koeln</t>
  </si>
  <si>
    <t>900393</t>
  </si>
  <si>
    <t>Inst 3745F 8P Clayton Ave</t>
  </si>
  <si>
    <t>900485</t>
  </si>
  <si>
    <t>Inst 4236F 12P Alaska</t>
  </si>
  <si>
    <t>001535</t>
  </si>
  <si>
    <t>Inst 9098F 2P Arlington</t>
  </si>
  <si>
    <t>001582</t>
  </si>
  <si>
    <t>Inst 2986F 2P Elendale-Well Ph 4A</t>
  </si>
  <si>
    <t>001596</t>
  </si>
  <si>
    <t>Inst 10,564F 2P Claxton Ave</t>
  </si>
  <si>
    <t>340RL</t>
  </si>
  <si>
    <t>900313</t>
  </si>
  <si>
    <t>Inst 775F 2P Caulks Hill Rd CJ</t>
  </si>
  <si>
    <t>ISRS Filing</t>
  </si>
  <si>
    <t>Incremental Accumulated Deferred Income Taxes and Accumulated Depreciation</t>
  </si>
  <si>
    <t xml:space="preserve">Accumulated </t>
  </si>
  <si>
    <t>Income Taxes</t>
  </si>
  <si>
    <t>Incremental Change</t>
  </si>
  <si>
    <t>TOTAL INCREMENTAL CHANGE</t>
  </si>
  <si>
    <t>STATE OR FEDERAL</t>
  </si>
  <si>
    <t>STATUTE</t>
  </si>
  <si>
    <t>SAFETY REQUIREMENT</t>
  </si>
  <si>
    <t>a</t>
  </si>
  <si>
    <t xml:space="preserve">A, B, C, K </t>
  </si>
  <si>
    <t>900392</t>
  </si>
  <si>
    <t>Inst 580F 4P &amp; 255F 2P Ferguson</t>
  </si>
  <si>
    <t>Inst 4985F 4P Thrush-Walnut Pk 4A</t>
  </si>
  <si>
    <t>900467</t>
  </si>
  <si>
    <t>Repl w/ 2400F 2-4P Potomac AOR</t>
  </si>
  <si>
    <t>900480</t>
  </si>
  <si>
    <t>Inst 4528 8P Minerva</t>
  </si>
  <si>
    <t>900488</t>
  </si>
  <si>
    <t>Repl w/ 2873F 6P Hodiamont</t>
  </si>
  <si>
    <t>672220</t>
  </si>
  <si>
    <t>67222 54F 6S FERGUSON&amp;MELROSE</t>
  </si>
  <si>
    <t>Repl w/ 3774F 8P 8S Mullanphy</t>
  </si>
  <si>
    <t>Inst 6210F 8P Jamieson</t>
  </si>
  <si>
    <t>Inst 4565F 8P Page &amp; Evans</t>
  </si>
  <si>
    <t>001040</t>
  </si>
  <si>
    <t>Install 46F 4P Nashville</t>
  </si>
  <si>
    <t>002141</t>
  </si>
  <si>
    <t>Inst 6161F 2P Marshall-Well. Ph4C</t>
  </si>
  <si>
    <t>900072</t>
  </si>
  <si>
    <t>Inst 688F 2P &amp; 2527F 4P Lafayette</t>
  </si>
  <si>
    <t>900093</t>
  </si>
  <si>
    <t>Repl w/ 184F 2P Cass</t>
  </si>
  <si>
    <t>900264</t>
  </si>
  <si>
    <t>Int 3087F 4P 2P Baden Grid Ph 5A</t>
  </si>
  <si>
    <t>900265</t>
  </si>
  <si>
    <t>Repl w/ 3337F 2P Baden Ph 5B</t>
  </si>
  <si>
    <t>900266</t>
  </si>
  <si>
    <t>Inst 4640F 2P Baden Ph 5C</t>
  </si>
  <si>
    <t>900267</t>
  </si>
  <si>
    <t>Repl w/ 4536F 2P Baden Ph5D</t>
  </si>
  <si>
    <t>900268</t>
  </si>
  <si>
    <t>Inst 4411F 2P Baden Ph5E</t>
  </si>
  <si>
    <t>900277</t>
  </si>
  <si>
    <t>Repl w/ 1725F 2P Walnut Park Ph4B</t>
  </si>
  <si>
    <t>900281</t>
  </si>
  <si>
    <t>Inst 4984F 4PWellston Phase 2B</t>
  </si>
  <si>
    <t>900283</t>
  </si>
  <si>
    <t>Inst 5300F 2P Wellston Ph2D</t>
  </si>
  <si>
    <t>900375</t>
  </si>
  <si>
    <t>Inst 1747F 6P Litzsinger</t>
  </si>
  <si>
    <t>900388</t>
  </si>
  <si>
    <t>Repl w/ 332F 2P Tay Rd</t>
  </si>
  <si>
    <t>900390</t>
  </si>
  <si>
    <t>Inst 205F 1 1/4P Gore</t>
  </si>
  <si>
    <t>900395</t>
  </si>
  <si>
    <t>900412</t>
  </si>
  <si>
    <t>Repl w/ 412F 6P Holly Hills</t>
  </si>
  <si>
    <t>900415</t>
  </si>
  <si>
    <t>Repl w/ 1093F 2P Princeton</t>
  </si>
  <si>
    <t>900420</t>
  </si>
  <si>
    <t>Repl w/ 520F 2P Oregon</t>
  </si>
  <si>
    <t>900421</t>
  </si>
  <si>
    <t>Repl w/ 970F 2P Winnebago</t>
  </si>
  <si>
    <t>900422</t>
  </si>
  <si>
    <t>Repl w/ 780F 2P Taft</t>
  </si>
  <si>
    <t>900423</t>
  </si>
  <si>
    <t>Repl w/ 1373F 2P Dr MLK</t>
  </si>
  <si>
    <t>900424</t>
  </si>
  <si>
    <t>Repl w/ 520F 3P Red Bud</t>
  </si>
  <si>
    <t>900430</t>
  </si>
  <si>
    <t>Repl w/ 654F 2P Maurice</t>
  </si>
  <si>
    <t>900432</t>
  </si>
  <si>
    <t>Repl w/ 503F 2P Gravois</t>
  </si>
  <si>
    <t>900433</t>
  </si>
  <si>
    <t>Repl w/ 570F 4P Chippewa</t>
  </si>
  <si>
    <t>900439</t>
  </si>
  <si>
    <t>Inst 269F 2P Ferguson</t>
  </si>
  <si>
    <t>900456</t>
  </si>
  <si>
    <t>Inst 8175F 8P Jamieson McCausland</t>
  </si>
  <si>
    <t>900457</t>
  </si>
  <si>
    <t>Inst 4546F 2P Baden Ph5F</t>
  </si>
  <si>
    <t>900460</t>
  </si>
  <si>
    <t>Inst 3488F 2P Walnut Park Ph4E</t>
  </si>
  <si>
    <t>900461</t>
  </si>
  <si>
    <t>Inst 893F 2P Walnut Park Ph4F</t>
  </si>
  <si>
    <t>900471</t>
  </si>
  <si>
    <t>Inst 1879F 2P S. Holmes</t>
  </si>
  <si>
    <t>900481</t>
  </si>
  <si>
    <t>Inst 3125F 8P Union</t>
  </si>
  <si>
    <t>900635</t>
  </si>
  <si>
    <t>Inst 1228F 8P Manchester</t>
  </si>
  <si>
    <t>900668</t>
  </si>
  <si>
    <t>Inst 5690F 8P Cora</t>
  </si>
  <si>
    <t>001711</t>
  </si>
  <si>
    <t>900474</t>
  </si>
  <si>
    <t>900486</t>
  </si>
  <si>
    <t>900669</t>
  </si>
  <si>
    <t>900269</t>
  </si>
  <si>
    <t>Inst 1150F 4P Walnut Park Ph 5A</t>
  </si>
  <si>
    <t>900377</t>
  </si>
  <si>
    <t>Repl w/ 978F 2-4P Big Bend</t>
  </si>
  <si>
    <t>Repl w/ 525F 2P Clay St</t>
  </si>
  <si>
    <t>001327</t>
  </si>
  <si>
    <t>Inst 6068F 2P Wydown</t>
  </si>
  <si>
    <t>001330</t>
  </si>
  <si>
    <t>Inst 9084F 2P Aberdeen Pl</t>
  </si>
  <si>
    <t>900723</t>
  </si>
  <si>
    <t>Rel w/ 3350F 2P Valley Park</t>
  </si>
  <si>
    <t>900911</t>
  </si>
  <si>
    <t>900508</t>
  </si>
  <si>
    <t>Rel w/ 127F 2P Dearborn</t>
  </si>
  <si>
    <t>900813</t>
  </si>
  <si>
    <t>Rel w/ 700F 2P Froesel</t>
  </si>
  <si>
    <t>900233</t>
  </si>
  <si>
    <t>Rel w/ 1924F 6P Fee Fee Road</t>
  </si>
  <si>
    <t>900147</t>
  </si>
  <si>
    <t>Inst 2270F Route 364-Final Phase</t>
  </si>
  <si>
    <t>900602</t>
  </si>
  <si>
    <t>Rel w/ 24F 8S Natural Bridge</t>
  </si>
  <si>
    <t>647910</t>
  </si>
  <si>
    <t>64791 225F 2P S MAIN ST</t>
  </si>
  <si>
    <t>900444</t>
  </si>
  <si>
    <t>Rel w/405F 4P Pitman Hill Phase3 CJ</t>
  </si>
  <si>
    <t>900454</t>
  </si>
  <si>
    <t>Inst 229F 2P Pitman Hill Phase 3 CJ</t>
  </si>
  <si>
    <t>003304</t>
  </si>
  <si>
    <t>Replace Osceola &amp; Virginia Reg Sta</t>
  </si>
  <si>
    <t>005045</t>
  </si>
  <si>
    <t>Replace odorant tanks on MoNat Sys</t>
  </si>
  <si>
    <t xml:space="preserve">Inst 1747F 6P Litzsinger </t>
  </si>
  <si>
    <t xml:space="preserve">Inst 205F 1 1/4P Gore </t>
  </si>
  <si>
    <t xml:space="preserve">Repl w/ 780F 2P Taft </t>
  </si>
  <si>
    <t xml:space="preserve">Repl w/ 970F 2P Winnebago </t>
  </si>
  <si>
    <t xml:space="preserve">Inst 893F 2P Walnut Park Ph4F </t>
  </si>
  <si>
    <t xml:space="preserve">Repl w/ 412F 6P Holly Hills </t>
  </si>
  <si>
    <t xml:space="preserve">Repl w/ 520F 3P Red Bud </t>
  </si>
  <si>
    <t xml:space="preserve">Repl w/ 654F 2P Maurice </t>
  </si>
  <si>
    <t xml:space="preserve">Repl w/ 503F 2P Gravois </t>
  </si>
  <si>
    <t xml:space="preserve">Repl w/ 570F 4P Chippewa </t>
  </si>
  <si>
    <t xml:space="preserve">Rel w/ 1924F 6P Fee Fee Road </t>
  </si>
  <si>
    <t xml:space="preserve">Rel w/ 3350F 2P Valley Park </t>
  </si>
  <si>
    <t>Sept</t>
  </si>
  <si>
    <t>Sept 1 - Sept 30, 2014</t>
  </si>
  <si>
    <t>Oct 1, 2014 - Feb 28, 2015</t>
  </si>
  <si>
    <t>Fiscal Year 2014 (Sep 1 - Sep 30)</t>
  </si>
  <si>
    <t>Fiscal Year 2015 (Oct 1 - May 15))</t>
  </si>
  <si>
    <t>FY 2013</t>
  </si>
  <si>
    <t>Telemetry</t>
  </si>
  <si>
    <t xml:space="preserve">     FY 2013 </t>
  </si>
  <si>
    <t xml:space="preserve">    Fiscal Year 2013 (Sept 1 - Sept 30)</t>
  </si>
  <si>
    <t>Fiscal 2015</t>
  </si>
  <si>
    <t>OK - WOODS COUNTY</t>
  </si>
  <si>
    <t>LOUISIANA OCACHITA PARISH</t>
  </si>
  <si>
    <t>LOUISIANA FRANKLIN PARISH</t>
  </si>
  <si>
    <t>Additional Depreciation</t>
  </si>
  <si>
    <t>Previous Amount</t>
  </si>
  <si>
    <t>2013 ISRS Property Taxes as Updated</t>
  </si>
  <si>
    <t>2013 ISRS Property Taxes as Filed</t>
  </si>
  <si>
    <t>Net Property Taxes</t>
  </si>
  <si>
    <t>Legend for State or Federal Safety Requirements</t>
  </si>
  <si>
    <t>Regulatory Section Description</t>
  </si>
  <si>
    <t xml:space="preserve">Description of Capital Expenditure Rehabilitation or Replacement </t>
  </si>
  <si>
    <t>393.130 RSMo</t>
  </si>
  <si>
    <t>Safe and Adequate Service</t>
  </si>
  <si>
    <t>Replace, repair or remove unsafe pipeline segments</t>
  </si>
  <si>
    <t>4 CSR 240-40.030(13)(B)</t>
  </si>
  <si>
    <t>General Requirements for Maintenance</t>
  </si>
  <si>
    <t>4 CSR 240-40.030(15)</t>
  </si>
  <si>
    <t>Replacement Programs</t>
  </si>
  <si>
    <t>Replacement program requirements for certain pipelines</t>
  </si>
  <si>
    <t>D</t>
  </si>
  <si>
    <t>4 CSR 240-40.030(14)</t>
  </si>
  <si>
    <t>Gas Leaks</t>
  </si>
  <si>
    <t>Repair of system leaks through pipeline rehabilitation and replacements</t>
  </si>
  <si>
    <t>4 CSR 240-40.030(9)(T) and (U)</t>
  </si>
  <si>
    <t>Corrosion Control</t>
  </si>
  <si>
    <t>Remedial action in response to graphitization and corrosion through  pipeline rehabilitation and replacements</t>
  </si>
  <si>
    <t>F</t>
  </si>
  <si>
    <t>4 CSR 240-40.030(13)(Z)</t>
  </si>
  <si>
    <t>Protecting or Replacing Disturbed Cast Iron Pipelines</t>
  </si>
  <si>
    <t>Replacement of cast iron pipelines where support has been disturbed</t>
  </si>
  <si>
    <t>4 CSR 240-40.030(7)</t>
  </si>
  <si>
    <t>Construction requirements</t>
  </si>
  <si>
    <t>Construction expense associated with relocating and replacing pipelines</t>
  </si>
  <si>
    <t>H</t>
  </si>
  <si>
    <t>4 CSR 240-40.030(10)</t>
  </si>
  <si>
    <t>Testing Requirements</t>
  </si>
  <si>
    <t>Testing expense associated with relocating and replacing pipelines</t>
  </si>
  <si>
    <t>I</t>
  </si>
  <si>
    <t>4 CSR 240-40.030(13)(Y)</t>
  </si>
  <si>
    <t>Maintenance - Caulked Bell and Spigot Joints</t>
  </si>
  <si>
    <t>Install clamps and other sealing on exposed cast iron joints</t>
  </si>
  <si>
    <t>J</t>
  </si>
  <si>
    <t>4 CSR 240-40.030(16)</t>
  </si>
  <si>
    <t>Gas Transmission Pipeline Integrity Management</t>
  </si>
  <si>
    <t>Replace, repair or remove unsafe transmission pipeline segments</t>
  </si>
  <si>
    <t>K</t>
  </si>
  <si>
    <t>4 CSR 240-40.030(17)</t>
  </si>
  <si>
    <t>Gas Distribution Pipeline Integrity Management</t>
  </si>
  <si>
    <t>Replace, repair or remove unsafe distribution pipeline segments</t>
  </si>
  <si>
    <t>References to state safety rules should be interpreted to include the corresponding federal safety rule.</t>
  </si>
  <si>
    <t>ISRS Statute 393.1009(5):</t>
  </si>
  <si>
    <t>(a)</t>
  </si>
  <si>
    <t>Mains, valves, service lines, regulator stations, vaults and other pipeline system components installed to comply with state or federal safety requirements as replacements for existing facilities that have worn out or are in deteriorated condition;</t>
  </si>
  <si>
    <t>(b)</t>
  </si>
  <si>
    <t>Main relining projects, service line insertion projects, joint encapsulation projects, and other similar projects extending the useful life or enhancing the integrity of pipeline system components undertaken to comply with state or federal safety requirements;</t>
  </si>
  <si>
    <t>( c)</t>
  </si>
  <si>
    <t>Facilities relocations required due to construction or improvement of a highway, road, street, public way, or other public work;</t>
  </si>
  <si>
    <t>b</t>
  </si>
  <si>
    <t>A, B, I, K</t>
  </si>
  <si>
    <t>A, B, K</t>
  </si>
  <si>
    <t>c</t>
  </si>
  <si>
    <t>L</t>
  </si>
  <si>
    <t>4 CSR 240-40.030(13)(S)(1)</t>
  </si>
  <si>
    <t>Telemetering Requirement</t>
  </si>
  <si>
    <t>Replace Worn or Deteriorated Telemetry/SCADA Equipment</t>
  </si>
  <si>
    <t>M</t>
  </si>
  <si>
    <t>4 CSR 240-40.030(12)(P)(1)</t>
  </si>
  <si>
    <t xml:space="preserve">Requirements for Odorization of Gas </t>
  </si>
  <si>
    <t>Replace Worn or Deteriorated Odorization Equipment</t>
  </si>
  <si>
    <t xml:space="preserve">A, B, C, D, E, K </t>
  </si>
  <si>
    <t xml:space="preserve">A, B, C, F, K </t>
  </si>
  <si>
    <t xml:space="preserve">A, B, K, M </t>
  </si>
  <si>
    <t>001530</t>
  </si>
  <si>
    <t>Inst 7215F 2P Ethel</t>
  </si>
  <si>
    <t>900262</t>
  </si>
  <si>
    <t>Inst 7615F 12P Clifton Hill-Columbi</t>
  </si>
  <si>
    <t>900278</t>
  </si>
  <si>
    <t>Repl w/ 3977F 2P Walnut Park Ph4C</t>
  </si>
  <si>
    <t>900379</t>
  </si>
  <si>
    <t>Inst 783F 4P &amp; 529F 2POld Bonhomme</t>
  </si>
  <si>
    <t>900463</t>
  </si>
  <si>
    <t>Inst 4082F 2P Walnut Park Ph4H</t>
  </si>
  <si>
    <t>900484</t>
  </si>
  <si>
    <t>Inst 5203F 12P Ivanhoe</t>
  </si>
  <si>
    <t>900595</t>
  </si>
  <si>
    <t>Inst 4616F 8P Alaska</t>
  </si>
  <si>
    <t>900596</t>
  </si>
  <si>
    <t>Inst 3200F 8P Holly Hills</t>
  </si>
  <si>
    <t>900644</t>
  </si>
  <si>
    <t>Inst 4190F 8P Evans</t>
  </si>
  <si>
    <t>900645</t>
  </si>
  <si>
    <t>Inst 4690F 8P Vandeventer</t>
  </si>
  <si>
    <t>900692</t>
  </si>
  <si>
    <t>Inst 3834F 8P Lindell</t>
  </si>
  <si>
    <t>900713</t>
  </si>
  <si>
    <t>Inst 4816F 8P Penrod &amp; Sulphur</t>
  </si>
  <si>
    <t>900861</t>
  </si>
  <si>
    <t>Repl w/ 105F 4P McLaran</t>
  </si>
  <si>
    <t>900841</t>
  </si>
  <si>
    <t>Rel w/ 57F 4P Ashland AOR</t>
  </si>
  <si>
    <t>900892</t>
  </si>
  <si>
    <t>Rel w/ 180F 2S Elaine Drive</t>
  </si>
  <si>
    <t>Rel w/ 300F 2P Edgewood</t>
  </si>
  <si>
    <t>900852</t>
  </si>
  <si>
    <t>Rel w/ 570' 8S Rte100 Great Streets</t>
  </si>
  <si>
    <t>002137</t>
  </si>
  <si>
    <t>Inst 5955F 2P Boneta</t>
  </si>
  <si>
    <t>900068</t>
  </si>
  <si>
    <t>Repl w/ 1750F 2P Jefferson Ph 2</t>
  </si>
  <si>
    <t>900275</t>
  </si>
  <si>
    <t>Repl w/ 4989F 2P Wellington Ph4E</t>
  </si>
  <si>
    <t>900279</t>
  </si>
  <si>
    <t>Inst 3345F 2P Walnut Park Ph4D</t>
  </si>
  <si>
    <t>900282</t>
  </si>
  <si>
    <t>Inst 4400F 2P Wellston 2C</t>
  </si>
  <si>
    <t>900284</t>
  </si>
  <si>
    <t>Inst 5466F 2P Wellston Ph2E</t>
  </si>
  <si>
    <t>900462</t>
  </si>
  <si>
    <t>Repl w/ 2240F 2P Walnut Park Ph4G</t>
  </si>
  <si>
    <t>900464</t>
  </si>
  <si>
    <t>Inst 4741F 2PWalnut Park Ph 4I</t>
  </si>
  <si>
    <t>900475</t>
  </si>
  <si>
    <t>Inst 1895F 6P Koeln</t>
  </si>
  <si>
    <t>900557</t>
  </si>
  <si>
    <t>Inst 2123F 2P Walnut Park Ph6A</t>
  </si>
  <si>
    <t>900731</t>
  </si>
  <si>
    <t>Repl w/ 1630F 2P Humphrey Pt 2</t>
  </si>
  <si>
    <t>900762</t>
  </si>
  <si>
    <t>Inst 2069F 2P Earthquake Zone Ph1A</t>
  </si>
  <si>
    <t>900932</t>
  </si>
  <si>
    <t>Repl w/ 160F 2P Cler Ave</t>
  </si>
  <si>
    <t>900099</t>
  </si>
  <si>
    <t>900775</t>
  </si>
  <si>
    <t>Rel w/ 1535F 2P Page&amp;Hodiamont AOR</t>
  </si>
  <si>
    <t>900822</t>
  </si>
  <si>
    <t>Rel w/ 130F 6S Price Road</t>
  </si>
  <si>
    <t>900848</t>
  </si>
  <si>
    <t>Rel w/ 810F 4P Bircher &amp; Newstead</t>
  </si>
  <si>
    <t>900961</t>
  </si>
  <si>
    <t>Rel w/ 190F 2P Clay</t>
  </si>
  <si>
    <t>900819</t>
  </si>
  <si>
    <t>Rel w/ 18F 6S Howdershell Rd</t>
  </si>
  <si>
    <t>900845</t>
  </si>
  <si>
    <t>Rel w/ 85F 4P Russell &amp; Thurman AOR</t>
  </si>
  <si>
    <t>900941</t>
  </si>
  <si>
    <t>Rel w/ 26F 4P Chippewa &amp; Macklind</t>
  </si>
  <si>
    <t>697300</t>
  </si>
  <si>
    <t>69730 SVC RENEW STEEL MN</t>
  </si>
  <si>
    <t>003305</t>
  </si>
  <si>
    <t>Repl Euclid &amp; Hooke Reg Station</t>
  </si>
  <si>
    <t>Rel 1830F 2P McKnight Rd</t>
  </si>
  <si>
    <t>Calendar 2014</t>
  </si>
  <si>
    <t>001494</t>
  </si>
  <si>
    <t>Relocate along Oak Grove (Phase 2)</t>
  </si>
  <si>
    <t>002882</t>
  </si>
  <si>
    <t>FE - American Legion &amp; S Mill St</t>
  </si>
  <si>
    <t>003763</t>
  </si>
  <si>
    <t>Rel w/ 3200F 4P Oak Grove Rd-MN</t>
  </si>
  <si>
    <t>900633</t>
  </si>
  <si>
    <t>Rel w/ 321F 4S 2S Progress Parkway</t>
  </si>
  <si>
    <t>900670</t>
  </si>
  <si>
    <t>Rel w/ 400F 6P Vogel Rd</t>
  </si>
  <si>
    <t>900730</t>
  </si>
  <si>
    <t>Rel w/ 310F 2P Bramblett</t>
  </si>
  <si>
    <t>900817</t>
  </si>
  <si>
    <t>Rel w/ 330F 6P St Cyr Rd Culvert</t>
  </si>
  <si>
    <t>900858</t>
  </si>
  <si>
    <t>Rel w/ 60F 3P Burning Leaf Bridge</t>
  </si>
  <si>
    <t>901011</t>
  </si>
  <si>
    <t>Rel w/ 450F 4P Sanford AOR</t>
  </si>
  <si>
    <t>901015</t>
  </si>
  <si>
    <t>Rel w/ 35F 4P Elmbank &amp; Taylor AOR</t>
  </si>
  <si>
    <t>901019</t>
  </si>
  <si>
    <t>Rel w/ 80F 6S Fee Fee</t>
  </si>
  <si>
    <t>901109</t>
  </si>
  <si>
    <t>Rel w/ 18F 2S Madison</t>
  </si>
  <si>
    <t>900820</t>
  </si>
  <si>
    <t>Rel w/ 410' 6P Willott Rd BridgeCJ</t>
  </si>
  <si>
    <t>Repl w/ 9098F 2P Arlington</t>
  </si>
  <si>
    <t>Inst 7023F 2P Northmoor Wydown Ph5</t>
  </si>
  <si>
    <t>Repl w/ 5955F 2P Boneta</t>
  </si>
  <si>
    <t>002138</t>
  </si>
  <si>
    <t>Inst 10203F 2P Manchester</t>
  </si>
  <si>
    <t>Repl w/ 10203F 2P Manchester</t>
  </si>
  <si>
    <t>Repl w 688F 2P &amp; 2527F 4P Lafayette</t>
  </si>
  <si>
    <t>Repl w/ 2520F 2P Jefferson Ph 6</t>
  </si>
  <si>
    <t>900073</t>
  </si>
  <si>
    <t>Repl w/ 3345F 2P Walnut Park Ph4D</t>
  </si>
  <si>
    <t>900319</t>
  </si>
  <si>
    <t>Repl w/ 50F 6S Old Halls Ferry/Vail</t>
  </si>
  <si>
    <t>Repl w/ 269F 2P Ferguson</t>
  </si>
  <si>
    <t>900479</t>
  </si>
  <si>
    <t>Inst 3525F 8P Union</t>
  </si>
  <si>
    <t>900487</t>
  </si>
  <si>
    <t>Inst 4845F 8P Loughborough</t>
  </si>
  <si>
    <t>900585</t>
  </si>
  <si>
    <t>Inst 8458F 8P 8S Lindell</t>
  </si>
  <si>
    <t>900597</t>
  </si>
  <si>
    <t>Inst 5626F 12P Lindell</t>
  </si>
  <si>
    <t>900598</t>
  </si>
  <si>
    <t>Inst 5746F 8P Winnebago-Gravois</t>
  </si>
  <si>
    <t>900623</t>
  </si>
  <si>
    <t>Repl w/ 2852' 2P Wydown Ph 6</t>
  </si>
  <si>
    <t>900629</t>
  </si>
  <si>
    <t>Inst 4820F 8P Kingshighway &amp; McRee</t>
  </si>
  <si>
    <t>900643</t>
  </si>
  <si>
    <t>Inst 1801F 6P-12P Marmaduke/Hudler</t>
  </si>
  <si>
    <t>900677</t>
  </si>
  <si>
    <t>Inst 1795F 2P Cole &amp; 18th PhA</t>
  </si>
  <si>
    <t>900679</t>
  </si>
  <si>
    <t>Inst 2312F 4P Cole &amp; 18th PhB</t>
  </si>
  <si>
    <t>900681</t>
  </si>
  <si>
    <t>Inst 1637F 2P Cole &amp; 18th Ph C</t>
  </si>
  <si>
    <t>900683</t>
  </si>
  <si>
    <t>Inst 1864F 2P Cole &amp; 18th Ph D</t>
  </si>
  <si>
    <t>900685</t>
  </si>
  <si>
    <t>Inst 1550F 2P Cole &amp; 18th PhE</t>
  </si>
  <si>
    <t>900687</t>
  </si>
  <si>
    <t>Inst 1096F 2P Cole &amp; 18th PhF</t>
  </si>
  <si>
    <t>900689</t>
  </si>
  <si>
    <t>Inst 2434F 2P Cole &amp; 18th PhG</t>
  </si>
  <si>
    <t>900691</t>
  </si>
  <si>
    <t>Repl w/ 3458F 2P Cole &amp; 18th Ph H</t>
  </si>
  <si>
    <t>900709</t>
  </si>
  <si>
    <t>Repl w/ 2662F 8P Natural Bridge</t>
  </si>
  <si>
    <t>900711</t>
  </si>
  <si>
    <t>Inst 4010F 8P Natural Bridge</t>
  </si>
  <si>
    <t>900759</t>
  </si>
  <si>
    <t>Repl w/ 2836F 2P Hickory Dale</t>
  </si>
  <si>
    <t>900763</t>
  </si>
  <si>
    <t>Inst 3508F 2P Earthquake Zone Ph1B</t>
  </si>
  <si>
    <t>900764</t>
  </si>
  <si>
    <t>Repl w/758F 2P Earthquake Zone Ph1C</t>
  </si>
  <si>
    <t>900765</t>
  </si>
  <si>
    <t>Inst 1899F 4P Earthquake Zone Ph1D</t>
  </si>
  <si>
    <t>900786</t>
  </si>
  <si>
    <t>Inst 6713F 8P Chippewa &amp; Tholozan</t>
  </si>
  <si>
    <t>900787</t>
  </si>
  <si>
    <t>Inst 4235F 8P Beck Ave</t>
  </si>
  <si>
    <t>900849</t>
  </si>
  <si>
    <t>Inst 850F 12P Whittier Header</t>
  </si>
  <si>
    <t>900859</t>
  </si>
  <si>
    <t>Repl w/ 290F 2P Cabanne</t>
  </si>
  <si>
    <t>900862</t>
  </si>
  <si>
    <t>Rep w/ 4552F 2P Broadway AOR</t>
  </si>
  <si>
    <t>900864</t>
  </si>
  <si>
    <t>Rel w/ 80F 4P St. Louis &amp; Norwood</t>
  </si>
  <si>
    <t>900890</t>
  </si>
  <si>
    <t>Repl w/ 2218F 2P Russell &amp; Flora</t>
  </si>
  <si>
    <t>900895</t>
  </si>
  <si>
    <t>Repl w/ 828F 2P Marquette</t>
  </si>
  <si>
    <t>900898</t>
  </si>
  <si>
    <t>Repl w/ 1220F 2P Ohio</t>
  </si>
  <si>
    <t>900900</t>
  </si>
  <si>
    <t>Repl w/ 1075F 2P Washington</t>
  </si>
  <si>
    <t>900902</t>
  </si>
  <si>
    <t>Repl w/ 530' 2P Oakland</t>
  </si>
  <si>
    <t>900905</t>
  </si>
  <si>
    <t>Repl w/ 806F 2P Utah</t>
  </si>
  <si>
    <t>900908</t>
  </si>
  <si>
    <t>Repl w/ 460F 2P California</t>
  </si>
  <si>
    <t>900912</t>
  </si>
  <si>
    <t>Repl w/ 745F 2P Shaw</t>
  </si>
  <si>
    <t>900921</t>
  </si>
  <si>
    <t>Repl w/ 2457F 4P&amp;2P Flad AOR</t>
  </si>
  <si>
    <t>900948</t>
  </si>
  <si>
    <t>Repl w/ 132F 2P Southcote</t>
  </si>
  <si>
    <t>900977</t>
  </si>
  <si>
    <t>Repl w/ 1291F 4P Boyle</t>
  </si>
  <si>
    <t>900986</t>
  </si>
  <si>
    <t>Repl w/ 2189F 2P Earthquake Zone 2A</t>
  </si>
  <si>
    <t>901112</t>
  </si>
  <si>
    <t>UGS Gathering Line Replacement</t>
  </si>
  <si>
    <t>694370</t>
  </si>
  <si>
    <t>69437 SVCS RENEW PLS 5/4-2IN</t>
  </si>
  <si>
    <t>696470</t>
  </si>
  <si>
    <t>69647 SV REN 1-1/4 PL MW</t>
  </si>
  <si>
    <t>697470</t>
  </si>
  <si>
    <t>69747 SVC RNW 5/4 PL  MN</t>
  </si>
  <si>
    <t>900536</t>
  </si>
  <si>
    <t>Aband 1681F 6CWalnut Park Ph4B</t>
  </si>
  <si>
    <t>900907</t>
  </si>
  <si>
    <t>Aband 500F 4C Natural Bridge</t>
  </si>
  <si>
    <t>003306</t>
  </si>
  <si>
    <t>RTU Upgrade Phase 4</t>
  </si>
  <si>
    <t>003402</t>
  </si>
  <si>
    <t>005357</t>
  </si>
  <si>
    <t>Refresh Existing TM Stations</t>
  </si>
  <si>
    <t>375100-Struct &amp; Impv - Meas &amp; Reg S</t>
  </si>
  <si>
    <t>Dep Rate</t>
  </si>
  <si>
    <t>Per Month</t>
  </si>
  <si>
    <t>Check</t>
  </si>
  <si>
    <t>def tax - main split</t>
  </si>
  <si>
    <t>fef tax - bonus codes</t>
  </si>
  <si>
    <t>Total def tax pages</t>
  </si>
  <si>
    <t>Total from Additions page</t>
  </si>
  <si>
    <t>difference</t>
  </si>
  <si>
    <t>Mains Clamping</t>
  </si>
  <si>
    <t>Renewed Services</t>
  </si>
  <si>
    <t>A, B, C, F</t>
  </si>
  <si>
    <t>a, c</t>
  </si>
  <si>
    <t>*Average customers - FY 2014</t>
  </si>
  <si>
    <t>002434</t>
  </si>
  <si>
    <t>Deer Run main replacement</t>
  </si>
  <si>
    <t>006238</t>
  </si>
  <si>
    <t>Rel w/ 23F 2P Prairie Dell Rd</t>
  </si>
  <si>
    <t>696480</t>
  </si>
  <si>
    <t>69648 SV REN 2&amp;OVR PL MW</t>
  </si>
  <si>
    <t>900599</t>
  </si>
  <si>
    <t>Rel w/ 288F 6P Pitman Hill CJ note</t>
  </si>
  <si>
    <t>900920</t>
  </si>
  <si>
    <t>Rel w/ 32F 2S Burroughs MSD CJ</t>
  </si>
  <si>
    <t>901013</t>
  </si>
  <si>
    <t>Rel w/ 1612F 4P Woodstock CJ</t>
  </si>
  <si>
    <t>694360</t>
  </si>
  <si>
    <t>69436 SVCS RENEW PLS 5/8-1IN</t>
  </si>
  <si>
    <t>900069</t>
  </si>
  <si>
    <t>Inst 3539F 2P Jefferson Ph 3</t>
  </si>
  <si>
    <t>900270</t>
  </si>
  <si>
    <t>Inst 2942F 2P Walnut Park Ph5B</t>
  </si>
  <si>
    <t>900271</t>
  </si>
  <si>
    <t>Inst 2646F 2P Walnut Park Ph5C</t>
  </si>
  <si>
    <t>900274</t>
  </si>
  <si>
    <t>Repl w/ 3390F 2P Wellington Ph 4D</t>
  </si>
  <si>
    <t>900310</t>
  </si>
  <si>
    <t>Inst 2250F 2P Yale Ave Maplewood 1C</t>
  </si>
  <si>
    <t>900418</t>
  </si>
  <si>
    <t>Aband 867F 6C 30F 12S Dr. ML King</t>
  </si>
  <si>
    <t>900428</t>
  </si>
  <si>
    <t>Aband 214F 4C Hampton</t>
  </si>
  <si>
    <t>900447</t>
  </si>
  <si>
    <t>Aband 13120F C Jefferson Ph 6</t>
  </si>
  <si>
    <t>900476</t>
  </si>
  <si>
    <t>Inst 3350F 6P Ivory</t>
  </si>
  <si>
    <t>900538</t>
  </si>
  <si>
    <t>Aband 3381F 6C Walnut Park Ph4D</t>
  </si>
  <si>
    <t>900540</t>
  </si>
  <si>
    <t>Aband var Walnut Park Ph4F</t>
  </si>
  <si>
    <t>900558</t>
  </si>
  <si>
    <t>Inst 1859F 2P Walnut Park Ph6B</t>
  </si>
  <si>
    <t>900559</t>
  </si>
  <si>
    <t>Inst 3875F 2P Walnut Park Ph6C</t>
  </si>
  <si>
    <t>900580</t>
  </si>
  <si>
    <t>Aband 110F 4S Chamberlain Ave</t>
  </si>
  <si>
    <t>900650</t>
  </si>
  <si>
    <t>Inst 3290F 2P St Louis Hills Ph1A</t>
  </si>
  <si>
    <t>900652</t>
  </si>
  <si>
    <t>Inst 4435F 2P St Louis Hills Ph1B</t>
  </si>
  <si>
    <t>900653</t>
  </si>
  <si>
    <t>Inst 2636F 2P St Louis Hills Ph1C</t>
  </si>
  <si>
    <t>900664</t>
  </si>
  <si>
    <t>Aband 724F 4C Tower Grove &amp; Alley</t>
  </si>
  <si>
    <t>900675</t>
  </si>
  <si>
    <t>Inst 250F 2P Humphrey Upgrade</t>
  </si>
  <si>
    <t>Repl w/ 1795F 2P Cole &amp; 18th PhA</t>
  </si>
  <si>
    <t>900734</t>
  </si>
  <si>
    <t>Repl w/ 1717F 2P Hurck</t>
  </si>
  <si>
    <t>900738</t>
  </si>
  <si>
    <t>Repl w/ 780F 2P Kingsland MSD</t>
  </si>
  <si>
    <t>900778</t>
  </si>
  <si>
    <t>Aband 80F 4S Greenmar</t>
  </si>
  <si>
    <t>900823</t>
  </si>
  <si>
    <t>Repl w/ 659F 2P Baden Ph6A</t>
  </si>
  <si>
    <t>900873</t>
  </si>
  <si>
    <t>Repl w/ 538F 2P Longacre</t>
  </si>
  <si>
    <t>900876</t>
  </si>
  <si>
    <t>Repl w/ 1060F 2P Rauschenbach PVC</t>
  </si>
  <si>
    <t>900893</t>
  </si>
  <si>
    <t>Repl w/ 2486F 6P Arlington</t>
  </si>
  <si>
    <t>900896</t>
  </si>
  <si>
    <t>Repl w/ 2990F 2P 4P Maple</t>
  </si>
  <si>
    <t>900897</t>
  </si>
  <si>
    <t>Repl w/ 587F 2P Syracuse</t>
  </si>
  <si>
    <t>901040</t>
  </si>
  <si>
    <t>Repl w/ 315F 2P Amherst Ave</t>
  </si>
  <si>
    <t>901071</t>
  </si>
  <si>
    <t>Rel w/ 285F 2P Froesel Ph2</t>
  </si>
  <si>
    <t>901107</t>
  </si>
  <si>
    <t>Rel w/ 62F 4P Southwest AOR</t>
  </si>
  <si>
    <t>901173</t>
  </si>
  <si>
    <t>Vandeventer - City of St. Louis MRE</t>
  </si>
  <si>
    <t>007132</t>
  </si>
  <si>
    <t>Ph 2 - Replace Monat Odorant Tanks</t>
  </si>
  <si>
    <t>900095</t>
  </si>
  <si>
    <t>Rel w/ 350F 8P Mason Rd Bridge #211</t>
  </si>
  <si>
    <t>900732</t>
  </si>
  <si>
    <t>Rel w/ 120F 6S DeBaliviere Bridge</t>
  </si>
  <si>
    <t>900837</t>
  </si>
  <si>
    <t>Rel w/ 1736F 4P Champ Line</t>
  </si>
  <si>
    <t>900866</t>
  </si>
  <si>
    <t>Repl w/ 1480F 6P 4P-IKEA</t>
  </si>
  <si>
    <t>900885</t>
  </si>
  <si>
    <t>Rel w/ 293F 2S Spellman Ph2</t>
  </si>
  <si>
    <t>901022</t>
  </si>
  <si>
    <t>Rel w/ 427F 2P Valley Park SE</t>
  </si>
  <si>
    <t>901106</t>
  </si>
  <si>
    <t>Rel w/ 38F 4P Compton AOR</t>
  </si>
  <si>
    <t>002139</t>
  </si>
  <si>
    <t>Inst 3278F 2P MLK -Wellston 1B</t>
  </si>
  <si>
    <t>002140</t>
  </si>
  <si>
    <t>Inst 6894F 2P Bertha-Wellston 1A</t>
  </si>
  <si>
    <t>900458</t>
  </si>
  <si>
    <t>Repl w/ 2796F 2P Wellington Grd Ph4</t>
  </si>
  <si>
    <t>900520</t>
  </si>
  <si>
    <t>Repl w/ 6590F 2P Maplewood Ph1C</t>
  </si>
  <si>
    <t>900625</t>
  </si>
  <si>
    <t>Inst 4530F 8P Newstead</t>
  </si>
  <si>
    <t>900780</t>
  </si>
  <si>
    <t>Inst 2180F 6P Union Header Main</t>
  </si>
  <si>
    <t>900789</t>
  </si>
  <si>
    <t>Inst 3104F 8P Hampton Header</t>
  </si>
  <si>
    <t>900945</t>
  </si>
  <si>
    <t>Inst 3920F 8P Hampton&amp;Sulpher Headr</t>
  </si>
  <si>
    <t>900962</t>
  </si>
  <si>
    <t>Inst 5842F 6P 4P Newstead -Header</t>
  </si>
  <si>
    <t>900978</t>
  </si>
  <si>
    <t>Inst 3875F 8P Brannon Ave-Header</t>
  </si>
  <si>
    <t>901025</t>
  </si>
  <si>
    <t>Repl w/ 85F 2P Walnut Park</t>
  </si>
  <si>
    <t>672850</t>
  </si>
  <si>
    <t>67285 590F 4P JAMES &amp; SUTTON</t>
  </si>
  <si>
    <t>900071</t>
  </si>
  <si>
    <t>Repl w/ 4240F 2-4P Jefferson Ph5</t>
  </si>
  <si>
    <t xml:space="preserve">Inst 3526F 6P Field &amp; Koeln </t>
  </si>
  <si>
    <t xml:space="preserve">Int 3087F 4P 2P Baden Grid Ph 5A </t>
  </si>
  <si>
    <t xml:space="preserve">Inst 4640F 2P Baden Ph 5C </t>
  </si>
  <si>
    <t xml:space="preserve">Repl w/ 4536F 2P Baden Ph5D </t>
  </si>
  <si>
    <t xml:space="preserve">Inst 2942F 2P Walnut Park Ph5B </t>
  </si>
  <si>
    <t xml:space="preserve">Inst 2646F 2P Walnut Park Ph5C </t>
  </si>
  <si>
    <t>900272</t>
  </si>
  <si>
    <t>Inst 4170F 2P Walnut Park Ph 5D</t>
  </si>
  <si>
    <t>900273</t>
  </si>
  <si>
    <t>Repl w/ 4565F 2P Walnut Park Ph5E</t>
  </si>
  <si>
    <t xml:space="preserve">Repl w/ 4989F 2P Wellington Ph4E </t>
  </si>
  <si>
    <t xml:space="preserve">Repl w/ 3345F 2P Walnut Park Ph4D </t>
  </si>
  <si>
    <t xml:space="preserve">Inst 5300F 2P Wellston Ph2D </t>
  </si>
  <si>
    <t xml:space="preserve">Inst 5466F 2P Wellston Ph2E </t>
  </si>
  <si>
    <t xml:space="preserve">Repl w/ 978F 2-4P Big Bend </t>
  </si>
  <si>
    <t xml:space="preserve">Inst 783F 4P &amp; 529F 2POld Bonhomme </t>
  </si>
  <si>
    <t xml:space="preserve">Inst 580F 4P &amp; 255F 2P Ferguson </t>
  </si>
  <si>
    <t xml:space="preserve">Repl w/ 525F 2P Clay St </t>
  </si>
  <si>
    <t xml:space="preserve">Inst 3488F 2P Walnut Park Ph4E </t>
  </si>
  <si>
    <t xml:space="preserve">Repl w/ 2240F 2P Walnut Park Ph4G </t>
  </si>
  <si>
    <t xml:space="preserve">Inst 4082F 2P Walnut Park Ph4H </t>
  </si>
  <si>
    <t xml:space="preserve">Inst 1895F 6P Koeln </t>
  </si>
  <si>
    <t xml:space="preserve">Inst 3350F 6P Ivory </t>
  </si>
  <si>
    <t xml:space="preserve">Inst 4528 8P Minerva </t>
  </si>
  <si>
    <t xml:space="preserve">Inst 3125F 8P Union </t>
  </si>
  <si>
    <t xml:space="preserve">Inst 4236F 12P Alaska </t>
  </si>
  <si>
    <t xml:space="preserve">Inst 6210F 8P Jamieson </t>
  </si>
  <si>
    <t xml:space="preserve">Inst 4845F 8P Loughborough </t>
  </si>
  <si>
    <t xml:space="preserve">Repl w/ 6590F 2P Maplewood Ph1C </t>
  </si>
  <si>
    <t>900523</t>
  </si>
  <si>
    <t>Repl w/ 5304F 2P Maplewood Ph1D</t>
  </si>
  <si>
    <t>900546</t>
  </si>
  <si>
    <t>Inst 5691F 2P Wellston Ph2F</t>
  </si>
  <si>
    <t>900548</t>
  </si>
  <si>
    <t>Inst 6712F 2P Wellston Ph2H</t>
  </si>
  <si>
    <t>900556</t>
  </si>
  <si>
    <t xml:space="preserve">Inst 5130F 2P Walnut Park Ph 5F </t>
  </si>
  <si>
    <t>Inst 5130F 2P Walnut Park Ph 5F</t>
  </si>
  <si>
    <t xml:space="preserve">Inst 2123F 2P Walnut Park Ph6A </t>
  </si>
  <si>
    <t xml:space="preserve">Inst 1859F 2P Walnut Park Ph6B </t>
  </si>
  <si>
    <t>900560</t>
  </si>
  <si>
    <t>Inst 4705F 2P Walnut Park Ph6D</t>
  </si>
  <si>
    <t>900561</t>
  </si>
  <si>
    <t>Repl w/ 6270F 2P Walnut Park Ph6E</t>
  </si>
  <si>
    <t xml:space="preserve">Inst 8458F 8P 8S Lindell </t>
  </si>
  <si>
    <t>900603</t>
  </si>
  <si>
    <t>Inst 4300F 2P Maplewood Ph2A</t>
  </si>
  <si>
    <t>900605</t>
  </si>
  <si>
    <t>Inst 2020F 2P Maplewood Ph 2B</t>
  </si>
  <si>
    <t>900607</t>
  </si>
  <si>
    <t xml:space="preserve">Inst 3183F 2P Maplewood Ph2C </t>
  </si>
  <si>
    <t>Inst 3183F 2P Maplewood Ph2C</t>
  </si>
  <si>
    <t xml:space="preserve">Repl w/ 2852' 2P Wydown Ph 6 </t>
  </si>
  <si>
    <t xml:space="preserve">Inst 4530F 8P Newstead  </t>
  </si>
  <si>
    <t xml:space="preserve">Inst 1228F 8P Manchester </t>
  </si>
  <si>
    <t xml:space="preserve">Inst 4690F 8P Vandeventer </t>
  </si>
  <si>
    <t>900649</t>
  </si>
  <si>
    <t>Inst 5308F 8P Manchester Header</t>
  </si>
  <si>
    <t xml:space="preserve">Inst 3290F 2P St Louis Hills Ph1A </t>
  </si>
  <si>
    <t xml:space="preserve">Inst 2636F 2P St Louis Hills Ph1C </t>
  </si>
  <si>
    <t xml:space="preserve">Inst 5690F 8P Cora </t>
  </si>
  <si>
    <t xml:space="preserve">Inst 4565F 8P Page &amp; Evans </t>
  </si>
  <si>
    <t xml:space="preserve">Inst 1637F 2P Cole &amp; 18th Ph C </t>
  </si>
  <si>
    <t xml:space="preserve">Inst 1864F 2P Cole &amp; 18th Ph D </t>
  </si>
  <si>
    <t xml:space="preserve">Inst 1550F 2P Cole &amp; 18th PhE </t>
  </si>
  <si>
    <t xml:space="preserve">Inst 3834F 8P Lindell </t>
  </si>
  <si>
    <t xml:space="preserve">Repl w/ 2662F 8P Natural Bridge </t>
  </si>
  <si>
    <t xml:space="preserve">Inst 4010F 8P Natural Bridge </t>
  </si>
  <si>
    <t xml:space="preserve">Repl w/ 1717F 2P Hurck </t>
  </si>
  <si>
    <t xml:space="preserve">Repl w/ 2836F 2P Hickory Dale </t>
  </si>
  <si>
    <t xml:space="preserve">Inst 2069F 2P Earthquake Zone Ph1A </t>
  </si>
  <si>
    <t xml:space="preserve">Inst 3508F 2P Earthquake Zone Ph1B </t>
  </si>
  <si>
    <t xml:space="preserve">Inst 1899F 4P Earthquake Zone Ph1D </t>
  </si>
  <si>
    <t xml:space="preserve">Inst 2180F 6P Union Header Main </t>
  </si>
  <si>
    <t xml:space="preserve">Inst 6713F 8P Chippewa &amp; Tholozan </t>
  </si>
  <si>
    <t>900830</t>
  </si>
  <si>
    <t>Repl w/ 5F 8P Florissant</t>
  </si>
  <si>
    <t xml:space="preserve">Inst 850F 12P Whittier Header </t>
  </si>
  <si>
    <t xml:space="preserve">Repl w/ 290F 2P Cabanne </t>
  </si>
  <si>
    <t xml:space="preserve">Repl w/ 105F 4P McLaran </t>
  </si>
  <si>
    <t>Repl w/ 4552F 2P Broadway AOR</t>
  </si>
  <si>
    <t>900871</t>
  </si>
  <si>
    <t>Repl w/ 3201F 2P Baden Ph6F</t>
  </si>
  <si>
    <t xml:space="preserve">Repl w/ 538F 2P Longacre </t>
  </si>
  <si>
    <t xml:space="preserve">Repl w/ 1060F 2P Rauschenbach PVC </t>
  </si>
  <si>
    <t xml:space="preserve">Repl w/ 2218F 2P Russell &amp; Flora </t>
  </si>
  <si>
    <t xml:space="preserve">Repl w/ 2486F 6P Arlington </t>
  </si>
  <si>
    <t xml:space="preserve">Repl w/ 828F 2P Marquette </t>
  </si>
  <si>
    <t xml:space="preserve">Repl w/ 2990F 2P 4P Maple </t>
  </si>
  <si>
    <t xml:space="preserve">Repl w/ 587F 2P Syracuse </t>
  </si>
  <si>
    <t xml:space="preserve">Repl w/ 1075F 2P Washington </t>
  </si>
  <si>
    <t xml:space="preserve">Repl w/ 530' 2P Oakland </t>
  </si>
  <si>
    <t xml:space="preserve">Repl w/ 806F 2P Utah </t>
  </si>
  <si>
    <t xml:space="preserve">Repl w/ 460F 2P California </t>
  </si>
  <si>
    <t xml:space="preserve">Repl w/ 745F 2P Shaw </t>
  </si>
  <si>
    <t>900923</t>
  </si>
  <si>
    <t>Repl w/ 54F 6P West Florissant</t>
  </si>
  <si>
    <t>900952</t>
  </si>
  <si>
    <t>Repl w/ 2606F 2P Clifton Heights-1B</t>
  </si>
  <si>
    <t xml:space="preserve">Repl w/ 1291F 4P Boyle </t>
  </si>
  <si>
    <t>900979</t>
  </si>
  <si>
    <t xml:space="preserve">Inst 2254F 8P Brannon </t>
  </si>
  <si>
    <t>Inst 2254F 8P Brannon</t>
  </si>
  <si>
    <t>900983</t>
  </si>
  <si>
    <t>Repl w/ 3143F 2P 4P Shaw AOR</t>
  </si>
  <si>
    <t>900988</t>
  </si>
  <si>
    <t>Repl w/ 3840F 2P Earthquake Zn Ph2B</t>
  </si>
  <si>
    <t>900993</t>
  </si>
  <si>
    <t>Repl w/ 2220F 2P CentralWestEndPh1G</t>
  </si>
  <si>
    <t xml:space="preserve"> Repl w/ 85F 2P Walnut Park </t>
  </si>
  <si>
    <t xml:space="preserve">Repl w/ 315F 2P Amherst Ave </t>
  </si>
  <si>
    <t>901059</t>
  </si>
  <si>
    <t xml:space="preserve">Repl w/ 680' 2P Gregg </t>
  </si>
  <si>
    <t>Repl w/ 680' 2P Gregg</t>
  </si>
  <si>
    <t>901070</t>
  </si>
  <si>
    <t>Repl w/ 4194F 6P Eichelberger heade</t>
  </si>
  <si>
    <t>901084</t>
  </si>
  <si>
    <t>Inst 4297F 8P Fair Ave header</t>
  </si>
  <si>
    <t>901088</t>
  </si>
  <si>
    <t>Repl w/ 4597F 2P U-City Ph1B</t>
  </si>
  <si>
    <t>901111</t>
  </si>
  <si>
    <t xml:space="preserve">Repl w/ 955F 2P Hickory </t>
  </si>
  <si>
    <t>Repl w/ 955F 2P Hickory</t>
  </si>
  <si>
    <t>901114</t>
  </si>
  <si>
    <t>Repl w/ 1630F 2P Maffitt</t>
  </si>
  <si>
    <t>901139</t>
  </si>
  <si>
    <t>Repl w/ 901F 2P Suburban Ave</t>
  </si>
  <si>
    <t>901161</t>
  </si>
  <si>
    <t>Repl w/ 535F 2P Grantsview</t>
  </si>
  <si>
    <t>901162</t>
  </si>
  <si>
    <t>Repl w/ 210F 2P St. Leonard Ct.</t>
  </si>
  <si>
    <t>901178</t>
  </si>
  <si>
    <t xml:space="preserve">Repl w/ 185F 2P Evans </t>
  </si>
  <si>
    <t>Repl w/ 185F 2P Evans</t>
  </si>
  <si>
    <t>901220</t>
  </si>
  <si>
    <t>Aband 511F 4C Marcus AOR</t>
  </si>
  <si>
    <t>001337</t>
  </si>
  <si>
    <t>Inst 622F 4P Shenandoah</t>
  </si>
  <si>
    <t>Inst 622F 4P Shenandoah CJ - Reimb</t>
  </si>
  <si>
    <t>009113</t>
  </si>
  <si>
    <t>Rel w/ 210F 4P W Congress MN</t>
  </si>
  <si>
    <t>672860</t>
  </si>
  <si>
    <t>67286 SVC TRF 67285</t>
  </si>
  <si>
    <t>900104</t>
  </si>
  <si>
    <t>Rel w/ 3018F Var-Kingshighway Bridg</t>
  </si>
  <si>
    <t>Rel w/ 775F 2P Caulks Hill Rd CJ</t>
  </si>
  <si>
    <t xml:space="preserve">Rel w/ 321F 4S 2S Progress Parkway </t>
  </si>
  <si>
    <t xml:space="preserve">Rel w/ 310F 2P Bramblett </t>
  </si>
  <si>
    <t xml:space="preserve">Rel w/ 810F 4P Bircher &amp; Newstead </t>
  </si>
  <si>
    <t xml:space="preserve">Rel w/ 180F 2S Elaine Drive </t>
  </si>
  <si>
    <t xml:space="preserve">Rel w/ 300F 2P Edgewood </t>
  </si>
  <si>
    <t xml:space="preserve">Rel w/ 80F 6S Fee Fee </t>
  </si>
  <si>
    <t>901063</t>
  </si>
  <si>
    <t>Rel w/ 1307F 4P Bessie AOR</t>
  </si>
  <si>
    <t>901081</t>
  </si>
  <si>
    <t>Rel w/ 970F 6P Pralle Lane</t>
  </si>
  <si>
    <t xml:space="preserve">Rel w/ 38F 4P Compton AOR </t>
  </si>
  <si>
    <t>Rel w/ 260F 6P Vandeventer</t>
  </si>
  <si>
    <t>Inst 622F 4P Shenandoah CJ -Reimb</t>
  </si>
  <si>
    <t>001878</t>
  </si>
  <si>
    <t>Relocate main at Westwood and Katy</t>
  </si>
  <si>
    <t>698960</t>
  </si>
  <si>
    <t>69896 MAIN CONTR CONSTR ST CHS</t>
  </si>
  <si>
    <t>699260</t>
  </si>
  <si>
    <t>69926 CONTBTN CONST CITY</t>
  </si>
  <si>
    <t>699760</t>
  </si>
  <si>
    <t>69976 CONTBTN CONST CNTY</t>
  </si>
  <si>
    <t>900498</t>
  </si>
  <si>
    <t>Rel w/ 1150F 6P Saline Road</t>
  </si>
  <si>
    <t xml:space="preserve">Rel w/ 24F 8S Natural Bridge </t>
  </si>
  <si>
    <t>900693</t>
  </si>
  <si>
    <t xml:space="preserve">Rel w/ 350F 4P Civic Center Dr </t>
  </si>
  <si>
    <t xml:space="preserve">Rel w/ 120F 6S DeBaliviere Bridge </t>
  </si>
  <si>
    <t xml:space="preserve">Rel w/ 330F 6P St Cyr Rd Culvert </t>
  </si>
  <si>
    <t xml:space="preserve">Rel w/ 410' 6P Willott Rd BridgeCJ </t>
  </si>
  <si>
    <t xml:space="preserve">Repl w/ 1480F 6P 4P-IKEA </t>
  </si>
  <si>
    <t>900868</t>
  </si>
  <si>
    <t>Rel w/ 210F 2P Vance -Valley Park</t>
  </si>
  <si>
    <t xml:space="preserve">Rel w/ 26F 4P Chippewa &amp; Macklind </t>
  </si>
  <si>
    <t>900967</t>
  </si>
  <si>
    <t>Rel w/ 200F 2P Fawnvalley Bridge</t>
  </si>
  <si>
    <t>900973</t>
  </si>
  <si>
    <t>Rel w/ 28F 2S Terrie Ln</t>
  </si>
  <si>
    <t>901007</t>
  </si>
  <si>
    <t xml:space="preserve">Rel w/ 24F 6S Strecker </t>
  </si>
  <si>
    <t>901085</t>
  </si>
  <si>
    <t xml:space="preserve">Rel w/ 490F 2P Spencer Creek Ctr </t>
  </si>
  <si>
    <t>Rel w/ 490F 2P Spencer Creek Ctr</t>
  </si>
  <si>
    <t xml:space="preserve">Rel w/ 18F 2S Madison </t>
  </si>
  <si>
    <t>901248</t>
  </si>
  <si>
    <t>Rel 29F 4PDenmarkFrkln CntySEENOTE</t>
  </si>
  <si>
    <t>901308</t>
  </si>
  <si>
    <t>Rel w/ 400F 2P Bismark Ave</t>
  </si>
  <si>
    <t>694250</t>
  </si>
  <si>
    <t>69425 SVC RNW PLS 5/8IN</t>
  </si>
  <si>
    <t>007427</t>
  </si>
  <si>
    <t>RTU Upgrade Phase 5</t>
  </si>
  <si>
    <t>Inst 622F 2P Shenendoah</t>
  </si>
  <si>
    <t>005312</t>
  </si>
  <si>
    <t>3602L</t>
  </si>
  <si>
    <t>Rtr Reg Stn - Rosalie &amp; Shreve</t>
  </si>
  <si>
    <t>597670</t>
  </si>
  <si>
    <t>59767 SERVICE REN PLASTC</t>
  </si>
  <si>
    <t>597170</t>
  </si>
  <si>
    <t>59717 SVC RNW CP/PL MNAT</t>
  </si>
  <si>
    <t>003464</t>
  </si>
  <si>
    <t>Ret Reg Stn - Broadway/Mullanphy</t>
  </si>
  <si>
    <t>001956</t>
  </si>
  <si>
    <t>Retire Reg Stn-Evergreen/MLK</t>
  </si>
  <si>
    <t>003468</t>
  </si>
  <si>
    <t>Ret Reg Stn - Cole &amp; 18th</t>
  </si>
  <si>
    <t>001714</t>
  </si>
  <si>
    <t>Retire Reg Stn-James/Sutton</t>
  </si>
  <si>
    <t>002635</t>
  </si>
  <si>
    <t>Rtr reg station- Lotus &amp; Goodfellow</t>
  </si>
  <si>
    <t>003470</t>
  </si>
  <si>
    <t>Ret Reg Stn - DelNorte/Lindbergh</t>
  </si>
  <si>
    <t>005310</t>
  </si>
  <si>
    <t>Rtr Reg Station -Broadway &amp; Catalan</t>
  </si>
  <si>
    <t>Current ISRS</t>
  </si>
  <si>
    <t>July 2015 ISRS - ISRS Appendix B  - Prop thru Aug 15, Deferred Taxes thru Nov 15, 2015 With Cites - August 2015 Telemetry</t>
  </si>
  <si>
    <t>900276</t>
  </si>
  <si>
    <t>Inst 7023F 2P Northmoor</t>
  </si>
  <si>
    <t>Budget</t>
  </si>
  <si>
    <t>Inst 1830F 2P McKnight Rd</t>
  </si>
  <si>
    <t>699390</t>
  </si>
  <si>
    <t>3502L</t>
  </si>
  <si>
    <t>Repl w/ 1830F 2P McKnight Rd</t>
  </si>
  <si>
    <t>671960</t>
  </si>
  <si>
    <t>900325</t>
  </si>
  <si>
    <t>January 2015 ISRS - ISRS Appendix B  - Prop thru Feb 15, Deferred Taxes thru May 15, 2015 With Cites February no regulators</t>
  </si>
  <si>
    <t>599020</t>
  </si>
  <si>
    <t>59902 MAIN PLASTIC CITY</t>
  </si>
  <si>
    <t>599540</t>
  </si>
  <si>
    <t>59954 STEEL MAINS CO</t>
  </si>
  <si>
    <t>900899</t>
  </si>
  <si>
    <t>Aband 443F 6C 4C 4P Branch St</t>
  </si>
  <si>
    <t>599010</t>
  </si>
  <si>
    <t>59901 CAST IRON MAINS</t>
  </si>
  <si>
    <t>901062</t>
  </si>
  <si>
    <t>Aband 29F 4C Pershing AOR</t>
  </si>
  <si>
    <t>901176</t>
  </si>
  <si>
    <t>Aband 161F 6C Tamm</t>
  </si>
  <si>
    <t>581380</t>
  </si>
  <si>
    <t>58138 RTR REG STA ROBBINS MILL</t>
  </si>
  <si>
    <t>901026</t>
  </si>
  <si>
    <t>Aband 420F 2S Westphalia</t>
  </si>
  <si>
    <t>599660</t>
  </si>
  <si>
    <t>59966 SVC RENEW STL CO</t>
  </si>
  <si>
    <t>599160</t>
  </si>
  <si>
    <t>59916 SVC RENEW STL CITY</t>
  </si>
  <si>
    <t>599670</t>
  </si>
  <si>
    <t>59967 SVC RENEW CPR CO</t>
  </si>
  <si>
    <t>599710</t>
  </si>
  <si>
    <t>59971 PARTIAL CPR SVC - NORTH</t>
  </si>
  <si>
    <t>599730</t>
  </si>
  <si>
    <t>59973 PARTIAL CPR SVC - SOUTH</t>
  </si>
  <si>
    <t>695340</t>
  </si>
  <si>
    <t>69534 RENEW COPPER SVCS-SOUTH</t>
  </si>
  <si>
    <t>553960</t>
  </si>
  <si>
    <t>55396 RTR 2 REG STATIONS</t>
  </si>
  <si>
    <t>556010</t>
  </si>
  <si>
    <t>55601 RTR REG STN-STLOUIS/SARA</t>
  </si>
  <si>
    <t>556020</t>
  </si>
  <si>
    <t>55602 RTR REG STN-FP/VANDEVENR</t>
  </si>
  <si>
    <t>556030</t>
  </si>
  <si>
    <t>55603 RTR REG STN-LINDELL/TALR</t>
  </si>
  <si>
    <t>558050</t>
  </si>
  <si>
    <t>55805 RTR SALISBURY/20TH REG</t>
  </si>
  <si>
    <t>558260</t>
  </si>
  <si>
    <t>55826 Rtr Broadway- E RR Reg Sta</t>
  </si>
  <si>
    <t>558290</t>
  </si>
  <si>
    <t>55829 Rtr MLK &amp; Union Reg Station</t>
  </si>
  <si>
    <t>587340</t>
  </si>
  <si>
    <t>58734 Rtr W Felton-Telegraph Reg St</t>
  </si>
  <si>
    <t>587890</t>
  </si>
  <si>
    <t>58789 Rtr Hoffmeister Reg Station</t>
  </si>
  <si>
    <t>002634</t>
  </si>
  <si>
    <t>Rtr reg station - Theodore &amp; Oriole</t>
  </si>
  <si>
    <t>001770</t>
  </si>
  <si>
    <t>Retire Reg Stn I70 &amp; Clearview</t>
  </si>
  <si>
    <t>002193</t>
  </si>
  <si>
    <t>Ret Reg Stn-Bayless &amp; Lemay Ferry</t>
  </si>
  <si>
    <t>003466</t>
  </si>
  <si>
    <t>Ret Reg Stn - Harlan &amp; Jordan</t>
  </si>
  <si>
    <t>002633</t>
  </si>
  <si>
    <t>Rtr reg station - Thekla &amp; Union</t>
  </si>
  <si>
    <t>001771</t>
  </si>
  <si>
    <t>Rtr Reg Stn-Bellevue &amp; Oakland</t>
  </si>
  <si>
    <t>001950</t>
  </si>
  <si>
    <t>Retire Big Bend/Wydown Reg Stn</t>
  </si>
  <si>
    <t>557300</t>
  </si>
  <si>
    <t>55730 RPL NETWORK RTU'S</t>
  </si>
  <si>
    <t>901108</t>
  </si>
  <si>
    <t>Aband 155F 6C Newhouse &amp; 20th AOR</t>
  </si>
  <si>
    <t>Aband 1847F 4C Walnut Park Ph4H</t>
  </si>
  <si>
    <t>900665</t>
  </si>
  <si>
    <t>Rel w/ 2612F 2P Blaine AOR</t>
  </si>
  <si>
    <t>Aband 1847F 4C Walnut Park PH4H</t>
  </si>
  <si>
    <t>900455</t>
  </si>
  <si>
    <t>Inst 322F 2P Spring Ave</t>
  </si>
  <si>
    <t>900659</t>
  </si>
  <si>
    <t>Rel w/ 509F 2P Tower Grove AOR</t>
  </si>
  <si>
    <t>900770</t>
  </si>
  <si>
    <t>Inst 80F 2S Oak Street</t>
  </si>
  <si>
    <t>Rel w/ 300F 2P Edgewood CJ</t>
  </si>
  <si>
    <t>900894</t>
  </si>
  <si>
    <t>Rel w/ 111F 2P Flad Townhouses</t>
  </si>
  <si>
    <t>371000-Other Equipment - Transmissi</t>
  </si>
  <si>
    <t>592040</t>
  </si>
  <si>
    <t>3401M</t>
  </si>
  <si>
    <t>59204 485F 2P&amp;S MCNUTT</t>
  </si>
  <si>
    <t>Rel w/405F 4P Pitman Hill Phase3 CJ 41%</t>
  </si>
  <si>
    <t>Inst 229F 2P Pitman Hill Phase 3 CJ 85%</t>
  </si>
  <si>
    <t>900442</t>
  </si>
  <si>
    <t>Inst 242F 4P Pitman Hill Phase 3</t>
  </si>
  <si>
    <t>598040</t>
  </si>
  <si>
    <t>N/A</t>
  </si>
  <si>
    <t>59804 MAINS STEEL SC</t>
  </si>
  <si>
    <t>340R</t>
  </si>
  <si>
    <t>624250</t>
  </si>
  <si>
    <t>62425 285F 4P MCNUTT RD</t>
  </si>
  <si>
    <t xml:space="preserve">Rel w/ 525F 2P Clay St </t>
  </si>
  <si>
    <t>Rel w/ 24F 6S Strecker</t>
  </si>
  <si>
    <t>FY 2015 LACLEDE COMPANIES</t>
  </si>
  <si>
    <t>2015 New</t>
  </si>
  <si>
    <t>2015 Actual</t>
  </si>
  <si>
    <t xml:space="preserve"> REAL ESTATE (Actual)</t>
  </si>
  <si>
    <t>MGE</t>
  </si>
  <si>
    <t>MISSOURI</t>
  </si>
  <si>
    <t>OKLAHOMA</t>
  </si>
  <si>
    <t>KANSAS</t>
  </si>
  <si>
    <t>KANSAS (Amortizantion) 1.6M</t>
  </si>
  <si>
    <t>SUBTOTAL MGE</t>
  </si>
  <si>
    <t>OK - HUGHES COUNTY</t>
  </si>
  <si>
    <t>KS - MEADE CO</t>
  </si>
  <si>
    <t>SC - SPARTANBURG COUNTY</t>
  </si>
  <si>
    <t>Louisiana + CY 2015 Estimate</t>
  </si>
  <si>
    <t>Louisiana - CY 2014 Actual</t>
  </si>
  <si>
    <t>Laclede Gas Company - Laclede Operating Unit</t>
  </si>
  <si>
    <t>CY 2015</t>
  </si>
  <si>
    <t>CY 2014</t>
  </si>
  <si>
    <t>2015 - 2016</t>
  </si>
  <si>
    <t>Sept 1 - April 15</t>
  </si>
  <si>
    <t>Oct - Feb</t>
  </si>
  <si>
    <t>At April 15, 2016</t>
  </si>
  <si>
    <t>At October 15, 2015</t>
  </si>
  <si>
    <t>2014 ISRS Property Taxes as Updated</t>
  </si>
  <si>
    <t>2013 ISRS Property Taxes as Updated - GO-2015-0259</t>
  </si>
  <si>
    <t>2014 ISRS Property Taxes As Filed - GO-2015-0259</t>
  </si>
  <si>
    <t>ISRS Revenue Undercollection January 2014 through December 2015</t>
  </si>
  <si>
    <t>Fiscal 2016</t>
  </si>
  <si>
    <t>Page 2 of 14</t>
  </si>
  <si>
    <t>Page 3 of 14</t>
  </si>
  <si>
    <t>Page 8 of 14</t>
  </si>
  <si>
    <t>Page 9 of 14</t>
  </si>
  <si>
    <t>Page 10 of 14</t>
  </si>
  <si>
    <t>Page 11 of 14</t>
  </si>
  <si>
    <t>Page 12 of 14</t>
  </si>
  <si>
    <t>Page 13 of 14</t>
  </si>
  <si>
    <t>Page 14 of 14</t>
  </si>
  <si>
    <t>900446</t>
  </si>
  <si>
    <t>Repl w/ 2998F 2P Maplewood 1E</t>
  </si>
  <si>
    <t>900547</t>
  </si>
  <si>
    <t>Inst 4609F 2P Wellston Ph 2G</t>
  </si>
  <si>
    <t>900836</t>
  </si>
  <si>
    <t>Repl w/ 4556F 2P Baden Ph6C</t>
  </si>
  <si>
    <t>900953</t>
  </si>
  <si>
    <t>Repl w/ 3565F 2P Union Blvd</t>
  </si>
  <si>
    <t>901069</t>
  </si>
  <si>
    <t>Inst 5610F 12P Obear - Header</t>
  </si>
  <si>
    <t>901163</t>
  </si>
  <si>
    <t>Rel w/ 1995F 2P Hebert AOR</t>
  </si>
  <si>
    <t>Inst 622F 4P Shenandoah CJ</t>
  </si>
  <si>
    <t>901149</t>
  </si>
  <si>
    <t>Rel w/ 300F 4P Sutters Mill Bridge</t>
  </si>
  <si>
    <t>901209</t>
  </si>
  <si>
    <t>Rel w/ 1145F 2P Cambury</t>
  </si>
  <si>
    <t>901195</t>
  </si>
  <si>
    <t>Aband 458F 4C 6C Belt Ave</t>
  </si>
  <si>
    <t>900076</t>
  </si>
  <si>
    <t>Repl w/ 1804F 2P Jefferson Grid Ph9</t>
  </si>
  <si>
    <t>900609</t>
  </si>
  <si>
    <t>Inst 2646F 2P Maplewood Ph2D</t>
  </si>
  <si>
    <t>900611</t>
  </si>
  <si>
    <t>Repl w/ 2410F 2P Mitchell</t>
  </si>
  <si>
    <t>900618</t>
  </si>
  <si>
    <t>Repl w/ 1907F 2P Maplewood Ph3B</t>
  </si>
  <si>
    <t>Repl w/ 4530F 8P Newstead</t>
  </si>
  <si>
    <t>900647</t>
  </si>
  <si>
    <t>Inst 3654F 8P Park-Tamm to Sublette</t>
  </si>
  <si>
    <t>900747</t>
  </si>
  <si>
    <t>Inst 7015F 2P Jefferson Ph7</t>
  </si>
  <si>
    <t>900835</t>
  </si>
  <si>
    <t>Repl w/ 2510F 4P Baden Ph6B</t>
  </si>
  <si>
    <t>900951</t>
  </si>
  <si>
    <t>Repl w/ 4063F 4P Clifton Heights-1A</t>
  </si>
  <si>
    <t>901039</t>
  </si>
  <si>
    <t>Inst 2180F 8P Magnolia header</t>
  </si>
  <si>
    <t>901073</t>
  </si>
  <si>
    <t>Inst 3615F 12P Rosalie/CarterHeader</t>
  </si>
  <si>
    <t>901080</t>
  </si>
  <si>
    <t>Repl w/ 5080F 8P Rosalie header</t>
  </si>
  <si>
    <t>901087</t>
  </si>
  <si>
    <t>Repl w/ 2235F 2P U-City Ph1A</t>
  </si>
  <si>
    <t>901100</t>
  </si>
  <si>
    <t>Repl w/ 3712F 6P McDonald header</t>
  </si>
  <si>
    <t>901187</t>
  </si>
  <si>
    <t>Repl w/ 1280F 2P Dryden</t>
  </si>
  <si>
    <t>69939 CATHODIC PROT MAIN</t>
  </si>
  <si>
    <t>900869</t>
  </si>
  <si>
    <t>Rel w/ 3047F 2P Baden Ph6D</t>
  </si>
  <si>
    <t>Year 5</t>
  </si>
  <si>
    <t>Fiscal Year 2017 (Oct 1 - Oct 15))</t>
  </si>
  <si>
    <t>Fiscal Year 2016 (Oct 1 -Sep 30))</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</si>
</sst>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43" formatCode="_(* #,##0.00_);_(* \(#,##0.00\);_(* &quot;-&quot;??_);_(@_)"/>
    <numFmt numFmtId="164" formatCode="0.0%"/>
    <numFmt numFmtId="165" formatCode="0.0000%"/>
    <numFmt numFmtId="166" formatCode="0.00000"/>
    <numFmt numFmtId="167" formatCode="#,##0.00000_);\(#,##0.00000\)"/>
    <numFmt numFmtId="168" formatCode="_(* #,##0.0_);_(* \(#,##0.0\);_(* &quot;-&quot;??_);_(@_)"/>
    <numFmt numFmtId="169" formatCode="_(* #,##0_);_(* \(#,##0\);_(* &quot;-&quot;??_);_(@_)"/>
    <numFmt numFmtId="170" formatCode="#,##0.0"/>
    <numFmt numFmtId="171" formatCode="m/d/yy"/>
    <numFmt numFmtId="172" formatCode="0.0000000"/>
    <numFmt numFmtId="173" formatCode="#,##0.0000"/>
    <numFmt numFmtId="174" formatCode="[$-409]mmm\-yy;@"/>
    <numFmt numFmtId="175" formatCode="#,##0.0000_);\(#,##0.0000\)"/>
    <numFmt numFmtId="176" formatCode="_(* #,##0.0000_);_(* \(#,##0.0000\);_(* &quot;-&quot;??_);_(@_)"/>
    <numFmt numFmtId="177" formatCode="0_)"/>
    <numFmt numFmtId="178" formatCode="0.0000_)"/>
    <numFmt numFmtId="179" formatCode=";;;"/>
    <numFmt numFmtId="180" formatCode="_(* #,##0.0000000_);_(* \(#,##0.0000000\);_(* &quot;-&quot;??_);_(@_)"/>
    <numFmt numFmtId="181" formatCode="#,##0.000_);\(#,##0.000\)"/>
    <numFmt numFmtId="182" formatCode="#,##0.000"/>
  </numFmts>
  <fonts count="47">
    <font>
      <sz val="10"/>
      <name val="Arial"/>
    </font>
    <font>
      <sz val="11"/>
      <color theme="1"/>
      <name val="Calibri"/>
      <family val="2"/>
      <scheme val="minor"/>
    </font>
    <font>
      <sz val="10"/>
      <name val="Arial"/>
      <family val="2"/>
    </font>
    <font>
      <b/>
      <sz val="12"/>
      <name val="Arial"/>
      <family val="2"/>
    </font>
    <font>
      <b/>
      <sz val="10"/>
      <name val="Arial"/>
      <family val="2"/>
    </font>
    <font>
      <b/>
      <u/>
      <sz val="10"/>
      <name val="Arial"/>
      <family val="2"/>
    </font>
    <font>
      <u/>
      <sz val="10"/>
      <name val="Arial"/>
      <family val="2"/>
    </font>
    <font>
      <sz val="10"/>
      <name val="Arial"/>
      <family val="2"/>
    </font>
    <font>
      <sz val="10"/>
      <color indexed="12"/>
      <name val="Arial"/>
      <family val="2"/>
    </font>
    <font>
      <sz val="8"/>
      <name val="Arial"/>
      <family val="2"/>
    </font>
    <font>
      <sz val="10"/>
      <color indexed="12"/>
      <name val="Arial"/>
      <family val="2"/>
    </font>
    <font>
      <sz val="12"/>
      <name val="Arial"/>
      <family val="2"/>
    </font>
    <font>
      <sz val="12"/>
      <name val="SWISS"/>
    </font>
    <font>
      <sz val="12"/>
      <color indexed="12"/>
      <name val="SWISS"/>
    </font>
    <font>
      <b/>
      <sz val="12"/>
      <name val="SWISS"/>
    </font>
    <font>
      <u/>
      <sz val="8"/>
      <name val="Arial"/>
      <family val="2"/>
    </font>
    <font>
      <b/>
      <u/>
      <sz val="8"/>
      <name val="Arial"/>
      <family val="2"/>
    </font>
    <font>
      <sz val="10"/>
      <color indexed="8"/>
      <name val="SWISS"/>
    </font>
    <font>
      <sz val="10"/>
      <color indexed="12"/>
      <name val="SWISS"/>
    </font>
    <font>
      <sz val="10"/>
      <color rgb="FF0000CC"/>
      <name val="SWISS"/>
    </font>
    <font>
      <b/>
      <u/>
      <sz val="10"/>
      <color indexed="8"/>
      <name val="SWISS"/>
    </font>
    <font>
      <sz val="10"/>
      <name val="SWISS"/>
    </font>
    <font>
      <b/>
      <sz val="10"/>
      <color indexed="8"/>
      <name val="SWISS"/>
    </font>
    <font>
      <b/>
      <sz val="10"/>
      <name val="SWISS"/>
    </font>
    <font>
      <b/>
      <sz val="10"/>
      <color rgb="FF0000CC"/>
      <name val="SWISS"/>
    </font>
    <font>
      <sz val="10"/>
      <color indexed="20"/>
      <name val="SWISS"/>
    </font>
    <font>
      <sz val="10"/>
      <color rgb="FF0000CC"/>
      <name val="Arial"/>
      <family val="2"/>
    </font>
    <font>
      <b/>
      <sz val="11"/>
      <name val="Arial"/>
      <family val="2"/>
    </font>
    <font>
      <sz val="10"/>
      <color theme="3" tint="0.39997558519241921"/>
      <name val="Arial"/>
      <family val="2"/>
    </font>
    <font>
      <sz val="11"/>
      <color theme="1"/>
      <name val="Calibri"/>
      <family val="2"/>
    </font>
    <font>
      <sz val="11"/>
      <color theme="1"/>
      <name val="Times New Roman"/>
      <family val="1"/>
    </font>
    <font>
      <b/>
      <sz val="11"/>
      <color theme="1"/>
      <name val="Times New Roman"/>
      <family val="1"/>
    </font>
    <font>
      <sz val="10"/>
      <color rgb="FF000000"/>
      <name val="Calibri"/>
      <family val="2"/>
    </font>
    <font>
      <b/>
      <sz val="11"/>
      <color rgb="FF1F497D"/>
      <name val="Calibri"/>
      <family val="2"/>
    </font>
    <font>
      <sz val="11"/>
      <color rgb="FF1F497D"/>
      <name val="Calibri"/>
      <family val="2"/>
    </font>
    <font>
      <sz val="9"/>
      <color indexed="81"/>
      <name val="Tahoma"/>
      <family val="2"/>
    </font>
    <font>
      <b/>
      <sz val="9"/>
      <color indexed="81"/>
      <name val="Tahoma"/>
      <family val="2"/>
    </font>
    <font>
      <sz val="11"/>
      <name val="Calibri"/>
      <family val="2"/>
      <scheme val="minor"/>
    </font>
    <font>
      <sz val="10"/>
      <name val="Arial"/>
      <family val="2"/>
    </font>
    <font>
      <b/>
      <sz val="12"/>
      <color indexed="8"/>
      <name val="SWISS"/>
    </font>
    <font>
      <b/>
      <sz val="10"/>
      <color indexed="20"/>
      <name val="Arial"/>
      <family val="2"/>
    </font>
    <font>
      <b/>
      <sz val="10"/>
      <color indexed="12"/>
      <name val="Arial"/>
      <family val="2"/>
    </font>
    <font>
      <sz val="10"/>
      <color rgb="FFFF0000"/>
      <name val="SWISS"/>
    </font>
    <font>
      <sz val="12"/>
      <color theme="1"/>
      <name val="Times New Roman"/>
      <family val="2"/>
    </font>
    <font>
      <b/>
      <sz val="12"/>
      <color theme="1"/>
      <name val="Times New Roman"/>
      <family val="2"/>
    </font>
    <font>
      <sz val="10"/>
      <color indexed="20"/>
      <name val="Arial"/>
      <family val="2"/>
    </font>
    <font>
      <sz val="11"/>
      <name val="Calibri"/>
      <family val="2"/>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FFCC"/>
      </patternFill>
    </fill>
    <fill>
      <patternFill patternType="solid">
        <fgColor theme="0" tint="-0.34998626667073579"/>
        <bgColor indexed="64"/>
      </patternFill>
    </fill>
  </fills>
  <borders count="23">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8"/>
      </bottom>
      <diagonal/>
    </border>
    <border>
      <left/>
      <right/>
      <top/>
      <bottom style="double">
        <color indexed="8"/>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
    <xf numFmtId="0" fontId="0" fillId="0" borderId="0"/>
    <xf numFmtId="43" fontId="2" fillId="0" borderId="0" applyFont="0" applyFill="0" applyBorder="0" applyAlignment="0" applyProtection="0"/>
    <xf numFmtId="43" fontId="7" fillId="0" borderId="0" applyFont="0" applyFill="0" applyBorder="0" applyAlignment="0" applyProtection="0"/>
    <xf numFmtId="0" fontId="7" fillId="0" borderId="0"/>
    <xf numFmtId="9" fontId="2" fillId="0" borderId="0" applyFont="0" applyFill="0" applyBorder="0" applyAlignment="0" applyProtection="0"/>
    <xf numFmtId="9" fontId="7" fillId="0" borderId="0" applyFont="0" applyFill="0" applyBorder="0" applyAlignment="0" applyProtection="0"/>
    <xf numFmtId="0" fontId="12" fillId="0" borderId="0"/>
    <xf numFmtId="0" fontId="2" fillId="0" borderId="0"/>
    <xf numFmtId="43" fontId="2" fillId="0" borderId="0" applyFont="0" applyFill="0" applyBorder="0" applyAlignment="0" applyProtection="0"/>
    <xf numFmtId="0" fontId="29" fillId="0" borderId="0"/>
    <xf numFmtId="0" fontId="2" fillId="0" borderId="0"/>
    <xf numFmtId="9" fontId="2" fillId="0" borderId="0" applyFont="0" applyFill="0" applyBorder="0" applyAlignment="0" applyProtection="0"/>
    <xf numFmtId="0" fontId="1" fillId="0" borderId="0"/>
    <xf numFmtId="0" fontId="38"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0" fontId="1" fillId="9" borderId="21" applyNumberFormat="0" applyFont="0" applyAlignment="0" applyProtection="0"/>
    <xf numFmtId="0" fontId="43" fillId="9" borderId="21" applyNumberFormat="0" applyFont="0" applyAlignment="0" applyProtection="0"/>
    <xf numFmtId="0" fontId="2" fillId="9" borderId="21" applyNumberFormat="0" applyFont="0" applyAlignment="0" applyProtection="0"/>
    <xf numFmtId="0" fontId="44" fillId="0" borderId="22" applyNumberFormat="0" applyFill="0" applyAlignment="0" applyProtection="0"/>
  </cellStyleXfs>
  <cellXfs count="956">
    <xf numFmtId="0" fontId="0" fillId="0" borderId="0" xfId="0"/>
    <xf numFmtId="0" fontId="5" fillId="0" borderId="0" xfId="0" applyFont="1"/>
    <xf numFmtId="0" fontId="6" fillId="0" borderId="0" xfId="0" applyFont="1"/>
    <xf numFmtId="43" fontId="0" fillId="0" borderId="1" xfId="0" applyNumberFormat="1" applyBorder="1"/>
    <xf numFmtId="0" fontId="0" fillId="0" borderId="1" xfId="0" applyBorder="1"/>
    <xf numFmtId="0" fontId="0" fillId="0" borderId="0" xfId="0" applyBorder="1"/>
    <xf numFmtId="0" fontId="4" fillId="0" borderId="0" xfId="0" applyFont="1" applyAlignment="1">
      <alignment horizontal="centerContinuous"/>
    </xf>
    <xf numFmtId="0" fontId="7" fillId="0" borderId="0" xfId="0" applyFont="1"/>
    <xf numFmtId="0" fontId="4" fillId="0" borderId="0" xfId="0" applyFont="1" applyBorder="1" applyAlignment="1">
      <alignment horizontal="centerContinuous"/>
    </xf>
    <xf numFmtId="0" fontId="0" fillId="0" borderId="0" xfId="0" applyAlignment="1">
      <alignment horizontal="right"/>
    </xf>
    <xf numFmtId="0" fontId="4" fillId="0" borderId="0" xfId="0" applyFont="1" applyAlignment="1">
      <alignment horizontal="right"/>
    </xf>
    <xf numFmtId="0" fontId="5" fillId="0" borderId="0" xfId="0" applyFont="1" applyAlignment="1">
      <alignment horizontal="right"/>
    </xf>
    <xf numFmtId="37" fontId="4" fillId="0" borderId="0" xfId="0" applyNumberFormat="1" applyFont="1" applyAlignment="1">
      <alignment horizontal="right"/>
    </xf>
    <xf numFmtId="0" fontId="4" fillId="0" borderId="0" xfId="0" applyFont="1" applyAlignment="1">
      <alignment horizontal="centerContinuous" wrapText="1"/>
    </xf>
    <xf numFmtId="0" fontId="0" fillId="0" borderId="0" xfId="0" applyAlignment="1">
      <alignment horizontal="centerContinuous" wrapText="1"/>
    </xf>
    <xf numFmtId="0" fontId="0" fillId="0" borderId="1" xfId="0" applyBorder="1" applyAlignment="1">
      <alignment horizontal="center"/>
    </xf>
    <xf numFmtId="43" fontId="2" fillId="0" borderId="1" xfId="1" applyNumberFormat="1" applyBorder="1"/>
    <xf numFmtId="43" fontId="2" fillId="0" borderId="2" xfId="1" applyNumberFormat="1" applyBorder="1"/>
    <xf numFmtId="0" fontId="6" fillId="0" borderId="0" xfId="0" applyFont="1" applyAlignment="1">
      <alignment horizontal="center"/>
    </xf>
    <xf numFmtId="169" fontId="2" fillId="0" borderId="0" xfId="1" applyNumberFormat="1" applyFont="1"/>
    <xf numFmtId="43" fontId="0" fillId="0" borderId="0" xfId="1" applyFont="1"/>
    <xf numFmtId="0" fontId="0" fillId="0" borderId="0" xfId="0" applyAlignment="1">
      <alignment horizontal="left" indent="1"/>
    </xf>
    <xf numFmtId="43" fontId="2" fillId="0" borderId="0" xfId="1" applyFont="1" applyFill="1"/>
    <xf numFmtId="43" fontId="0" fillId="0" borderId="0" xfId="1" applyFont="1" applyBorder="1"/>
    <xf numFmtId="4" fontId="2" fillId="0" borderId="0" xfId="0" applyNumberFormat="1" applyFont="1"/>
    <xf numFmtId="43" fontId="2" fillId="0" borderId="0" xfId="0" applyNumberFormat="1" applyFont="1"/>
    <xf numFmtId="43" fontId="2" fillId="0" borderId="0" xfId="1" applyFont="1"/>
    <xf numFmtId="169" fontId="2" fillId="0" borderId="0" xfId="1" applyNumberFormat="1" applyFont="1" applyAlignment="1">
      <alignment horizontal="left"/>
    </xf>
    <xf numFmtId="2" fontId="2" fillId="0" borderId="0" xfId="0" applyNumberFormat="1" applyFont="1"/>
    <xf numFmtId="43" fontId="2" fillId="0" borderId="0" xfId="1"/>
    <xf numFmtId="0" fontId="0" fillId="0" borderId="0" xfId="0" applyAlignment="1">
      <alignment horizontal="left" wrapText="1"/>
    </xf>
    <xf numFmtId="43" fontId="0" fillId="0" borderId="1" xfId="1" applyFont="1" applyBorder="1"/>
    <xf numFmtId="43" fontId="7" fillId="0" borderId="0" xfId="1" applyFont="1"/>
    <xf numFmtId="0" fontId="4" fillId="0" borderId="1" xfId="0" applyFont="1" applyBorder="1" applyAlignment="1">
      <alignment horizontal="centerContinuous"/>
    </xf>
    <xf numFmtId="0" fontId="2" fillId="0" borderId="0" xfId="0" applyFont="1" applyFill="1"/>
    <xf numFmtId="0" fontId="2" fillId="0" borderId="0" xfId="0" applyFont="1" applyFill="1" applyAlignment="1">
      <alignment horizontal="centerContinuous" wrapText="1"/>
    </xf>
    <xf numFmtId="0" fontId="2" fillId="0" borderId="0" xfId="0" applyFont="1" applyFill="1" applyAlignment="1">
      <alignment horizontal="center" wrapText="1"/>
    </xf>
    <xf numFmtId="0" fontId="2" fillId="0" borderId="0" xfId="0" applyFont="1" applyFill="1" applyAlignment="1">
      <alignment horizontal="center"/>
    </xf>
    <xf numFmtId="0" fontId="2" fillId="0" borderId="0" xfId="0" applyFont="1" applyFill="1" applyBorder="1" applyAlignment="1">
      <alignment horizontal="center"/>
    </xf>
    <xf numFmtId="0" fontId="2" fillId="0" borderId="0" xfId="0" applyFont="1" applyFill="1" applyBorder="1"/>
    <xf numFmtId="0" fontId="2" fillId="0" borderId="1" xfId="0" applyFont="1" applyFill="1" applyBorder="1" applyAlignment="1">
      <alignment horizontal="center"/>
    </xf>
    <xf numFmtId="0" fontId="2" fillId="0" borderId="0" xfId="0" applyFont="1" applyFill="1" applyAlignment="1">
      <alignment horizontal="left" wrapText="1"/>
    </xf>
    <xf numFmtId="43" fontId="2" fillId="0" borderId="1" xfId="1" applyNumberFormat="1" applyFont="1" applyFill="1" applyBorder="1"/>
    <xf numFmtId="43" fontId="2" fillId="0" borderId="0" xfId="1" applyNumberFormat="1" applyFont="1" applyFill="1"/>
    <xf numFmtId="169" fontId="2" fillId="0" borderId="0" xfId="1" applyNumberFormat="1" applyFont="1" applyFill="1"/>
    <xf numFmtId="169" fontId="2" fillId="0" borderId="0" xfId="1" applyNumberFormat="1" applyFont="1" applyFill="1" applyBorder="1"/>
    <xf numFmtId="0" fontId="7" fillId="0" borderId="0" xfId="0" applyFont="1" applyAlignment="1">
      <alignment horizontal="left"/>
    </xf>
    <xf numFmtId="0" fontId="4" fillId="0" borderId="0" xfId="0" applyFont="1" applyBorder="1" applyAlignment="1">
      <alignment horizontal="left"/>
    </xf>
    <xf numFmtId="43" fontId="10" fillId="0" borderId="0" xfId="1" applyFont="1"/>
    <xf numFmtId="43" fontId="10" fillId="0" borderId="0" xfId="1" applyFont="1" applyFill="1"/>
    <xf numFmtId="0" fontId="0" fillId="0" borderId="1" xfId="0" applyBorder="1" applyAlignment="1">
      <alignment horizontal="centerContinuous"/>
    </xf>
    <xf numFmtId="0" fontId="0" fillId="0" borderId="0" xfId="0" applyBorder="1" applyAlignment="1">
      <alignment horizontal="centerContinuous"/>
    </xf>
    <xf numFmtId="0" fontId="2" fillId="0" borderId="0" xfId="0" applyFont="1" applyFill="1" applyBorder="1" applyAlignment="1">
      <alignment horizontal="centerContinuous"/>
    </xf>
    <xf numFmtId="0" fontId="2" fillId="0" borderId="1" xfId="0" applyFont="1" applyFill="1" applyBorder="1" applyAlignment="1">
      <alignment horizontal="centerContinuous"/>
    </xf>
    <xf numFmtId="43" fontId="2" fillId="0" borderId="0" xfId="1" applyNumberFormat="1" applyFont="1" applyFill="1" applyBorder="1"/>
    <xf numFmtId="43" fontId="10" fillId="0" borderId="0" xfId="1" applyNumberFormat="1" applyFont="1" applyFill="1" applyBorder="1"/>
    <xf numFmtId="169" fontId="10" fillId="0" borderId="0" xfId="1" applyNumberFormat="1" applyFont="1" applyFill="1" applyBorder="1"/>
    <xf numFmtId="0" fontId="7" fillId="0" borderId="0" xfId="0" applyFont="1" applyBorder="1" applyAlignment="1">
      <alignment horizontal="center"/>
    </xf>
    <xf numFmtId="43" fontId="7" fillId="0" borderId="15" xfId="1" applyFont="1" applyBorder="1"/>
    <xf numFmtId="0" fontId="0" fillId="0" borderId="16" xfId="0" applyBorder="1"/>
    <xf numFmtId="0" fontId="0" fillId="0" borderId="9" xfId="0" applyBorder="1"/>
    <xf numFmtId="0" fontId="0" fillId="0" borderId="17" xfId="0" applyBorder="1"/>
    <xf numFmtId="43" fontId="2" fillId="0" borderId="15" xfId="1" applyFont="1" applyBorder="1"/>
    <xf numFmtId="0" fontId="16" fillId="0" borderId="0" xfId="0" applyFont="1"/>
    <xf numFmtId="0" fontId="7" fillId="0" borderId="16" xfId="0" applyFont="1" applyBorder="1" applyAlignment="1">
      <alignment horizontal="center"/>
    </xf>
    <xf numFmtId="0" fontId="7" fillId="0" borderId="0" xfId="0" applyFont="1" applyAlignment="1">
      <alignment horizontal="right"/>
    </xf>
    <xf numFmtId="0" fontId="2" fillId="0" borderId="0" xfId="0" applyFont="1"/>
    <xf numFmtId="0" fontId="5" fillId="2" borderId="0" xfId="0" applyFont="1" applyFill="1"/>
    <xf numFmtId="1" fontId="4" fillId="2" borderId="0" xfId="0" applyNumberFormat="1" applyFont="1" applyFill="1"/>
    <xf numFmtId="0" fontId="4" fillId="2" borderId="0" xfId="0" applyFont="1" applyFill="1"/>
    <xf numFmtId="0" fontId="4" fillId="2" borderId="0" xfId="0" applyNumberFormat="1" applyFont="1" applyFill="1" applyAlignment="1">
      <alignment horizontal="center"/>
    </xf>
    <xf numFmtId="14" fontId="4" fillId="2" borderId="0" xfId="0" applyNumberFormat="1" applyFont="1" applyFill="1" applyAlignment="1">
      <alignment horizontal="center"/>
    </xf>
    <xf numFmtId="0" fontId="4" fillId="2" borderId="0" xfId="0" applyFont="1" applyFill="1" applyAlignment="1">
      <alignment horizontal="center"/>
    </xf>
    <xf numFmtId="1" fontId="4" fillId="2" borderId="0" xfId="0" applyNumberFormat="1" applyFont="1" applyFill="1" applyAlignment="1">
      <alignment horizontal="center"/>
    </xf>
    <xf numFmtId="0" fontId="5" fillId="2" borderId="0" xfId="0" applyFont="1" applyFill="1" applyAlignment="1">
      <alignment horizontal="center"/>
    </xf>
    <xf numFmtId="1" fontId="5" fillId="2" borderId="0" xfId="0" applyNumberFormat="1" applyFont="1" applyFill="1" applyAlignment="1">
      <alignment horizontal="center"/>
    </xf>
    <xf numFmtId="0" fontId="5" fillId="2" borderId="0" xfId="0" applyNumberFormat="1" applyFont="1" applyFill="1" applyAlignment="1">
      <alignment horizontal="center"/>
    </xf>
    <xf numFmtId="0" fontId="5" fillId="2" borderId="0" xfId="0" applyFont="1" applyFill="1" applyBorder="1" applyAlignment="1">
      <alignment horizontal="center"/>
    </xf>
    <xf numFmtId="0" fontId="4" fillId="2" borderId="5" xfId="0" applyFont="1" applyFill="1" applyBorder="1" applyAlignment="1">
      <alignment horizontal="center"/>
    </xf>
    <xf numFmtId="0" fontId="4" fillId="2" borderId="8" xfId="0" applyFont="1" applyFill="1" applyBorder="1"/>
    <xf numFmtId="0" fontId="4" fillId="2" borderId="8" xfId="0" applyFont="1" applyFill="1" applyBorder="1" applyAlignment="1">
      <alignment horizontal="center"/>
    </xf>
    <xf numFmtId="0" fontId="4" fillId="2" borderId="7" xfId="0" applyFont="1" applyFill="1" applyBorder="1" applyAlignment="1">
      <alignment horizontal="center"/>
    </xf>
    <xf numFmtId="43" fontId="2" fillId="2" borderId="4" xfId="1" applyFont="1" applyFill="1" applyBorder="1"/>
    <xf numFmtId="0" fontId="3" fillId="2" borderId="0" xfId="0" applyFont="1" applyFill="1"/>
    <xf numFmtId="0" fontId="4" fillId="2" borderId="0" xfId="0" applyFont="1" applyFill="1" applyAlignment="1">
      <alignment wrapText="1"/>
    </xf>
    <xf numFmtId="17" fontId="4" fillId="2" borderId="7" xfId="0" applyNumberFormat="1" applyFont="1" applyFill="1" applyBorder="1" applyAlignment="1">
      <alignment horizontal="center"/>
    </xf>
    <xf numFmtId="0" fontId="5" fillId="2" borderId="8" xfId="0" applyFont="1" applyFill="1" applyBorder="1" applyAlignment="1">
      <alignment horizontal="center"/>
    </xf>
    <xf numFmtId="0" fontId="5" fillId="2" borderId="9" xfId="0" applyFont="1" applyFill="1" applyBorder="1" applyAlignment="1">
      <alignment horizontal="center"/>
    </xf>
    <xf numFmtId="0" fontId="5" fillId="2" borderId="0" xfId="0" applyFont="1" applyFill="1" applyAlignment="1">
      <alignment horizontal="left"/>
    </xf>
    <xf numFmtId="171" fontId="4" fillId="2" borderId="7" xfId="0" applyNumberFormat="1" applyFont="1" applyFill="1" applyBorder="1" applyAlignment="1">
      <alignment horizontal="center"/>
    </xf>
    <xf numFmtId="43" fontId="4" fillId="2" borderId="7" xfId="1" applyFont="1" applyFill="1" applyBorder="1" applyAlignment="1">
      <alignment horizontal="center"/>
    </xf>
    <xf numFmtId="171" fontId="5" fillId="2" borderId="8" xfId="0" applyNumberFormat="1" applyFont="1" applyFill="1" applyBorder="1" applyAlignment="1">
      <alignment horizontal="center"/>
    </xf>
    <xf numFmtId="43" fontId="5" fillId="2" borderId="8" xfId="1" applyFont="1" applyFill="1" applyBorder="1" applyAlignment="1">
      <alignment horizontal="center"/>
    </xf>
    <xf numFmtId="17" fontId="2" fillId="2" borderId="4" xfId="0" applyNumberFormat="1" applyFont="1" applyFill="1" applyBorder="1" applyAlignment="1">
      <alignment horizontal="center"/>
    </xf>
    <xf numFmtId="17" fontId="4" fillId="2" borderId="0" xfId="0" applyNumberFormat="1" applyFont="1" applyFill="1" applyAlignment="1">
      <alignment horizontal="center"/>
    </xf>
    <xf numFmtId="0" fontId="4" fillId="2" borderId="0" xfId="0" applyFont="1" applyFill="1" applyAlignment="1">
      <alignment horizontal="left"/>
    </xf>
    <xf numFmtId="0" fontId="5" fillId="2" borderId="5" xfId="0" applyFont="1" applyFill="1" applyBorder="1" applyAlignment="1">
      <alignment horizontal="center"/>
    </xf>
    <xf numFmtId="171" fontId="5" fillId="2" borderId="5" xfId="0" applyNumberFormat="1" applyFont="1" applyFill="1" applyBorder="1" applyAlignment="1">
      <alignment horizontal="center"/>
    </xf>
    <xf numFmtId="43" fontId="5" fillId="2" borderId="5" xfId="1" applyFont="1" applyFill="1" applyBorder="1" applyAlignment="1">
      <alignment horizontal="center"/>
    </xf>
    <xf numFmtId="17" fontId="2" fillId="2" borderId="5" xfId="0" applyNumberFormat="1" applyFont="1" applyFill="1" applyBorder="1" applyAlignment="1">
      <alignment horizontal="center"/>
    </xf>
    <xf numFmtId="17" fontId="2" fillId="2" borderId="0" xfId="0" applyNumberFormat="1" applyFont="1" applyFill="1" applyBorder="1" applyAlignment="1">
      <alignment horizontal="center"/>
    </xf>
    <xf numFmtId="0" fontId="2" fillId="2" borderId="0" xfId="0" applyFont="1" applyFill="1"/>
    <xf numFmtId="0" fontId="2" fillId="2" borderId="0" xfId="0" applyFont="1" applyFill="1" applyAlignment="1">
      <alignment horizontal="center"/>
    </xf>
    <xf numFmtId="43" fontId="2" fillId="2" borderId="0" xfId="1" applyFont="1" applyFill="1" applyBorder="1"/>
    <xf numFmtId="43" fontId="2" fillId="2" borderId="1" xfId="1" applyFont="1" applyFill="1" applyBorder="1"/>
    <xf numFmtId="43" fontId="2" fillId="2" borderId="0" xfId="0" applyNumberFormat="1" applyFont="1" applyFill="1"/>
    <xf numFmtId="0" fontId="2" fillId="2" borderId="7" xfId="0" applyFont="1" applyFill="1" applyBorder="1"/>
    <xf numFmtId="43" fontId="2" fillId="2" borderId="4" xfId="1" applyFont="1" applyFill="1" applyBorder="1" applyAlignment="1">
      <alignment horizontal="center"/>
    </xf>
    <xf numFmtId="0" fontId="2" fillId="2" borderId="4" xfId="0" applyFont="1" applyFill="1" applyBorder="1" applyAlignment="1">
      <alignment horizontal="center"/>
    </xf>
    <xf numFmtId="0" fontId="2" fillId="2" borderId="4" xfId="0" applyNumberFormat="1" applyFont="1" applyFill="1" applyBorder="1" applyAlignment="1">
      <alignment horizontal="center"/>
    </xf>
    <xf numFmtId="43" fontId="2" fillId="2" borderId="4" xfId="1" applyFont="1" applyFill="1" applyBorder="1" applyAlignment="1"/>
    <xf numFmtId="0" fontId="2" fillId="2" borderId="5" xfId="0" applyFont="1" applyFill="1" applyBorder="1"/>
    <xf numFmtId="0" fontId="2" fillId="2" borderId="5" xfId="0" applyNumberFormat="1" applyFont="1" applyFill="1" applyBorder="1" applyAlignment="1">
      <alignment horizontal="center"/>
    </xf>
    <xf numFmtId="43" fontId="2" fillId="2" borderId="0" xfId="1" applyFont="1" applyFill="1" applyBorder="1" applyAlignment="1">
      <alignment horizontal="center"/>
    </xf>
    <xf numFmtId="0" fontId="2" fillId="2" borderId="0" xfId="0" applyFont="1" applyFill="1" applyBorder="1" applyAlignment="1">
      <alignment horizontal="center"/>
    </xf>
    <xf numFmtId="43" fontId="2" fillId="2" borderId="0" xfId="1" applyFont="1" applyFill="1" applyBorder="1" applyAlignment="1"/>
    <xf numFmtId="0" fontId="2" fillId="2" borderId="6" xfId="0" applyFont="1" applyFill="1" applyBorder="1"/>
    <xf numFmtId="17" fontId="2" fillId="2" borderId="6" xfId="0" applyNumberFormat="1" applyFont="1" applyFill="1" applyBorder="1" applyAlignment="1">
      <alignment horizontal="center"/>
    </xf>
    <xf numFmtId="0" fontId="2" fillId="2" borderId="0" xfId="0" applyFont="1" applyFill="1" applyAlignment="1"/>
    <xf numFmtId="17" fontId="2" fillId="2" borderId="0" xfId="0" applyNumberFormat="1" applyFont="1" applyFill="1" applyAlignment="1">
      <alignment horizontal="center"/>
    </xf>
    <xf numFmtId="43" fontId="2" fillId="2" borderId="2" xfId="0" applyNumberFormat="1" applyFont="1" applyFill="1" applyBorder="1"/>
    <xf numFmtId="0" fontId="2" fillId="2" borderId="0" xfId="0" applyFont="1" applyFill="1" applyBorder="1"/>
    <xf numFmtId="171" fontId="2" fillId="2" borderId="0" xfId="0" applyNumberFormat="1" applyFont="1" applyFill="1" applyAlignment="1">
      <alignment horizontal="center"/>
    </xf>
    <xf numFmtId="43" fontId="2" fillId="2" borderId="0" xfId="1" applyFont="1" applyFill="1"/>
    <xf numFmtId="0" fontId="2" fillId="2" borderId="1" xfId="0" applyFont="1" applyFill="1" applyBorder="1"/>
    <xf numFmtId="17" fontId="2" fillId="2" borderId="1" xfId="0" applyNumberFormat="1" applyFont="1" applyFill="1" applyBorder="1" applyAlignment="1">
      <alignment horizontal="center"/>
    </xf>
    <xf numFmtId="0" fontId="2" fillId="2" borderId="4" xfId="0" applyFont="1" applyFill="1" applyBorder="1"/>
    <xf numFmtId="0" fontId="2" fillId="2" borderId="3" xfId="0" applyFont="1" applyFill="1" applyBorder="1"/>
    <xf numFmtId="0" fontId="2" fillId="2" borderId="0" xfId="0" applyNumberFormat="1" applyFont="1" applyFill="1" applyBorder="1" applyAlignment="1">
      <alignment horizontal="center"/>
    </xf>
    <xf numFmtId="43" fontId="2" fillId="2" borderId="6" xfId="1" applyFont="1" applyFill="1" applyBorder="1"/>
    <xf numFmtId="43" fontId="2" fillId="2" borderId="2" xfId="1" applyFont="1" applyFill="1" applyBorder="1"/>
    <xf numFmtId="0" fontId="2" fillId="2" borderId="0" xfId="0" applyFont="1" applyFill="1" applyBorder="1" applyAlignment="1"/>
    <xf numFmtId="172" fontId="2" fillId="2" borderId="0" xfId="0" applyNumberFormat="1" applyFont="1" applyFill="1" applyBorder="1"/>
    <xf numFmtId="0" fontId="2" fillId="2" borderId="8" xfId="0" applyFont="1" applyFill="1" applyBorder="1" applyAlignment="1">
      <alignment horizontal="center"/>
    </xf>
    <xf numFmtId="0" fontId="2" fillId="2" borderId="8" xfId="0" applyFont="1" applyFill="1" applyBorder="1" applyAlignment="1">
      <alignment horizontal="left"/>
    </xf>
    <xf numFmtId="43" fontId="2" fillId="2" borderId="8" xfId="1" applyFont="1" applyFill="1" applyBorder="1" applyAlignment="1">
      <alignment horizontal="center"/>
    </xf>
    <xf numFmtId="17" fontId="2" fillId="2" borderId="7" xfId="0" applyNumberFormat="1" applyFont="1" applyFill="1" applyBorder="1" applyAlignment="1">
      <alignment horizontal="center"/>
    </xf>
    <xf numFmtId="0" fontId="2" fillId="2" borderId="8" xfId="0" applyFont="1" applyFill="1" applyBorder="1"/>
    <xf numFmtId="17" fontId="2" fillId="2" borderId="8" xfId="0" applyNumberFormat="1" applyFont="1" applyFill="1" applyBorder="1" applyAlignment="1">
      <alignment horizontal="center"/>
    </xf>
    <xf numFmtId="0" fontId="2" fillId="0" borderId="0" xfId="0" applyFont="1" applyAlignment="1">
      <alignment horizontal="centerContinuous"/>
    </xf>
    <xf numFmtId="174" fontId="2" fillId="0" borderId="0" xfId="0" applyNumberFormat="1" applyFont="1"/>
    <xf numFmtId="174" fontId="6" fillId="0" borderId="0" xfId="0" applyNumberFormat="1" applyFont="1" applyAlignment="1">
      <alignment horizontal="center"/>
    </xf>
    <xf numFmtId="169" fontId="2" fillId="0" borderId="5" xfId="0" applyNumberFormat="1" applyFont="1" applyBorder="1"/>
    <xf numFmtId="169" fontId="2" fillId="0" borderId="0" xfId="0" applyNumberFormat="1" applyFont="1"/>
    <xf numFmtId="169" fontId="2" fillId="0" borderId="3" xfId="1" applyNumberFormat="1" applyFont="1" applyBorder="1"/>
    <xf numFmtId="169" fontId="2" fillId="0" borderId="4" xfId="0" applyNumberFormat="1" applyFont="1" applyBorder="1"/>
    <xf numFmtId="1" fontId="4" fillId="2" borderId="7" xfId="0" applyNumberFormat="1" applyFont="1" applyFill="1" applyBorder="1" applyAlignment="1">
      <alignment horizontal="center"/>
    </xf>
    <xf numFmtId="168" fontId="4" fillId="2" borderId="7" xfId="1" applyNumberFormat="1" applyFont="1" applyFill="1" applyBorder="1" applyAlignment="1">
      <alignment horizontal="center"/>
    </xf>
    <xf numFmtId="1" fontId="5" fillId="2" borderId="8" xfId="0" applyNumberFormat="1" applyFont="1" applyFill="1" applyBorder="1" applyAlignment="1">
      <alignment horizontal="center"/>
    </xf>
    <xf numFmtId="168" fontId="5" fillId="2" borderId="8" xfId="1" applyNumberFormat="1" applyFont="1" applyFill="1" applyBorder="1" applyAlignment="1">
      <alignment horizontal="center"/>
    </xf>
    <xf numFmtId="1" fontId="5" fillId="2" borderId="5" xfId="0" applyNumberFormat="1" applyFont="1" applyFill="1" applyBorder="1" applyAlignment="1">
      <alignment horizontal="center"/>
    </xf>
    <xf numFmtId="168" fontId="5" fillId="2" borderId="5" xfId="1" applyNumberFormat="1" applyFont="1" applyFill="1" applyBorder="1" applyAlignment="1">
      <alignment horizontal="center"/>
    </xf>
    <xf numFmtId="1" fontId="2" fillId="2" borderId="0" xfId="0" applyNumberFormat="1" applyFont="1" applyFill="1" applyAlignment="1">
      <alignment horizontal="center"/>
    </xf>
    <xf numFmtId="168" fontId="2" fillId="2" borderId="0" xfId="1" applyNumberFormat="1" applyFont="1" applyFill="1" applyAlignment="1">
      <alignment horizontal="center"/>
    </xf>
    <xf numFmtId="1" fontId="2" fillId="2" borderId="0" xfId="0" applyNumberFormat="1" applyFont="1" applyFill="1"/>
    <xf numFmtId="43" fontId="2" fillId="2" borderId="4" xfId="2" applyFont="1" applyFill="1" applyBorder="1"/>
    <xf numFmtId="172" fontId="2" fillId="2" borderId="3" xfId="0" applyNumberFormat="1" applyFont="1" applyFill="1" applyBorder="1"/>
    <xf numFmtId="43" fontId="2" fillId="2" borderId="3" xfId="1" applyFont="1" applyFill="1" applyBorder="1"/>
    <xf numFmtId="43" fontId="2" fillId="2" borderId="11" xfId="1" applyFont="1" applyFill="1" applyBorder="1"/>
    <xf numFmtId="1" fontId="2" fillId="2" borderId="4" xfId="0" applyNumberFormat="1" applyFont="1" applyFill="1" applyBorder="1" applyAlignment="1">
      <alignment horizontal="center"/>
    </xf>
    <xf numFmtId="0" fontId="2" fillId="2" borderId="12" xfId="0" applyFont="1" applyFill="1" applyBorder="1"/>
    <xf numFmtId="0" fontId="2" fillId="2" borderId="6" xfId="0" applyFont="1" applyFill="1" applyBorder="1" applyAlignment="1">
      <alignment horizontal="center"/>
    </xf>
    <xf numFmtId="0" fontId="2" fillId="2" borderId="3" xfId="0" applyFont="1" applyFill="1" applyBorder="1" applyAlignment="1">
      <alignment horizontal="center"/>
    </xf>
    <xf numFmtId="43" fontId="2" fillId="2" borderId="3" xfId="2" applyFont="1" applyFill="1" applyBorder="1"/>
    <xf numFmtId="1" fontId="2" fillId="2" borderId="0" xfId="0" applyNumberFormat="1" applyFont="1" applyFill="1" applyBorder="1" applyAlignment="1">
      <alignment horizontal="center"/>
    </xf>
    <xf numFmtId="39" fontId="2" fillId="2" borderId="0" xfId="1" applyNumberFormat="1" applyFont="1" applyFill="1" applyBorder="1" applyAlignment="1"/>
    <xf numFmtId="168" fontId="2" fillId="2" borderId="0" xfId="1" applyNumberFormat="1" applyFont="1" applyFill="1" applyBorder="1" applyAlignment="1">
      <alignment horizontal="center"/>
    </xf>
    <xf numFmtId="43" fontId="2" fillId="2" borderId="2" xfId="1" applyFont="1" applyFill="1" applyBorder="1" applyAlignment="1"/>
    <xf numFmtId="172" fontId="2" fillId="2" borderId="4" xfId="0" applyNumberFormat="1" applyFont="1" applyFill="1" applyBorder="1"/>
    <xf numFmtId="43" fontId="2" fillId="2" borderId="0" xfId="0" applyNumberFormat="1" applyFont="1" applyFill="1" applyBorder="1" applyAlignment="1">
      <alignment horizontal="center"/>
    </xf>
    <xf numFmtId="168" fontId="2" fillId="2" borderId="4" xfId="1" applyNumberFormat="1" applyFont="1" applyFill="1" applyBorder="1" applyAlignment="1">
      <alignment horizontal="center"/>
    </xf>
    <xf numFmtId="43" fontId="2" fillId="2" borderId="0" xfId="0" applyNumberFormat="1" applyFont="1" applyFill="1" applyBorder="1"/>
    <xf numFmtId="1" fontId="2" fillId="2" borderId="8" xfId="0" applyNumberFormat="1" applyFont="1" applyFill="1" applyBorder="1" applyAlignment="1">
      <alignment horizontal="center"/>
    </xf>
    <xf numFmtId="43" fontId="2" fillId="2" borderId="12" xfId="1" applyFont="1" applyFill="1" applyBorder="1"/>
    <xf numFmtId="1" fontId="2" fillId="2" borderId="3" xfId="0" applyNumberFormat="1" applyFont="1" applyFill="1" applyBorder="1" applyAlignment="1">
      <alignment horizontal="center"/>
    </xf>
    <xf numFmtId="43" fontId="2" fillId="2" borderId="3" xfId="1" applyFont="1" applyFill="1" applyBorder="1" applyAlignment="1"/>
    <xf numFmtId="168" fontId="2" fillId="2" borderId="0" xfId="1" applyNumberFormat="1" applyFont="1" applyFill="1" applyAlignment="1"/>
    <xf numFmtId="168" fontId="4" fillId="2" borderId="7" xfId="1" applyNumberFormat="1" applyFont="1" applyFill="1" applyBorder="1" applyAlignment="1"/>
    <xf numFmtId="1" fontId="2" fillId="2" borderId="4" xfId="0" applyNumberFormat="1" applyFont="1" applyFill="1" applyBorder="1"/>
    <xf numFmtId="168" fontId="5" fillId="2" borderId="5" xfId="1" applyNumberFormat="1" applyFont="1" applyFill="1" applyBorder="1" applyAlignment="1"/>
    <xf numFmtId="168" fontId="2" fillId="2" borderId="4" xfId="1" applyNumberFormat="1" applyFont="1" applyFill="1" applyBorder="1"/>
    <xf numFmtId="168" fontId="2" fillId="2" borderId="0" xfId="1" applyNumberFormat="1" applyFont="1" applyFill="1" applyBorder="1" applyAlignment="1"/>
    <xf numFmtId="168" fontId="5" fillId="2" borderId="8" xfId="1" applyNumberFormat="1" applyFont="1" applyFill="1" applyBorder="1" applyAlignment="1"/>
    <xf numFmtId="43" fontId="4" fillId="2" borderId="0" xfId="1" applyFont="1" applyFill="1" applyBorder="1" applyAlignment="1">
      <alignment horizontal="left"/>
    </xf>
    <xf numFmtId="168" fontId="2" fillId="2" borderId="0" xfId="1" applyNumberFormat="1" applyFont="1" applyFill="1" applyBorder="1"/>
    <xf numFmtId="1" fontId="4" fillId="2" borderId="0" xfId="0" applyNumberFormat="1" applyFont="1" applyFill="1" applyBorder="1" applyAlignment="1">
      <alignment horizontal="center"/>
    </xf>
    <xf numFmtId="0" fontId="2" fillId="2" borderId="0" xfId="0" quotePrefix="1" applyFont="1" applyFill="1" applyAlignment="1">
      <alignment horizontal="left"/>
    </xf>
    <xf numFmtId="0" fontId="3" fillId="2" borderId="0" xfId="0" applyFont="1" applyFill="1" applyAlignment="1">
      <alignment horizontal="centerContinuous"/>
    </xf>
    <xf numFmtId="0" fontId="6" fillId="2" borderId="0" xfId="0" applyFont="1" applyFill="1"/>
    <xf numFmtId="0" fontId="2" fillId="2" borderId="0" xfId="0" applyFont="1" applyFill="1" applyAlignment="1">
      <alignment horizontal="centerContinuous"/>
    </xf>
    <xf numFmtId="4" fontId="2" fillId="2" borderId="0" xfId="0" applyNumberFormat="1" applyFont="1" applyFill="1"/>
    <xf numFmtId="169" fontId="2" fillId="2" borderId="0" xfId="0" applyNumberFormat="1" applyFont="1" applyFill="1"/>
    <xf numFmtId="169" fontId="2" fillId="2" borderId="0" xfId="0" applyNumberFormat="1" applyFont="1" applyFill="1" applyBorder="1"/>
    <xf numFmtId="169" fontId="2" fillId="2" borderId="1" xfId="0" applyNumberFormat="1" applyFont="1" applyFill="1" applyBorder="1"/>
    <xf numFmtId="3" fontId="2" fillId="2" borderId="0" xfId="0" applyNumberFormat="1" applyFont="1" applyFill="1"/>
    <xf numFmtId="165" fontId="2" fillId="2" borderId="1" xfId="0" applyNumberFormat="1" applyFont="1" applyFill="1" applyBorder="1"/>
    <xf numFmtId="167" fontId="2" fillId="2" borderId="0" xfId="0" applyNumberFormat="1" applyFont="1" applyFill="1"/>
    <xf numFmtId="169" fontId="2" fillId="2" borderId="3" xfId="0" applyNumberFormat="1" applyFont="1" applyFill="1" applyBorder="1"/>
    <xf numFmtId="165" fontId="2" fillId="2" borderId="1" xfId="4" applyNumberFormat="1" applyFont="1" applyFill="1" applyBorder="1"/>
    <xf numFmtId="167" fontId="2" fillId="2" borderId="1" xfId="0" applyNumberFormat="1" applyFont="1" applyFill="1" applyBorder="1"/>
    <xf numFmtId="169" fontId="2" fillId="2" borderId="2" xfId="0" applyNumberFormat="1" applyFont="1" applyFill="1" applyBorder="1"/>
    <xf numFmtId="169" fontId="2" fillId="2" borderId="10" xfId="0" applyNumberFormat="1" applyFont="1" applyFill="1" applyBorder="1"/>
    <xf numFmtId="0" fontId="2" fillId="2" borderId="0" xfId="0" applyFont="1" applyFill="1" applyAlignment="1">
      <alignment horizontal="right"/>
    </xf>
    <xf numFmtId="0" fontId="4" fillId="2" borderId="0" xfId="0" applyFont="1" applyFill="1" applyAlignment="1">
      <alignment horizontal="centerContinuous"/>
    </xf>
    <xf numFmtId="0" fontId="6" fillId="2" borderId="0" xfId="0" applyFont="1" applyFill="1" applyAlignment="1">
      <alignment horizontal="left"/>
    </xf>
    <xf numFmtId="0" fontId="6" fillId="2" borderId="0" xfId="0" applyFont="1" applyFill="1" applyAlignment="1">
      <alignment horizontal="center"/>
    </xf>
    <xf numFmtId="0" fontId="2" fillId="2" borderId="0" xfId="0" applyFont="1" applyFill="1" applyAlignment="1">
      <alignment horizontal="left"/>
    </xf>
    <xf numFmtId="0" fontId="2" fillId="2" borderId="0" xfId="0" quotePrefix="1" applyFont="1" applyFill="1"/>
    <xf numFmtId="9" fontId="2" fillId="2" borderId="1" xfId="4" applyFont="1" applyFill="1" applyBorder="1"/>
    <xf numFmtId="43" fontId="2" fillId="2" borderId="0" xfId="1" applyNumberFormat="1" applyFont="1" applyFill="1"/>
    <xf numFmtId="176" fontId="2" fillId="2" borderId="1" xfId="1" applyNumberFormat="1" applyFont="1" applyFill="1" applyBorder="1"/>
    <xf numFmtId="169" fontId="2" fillId="2" borderId="0" xfId="1" applyNumberFormat="1" applyFont="1" applyFill="1"/>
    <xf numFmtId="43" fontId="2" fillId="2" borderId="1" xfId="0" applyNumberFormat="1" applyFont="1" applyFill="1" applyBorder="1"/>
    <xf numFmtId="10" fontId="2" fillId="2" borderId="1" xfId="4" applyNumberFormat="1" applyFont="1" applyFill="1" applyBorder="1"/>
    <xf numFmtId="43" fontId="2" fillId="2" borderId="10" xfId="0" applyNumberFormat="1" applyFont="1" applyFill="1" applyBorder="1"/>
    <xf numFmtId="176" fontId="2" fillId="2" borderId="0" xfId="1" applyNumberFormat="1" applyFont="1" applyFill="1"/>
    <xf numFmtId="43" fontId="2" fillId="2" borderId="0" xfId="0" applyNumberFormat="1" applyFont="1" applyFill="1" applyAlignment="1">
      <alignment horizontal="right"/>
    </xf>
    <xf numFmtId="0" fontId="15" fillId="2" borderId="0" xfId="0" applyFont="1" applyFill="1"/>
    <xf numFmtId="0" fontId="5" fillId="2" borderId="15" xfId="0" applyFont="1" applyFill="1" applyBorder="1" applyAlignment="1">
      <alignment horizontal="center"/>
    </xf>
    <xf numFmtId="0" fontId="6" fillId="2" borderId="0" xfId="0" applyFont="1" applyFill="1" applyBorder="1" applyAlignment="1">
      <alignment horizontal="center"/>
    </xf>
    <xf numFmtId="0" fontId="6" fillId="2" borderId="16" xfId="0" applyFont="1" applyFill="1" applyBorder="1" applyAlignment="1">
      <alignment horizontal="center"/>
    </xf>
    <xf numFmtId="0" fontId="4" fillId="2" borderId="0" xfId="0" applyFont="1" applyFill="1" applyAlignment="1">
      <alignment horizontal="centerContinuous" wrapText="1"/>
    </xf>
    <xf numFmtId="0" fontId="2" fillId="2" borderId="0" xfId="0" applyFont="1" applyFill="1" applyAlignment="1">
      <alignment horizontal="centerContinuous" wrapText="1"/>
    </xf>
    <xf numFmtId="0" fontId="2" fillId="2" borderId="0" xfId="0" applyFont="1" applyFill="1" applyAlignment="1">
      <alignment horizontal="center" wrapText="1"/>
    </xf>
    <xf numFmtId="0" fontId="2" fillId="2" borderId="0" xfId="0" applyFont="1" applyFill="1" applyAlignment="1">
      <alignment horizontal="left" wrapText="1"/>
    </xf>
    <xf numFmtId="0" fontId="2" fillId="2" borderId="0" xfId="0" applyFont="1" applyFill="1" applyBorder="1" applyAlignment="1">
      <alignment horizontal="centerContinuous" wrapText="1"/>
    </xf>
    <xf numFmtId="0" fontId="2" fillId="2" borderId="0" xfId="0" applyFont="1" applyFill="1" applyBorder="1" applyAlignment="1">
      <alignment horizontal="centerContinuous"/>
    </xf>
    <xf numFmtId="0" fontId="2" fillId="2" borderId="1" xfId="0" applyFont="1" applyFill="1" applyBorder="1" applyAlignment="1">
      <alignment horizontal="centerContinuous"/>
    </xf>
    <xf numFmtId="43" fontId="2" fillId="2" borderId="15" xfId="1" applyFont="1" applyFill="1" applyBorder="1"/>
    <xf numFmtId="0" fontId="2" fillId="2" borderId="16" xfId="0" applyFont="1" applyFill="1" applyBorder="1"/>
    <xf numFmtId="0" fontId="2" fillId="2" borderId="9" xfId="0" applyFont="1" applyFill="1" applyBorder="1"/>
    <xf numFmtId="0" fontId="2" fillId="2" borderId="17" xfId="0" applyFont="1" applyFill="1" applyBorder="1"/>
    <xf numFmtId="39" fontId="2" fillId="2" borderId="0" xfId="0" applyNumberFormat="1" applyFont="1" applyFill="1"/>
    <xf numFmtId="0" fontId="2" fillId="2" borderId="0" xfId="0" applyFont="1" applyFill="1" applyAlignment="1">
      <alignment horizontal="left" indent="1"/>
    </xf>
    <xf numFmtId="169" fontId="2" fillId="2" borderId="0" xfId="1" applyNumberFormat="1" applyFont="1" applyFill="1" applyBorder="1"/>
    <xf numFmtId="43" fontId="2" fillId="2" borderId="1" xfId="1" applyNumberFormat="1" applyFont="1" applyFill="1" applyBorder="1"/>
    <xf numFmtId="43" fontId="2" fillId="2" borderId="2" xfId="1" applyNumberFormat="1" applyFont="1" applyFill="1" applyBorder="1"/>
    <xf numFmtId="0" fontId="16" fillId="2" borderId="0" xfId="0" applyFont="1" applyFill="1"/>
    <xf numFmtId="0" fontId="6" fillId="2" borderId="0" xfId="0" applyFont="1" applyFill="1" applyAlignment="1">
      <alignment horizontal="right"/>
    </xf>
    <xf numFmtId="166" fontId="2" fillId="2" borderId="0" xfId="0" applyNumberFormat="1" applyFont="1" applyFill="1"/>
    <xf numFmtId="43" fontId="2" fillId="2" borderId="0" xfId="1" applyNumberFormat="1" applyFont="1" applyFill="1" applyBorder="1"/>
    <xf numFmtId="0" fontId="2" fillId="2" borderId="0" xfId="0" quotePrefix="1" applyFont="1" applyFill="1" applyAlignment="1">
      <alignment horizontal="left" indent="1"/>
    </xf>
    <xf numFmtId="0" fontId="2" fillId="4" borderId="4" xfId="0" applyFont="1" applyFill="1" applyBorder="1"/>
    <xf numFmtId="0" fontId="2" fillId="4" borderId="4" xfId="0" applyFont="1" applyFill="1" applyBorder="1" applyAlignment="1">
      <alignment horizontal="center"/>
    </xf>
    <xf numFmtId="1" fontId="2" fillId="4" borderId="4" xfId="0" applyNumberFormat="1" applyFont="1" applyFill="1" applyBorder="1" applyAlignment="1">
      <alignment horizontal="center"/>
    </xf>
    <xf numFmtId="43" fontId="2" fillId="4" borderId="4" xfId="1" applyFont="1" applyFill="1" applyBorder="1" applyAlignment="1"/>
    <xf numFmtId="172" fontId="2" fillId="4" borderId="4" xfId="0" applyNumberFormat="1" applyFont="1" applyFill="1" applyBorder="1"/>
    <xf numFmtId="43" fontId="2" fillId="4" borderId="4" xfId="1" applyFont="1" applyFill="1" applyBorder="1"/>
    <xf numFmtId="0" fontId="2" fillId="4" borderId="8" xfId="0" applyFont="1" applyFill="1" applyBorder="1" applyAlignment="1">
      <alignment horizontal="center"/>
    </xf>
    <xf numFmtId="0" fontId="2" fillId="4" borderId="8" xfId="0" applyFont="1" applyFill="1" applyBorder="1" applyAlignment="1">
      <alignment horizontal="left"/>
    </xf>
    <xf numFmtId="1" fontId="2" fillId="4" borderId="8" xfId="0" applyNumberFormat="1" applyFont="1" applyFill="1" applyBorder="1" applyAlignment="1">
      <alignment horizontal="center"/>
    </xf>
    <xf numFmtId="43" fontId="2" fillId="4" borderId="8" xfId="1" applyFont="1" applyFill="1" applyBorder="1" applyAlignment="1">
      <alignment horizontal="center"/>
    </xf>
    <xf numFmtId="168" fontId="2" fillId="4" borderId="4" xfId="1" applyNumberFormat="1" applyFont="1" applyFill="1" applyBorder="1"/>
    <xf numFmtId="43" fontId="2" fillId="2" borderId="0" xfId="1" applyNumberFormat="1" applyFont="1" applyFill="1" applyAlignment="1"/>
    <xf numFmtId="0" fontId="5" fillId="4" borderId="4" xfId="0" applyFont="1" applyFill="1" applyBorder="1" applyAlignment="1">
      <alignment horizontal="center"/>
    </xf>
    <xf numFmtId="0" fontId="2" fillId="0" borderId="4" xfId="0" applyFont="1" applyBorder="1"/>
    <xf numFmtId="0" fontId="4" fillId="0" borderId="0" xfId="0" applyFont="1"/>
    <xf numFmtId="0" fontId="2" fillId="0" borderId="4" xfId="0" applyFont="1" applyBorder="1" applyAlignment="1">
      <alignment horizontal="center"/>
    </xf>
    <xf numFmtId="0" fontId="3" fillId="0" borderId="0" xfId="7" applyFont="1" applyAlignment="1">
      <alignment horizontal="centerContinuous"/>
    </xf>
    <xf numFmtId="0" fontId="27" fillId="0" borderId="0" xfId="7" applyFont="1" applyAlignment="1">
      <alignment horizontal="centerContinuous"/>
    </xf>
    <xf numFmtId="0" fontId="5" fillId="0" borderId="0" xfId="7" applyFont="1"/>
    <xf numFmtId="0" fontId="4" fillId="0" borderId="0" xfId="7" applyFont="1" applyAlignment="1">
      <alignment horizontal="center"/>
    </xf>
    <xf numFmtId="4" fontId="4" fillId="0" borderId="0" xfId="7" applyNumberFormat="1" applyFont="1" applyAlignment="1">
      <alignment horizontal="center"/>
    </xf>
    <xf numFmtId="4" fontId="5" fillId="0" borderId="0" xfId="7" applyNumberFormat="1" applyFont="1" applyAlignment="1">
      <alignment horizontal="center"/>
    </xf>
    <xf numFmtId="0" fontId="6" fillId="0" borderId="0" xfId="7" applyFont="1" applyAlignment="1">
      <alignment horizontal="center"/>
    </xf>
    <xf numFmtId="0" fontId="5" fillId="0" borderId="0" xfId="7" applyFont="1" applyAlignment="1">
      <alignment horizontal="center"/>
    </xf>
    <xf numFmtId="0" fontId="4" fillId="0" borderId="0" xfId="7" applyFont="1"/>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0" borderId="4" xfId="0" applyFont="1" applyFill="1" applyBorder="1" applyAlignment="1">
      <alignment horizontal="center"/>
    </xf>
    <xf numFmtId="0" fontId="2" fillId="0" borderId="0" xfId="0" applyFont="1" applyAlignment="1">
      <alignment horizontal="right"/>
    </xf>
    <xf numFmtId="0" fontId="2" fillId="0" borderId="0" xfId="0" applyFont="1" applyAlignment="1">
      <alignment horizontal="center"/>
    </xf>
    <xf numFmtId="43" fontId="2" fillId="0" borderId="0" xfId="0" applyNumberFormat="1" applyFont="1" applyFill="1"/>
    <xf numFmtId="43" fontId="2" fillId="0" borderId="0" xfId="0" applyNumberFormat="1" applyFont="1" applyBorder="1"/>
    <xf numFmtId="43" fontId="2" fillId="0" borderId="1" xfId="0" applyNumberFormat="1" applyFont="1" applyBorder="1"/>
    <xf numFmtId="43" fontId="2" fillId="0" borderId="1" xfId="0" applyNumberFormat="1" applyFont="1" applyFill="1" applyBorder="1"/>
    <xf numFmtId="43" fontId="2" fillId="0" borderId="2" xfId="0" applyNumberFormat="1" applyFont="1" applyBorder="1"/>
    <xf numFmtId="0" fontId="2" fillId="0" borderId="0" xfId="7" applyFont="1" applyAlignment="1">
      <alignment horizontal="centerContinuous"/>
    </xf>
    <xf numFmtId="4" fontId="2" fillId="0" borderId="0" xfId="7" applyNumberFormat="1" applyFont="1" applyAlignment="1">
      <alignment horizontal="centerContinuous"/>
    </xf>
    <xf numFmtId="0" fontId="2" fillId="0" borderId="0" xfId="7" applyFont="1" applyFill="1" applyAlignment="1">
      <alignment horizontal="left"/>
    </xf>
    <xf numFmtId="0" fontId="2" fillId="0" borderId="0" xfId="7" applyFont="1"/>
    <xf numFmtId="4" fontId="2" fillId="0" borderId="0" xfId="7" applyNumberFormat="1" applyFont="1" applyAlignment="1">
      <alignment horizontal="center"/>
    </xf>
    <xf numFmtId="0" fontId="2" fillId="0" borderId="0" xfId="7" applyFont="1" applyAlignment="1">
      <alignment horizontal="center"/>
    </xf>
    <xf numFmtId="0" fontId="2" fillId="0" borderId="0" xfId="7" applyFont="1" applyFill="1"/>
    <xf numFmtId="4" fontId="2" fillId="0" borderId="0" xfId="7" applyNumberFormat="1" applyFont="1" applyFill="1" applyBorder="1"/>
    <xf numFmtId="4" fontId="2" fillId="0" borderId="0" xfId="7" applyNumberFormat="1" applyFont="1" applyBorder="1"/>
    <xf numFmtId="43" fontId="2" fillId="0" borderId="0" xfId="1" applyFont="1" applyBorder="1"/>
    <xf numFmtId="4" fontId="2" fillId="0" borderId="0" xfId="7" applyNumberFormat="1" applyFont="1"/>
    <xf numFmtId="4" fontId="2" fillId="0" borderId="0" xfId="7" applyNumberFormat="1" applyFont="1" applyAlignment="1">
      <alignment horizontal="right"/>
    </xf>
    <xf numFmtId="0" fontId="2" fillId="0" borderId="0" xfId="0" applyFont="1" applyBorder="1" applyAlignment="1">
      <alignment horizontal="center"/>
    </xf>
    <xf numFmtId="10" fontId="2" fillId="0" borderId="0" xfId="4" applyNumberFormat="1" applyFont="1" applyAlignment="1">
      <alignment horizontal="center"/>
    </xf>
    <xf numFmtId="165" fontId="2" fillId="0" borderId="0" xfId="0" applyNumberFormat="1" applyFont="1" applyAlignment="1">
      <alignment horizontal="center"/>
    </xf>
    <xf numFmtId="10" fontId="2" fillId="0" borderId="0" xfId="0" applyNumberFormat="1" applyFont="1" applyBorder="1" applyAlignment="1">
      <alignment horizontal="center"/>
    </xf>
    <xf numFmtId="164" fontId="2" fillId="0" borderId="0" xfId="0" applyNumberFormat="1" applyFont="1" applyAlignment="1">
      <alignment horizontal="center"/>
    </xf>
    <xf numFmtId="165" fontId="2" fillId="0" borderId="10" xfId="0" applyNumberFormat="1" applyFont="1" applyBorder="1" applyAlignment="1">
      <alignment horizontal="center"/>
    </xf>
    <xf numFmtId="10" fontId="2" fillId="0" borderId="0" xfId="0" applyNumberFormat="1" applyFont="1"/>
    <xf numFmtId="0" fontId="2" fillId="0" borderId="0" xfId="0" applyFont="1" applyBorder="1"/>
    <xf numFmtId="10" fontId="2" fillId="0" borderId="0" xfId="4" applyNumberFormat="1" applyFont="1"/>
    <xf numFmtId="165" fontId="2" fillId="0" borderId="0" xfId="4" applyNumberFormat="1" applyFont="1"/>
    <xf numFmtId="37" fontId="2" fillId="0" borderId="0" xfId="0" applyNumberFormat="1" applyFont="1"/>
    <xf numFmtId="3" fontId="2" fillId="0" borderId="0" xfId="0" applyNumberFormat="1" applyFont="1"/>
    <xf numFmtId="173" fontId="2" fillId="0" borderId="0" xfId="0" applyNumberFormat="1" applyFont="1"/>
    <xf numFmtId="3" fontId="2" fillId="0" borderId="1" xfId="0" applyNumberFormat="1" applyFont="1" applyBorder="1"/>
    <xf numFmtId="165" fontId="2" fillId="0" borderId="1" xfId="4" applyNumberFormat="1" applyFont="1" applyBorder="1"/>
    <xf numFmtId="37" fontId="2" fillId="0" borderId="1" xfId="0" applyNumberFormat="1" applyFont="1" applyBorder="1"/>
    <xf numFmtId="3" fontId="2" fillId="0" borderId="0" xfId="0" applyNumberFormat="1" applyFont="1" applyBorder="1"/>
    <xf numFmtId="170" fontId="2" fillId="0" borderId="0" xfId="0" applyNumberFormat="1" applyFont="1"/>
    <xf numFmtId="165" fontId="2" fillId="0" borderId="0" xfId="4" applyNumberFormat="1" applyFont="1" applyBorder="1"/>
    <xf numFmtId="37" fontId="2" fillId="0" borderId="0" xfId="0" applyNumberFormat="1" applyFont="1" applyBorder="1"/>
    <xf numFmtId="165" fontId="2" fillId="0" borderId="0" xfId="0" applyNumberFormat="1" applyFont="1"/>
    <xf numFmtId="3" fontId="2" fillId="0" borderId="2" xfId="0" applyNumberFormat="1" applyFont="1" applyBorder="1"/>
    <xf numFmtId="0" fontId="2" fillId="2" borderId="0" xfId="0" applyNumberFormat="1" applyFont="1" applyFill="1" applyAlignment="1">
      <alignment horizontal="center"/>
    </xf>
    <xf numFmtId="1" fontId="2" fillId="2" borderId="4" xfId="1" applyNumberFormat="1" applyFont="1" applyFill="1" applyBorder="1" applyAlignment="1">
      <alignment horizontal="center"/>
    </xf>
    <xf numFmtId="169" fontId="2" fillId="2" borderId="4" xfId="1" applyNumberFormat="1" applyFont="1" applyFill="1" applyBorder="1"/>
    <xf numFmtId="43" fontId="2" fillId="2" borderId="7" xfId="1" applyFont="1" applyFill="1" applyBorder="1"/>
    <xf numFmtId="43" fontId="2" fillId="2" borderId="5" xfId="1" applyFont="1" applyFill="1" applyBorder="1"/>
    <xf numFmtId="43" fontId="2" fillId="2" borderId="8" xfId="1" applyFont="1" applyFill="1" applyBorder="1"/>
    <xf numFmtId="39" fontId="2" fillId="2" borderId="0" xfId="0" applyNumberFormat="1" applyFont="1" applyFill="1" applyBorder="1"/>
    <xf numFmtId="0" fontId="2" fillId="2" borderId="0" xfId="1" applyNumberFormat="1" applyFont="1" applyFill="1" applyBorder="1" applyAlignment="1">
      <alignment horizontal="center"/>
    </xf>
    <xf numFmtId="43" fontId="2" fillId="2" borderId="0" xfId="0" applyNumberFormat="1" applyFont="1" applyFill="1" applyAlignment="1">
      <alignment horizontal="center"/>
    </xf>
    <xf numFmtId="0" fontId="2" fillId="0" borderId="3" xfId="0" applyFont="1" applyBorder="1" applyAlignment="1">
      <alignment horizontal="centerContinuous"/>
    </xf>
    <xf numFmtId="0" fontId="2" fillId="0" borderId="0" xfId="0" applyFont="1" applyBorder="1" applyAlignment="1">
      <alignment horizontal="left"/>
    </xf>
    <xf numFmtId="0" fontId="2" fillId="0" borderId="11" xfId="0" applyFont="1" applyBorder="1" applyAlignment="1">
      <alignment horizontal="centerContinuous"/>
    </xf>
    <xf numFmtId="0" fontId="2" fillId="0" borderId="12" xfId="0" applyFont="1" applyBorder="1" applyAlignment="1">
      <alignment horizontal="centerContinuous"/>
    </xf>
    <xf numFmtId="0" fontId="2" fillId="0" borderId="1" xfId="0" applyFont="1" applyBorder="1" applyAlignment="1">
      <alignment horizontal="center"/>
    </xf>
    <xf numFmtId="49" fontId="2" fillId="0" borderId="4" xfId="0" applyNumberFormat="1" applyFont="1" applyBorder="1" applyAlignment="1">
      <alignment horizontal="center"/>
    </xf>
    <xf numFmtId="43" fontId="2" fillId="0" borderId="4" xfId="1" applyFont="1" applyBorder="1"/>
    <xf numFmtId="0" fontId="2" fillId="0" borderId="4" xfId="0" applyFont="1" applyBorder="1" applyAlignment="1">
      <alignment horizontal="left"/>
    </xf>
    <xf numFmtId="0" fontId="6" fillId="0" borderId="0" xfId="0" applyFont="1" applyFill="1" applyBorder="1" applyAlignment="1">
      <alignment horizontal="center"/>
    </xf>
    <xf numFmtId="0" fontId="2" fillId="0" borderId="6" xfId="0" applyFont="1" applyBorder="1"/>
    <xf numFmtId="0" fontId="2" fillId="0" borderId="6" xfId="0" applyFont="1" applyBorder="1" applyAlignment="1">
      <alignment horizontal="center"/>
    </xf>
    <xf numFmtId="0" fontId="2" fillId="0" borderId="1" xfId="0" applyFont="1" applyBorder="1"/>
    <xf numFmtId="0" fontId="2" fillId="2" borderId="1" xfId="0" applyFont="1" applyFill="1" applyBorder="1" applyAlignment="1">
      <alignment horizontal="center"/>
    </xf>
    <xf numFmtId="0" fontId="0" fillId="0" borderId="4" xfId="0" applyBorder="1"/>
    <xf numFmtId="0" fontId="0" fillId="0" borderId="4" xfId="0" applyBorder="1" applyAlignment="1">
      <alignment horizontal="center"/>
    </xf>
    <xf numFmtId="43" fontId="0" fillId="0" borderId="4" xfId="1" applyFont="1" applyBorder="1"/>
    <xf numFmtId="0" fontId="2" fillId="0" borderId="4" xfId="0" applyFont="1" applyFill="1" applyBorder="1"/>
    <xf numFmtId="172" fontId="0" fillId="0" borderId="3" xfId="0" applyNumberFormat="1" applyBorder="1"/>
    <xf numFmtId="1" fontId="2" fillId="0" borderId="4" xfId="0" applyNumberFormat="1" applyFont="1" applyFill="1" applyBorder="1" applyAlignment="1">
      <alignment horizontal="center"/>
    </xf>
    <xf numFmtId="43" fontId="2" fillId="0" borderId="4" xfId="1" applyFont="1" applyFill="1" applyBorder="1"/>
    <xf numFmtId="168" fontId="2" fillId="0" borderId="4" xfId="1" applyNumberFormat="1" applyFont="1" applyFill="1" applyBorder="1"/>
    <xf numFmtId="172" fontId="2" fillId="0" borderId="4" xfId="0" applyNumberFormat="1" applyFont="1" applyFill="1" applyBorder="1"/>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9" xfId="0" applyFont="1" applyFill="1" applyBorder="1" applyAlignment="1">
      <alignment horizontal="center"/>
    </xf>
    <xf numFmtId="43" fontId="2" fillId="2" borderId="18" xfId="1" applyFont="1" applyFill="1" applyBorder="1"/>
    <xf numFmtId="43" fontId="2" fillId="2" borderId="16" xfId="1" applyFont="1" applyFill="1" applyBorder="1"/>
    <xf numFmtId="43" fontId="2" fillId="2" borderId="17" xfId="1" applyFont="1" applyFill="1" applyBorder="1"/>
    <xf numFmtId="0" fontId="2" fillId="0" borderId="11" xfId="0" applyFont="1" applyBorder="1" applyAlignment="1">
      <alignment horizontal="center"/>
    </xf>
    <xf numFmtId="0" fontId="28" fillId="2" borderId="0" xfId="0" applyFont="1" applyFill="1"/>
    <xf numFmtId="0" fontId="4" fillId="2" borderId="0" xfId="7" applyFont="1" applyFill="1" applyAlignment="1">
      <alignment horizontal="centerContinuous"/>
    </xf>
    <xf numFmtId="0" fontId="2" fillId="2" borderId="0" xfId="7" applyFont="1" applyFill="1"/>
    <xf numFmtId="0" fontId="4" fillId="2" borderId="0" xfId="7" applyFont="1" applyFill="1"/>
    <xf numFmtId="0" fontId="6" fillId="2" borderId="0" xfId="7" applyFont="1" applyFill="1" applyAlignment="1">
      <alignment horizontal="left"/>
    </xf>
    <xf numFmtId="0" fontId="2" fillId="2" borderId="0" xfId="7" applyFont="1" applyFill="1" applyAlignment="1">
      <alignment horizontal="left"/>
    </xf>
    <xf numFmtId="0" fontId="6" fillId="2" borderId="0" xfId="7" applyFont="1" applyFill="1" applyAlignment="1">
      <alignment horizontal="center"/>
    </xf>
    <xf numFmtId="43" fontId="2" fillId="2" borderId="0" xfId="7" applyNumberFormat="1" applyFont="1" applyFill="1" applyBorder="1"/>
    <xf numFmtId="43" fontId="2" fillId="2" borderId="0" xfId="7" applyNumberFormat="1" applyFont="1" applyFill="1"/>
    <xf numFmtId="0" fontId="2" fillId="2" borderId="0" xfId="7" quotePrefix="1" applyFont="1" applyFill="1"/>
    <xf numFmtId="0" fontId="2" fillId="2" borderId="0" xfId="7" applyFont="1" applyFill="1" applyAlignment="1">
      <alignment horizontal="right"/>
    </xf>
    <xf numFmtId="43" fontId="2" fillId="2" borderId="1" xfId="7" applyNumberFormat="1" applyFont="1" applyFill="1" applyBorder="1"/>
    <xf numFmtId="175" fontId="2" fillId="2" borderId="1" xfId="7" applyNumberFormat="1" applyFont="1" applyFill="1" applyBorder="1"/>
    <xf numFmtId="43" fontId="2" fillId="2" borderId="10" xfId="7" applyNumberFormat="1" applyFont="1" applyFill="1" applyBorder="1"/>
    <xf numFmtId="43" fontId="2" fillId="2" borderId="0" xfId="7" applyNumberFormat="1" applyFont="1" applyFill="1" applyAlignment="1">
      <alignment horizontal="right"/>
    </xf>
    <xf numFmtId="0" fontId="30" fillId="0" borderId="0" xfId="9" applyFont="1"/>
    <xf numFmtId="0" fontId="30" fillId="0" borderId="0" xfId="9" applyFont="1" applyAlignment="1">
      <alignment wrapText="1"/>
    </xf>
    <xf numFmtId="0" fontId="29" fillId="0" borderId="0" xfId="9"/>
    <xf numFmtId="0" fontId="31" fillId="0" borderId="0" xfId="9" applyFont="1" applyAlignment="1">
      <alignment wrapText="1"/>
    </xf>
    <xf numFmtId="0" fontId="31" fillId="0" borderId="0" xfId="9" applyFont="1" applyAlignment="1">
      <alignment horizontal="center"/>
    </xf>
    <xf numFmtId="0" fontId="32" fillId="0" borderId="0" xfId="9" applyFont="1" applyAlignment="1"/>
    <xf numFmtId="0" fontId="29" fillId="0" borderId="0" xfId="9" applyAlignment="1">
      <alignment wrapText="1"/>
    </xf>
    <xf numFmtId="0" fontId="33" fillId="0" borderId="0" xfId="9" applyFont="1" applyAlignment="1">
      <alignment vertical="center"/>
    </xf>
    <xf numFmtId="0" fontId="34" fillId="0" borderId="0" xfId="9" applyFont="1" applyAlignment="1">
      <alignment vertical="center"/>
    </xf>
    <xf numFmtId="0" fontId="29" fillId="0" borderId="0" xfId="9" applyAlignment="1">
      <alignment horizontal="right" vertical="top"/>
    </xf>
    <xf numFmtId="0" fontId="34" fillId="0" borderId="0" xfId="9" applyFont="1" applyAlignment="1">
      <alignment vertical="top" wrapText="1"/>
    </xf>
    <xf numFmtId="0" fontId="2" fillId="0" borderId="8" xfId="0" applyFont="1" applyFill="1" applyBorder="1" applyAlignment="1">
      <alignment horizontal="center"/>
    </xf>
    <xf numFmtId="0" fontId="2" fillId="0" borderId="8" xfId="0" applyFont="1" applyFill="1" applyBorder="1" applyAlignment="1">
      <alignment horizontal="left"/>
    </xf>
    <xf numFmtId="1" fontId="2" fillId="0" borderId="8" xfId="0" applyNumberFormat="1" applyFont="1" applyFill="1" applyBorder="1" applyAlignment="1">
      <alignment horizontal="center"/>
    </xf>
    <xf numFmtId="43" fontId="2" fillId="0" borderId="8" xfId="1" applyFont="1" applyFill="1" applyBorder="1" applyAlignment="1">
      <alignment horizontal="center"/>
    </xf>
    <xf numFmtId="43" fontId="2" fillId="0" borderId="3" xfId="1" applyFont="1" applyFill="1" applyBorder="1"/>
    <xf numFmtId="43" fontId="2" fillId="0" borderId="11" xfId="1" applyFont="1" applyFill="1" applyBorder="1"/>
    <xf numFmtId="0" fontId="0" fillId="0" borderId="4" xfId="0" applyFill="1" applyBorder="1" applyAlignment="1">
      <alignment horizontal="center"/>
    </xf>
    <xf numFmtId="172" fontId="0" fillId="0" borderId="4" xfId="0" applyNumberFormat="1" applyBorder="1"/>
    <xf numFmtId="0" fontId="2" fillId="2" borderId="0" xfId="7" applyFont="1" applyFill="1" applyAlignment="1">
      <alignment horizontal="center"/>
    </xf>
    <xf numFmtId="1" fontId="2" fillId="2" borderId="0" xfId="7" applyNumberFormat="1" applyFont="1" applyFill="1" applyAlignment="1">
      <alignment horizontal="center"/>
    </xf>
    <xf numFmtId="0" fontId="4" fillId="0" borderId="7" xfId="10" applyFont="1" applyFill="1" applyBorder="1" applyAlignment="1">
      <alignment horizontal="center"/>
    </xf>
    <xf numFmtId="0" fontId="4" fillId="0" borderId="8" xfId="10" applyFont="1" applyFill="1" applyBorder="1" applyAlignment="1">
      <alignment horizontal="center"/>
    </xf>
    <xf numFmtId="0" fontId="2" fillId="0" borderId="4" xfId="10" applyFont="1" applyFill="1" applyBorder="1" applyAlignment="1">
      <alignment horizontal="center"/>
    </xf>
    <xf numFmtId="0" fontId="2" fillId="2" borderId="0" xfId="7" applyFont="1" applyFill="1" applyAlignment="1"/>
    <xf numFmtId="0" fontId="2" fillId="0" borderId="7" xfId="10" applyFont="1" applyFill="1" applyBorder="1" applyAlignment="1">
      <alignment horizontal="center"/>
    </xf>
    <xf numFmtId="169" fontId="2" fillId="0" borderId="0" xfId="0" applyNumberFormat="1" applyFont="1" applyFill="1" applyBorder="1"/>
    <xf numFmtId="169" fontId="2" fillId="0" borderId="0" xfId="1" applyNumberFormat="1" applyFont="1" applyBorder="1"/>
    <xf numFmtId="169" fontId="2" fillId="0" borderId="0" xfId="1" quotePrefix="1" applyNumberFormat="1" applyFont="1" applyBorder="1"/>
    <xf numFmtId="169" fontId="2" fillId="0" borderId="0" xfId="0" applyNumberFormat="1" applyFont="1" applyBorder="1"/>
    <xf numFmtId="43" fontId="28" fillId="2" borderId="0" xfId="1" applyFont="1" applyFill="1"/>
    <xf numFmtId="0" fontId="28" fillId="2" borderId="0" xfId="0" applyFont="1" applyFill="1" applyAlignment="1">
      <alignment horizontal="centerContinuous" wrapText="1"/>
    </xf>
    <xf numFmtId="43" fontId="0" fillId="0" borderId="11" xfId="1" applyFont="1" applyBorder="1"/>
    <xf numFmtId="0" fontId="0" fillId="0" borderId="4" xfId="0" applyFill="1" applyBorder="1"/>
    <xf numFmtId="43" fontId="0" fillId="0" borderId="4" xfId="1" applyFont="1" applyFill="1" applyBorder="1"/>
    <xf numFmtId="172" fontId="0" fillId="0" borderId="3" xfId="0" applyNumberFormat="1" applyFill="1" applyBorder="1"/>
    <xf numFmtId="43" fontId="0" fillId="0" borderId="11" xfId="1" applyFont="1" applyFill="1" applyBorder="1"/>
    <xf numFmtId="43" fontId="0" fillId="0" borderId="3" xfId="1" applyFont="1" applyBorder="1"/>
    <xf numFmtId="0" fontId="0" fillId="0" borderId="4" xfId="0" applyBorder="1" applyAlignment="1">
      <alignment horizontal="left"/>
    </xf>
    <xf numFmtId="172" fontId="0" fillId="0" borderId="4" xfId="0" applyNumberFormat="1" applyFill="1" applyBorder="1"/>
    <xf numFmtId="43" fontId="0" fillId="0" borderId="3" xfId="1" applyFont="1" applyFill="1" applyBorder="1"/>
    <xf numFmtId="0" fontId="0" fillId="0" borderId="4" xfId="0" applyNumberFormat="1" applyBorder="1" applyAlignment="1">
      <alignment horizontal="center"/>
    </xf>
    <xf numFmtId="0" fontId="0" fillId="0" borderId="0" xfId="0" applyBorder="1" applyAlignment="1">
      <alignment horizontal="center"/>
    </xf>
    <xf numFmtId="0" fontId="0" fillId="3" borderId="4" xfId="0" applyFill="1" applyBorder="1"/>
    <xf numFmtId="0" fontId="0" fillId="6" borderId="4" xfId="0" applyFill="1" applyBorder="1"/>
    <xf numFmtId="0" fontId="0" fillId="6" borderId="4" xfId="0" applyFill="1" applyBorder="1" applyAlignment="1">
      <alignment horizontal="center"/>
    </xf>
    <xf numFmtId="43" fontId="0" fillId="6" borderId="4" xfId="1" applyFont="1" applyFill="1" applyBorder="1"/>
    <xf numFmtId="172" fontId="0" fillId="6" borderId="3" xfId="0" applyNumberFormat="1" applyFill="1" applyBorder="1"/>
    <xf numFmtId="43" fontId="0" fillId="6" borderId="11" xfId="1" applyFont="1" applyFill="1" applyBorder="1"/>
    <xf numFmtId="0" fontId="2" fillId="6" borderId="4" xfId="0" applyFont="1" applyFill="1" applyBorder="1"/>
    <xf numFmtId="0" fontId="2" fillId="6" borderId="4" xfId="0" applyFont="1" applyFill="1" applyBorder="1" applyAlignment="1">
      <alignment horizontal="center"/>
    </xf>
    <xf numFmtId="43" fontId="2" fillId="6" borderId="4" xfId="1" applyFont="1" applyFill="1" applyBorder="1"/>
    <xf numFmtId="180" fontId="2" fillId="2" borderId="0" xfId="1" applyNumberFormat="1" applyFont="1" applyFill="1"/>
    <xf numFmtId="0" fontId="2" fillId="2" borderId="0" xfId="0" applyNumberFormat="1" applyFont="1" applyFill="1" applyAlignment="1">
      <alignment horizontal="left"/>
    </xf>
    <xf numFmtId="0" fontId="2" fillId="6" borderId="6" xfId="0" applyFont="1" applyFill="1" applyBorder="1" applyAlignment="1">
      <alignment horizontal="center"/>
    </xf>
    <xf numFmtId="0" fontId="2" fillId="6" borderId="3" xfId="0" applyFont="1" applyFill="1" applyBorder="1"/>
    <xf numFmtId="1" fontId="2" fillId="6" borderId="3" xfId="0" applyNumberFormat="1" applyFont="1" applyFill="1" applyBorder="1" applyAlignment="1">
      <alignment horizontal="center"/>
    </xf>
    <xf numFmtId="1" fontId="2" fillId="6" borderId="4" xfId="0" applyNumberFormat="1" applyFont="1" applyFill="1" applyBorder="1" applyAlignment="1">
      <alignment horizontal="center"/>
    </xf>
    <xf numFmtId="0" fontId="2" fillId="0" borderId="8" xfId="10" applyFont="1" applyFill="1" applyBorder="1" applyAlignment="1">
      <alignment horizontal="center"/>
    </xf>
    <xf numFmtId="0" fontId="5" fillId="0" borderId="8" xfId="0" applyFont="1" applyFill="1" applyBorder="1" applyAlignment="1">
      <alignment horizontal="center"/>
    </xf>
    <xf numFmtId="172" fontId="2" fillId="0" borderId="0" xfId="0" applyNumberFormat="1" applyFont="1" applyFill="1" applyBorder="1"/>
    <xf numFmtId="172" fontId="0" fillId="0" borderId="0" xfId="0" applyNumberFormat="1" applyBorder="1"/>
    <xf numFmtId="0" fontId="0" fillId="6" borderId="6" xfId="0" applyFill="1" applyBorder="1" applyAlignment="1">
      <alignment horizontal="center"/>
    </xf>
    <xf numFmtId="0" fontId="0" fillId="6" borderId="3" xfId="0" applyFill="1" applyBorder="1"/>
    <xf numFmtId="0" fontId="0" fillId="6" borderId="3" xfId="0" applyFill="1" applyBorder="1" applyAlignment="1">
      <alignment horizontal="center"/>
    </xf>
    <xf numFmtId="43" fontId="0" fillId="6" borderId="3" xfId="1" applyFont="1" applyFill="1" applyBorder="1"/>
    <xf numFmtId="0" fontId="0" fillId="0" borderId="6" xfId="0" applyBorder="1" applyAlignment="1">
      <alignment horizontal="center"/>
    </xf>
    <xf numFmtId="0" fontId="0" fillId="0" borderId="3" xfId="0" applyBorder="1"/>
    <xf numFmtId="0" fontId="0" fillId="0" borderId="3" xfId="0" applyBorder="1" applyAlignment="1">
      <alignment horizontal="center"/>
    </xf>
    <xf numFmtId="43" fontId="0" fillId="0" borderId="0" xfId="1" applyFont="1" applyFill="1" applyBorder="1"/>
    <xf numFmtId="0" fontId="0" fillId="0" borderId="4" xfId="0" applyFont="1" applyBorder="1" applyAlignment="1">
      <alignment horizontal="center"/>
    </xf>
    <xf numFmtId="0" fontId="37" fillId="0" borderId="4" xfId="0" applyFont="1" applyBorder="1" applyAlignment="1">
      <alignment horizontal="center"/>
    </xf>
    <xf numFmtId="172" fontId="0" fillId="0" borderId="11" xfId="0" applyNumberFormat="1" applyBorder="1"/>
    <xf numFmtId="0" fontId="0" fillId="7" borderId="4" xfId="0" applyFont="1" applyFill="1" applyBorder="1"/>
    <xf numFmtId="49" fontId="37" fillId="7" borderId="4" xfId="0" applyNumberFormat="1" applyFont="1" applyFill="1" applyBorder="1" applyAlignment="1">
      <alignment horizontal="center"/>
    </xf>
    <xf numFmtId="0" fontId="37" fillId="7" borderId="4" xfId="0" applyFont="1" applyFill="1" applyBorder="1" applyAlignment="1">
      <alignment horizontal="center"/>
    </xf>
    <xf numFmtId="0" fontId="37" fillId="7" borderId="4" xfId="0" applyFont="1" applyFill="1" applyBorder="1"/>
    <xf numFmtId="0" fontId="0" fillId="7" borderId="4" xfId="0" applyFont="1" applyFill="1" applyBorder="1" applyAlignment="1">
      <alignment horizontal="center"/>
    </xf>
    <xf numFmtId="43" fontId="0" fillId="7" borderId="4" xfId="1" applyFont="1" applyFill="1" applyBorder="1"/>
    <xf numFmtId="0" fontId="0" fillId="4" borderId="4" xfId="0" applyFill="1" applyBorder="1"/>
    <xf numFmtId="43" fontId="0" fillId="4" borderId="4" xfId="1" applyFont="1" applyFill="1" applyBorder="1"/>
    <xf numFmtId="0" fontId="0" fillId="8" borderId="4" xfId="0" applyFill="1" applyBorder="1"/>
    <xf numFmtId="0" fontId="0" fillId="8" borderId="4" xfId="0" applyFill="1" applyBorder="1" applyAlignment="1">
      <alignment horizontal="center"/>
    </xf>
    <xf numFmtId="0" fontId="37" fillId="8" borderId="4" xfId="0" applyFont="1" applyFill="1" applyBorder="1" applyAlignment="1">
      <alignment horizontal="center"/>
    </xf>
    <xf numFmtId="43" fontId="0" fillId="8" borderId="4" xfId="1" applyFont="1" applyFill="1" applyBorder="1"/>
    <xf numFmtId="172" fontId="0" fillId="8" borderId="3" xfId="0" applyNumberFormat="1" applyFill="1" applyBorder="1"/>
    <xf numFmtId="0" fontId="37" fillId="0" borderId="4" xfId="0" applyFont="1" applyFill="1" applyBorder="1" applyAlignment="1">
      <alignment horizontal="center"/>
    </xf>
    <xf numFmtId="0" fontId="0" fillId="0" borderId="4" xfId="0" applyFont="1" applyFill="1" applyBorder="1" applyAlignment="1">
      <alignment horizontal="center"/>
    </xf>
    <xf numFmtId="172" fontId="0" fillId="4" borderId="4" xfId="0" applyNumberFormat="1" applyFill="1" applyBorder="1"/>
    <xf numFmtId="43" fontId="0" fillId="0" borderId="4" xfId="1" applyFont="1" applyBorder="1" applyAlignment="1">
      <alignment horizontal="center"/>
    </xf>
    <xf numFmtId="0" fontId="5" fillId="0" borderId="4" xfId="0" applyFont="1" applyBorder="1" applyAlignment="1">
      <alignment horizontal="left" vertical="center"/>
    </xf>
    <xf numFmtId="0" fontId="5" fillId="0" borderId="4" xfId="0" applyFont="1" applyBorder="1" applyAlignment="1">
      <alignment horizontal="center" vertical="center"/>
    </xf>
    <xf numFmtId="43" fontId="5" fillId="0" borderId="4" xfId="1" applyFont="1" applyBorder="1" applyAlignment="1">
      <alignment horizontal="center" vertical="center"/>
    </xf>
    <xf numFmtId="0" fontId="0" fillId="4" borderId="4" xfId="0" applyFill="1" applyBorder="1" applyAlignment="1">
      <alignment horizontal="center"/>
    </xf>
    <xf numFmtId="49" fontId="2" fillId="0" borderId="4" xfId="0" applyNumberFormat="1" applyFont="1" applyFill="1" applyBorder="1" applyAlignment="1">
      <alignment horizontal="center"/>
    </xf>
    <xf numFmtId="43" fontId="2" fillId="2" borderId="0" xfId="0" quotePrefix="1" applyNumberFormat="1" applyFont="1" applyFill="1"/>
    <xf numFmtId="168" fontId="2" fillId="2" borderId="0" xfId="1" applyNumberFormat="1" applyFont="1" applyFill="1" applyAlignment="1">
      <alignment horizontal="left"/>
    </xf>
    <xf numFmtId="0" fontId="2" fillId="2" borderId="0" xfId="0" applyFont="1" applyFill="1"/>
    <xf numFmtId="0" fontId="2" fillId="2" borderId="0" xfId="0" applyFont="1" applyFill="1" applyBorder="1"/>
    <xf numFmtId="0" fontId="2" fillId="2" borderId="4" xfId="0" applyFont="1" applyFill="1" applyBorder="1"/>
    <xf numFmtId="0" fontId="2" fillId="2" borderId="0" xfId="0" applyFont="1" applyFill="1"/>
    <xf numFmtId="0" fontId="2" fillId="0" borderId="4" xfId="0" applyFont="1" applyBorder="1" applyAlignment="1">
      <alignment horizontal="center"/>
    </xf>
    <xf numFmtId="0" fontId="0" fillId="0" borderId="4" xfId="0" applyBorder="1"/>
    <xf numFmtId="0" fontId="0" fillId="0" borderId="4" xfId="0" applyBorder="1" applyAlignment="1">
      <alignment horizontal="center"/>
    </xf>
    <xf numFmtId="43" fontId="0" fillId="0" borderId="4" xfId="1" applyFont="1" applyBorder="1"/>
    <xf numFmtId="172" fontId="0" fillId="0" borderId="3" xfId="0" applyNumberFormat="1" applyBorder="1"/>
    <xf numFmtId="0" fontId="0" fillId="0" borderId="4" xfId="0" applyFill="1" applyBorder="1" applyAlignment="1">
      <alignment horizontal="center"/>
    </xf>
    <xf numFmtId="43" fontId="0" fillId="0" borderId="11" xfId="1" applyFont="1" applyBorder="1"/>
    <xf numFmtId="0" fontId="0" fillId="0" borderId="4" xfId="0" applyFill="1" applyBorder="1"/>
    <xf numFmtId="43" fontId="0" fillId="0" borderId="4" xfId="1" applyFont="1" applyFill="1" applyBorder="1"/>
    <xf numFmtId="172" fontId="0" fillId="0" borderId="3" xfId="0" applyNumberFormat="1" applyFill="1" applyBorder="1"/>
    <xf numFmtId="43" fontId="0" fillId="0" borderId="11" xfId="1" applyFont="1" applyFill="1" applyBorder="1"/>
    <xf numFmtId="0" fontId="2" fillId="0" borderId="3" xfId="0" applyFont="1" applyBorder="1"/>
    <xf numFmtId="0" fontId="0" fillId="6" borderId="4" xfId="0" applyFill="1" applyBorder="1"/>
    <xf numFmtId="0" fontId="0" fillId="6" borderId="4" xfId="0" applyFill="1" applyBorder="1" applyAlignment="1">
      <alignment horizontal="center"/>
    </xf>
    <xf numFmtId="43" fontId="0" fillId="6" borderId="4" xfId="1" applyFont="1" applyFill="1" applyBorder="1"/>
    <xf numFmtId="172" fontId="0" fillId="6" borderId="3" xfId="0" applyNumberFormat="1" applyFill="1" applyBorder="1"/>
    <xf numFmtId="43" fontId="0" fillId="6" borderId="11" xfId="1" applyFont="1" applyFill="1" applyBorder="1"/>
    <xf numFmtId="0" fontId="2" fillId="6" borderId="4" xfId="0" applyFont="1" applyFill="1" applyBorder="1" applyAlignment="1">
      <alignment horizontal="center"/>
    </xf>
    <xf numFmtId="0" fontId="2" fillId="4" borderId="4" xfId="0" applyFont="1" applyFill="1" applyBorder="1"/>
    <xf numFmtId="0" fontId="2" fillId="4" borderId="4" xfId="0" applyFont="1" applyFill="1" applyBorder="1" applyAlignment="1">
      <alignment horizontal="center"/>
    </xf>
    <xf numFmtId="43" fontId="2" fillId="4" borderId="4" xfId="1" applyFont="1" applyFill="1" applyBorder="1" applyAlignment="1">
      <alignment horizontal="center"/>
    </xf>
    <xf numFmtId="1" fontId="2" fillId="4" borderId="4" xfId="0" applyNumberFormat="1" applyFont="1" applyFill="1" applyBorder="1" applyAlignment="1">
      <alignment horizontal="center"/>
    </xf>
    <xf numFmtId="43" fontId="2" fillId="4" borderId="4" xfId="1" applyFont="1" applyFill="1" applyBorder="1" applyAlignment="1"/>
    <xf numFmtId="172" fontId="2" fillId="4" borderId="4" xfId="0" applyNumberFormat="1" applyFont="1" applyFill="1" applyBorder="1"/>
    <xf numFmtId="0" fontId="2" fillId="0" borderId="4" xfId="0" applyFont="1" applyBorder="1" applyAlignment="1">
      <alignment horizontal="center"/>
    </xf>
    <xf numFmtId="0" fontId="0" fillId="0" borderId="4" xfId="0" applyBorder="1"/>
    <xf numFmtId="0" fontId="0" fillId="0" borderId="4" xfId="0" applyBorder="1" applyAlignment="1">
      <alignment horizontal="center"/>
    </xf>
    <xf numFmtId="43" fontId="0" fillId="0" borderId="4" xfId="1" applyFont="1" applyBorder="1"/>
    <xf numFmtId="172" fontId="0" fillId="0" borderId="3" xfId="0" applyNumberFormat="1" applyBorder="1"/>
    <xf numFmtId="0" fontId="0" fillId="0" borderId="4" xfId="0" applyBorder="1"/>
    <xf numFmtId="0" fontId="0" fillId="0" borderId="4" xfId="0" applyBorder="1" applyAlignment="1">
      <alignment horizontal="center"/>
    </xf>
    <xf numFmtId="43" fontId="0" fillId="0" borderId="4" xfId="1" applyFont="1" applyBorder="1"/>
    <xf numFmtId="172" fontId="0" fillId="0" borderId="4" xfId="0" applyNumberFormat="1" applyBorder="1"/>
    <xf numFmtId="0" fontId="0" fillId="6" borderId="4" xfId="0" applyFill="1" applyBorder="1"/>
    <xf numFmtId="0" fontId="0" fillId="6" borderId="4" xfId="0" applyFill="1" applyBorder="1" applyAlignment="1">
      <alignment horizontal="center"/>
    </xf>
    <xf numFmtId="43" fontId="0" fillId="6" borderId="4" xfId="1" applyFont="1" applyFill="1" applyBorder="1"/>
    <xf numFmtId="0" fontId="2" fillId="6" borderId="4" xfId="0" applyFont="1" applyFill="1" applyBorder="1"/>
    <xf numFmtId="0" fontId="2" fillId="6" borderId="4" xfId="0" applyFont="1" applyFill="1" applyBorder="1" applyAlignment="1">
      <alignment horizontal="center"/>
    </xf>
    <xf numFmtId="43" fontId="2" fillId="6" borderId="4" xfId="1" applyFont="1" applyFill="1" applyBorder="1"/>
    <xf numFmtId="1" fontId="2" fillId="6" borderId="4" xfId="0" applyNumberFormat="1" applyFont="1" applyFill="1" applyBorder="1" applyAlignment="1">
      <alignment horizontal="center"/>
    </xf>
    <xf numFmtId="172" fontId="0" fillId="6" borderId="4" xfId="0" applyNumberFormat="1" applyFill="1" applyBorder="1"/>
    <xf numFmtId="0" fontId="2" fillId="2" borderId="0" xfId="0" applyFont="1" applyFill="1"/>
    <xf numFmtId="0" fontId="2" fillId="4" borderId="4" xfId="0" applyFont="1" applyFill="1" applyBorder="1"/>
    <xf numFmtId="0" fontId="2" fillId="4" borderId="4" xfId="0" applyFont="1" applyFill="1" applyBorder="1" applyAlignment="1">
      <alignment horizontal="center"/>
    </xf>
    <xf numFmtId="43" fontId="2" fillId="4" borderId="4" xfId="8" applyFont="1" applyFill="1" applyBorder="1"/>
    <xf numFmtId="172" fontId="2" fillId="4" borderId="3" xfId="0" applyNumberFormat="1" applyFont="1" applyFill="1" applyBorder="1"/>
    <xf numFmtId="43" fontId="2" fillId="4" borderId="3" xfId="1" applyFont="1" applyFill="1" applyBorder="1"/>
    <xf numFmtId="43" fontId="2" fillId="4" borderId="11" xfId="1" applyFont="1" applyFill="1" applyBorder="1"/>
    <xf numFmtId="0" fontId="0" fillId="0" borderId="4" xfId="0" applyBorder="1"/>
    <xf numFmtId="0" fontId="0" fillId="0" borderId="4" xfId="0" applyBorder="1" applyAlignment="1">
      <alignment horizontal="center"/>
    </xf>
    <xf numFmtId="43" fontId="0" fillId="0" borderId="4" xfId="1" applyFont="1" applyBorder="1"/>
    <xf numFmtId="172" fontId="0" fillId="0" borderId="3" xfId="0" applyNumberFormat="1" applyBorder="1"/>
    <xf numFmtId="172" fontId="0" fillId="0" borderId="4" xfId="0" applyNumberFormat="1" applyBorder="1"/>
    <xf numFmtId="0" fontId="2" fillId="2" borderId="0" xfId="0" applyFont="1" applyFill="1"/>
    <xf numFmtId="0" fontId="2" fillId="2" borderId="0" xfId="0" applyFont="1" applyFill="1"/>
    <xf numFmtId="0" fontId="2" fillId="4" borderId="4" xfId="0" applyFont="1" applyFill="1" applyBorder="1"/>
    <xf numFmtId="0" fontId="2" fillId="4" borderId="4" xfId="0" applyFont="1" applyFill="1" applyBorder="1" applyAlignment="1">
      <alignment horizontal="center"/>
    </xf>
    <xf numFmtId="43" fontId="2" fillId="4" borderId="3" xfId="1" applyFont="1" applyFill="1" applyBorder="1"/>
    <xf numFmtId="43" fontId="2" fillId="4" borderId="11" xfId="1" applyFont="1" applyFill="1" applyBorder="1"/>
    <xf numFmtId="1" fontId="2" fillId="4" borderId="4" xfId="0" applyNumberFormat="1" applyFont="1" applyFill="1" applyBorder="1" applyAlignment="1">
      <alignment horizontal="center"/>
    </xf>
    <xf numFmtId="43" fontId="2" fillId="4" borderId="4" xfId="1" applyFont="1" applyFill="1" applyBorder="1"/>
    <xf numFmtId="0" fontId="0" fillId="0" borderId="4" xfId="0" applyBorder="1"/>
    <xf numFmtId="0" fontId="0" fillId="0" borderId="4" xfId="0" applyBorder="1" applyAlignment="1">
      <alignment horizontal="center"/>
    </xf>
    <xf numFmtId="43" fontId="0" fillId="0" borderId="4" xfId="1" applyFont="1" applyBorder="1"/>
    <xf numFmtId="172" fontId="0" fillId="0" borderId="4" xfId="0" applyNumberFormat="1" applyBorder="1"/>
    <xf numFmtId="0" fontId="2" fillId="2" borderId="0" xfId="0" applyFont="1" applyFill="1"/>
    <xf numFmtId="0" fontId="2" fillId="2" borderId="0" xfId="0" applyFont="1" applyFill="1"/>
    <xf numFmtId="0" fontId="2" fillId="0" borderId="4" xfId="0" applyFont="1" applyBorder="1"/>
    <xf numFmtId="0" fontId="2" fillId="0" borderId="4" xfId="0" applyFont="1" applyBorder="1" applyAlignment="1">
      <alignment horizontal="center"/>
    </xf>
    <xf numFmtId="43" fontId="2" fillId="0" borderId="4" xfId="1" applyFont="1" applyBorder="1"/>
    <xf numFmtId="0" fontId="0" fillId="0" borderId="4" xfId="0" applyBorder="1"/>
    <xf numFmtId="0" fontId="0" fillId="0" borderId="4" xfId="0" applyBorder="1" applyAlignment="1">
      <alignment horizontal="center"/>
    </xf>
    <xf numFmtId="43" fontId="0" fillId="0" borderId="4" xfId="1" applyFont="1" applyBorder="1"/>
    <xf numFmtId="172" fontId="0" fillId="0" borderId="4" xfId="0" applyNumberFormat="1" applyBorder="1"/>
    <xf numFmtId="0" fontId="0" fillId="6" borderId="4" xfId="0" applyFill="1" applyBorder="1"/>
    <xf numFmtId="43" fontId="0" fillId="6" borderId="4" xfId="1" applyFont="1" applyFill="1" applyBorder="1"/>
    <xf numFmtId="0" fontId="2" fillId="6" borderId="4" xfId="0" applyFont="1" applyFill="1" applyBorder="1"/>
    <xf numFmtId="0" fontId="2" fillId="6" borderId="4" xfId="0" applyFont="1" applyFill="1" applyBorder="1" applyAlignment="1">
      <alignment horizontal="center"/>
    </xf>
    <xf numFmtId="43" fontId="2" fillId="6" borderId="4" xfId="1" applyFont="1" applyFill="1" applyBorder="1"/>
    <xf numFmtId="1" fontId="2" fillId="6" borderId="4" xfId="0" applyNumberFormat="1" applyFont="1" applyFill="1" applyBorder="1" applyAlignment="1">
      <alignment horizontal="center"/>
    </xf>
    <xf numFmtId="172" fontId="0" fillId="6" borderId="4" xfId="0" applyNumberFormat="1" applyFill="1" applyBorder="1"/>
    <xf numFmtId="0" fontId="0" fillId="0" borderId="11" xfId="0" applyBorder="1"/>
    <xf numFmtId="0" fontId="2" fillId="2" borderId="0" xfId="0" applyFont="1" applyFill="1"/>
    <xf numFmtId="0" fontId="2" fillId="2" borderId="4" xfId="0" applyFont="1" applyFill="1" applyBorder="1" applyAlignment="1">
      <alignment horizontal="center"/>
    </xf>
    <xf numFmtId="0" fontId="2" fillId="2" borderId="8" xfId="0" applyFont="1" applyFill="1" applyBorder="1" applyAlignment="1">
      <alignment horizontal="center"/>
    </xf>
    <xf numFmtId="0" fontId="2" fillId="2" borderId="8" xfId="0" applyFont="1" applyFill="1" applyBorder="1" applyAlignment="1">
      <alignment horizontal="left"/>
    </xf>
    <xf numFmtId="43" fontId="2" fillId="2" borderId="3" xfId="1" applyFont="1" applyFill="1" applyBorder="1"/>
    <xf numFmtId="43" fontId="2" fillId="2" borderId="11" xfId="1" applyFont="1" applyFill="1" applyBorder="1"/>
    <xf numFmtId="172" fontId="2" fillId="2" borderId="4" xfId="0" applyNumberFormat="1" applyFont="1" applyFill="1" applyBorder="1"/>
    <xf numFmtId="1" fontId="2" fillId="2" borderId="8" xfId="0" applyNumberFormat="1" applyFont="1" applyFill="1" applyBorder="1" applyAlignment="1">
      <alignment horizontal="center"/>
    </xf>
    <xf numFmtId="43" fontId="2" fillId="3" borderId="8" xfId="1" applyFont="1" applyFill="1" applyBorder="1" applyAlignment="1">
      <alignment horizontal="center"/>
    </xf>
    <xf numFmtId="0" fontId="2" fillId="4" borderId="4" xfId="0" applyFont="1" applyFill="1" applyBorder="1"/>
    <xf numFmtId="0" fontId="2" fillId="4" borderId="4" xfId="0" applyFont="1" applyFill="1" applyBorder="1" applyAlignment="1">
      <alignment horizontal="center"/>
    </xf>
    <xf numFmtId="43" fontId="2" fillId="4" borderId="3" xfId="1" applyFont="1" applyFill="1" applyBorder="1"/>
    <xf numFmtId="43" fontId="2" fillId="4" borderId="11" xfId="1" applyFont="1" applyFill="1" applyBorder="1"/>
    <xf numFmtId="172" fontId="2" fillId="4" borderId="4" xfId="0" applyNumberFormat="1" applyFont="1" applyFill="1" applyBorder="1"/>
    <xf numFmtId="0" fontId="2" fillId="4" borderId="8" xfId="0" applyFont="1" applyFill="1" applyBorder="1" applyAlignment="1">
      <alignment horizontal="center"/>
    </xf>
    <xf numFmtId="0" fontId="2" fillId="4" borderId="8" xfId="0" applyFont="1" applyFill="1" applyBorder="1" applyAlignment="1">
      <alignment horizontal="left"/>
    </xf>
    <xf numFmtId="1" fontId="2" fillId="4" borderId="8" xfId="0" applyNumberFormat="1" applyFont="1" applyFill="1" applyBorder="1" applyAlignment="1">
      <alignment horizontal="center"/>
    </xf>
    <xf numFmtId="43" fontId="2" fillId="4" borderId="8" xfId="1" applyFont="1" applyFill="1" applyBorder="1" applyAlignment="1">
      <alignment horizontal="center"/>
    </xf>
    <xf numFmtId="0" fontId="0" fillId="0" borderId="4" xfId="0" applyBorder="1"/>
    <xf numFmtId="0" fontId="0" fillId="0" borderId="4" xfId="0" applyBorder="1" applyAlignment="1">
      <alignment horizontal="center"/>
    </xf>
    <xf numFmtId="43" fontId="0" fillId="0" borderId="4" xfId="1" applyFont="1" applyBorder="1"/>
    <xf numFmtId="0" fontId="0" fillId="0" borderId="4" xfId="0" applyFill="1" applyBorder="1" applyAlignment="1">
      <alignment horizontal="center"/>
    </xf>
    <xf numFmtId="172" fontId="0" fillId="0" borderId="4" xfId="0" applyNumberFormat="1" applyBorder="1"/>
    <xf numFmtId="43" fontId="2" fillId="5" borderId="8" xfId="1" applyFont="1" applyFill="1" applyBorder="1" applyAlignment="1">
      <alignment horizontal="center"/>
    </xf>
    <xf numFmtId="0" fontId="0" fillId="0" borderId="4" xfId="0" applyFill="1" applyBorder="1"/>
    <xf numFmtId="43" fontId="0" fillId="0" borderId="4" xfId="1" applyFont="1" applyFill="1" applyBorder="1"/>
    <xf numFmtId="43" fontId="0" fillId="0" borderId="0" xfId="1" applyFont="1" applyFill="1"/>
    <xf numFmtId="43" fontId="0" fillId="3" borderId="4" xfId="1" applyFont="1" applyFill="1" applyBorder="1"/>
    <xf numFmtId="0" fontId="0" fillId="0" borderId="8" xfId="0" applyFill="1" applyBorder="1" applyAlignment="1">
      <alignment horizontal="center"/>
    </xf>
    <xf numFmtId="0" fontId="0" fillId="0" borderId="8" xfId="0" applyFill="1" applyBorder="1"/>
    <xf numFmtId="0" fontId="0" fillId="0" borderId="8" xfId="0" applyBorder="1" applyAlignment="1">
      <alignment horizontal="center"/>
    </xf>
    <xf numFmtId="43" fontId="0" fillId="0" borderId="8" xfId="1" applyFont="1" applyFill="1" applyBorder="1"/>
    <xf numFmtId="43" fontId="0" fillId="3" borderId="8" xfId="1" applyFont="1" applyFill="1" applyBorder="1"/>
    <xf numFmtId="43" fontId="0" fillId="0" borderId="0" xfId="1" applyFont="1"/>
    <xf numFmtId="0" fontId="2" fillId="2" borderId="0" xfId="0" applyFont="1" applyFill="1"/>
    <xf numFmtId="0" fontId="2" fillId="4" borderId="4" xfId="0" applyFont="1" applyFill="1" applyBorder="1"/>
    <xf numFmtId="0" fontId="2" fillId="4" borderId="4" xfId="0" applyFont="1" applyFill="1" applyBorder="1" applyAlignment="1">
      <alignment horizontal="center"/>
    </xf>
    <xf numFmtId="43" fontId="2" fillId="4" borderId="3" xfId="1" applyFont="1" applyFill="1" applyBorder="1"/>
    <xf numFmtId="43" fontId="2" fillId="4" borderId="11" xfId="1" applyFont="1" applyFill="1" applyBorder="1"/>
    <xf numFmtId="172" fontId="2" fillId="4" borderId="4" xfId="0" applyNumberFormat="1" applyFont="1" applyFill="1" applyBorder="1"/>
    <xf numFmtId="0" fontId="2" fillId="4" borderId="8" xfId="0" applyFont="1" applyFill="1" applyBorder="1" applyAlignment="1">
      <alignment horizontal="center"/>
    </xf>
    <xf numFmtId="0" fontId="2" fillId="4" borderId="8" xfId="0" applyFont="1" applyFill="1" applyBorder="1" applyAlignment="1">
      <alignment horizontal="left"/>
    </xf>
    <xf numFmtId="1" fontId="2" fillId="4" borderId="8" xfId="0" applyNumberFormat="1" applyFont="1" applyFill="1" applyBorder="1" applyAlignment="1">
      <alignment horizontal="center"/>
    </xf>
    <xf numFmtId="43" fontId="2" fillId="4" borderId="8" xfId="1" applyFont="1" applyFill="1" applyBorder="1" applyAlignment="1">
      <alignment horizontal="center"/>
    </xf>
    <xf numFmtId="0" fontId="0" fillId="0" borderId="4" xfId="0" applyBorder="1"/>
    <xf numFmtId="0" fontId="0" fillId="0" borderId="4" xfId="0" applyBorder="1" applyAlignment="1">
      <alignment horizontal="center"/>
    </xf>
    <xf numFmtId="43" fontId="0" fillId="0" borderId="4" xfId="1" applyFont="1" applyBorder="1"/>
    <xf numFmtId="0" fontId="0" fillId="0" borderId="4" xfId="0" applyFill="1" applyBorder="1" applyAlignment="1">
      <alignment horizontal="center"/>
    </xf>
    <xf numFmtId="172" fontId="0" fillId="0" borderId="4" xfId="0" applyNumberFormat="1" applyBorder="1"/>
    <xf numFmtId="0" fontId="0" fillId="0" borderId="8" xfId="0" applyBorder="1" applyAlignment="1">
      <alignment horizontal="center"/>
    </xf>
    <xf numFmtId="0" fontId="0" fillId="0" borderId="8" xfId="0" applyBorder="1"/>
    <xf numFmtId="43" fontId="0" fillId="0" borderId="8" xfId="1" applyFont="1" applyBorder="1"/>
    <xf numFmtId="0" fontId="2" fillId="0" borderId="4" xfId="0" applyFont="1" applyBorder="1" applyAlignment="1">
      <alignment horizontal="center"/>
    </xf>
    <xf numFmtId="0" fontId="0" fillId="0" borderId="4" xfId="0" applyBorder="1"/>
    <xf numFmtId="0" fontId="0" fillId="0" borderId="4" xfId="0" applyBorder="1" applyAlignment="1">
      <alignment horizontal="center"/>
    </xf>
    <xf numFmtId="43" fontId="0" fillId="0" borderId="4" xfId="1" applyFont="1" applyBorder="1"/>
    <xf numFmtId="172" fontId="0" fillId="0" borderId="3" xfId="0" applyNumberFormat="1" applyBorder="1"/>
    <xf numFmtId="43" fontId="0" fillId="0" borderId="3" xfId="1" applyFont="1" applyBorder="1"/>
    <xf numFmtId="0" fontId="0" fillId="6" borderId="4" xfId="0" applyFill="1" applyBorder="1"/>
    <xf numFmtId="43" fontId="0" fillId="6" borderId="4" xfId="1" applyFont="1" applyFill="1" applyBorder="1"/>
    <xf numFmtId="172" fontId="0" fillId="6" borderId="3" xfId="0" applyNumberFormat="1" applyFill="1" applyBorder="1"/>
    <xf numFmtId="0" fontId="2" fillId="6" borderId="4" xfId="0" applyFont="1" applyFill="1" applyBorder="1" applyAlignment="1">
      <alignment horizontal="center"/>
    </xf>
    <xf numFmtId="0" fontId="2" fillId="6" borderId="6" xfId="0" applyFont="1" applyFill="1" applyBorder="1" applyAlignment="1">
      <alignment horizontal="center"/>
    </xf>
    <xf numFmtId="0" fontId="2" fillId="6" borderId="3" xfId="0" applyFont="1" applyFill="1" applyBorder="1"/>
    <xf numFmtId="1" fontId="2" fillId="6" borderId="3" xfId="0" applyNumberFormat="1" applyFont="1" applyFill="1" applyBorder="1" applyAlignment="1">
      <alignment horizontal="center"/>
    </xf>
    <xf numFmtId="43" fontId="2" fillId="6" borderId="3" xfId="1" applyFont="1" applyFill="1" applyBorder="1" applyAlignment="1"/>
    <xf numFmtId="0" fontId="0" fillId="0" borderId="6" xfId="0" applyBorder="1" applyAlignment="1">
      <alignment horizontal="center"/>
    </xf>
    <xf numFmtId="0" fontId="0" fillId="0" borderId="3" xfId="0" applyBorder="1"/>
    <xf numFmtId="0" fontId="0" fillId="0" borderId="3" xfId="0" applyBorder="1" applyAlignment="1">
      <alignment horizontal="center"/>
    </xf>
    <xf numFmtId="0" fontId="2" fillId="2" borderId="0" xfId="0" applyFont="1" applyFill="1"/>
    <xf numFmtId="43" fontId="2" fillId="2" borderId="0" xfId="0" applyNumberFormat="1" applyFont="1" applyFill="1"/>
    <xf numFmtId="0" fontId="2" fillId="2" borderId="4" xfId="0" applyFont="1" applyFill="1" applyBorder="1" applyAlignment="1">
      <alignment horizontal="center"/>
    </xf>
    <xf numFmtId="0" fontId="2" fillId="2" borderId="4" xfId="0" applyFont="1" applyFill="1" applyBorder="1"/>
    <xf numFmtId="172" fontId="2" fillId="2" borderId="3" xfId="0" applyNumberFormat="1" applyFont="1" applyFill="1" applyBorder="1"/>
    <xf numFmtId="43" fontId="2" fillId="2" borderId="3" xfId="1" applyFont="1" applyFill="1" applyBorder="1"/>
    <xf numFmtId="43" fontId="2" fillId="2" borderId="11" xfId="1" applyFont="1" applyFill="1" applyBorder="1"/>
    <xf numFmtId="172" fontId="2" fillId="2" borderId="3" xfId="0" applyNumberFormat="1" applyFont="1" applyFill="1" applyBorder="1"/>
    <xf numFmtId="43" fontId="2" fillId="2" borderId="3" xfId="1" applyFont="1" applyFill="1" applyBorder="1"/>
    <xf numFmtId="43" fontId="2" fillId="2" borderId="11" xfId="1" applyFont="1" applyFill="1" applyBorder="1"/>
    <xf numFmtId="0" fontId="2" fillId="4" borderId="4" xfId="0" applyFont="1" applyFill="1" applyBorder="1"/>
    <xf numFmtId="0" fontId="2" fillId="4" borderId="4" xfId="0" applyFont="1" applyFill="1" applyBorder="1" applyAlignment="1">
      <alignment horizontal="center"/>
    </xf>
    <xf numFmtId="43" fontId="2" fillId="4" borderId="4" xfId="1" applyFont="1" applyFill="1" applyBorder="1"/>
    <xf numFmtId="0" fontId="0" fillId="0" borderId="4" xfId="0" applyBorder="1"/>
    <xf numFmtId="0" fontId="0" fillId="0" borderId="4" xfId="0" applyBorder="1" applyAlignment="1">
      <alignment horizontal="center"/>
    </xf>
    <xf numFmtId="43" fontId="0" fillId="0" borderId="4" xfId="1" applyFont="1" applyBorder="1"/>
    <xf numFmtId="0" fontId="2" fillId="0" borderId="4" xfId="0" applyFont="1" applyFill="1" applyBorder="1"/>
    <xf numFmtId="172" fontId="0" fillId="0" borderId="3" xfId="0" applyNumberFormat="1" applyBorder="1"/>
    <xf numFmtId="43" fontId="2" fillId="2" borderId="4" xfId="1" applyFont="1" applyFill="1" applyBorder="1"/>
    <xf numFmtId="0" fontId="2" fillId="2" borderId="0" xfId="0" applyFont="1" applyFill="1"/>
    <xf numFmtId="0" fontId="2" fillId="2" borderId="4" xfId="0" applyFont="1" applyFill="1" applyBorder="1" applyAlignment="1">
      <alignment horizontal="center"/>
    </xf>
    <xf numFmtId="0" fontId="2" fillId="2" borderId="4" xfId="0" applyFont="1" applyFill="1" applyBorder="1"/>
    <xf numFmtId="43" fontId="2" fillId="2" borderId="3" xfId="1" applyFont="1" applyFill="1" applyBorder="1"/>
    <xf numFmtId="43" fontId="2" fillId="2" borderId="11" xfId="1" applyFont="1" applyFill="1" applyBorder="1"/>
    <xf numFmtId="1" fontId="2" fillId="2" borderId="4" xfId="0" applyNumberFormat="1" applyFont="1" applyFill="1" applyBorder="1" applyAlignment="1">
      <alignment horizontal="center"/>
    </xf>
    <xf numFmtId="172" fontId="2" fillId="2" borderId="4" xfId="0" applyNumberFormat="1" applyFont="1" applyFill="1" applyBorder="1"/>
    <xf numFmtId="0" fontId="2" fillId="4" borderId="4" xfId="0" applyFont="1" applyFill="1" applyBorder="1"/>
    <xf numFmtId="0" fontId="2" fillId="4" borderId="4" xfId="0" applyFont="1" applyFill="1" applyBorder="1" applyAlignment="1">
      <alignment horizontal="center"/>
    </xf>
    <xf numFmtId="43" fontId="2" fillId="4" borderId="3" xfId="1" applyFont="1" applyFill="1" applyBorder="1"/>
    <xf numFmtId="43" fontId="2" fillId="4" borderId="11" xfId="1" applyFont="1" applyFill="1" applyBorder="1"/>
    <xf numFmtId="43" fontId="2" fillId="4" borderId="4" xfId="1" applyFont="1" applyFill="1" applyBorder="1" applyAlignment="1">
      <alignment horizontal="center"/>
    </xf>
    <xf numFmtId="1" fontId="2" fillId="4" borderId="4" xfId="0" applyNumberFormat="1" applyFont="1" applyFill="1" applyBorder="1" applyAlignment="1">
      <alignment horizontal="center"/>
    </xf>
    <xf numFmtId="43" fontId="2" fillId="4" borderId="4" xfId="1" applyFont="1" applyFill="1" applyBorder="1" applyAlignment="1"/>
    <xf numFmtId="172" fontId="2" fillId="4" borderId="4" xfId="0" applyNumberFormat="1" applyFont="1" applyFill="1" applyBorder="1"/>
    <xf numFmtId="0" fontId="0" fillId="0" borderId="4" xfId="0" applyBorder="1"/>
    <xf numFmtId="0" fontId="0" fillId="0" borderId="4" xfId="0" applyBorder="1" applyAlignment="1">
      <alignment horizontal="center"/>
    </xf>
    <xf numFmtId="43" fontId="0" fillId="0" borderId="4" xfId="1" applyFont="1" applyBorder="1"/>
    <xf numFmtId="172" fontId="0" fillId="0" borderId="3" xfId="0" applyNumberFormat="1" applyBorder="1"/>
    <xf numFmtId="43" fontId="2" fillId="2" borderId="4" xfId="1" applyFont="1" applyFill="1" applyBorder="1"/>
    <xf numFmtId="0" fontId="2" fillId="2" borderId="0" xfId="0" applyFont="1" applyFill="1"/>
    <xf numFmtId="0" fontId="2" fillId="2" borderId="4" xfId="0" applyFont="1" applyFill="1" applyBorder="1" applyAlignment="1">
      <alignment horizontal="center"/>
    </xf>
    <xf numFmtId="0" fontId="2" fillId="2" borderId="4" xfId="0" applyFont="1" applyFill="1" applyBorder="1"/>
    <xf numFmtId="43" fontId="2" fillId="2" borderId="3" xfId="1" applyFont="1" applyFill="1" applyBorder="1"/>
    <xf numFmtId="43" fontId="2" fillId="2" borderId="11" xfId="1" applyFont="1" applyFill="1" applyBorder="1"/>
    <xf numFmtId="1" fontId="2" fillId="2" borderId="4" xfId="0" applyNumberFormat="1" applyFont="1" applyFill="1" applyBorder="1" applyAlignment="1">
      <alignment horizontal="center"/>
    </xf>
    <xf numFmtId="172" fontId="2" fillId="2" borderId="4" xfId="0" applyNumberFormat="1" applyFont="1" applyFill="1" applyBorder="1"/>
    <xf numFmtId="0" fontId="2" fillId="4" borderId="4" xfId="0" applyFont="1" applyFill="1" applyBorder="1"/>
    <xf numFmtId="0" fontId="2" fillId="4" borderId="4" xfId="0" applyFont="1" applyFill="1" applyBorder="1" applyAlignment="1">
      <alignment horizontal="center"/>
    </xf>
    <xf numFmtId="43" fontId="2" fillId="4" borderId="3" xfId="1" applyFont="1" applyFill="1" applyBorder="1"/>
    <xf numFmtId="43" fontId="2" fillId="4" borderId="11" xfId="1" applyFont="1" applyFill="1" applyBorder="1"/>
    <xf numFmtId="1" fontId="2" fillId="4" borderId="4" xfId="0" applyNumberFormat="1" applyFont="1" applyFill="1" applyBorder="1" applyAlignment="1">
      <alignment horizontal="center"/>
    </xf>
    <xf numFmtId="172" fontId="2" fillId="4" borderId="4" xfId="0" applyNumberFormat="1" applyFont="1" applyFill="1" applyBorder="1"/>
    <xf numFmtId="43" fontId="2" fillId="4" borderId="4" xfId="1" applyFont="1" applyFill="1" applyBorder="1"/>
    <xf numFmtId="43" fontId="2" fillId="2" borderId="4" xfId="1" applyFont="1" applyFill="1" applyBorder="1"/>
    <xf numFmtId="0" fontId="2" fillId="2" borderId="0" xfId="0" applyFont="1" applyFill="1"/>
    <xf numFmtId="0" fontId="2" fillId="2" borderId="4" xfId="0" applyFont="1" applyFill="1" applyBorder="1" applyAlignment="1">
      <alignment horizontal="center"/>
    </xf>
    <xf numFmtId="0" fontId="2" fillId="2" borderId="4" xfId="0" applyFont="1" applyFill="1" applyBorder="1"/>
    <xf numFmtId="43" fontId="2" fillId="2" borderId="4" xfId="8" applyFont="1" applyFill="1" applyBorder="1"/>
    <xf numFmtId="172" fontId="2" fillId="2" borderId="3" xfId="0" applyNumberFormat="1" applyFont="1" applyFill="1" applyBorder="1"/>
    <xf numFmtId="43" fontId="2" fillId="2" borderId="3" xfId="1" applyFont="1" applyFill="1" applyBorder="1"/>
    <xf numFmtId="43" fontId="2" fillId="2" borderId="11" xfId="1" applyFont="1" applyFill="1" applyBorder="1"/>
    <xf numFmtId="1" fontId="2" fillId="2" borderId="4" xfId="0" applyNumberFormat="1" applyFont="1" applyFill="1" applyBorder="1" applyAlignment="1">
      <alignment horizontal="center"/>
    </xf>
    <xf numFmtId="0" fontId="2" fillId="4" borderId="4" xfId="0" applyFont="1" applyFill="1" applyBorder="1"/>
    <xf numFmtId="0" fontId="2" fillId="4" borderId="4" xfId="0" applyFont="1" applyFill="1" applyBorder="1" applyAlignment="1">
      <alignment horizontal="center"/>
    </xf>
    <xf numFmtId="43" fontId="2" fillId="4" borderId="4" xfId="8" applyFont="1" applyFill="1" applyBorder="1"/>
    <xf numFmtId="172" fontId="2" fillId="4" borderId="3" xfId="0" applyNumberFormat="1" applyFont="1" applyFill="1" applyBorder="1"/>
    <xf numFmtId="43" fontId="2" fillId="4" borderId="3" xfId="1" applyFont="1" applyFill="1" applyBorder="1"/>
    <xf numFmtId="43" fontId="2" fillId="4" borderId="11" xfId="1" applyFont="1" applyFill="1" applyBorder="1"/>
    <xf numFmtId="43" fontId="2" fillId="2" borderId="4" xfId="1" applyFont="1" applyFill="1" applyBorder="1"/>
    <xf numFmtId="0" fontId="2" fillId="2" borderId="0" xfId="0" applyFont="1" applyFill="1"/>
    <xf numFmtId="0" fontId="2" fillId="2" borderId="4" xfId="0" applyFont="1" applyFill="1" applyBorder="1" applyAlignment="1">
      <alignment horizontal="center"/>
    </xf>
    <xf numFmtId="0" fontId="2" fillId="2" borderId="4" xfId="0" applyFont="1" applyFill="1" applyBorder="1"/>
    <xf numFmtId="43" fontId="2" fillId="2" borderId="3" xfId="1" applyFont="1" applyFill="1" applyBorder="1"/>
    <xf numFmtId="43" fontId="2" fillId="2" borderId="11" xfId="1" applyFont="1" applyFill="1" applyBorder="1"/>
    <xf numFmtId="1" fontId="2" fillId="2" borderId="4" xfId="0" applyNumberFormat="1" applyFont="1" applyFill="1" applyBorder="1" applyAlignment="1">
      <alignment horizontal="center"/>
    </xf>
    <xf numFmtId="172" fontId="2" fillId="2" borderId="4" xfId="0" applyNumberFormat="1" applyFont="1" applyFill="1" applyBorder="1"/>
    <xf numFmtId="0" fontId="2" fillId="4" borderId="4" xfId="0" applyFont="1" applyFill="1" applyBorder="1"/>
    <xf numFmtId="0" fontId="2" fillId="4" borderId="4" xfId="0" applyFont="1" applyFill="1" applyBorder="1" applyAlignment="1">
      <alignment horizontal="center"/>
    </xf>
    <xf numFmtId="43" fontId="2" fillId="4" borderId="3" xfId="1" applyFont="1" applyFill="1" applyBorder="1"/>
    <xf numFmtId="43" fontId="2" fillId="4" borderId="11" xfId="1" applyFont="1" applyFill="1" applyBorder="1"/>
    <xf numFmtId="1" fontId="2" fillId="4" borderId="4" xfId="0" applyNumberFormat="1" applyFont="1" applyFill="1" applyBorder="1" applyAlignment="1">
      <alignment horizontal="center"/>
    </xf>
    <xf numFmtId="43" fontId="2" fillId="4" borderId="4" xfId="1" applyFont="1" applyFill="1" applyBorder="1"/>
    <xf numFmtId="43" fontId="2" fillId="2" borderId="4" xfId="1" applyFont="1" applyFill="1" applyBorder="1"/>
    <xf numFmtId="0" fontId="2" fillId="2" borderId="0" xfId="0" applyFont="1" applyFill="1"/>
    <xf numFmtId="0" fontId="2" fillId="2" borderId="4" xfId="0" applyFont="1" applyFill="1" applyBorder="1" applyAlignment="1">
      <alignment horizontal="center"/>
    </xf>
    <xf numFmtId="0" fontId="2" fillId="2" borderId="4" xfId="0" applyFont="1" applyFill="1" applyBorder="1"/>
    <xf numFmtId="0" fontId="2" fillId="2" borderId="8" xfId="0" applyFont="1" applyFill="1" applyBorder="1" applyAlignment="1">
      <alignment horizontal="center"/>
    </xf>
    <xf numFmtId="0" fontId="2" fillId="2" borderId="8" xfId="0" applyFont="1" applyFill="1" applyBorder="1" applyAlignment="1">
      <alignment horizontal="left"/>
    </xf>
    <xf numFmtId="43" fontId="2" fillId="2" borderId="8" xfId="1" applyFont="1" applyFill="1" applyBorder="1" applyAlignment="1">
      <alignment horizontal="center"/>
    </xf>
    <xf numFmtId="43" fontId="2" fillId="2" borderId="3" xfId="1" applyFont="1" applyFill="1" applyBorder="1"/>
    <xf numFmtId="43" fontId="2" fillId="2" borderId="11" xfId="1" applyFont="1" applyFill="1" applyBorder="1"/>
    <xf numFmtId="1" fontId="2" fillId="2" borderId="4" xfId="0" applyNumberFormat="1" applyFont="1" applyFill="1" applyBorder="1" applyAlignment="1">
      <alignment horizontal="center"/>
    </xf>
    <xf numFmtId="172" fontId="2" fillId="2" borderId="4" xfId="0" applyNumberFormat="1" applyFont="1" applyFill="1" applyBorder="1"/>
    <xf numFmtId="1" fontId="2" fillId="2" borderId="8" xfId="0" applyNumberFormat="1" applyFont="1" applyFill="1" applyBorder="1" applyAlignment="1">
      <alignment horizontal="center"/>
    </xf>
    <xf numFmtId="0" fontId="2" fillId="4" borderId="4" xfId="0" applyFont="1" applyFill="1" applyBorder="1"/>
    <xf numFmtId="0" fontId="2" fillId="4" borderId="4" xfId="0" applyFont="1" applyFill="1" applyBorder="1" applyAlignment="1">
      <alignment horizontal="center"/>
    </xf>
    <xf numFmtId="43" fontId="2" fillId="4" borderId="3" xfId="1" applyFont="1" applyFill="1" applyBorder="1"/>
    <xf numFmtId="43" fontId="2" fillId="4" borderId="11" xfId="1" applyFont="1" applyFill="1" applyBorder="1"/>
    <xf numFmtId="1" fontId="2" fillId="4" borderId="4" xfId="0" applyNumberFormat="1" applyFont="1" applyFill="1" applyBorder="1" applyAlignment="1">
      <alignment horizontal="center"/>
    </xf>
    <xf numFmtId="172" fontId="2" fillId="4" borderId="4" xfId="0" applyNumberFormat="1" applyFont="1" applyFill="1" applyBorder="1"/>
    <xf numFmtId="43" fontId="2" fillId="4" borderId="4" xfId="1" applyFont="1" applyFill="1" applyBorder="1"/>
    <xf numFmtId="0" fontId="2" fillId="2" borderId="0" xfId="0" applyFont="1" applyFill="1"/>
    <xf numFmtId="0" fontId="2" fillId="2" borderId="4" xfId="0" applyFont="1" applyFill="1" applyBorder="1" applyAlignment="1">
      <alignment horizontal="center"/>
    </xf>
    <xf numFmtId="0" fontId="2" fillId="2" borderId="4" xfId="0" applyFont="1" applyFill="1" applyBorder="1"/>
    <xf numFmtId="0" fontId="2" fillId="2" borderId="8" xfId="0" applyFont="1" applyFill="1" applyBorder="1" applyAlignment="1">
      <alignment horizontal="center"/>
    </xf>
    <xf numFmtId="0" fontId="2" fillId="2" borderId="8" xfId="0" applyFont="1" applyFill="1" applyBorder="1" applyAlignment="1">
      <alignment horizontal="left"/>
    </xf>
    <xf numFmtId="43" fontId="2" fillId="2" borderId="8" xfId="1" applyFont="1" applyFill="1" applyBorder="1" applyAlignment="1">
      <alignment horizontal="center"/>
    </xf>
    <xf numFmtId="43" fontId="2" fillId="2" borderId="3" xfId="1" applyFont="1" applyFill="1" applyBorder="1"/>
    <xf numFmtId="43" fontId="2" fillId="2" borderId="11" xfId="1" applyFont="1" applyFill="1" applyBorder="1"/>
    <xf numFmtId="172" fontId="2" fillId="2" borderId="4" xfId="0" applyNumberFormat="1" applyFont="1" applyFill="1" applyBorder="1"/>
    <xf numFmtId="1" fontId="2" fillId="2" borderId="8" xfId="0" applyNumberFormat="1" applyFont="1" applyFill="1" applyBorder="1" applyAlignment="1">
      <alignment horizontal="center"/>
    </xf>
    <xf numFmtId="0" fontId="2" fillId="4" borderId="4" xfId="0" applyFont="1" applyFill="1" applyBorder="1"/>
    <xf numFmtId="0" fontId="2" fillId="4" borderId="4" xfId="0" applyFont="1" applyFill="1" applyBorder="1" applyAlignment="1">
      <alignment horizontal="center"/>
    </xf>
    <xf numFmtId="43" fontId="2" fillId="4" borderId="3" xfId="1" applyFont="1" applyFill="1" applyBorder="1"/>
    <xf numFmtId="43" fontId="2" fillId="4" borderId="11" xfId="1" applyFont="1" applyFill="1" applyBorder="1"/>
    <xf numFmtId="172" fontId="2" fillId="4" borderId="4" xfId="0" applyNumberFormat="1" applyFont="1" applyFill="1" applyBorder="1"/>
    <xf numFmtId="0" fontId="2" fillId="4" borderId="8" xfId="0" applyFont="1" applyFill="1" applyBorder="1" applyAlignment="1">
      <alignment horizontal="center"/>
    </xf>
    <xf numFmtId="0" fontId="2" fillId="4" borderId="8" xfId="0" applyFont="1" applyFill="1" applyBorder="1" applyAlignment="1">
      <alignment horizontal="left"/>
    </xf>
    <xf numFmtId="1" fontId="2" fillId="4" borderId="8" xfId="0" applyNumberFormat="1" applyFont="1" applyFill="1" applyBorder="1" applyAlignment="1">
      <alignment horizontal="center"/>
    </xf>
    <xf numFmtId="43" fontId="2" fillId="4" borderId="8" xfId="1" applyFont="1" applyFill="1" applyBorder="1" applyAlignment="1">
      <alignment horizontal="center"/>
    </xf>
    <xf numFmtId="43" fontId="2" fillId="5" borderId="8" xfId="1" applyFont="1" applyFill="1" applyBorder="1" applyAlignment="1">
      <alignment horizontal="center"/>
    </xf>
    <xf numFmtId="0" fontId="2" fillId="2" borderId="4" xfId="0" applyFont="1" applyFill="1" applyBorder="1"/>
    <xf numFmtId="43" fontId="2" fillId="2" borderId="3" xfId="1" applyFont="1" applyFill="1" applyBorder="1"/>
    <xf numFmtId="43" fontId="2" fillId="2" borderId="11" xfId="1" applyFont="1" applyFill="1" applyBorder="1"/>
    <xf numFmtId="0" fontId="2" fillId="4" borderId="4" xfId="0" applyFont="1" applyFill="1" applyBorder="1"/>
    <xf numFmtId="0" fontId="2" fillId="4" borderId="4" xfId="0" applyFont="1" applyFill="1" applyBorder="1" applyAlignment="1">
      <alignment horizontal="center"/>
    </xf>
    <xf numFmtId="43" fontId="2" fillId="4" borderId="3" xfId="1" applyFont="1" applyFill="1" applyBorder="1"/>
    <xf numFmtId="43" fontId="2" fillId="4" borderId="11" xfId="1" applyFont="1" applyFill="1" applyBorder="1"/>
    <xf numFmtId="172" fontId="2" fillId="4" borderId="4" xfId="0" applyNumberFormat="1" applyFont="1" applyFill="1" applyBorder="1"/>
    <xf numFmtId="0" fontId="2" fillId="4" borderId="8" xfId="0" applyFont="1" applyFill="1" applyBorder="1" applyAlignment="1">
      <alignment horizontal="center"/>
    </xf>
    <xf numFmtId="0" fontId="2" fillId="4" borderId="8" xfId="0" applyFont="1" applyFill="1" applyBorder="1" applyAlignment="1">
      <alignment horizontal="left"/>
    </xf>
    <xf numFmtId="1" fontId="2" fillId="4" borderId="8" xfId="0" applyNumberFormat="1" applyFont="1" applyFill="1" applyBorder="1" applyAlignment="1">
      <alignment horizontal="center"/>
    </xf>
    <xf numFmtId="43" fontId="2" fillId="4" borderId="8" xfId="1" applyFont="1" applyFill="1" applyBorder="1" applyAlignment="1">
      <alignment horizontal="center"/>
    </xf>
    <xf numFmtId="0" fontId="2" fillId="0" borderId="4" xfId="0" applyFont="1" applyFill="1" applyBorder="1" applyAlignment="1">
      <alignment horizontal="center"/>
    </xf>
    <xf numFmtId="0" fontId="2" fillId="0" borderId="4" xfId="0" applyFont="1" applyFill="1" applyBorder="1"/>
    <xf numFmtId="172" fontId="2" fillId="0" borderId="4" xfId="0" applyNumberFormat="1" applyFont="1" applyFill="1" applyBorder="1"/>
    <xf numFmtId="0" fontId="2" fillId="0" borderId="8" xfId="0" applyFont="1" applyFill="1" applyBorder="1" applyAlignment="1">
      <alignment horizontal="center"/>
    </xf>
    <xf numFmtId="0" fontId="2" fillId="0" borderId="8" xfId="0" applyFont="1" applyFill="1" applyBorder="1" applyAlignment="1">
      <alignment horizontal="left"/>
    </xf>
    <xf numFmtId="1" fontId="2" fillId="0" borderId="8" xfId="0" applyNumberFormat="1" applyFont="1" applyFill="1" applyBorder="1" applyAlignment="1">
      <alignment horizontal="center"/>
    </xf>
    <xf numFmtId="43" fontId="2" fillId="0" borderId="8" xfId="1" applyFont="1" applyFill="1" applyBorder="1" applyAlignment="1">
      <alignment horizontal="center"/>
    </xf>
    <xf numFmtId="43" fontId="2" fillId="0" borderId="3" xfId="1" applyFont="1" applyFill="1" applyBorder="1"/>
    <xf numFmtId="43" fontId="2" fillId="0" borderId="11" xfId="1" applyFont="1" applyFill="1" applyBorder="1"/>
    <xf numFmtId="43" fontId="2" fillId="2" borderId="4" xfId="1" applyFont="1" applyFill="1" applyBorder="1"/>
    <xf numFmtId="0" fontId="2" fillId="2" borderId="4" xfId="0" applyFont="1" applyFill="1" applyBorder="1"/>
    <xf numFmtId="0" fontId="2" fillId="2" borderId="3" xfId="0" applyFont="1" applyFill="1" applyBorder="1"/>
    <xf numFmtId="172" fontId="2" fillId="2" borderId="3" xfId="0" applyNumberFormat="1" applyFont="1" applyFill="1" applyBorder="1"/>
    <xf numFmtId="0" fontId="2" fillId="2" borderId="6" xfId="0" applyFont="1" applyFill="1" applyBorder="1" applyAlignment="1">
      <alignment horizontal="center"/>
    </xf>
    <xf numFmtId="0" fontId="2" fillId="2" borderId="3" xfId="0" applyFont="1" applyFill="1" applyBorder="1" applyAlignment="1">
      <alignment horizontal="center"/>
    </xf>
    <xf numFmtId="43" fontId="2" fillId="2" borderId="12" xfId="1" applyFont="1" applyFill="1" applyBorder="1"/>
    <xf numFmtId="1" fontId="2" fillId="2" borderId="3" xfId="0" applyNumberFormat="1" applyFont="1" applyFill="1" applyBorder="1" applyAlignment="1">
      <alignment horizontal="center"/>
    </xf>
    <xf numFmtId="43" fontId="2" fillId="2" borderId="3" xfId="1" applyFont="1" applyFill="1" applyBorder="1" applyAlignment="1"/>
    <xf numFmtId="0" fontId="2" fillId="4" borderId="4" xfId="0" applyFont="1" applyFill="1" applyBorder="1"/>
    <xf numFmtId="172" fontId="2" fillId="4" borderId="3" xfId="0" applyNumberFormat="1" applyFont="1" applyFill="1" applyBorder="1"/>
    <xf numFmtId="43" fontId="2" fillId="4" borderId="4" xfId="1" applyFont="1" applyFill="1" applyBorder="1"/>
    <xf numFmtId="43" fontId="2" fillId="4" borderId="12" xfId="1" applyFont="1" applyFill="1" applyBorder="1"/>
    <xf numFmtId="0" fontId="2" fillId="4" borderId="6" xfId="0" applyFont="1" applyFill="1" applyBorder="1" applyAlignment="1">
      <alignment horizontal="center"/>
    </xf>
    <xf numFmtId="0" fontId="2" fillId="4" borderId="3" xfId="0" applyFont="1" applyFill="1" applyBorder="1" applyAlignment="1">
      <alignment horizontal="center"/>
    </xf>
    <xf numFmtId="0" fontId="2" fillId="4" borderId="3" xfId="0" applyFont="1" applyFill="1" applyBorder="1"/>
    <xf numFmtId="1" fontId="2" fillId="4" borderId="3" xfId="0" applyNumberFormat="1" applyFont="1" applyFill="1" applyBorder="1" applyAlignment="1">
      <alignment horizontal="center"/>
    </xf>
    <xf numFmtId="43" fontId="2" fillId="4" borderId="3" xfId="1" applyFont="1" applyFill="1" applyBorder="1" applyAlignment="1"/>
    <xf numFmtId="43" fontId="2" fillId="2" borderId="2" xfId="0" applyNumberFormat="1" applyFont="1" applyFill="1" applyBorder="1"/>
    <xf numFmtId="0" fontId="2" fillId="6" borderId="4" xfId="0" applyFont="1" applyFill="1" applyBorder="1" applyAlignment="1">
      <alignment horizontal="left"/>
    </xf>
    <xf numFmtId="0" fontId="2" fillId="0" borderId="4" xfId="0" applyNumberFormat="1" applyFont="1" applyBorder="1" applyAlignment="1">
      <alignment horizontal="center"/>
    </xf>
    <xf numFmtId="43" fontId="0" fillId="5" borderId="4" xfId="1" applyFont="1" applyFill="1" applyBorder="1"/>
    <xf numFmtId="0" fontId="0" fillId="0" borderId="4" xfId="0" applyBorder="1" applyAlignment="1"/>
    <xf numFmtId="172" fontId="2" fillId="0" borderId="4" xfId="0" applyNumberFormat="1" applyFont="1" applyBorder="1"/>
    <xf numFmtId="43" fontId="2" fillId="0" borderId="4" xfId="1" applyFont="1" applyBorder="1" applyAlignment="1">
      <alignment horizontal="center"/>
    </xf>
    <xf numFmtId="49" fontId="2" fillId="0" borderId="4" xfId="0" quotePrefix="1" applyNumberFormat="1" applyFont="1" applyBorder="1" applyAlignment="1">
      <alignment horizontal="center"/>
    </xf>
    <xf numFmtId="0" fontId="2" fillId="0" borderId="4" xfId="0" quotePrefix="1" applyFont="1" applyBorder="1" applyAlignment="1">
      <alignment horizontal="center"/>
    </xf>
    <xf numFmtId="43" fontId="2" fillId="5" borderId="4" xfId="1" applyFont="1" applyFill="1" applyBorder="1"/>
    <xf numFmtId="0" fontId="39" fillId="0" borderId="0" xfId="6" quotePrefix="1" applyFont="1" applyAlignment="1" applyProtection="1">
      <alignment horizontal="left"/>
    </xf>
    <xf numFmtId="0" fontId="39" fillId="0" borderId="0" xfId="6" applyFont="1" applyAlignment="1" applyProtection="1">
      <alignment horizontal="center"/>
    </xf>
    <xf numFmtId="0" fontId="39" fillId="0" borderId="0" xfId="6" applyFont="1" applyFill="1" applyAlignment="1" applyProtection="1">
      <alignment horizontal="center"/>
    </xf>
    <xf numFmtId="0" fontId="1" fillId="0" borderId="0" xfId="12"/>
    <xf numFmtId="0" fontId="39" fillId="0" borderId="0" xfId="6" applyFont="1" applyAlignment="1" applyProtection="1">
      <alignment horizontal="left"/>
    </xf>
    <xf numFmtId="0" fontId="17" fillId="0" borderId="0" xfId="6" applyFont="1" applyFill="1" applyProtection="1"/>
    <xf numFmtId="0" fontId="17" fillId="0" borderId="0" xfId="6" applyFont="1" applyFill="1" applyAlignment="1" applyProtection="1">
      <alignment horizontal="left" vertical="center"/>
    </xf>
    <xf numFmtId="0" fontId="38" fillId="0" borderId="0" xfId="13" applyFill="1"/>
    <xf numFmtId="177" fontId="19" fillId="0" borderId="0" xfId="6" applyNumberFormat="1" applyFont="1" applyFill="1" applyAlignment="1" applyProtection="1">
      <alignment horizontal="center"/>
    </xf>
    <xf numFmtId="37" fontId="17" fillId="0" borderId="0" xfId="6" applyNumberFormat="1" applyFont="1" applyFill="1" applyAlignment="1" applyProtection="1">
      <alignment horizontal="center"/>
    </xf>
    <xf numFmtId="0" fontId="22" fillId="0" borderId="0" xfId="6" applyFont="1" applyFill="1" applyProtection="1"/>
    <xf numFmtId="0" fontId="22" fillId="0" borderId="0" xfId="6" applyFont="1" applyFill="1" applyAlignment="1" applyProtection="1">
      <alignment horizontal="left" vertical="center"/>
    </xf>
    <xf numFmtId="37" fontId="22" fillId="0" borderId="0" xfId="6" applyNumberFormat="1" applyFont="1" applyFill="1" applyAlignment="1" applyProtection="1">
      <alignment horizontal="center"/>
    </xf>
    <xf numFmtId="177" fontId="24" fillId="0" borderId="0" xfId="6" applyNumberFormat="1" applyFont="1" applyFill="1" applyAlignment="1" applyProtection="1">
      <alignment horizontal="center"/>
    </xf>
    <xf numFmtId="37" fontId="22" fillId="0" borderId="0" xfId="6" applyNumberFormat="1" applyFont="1" applyFill="1" applyBorder="1" applyAlignment="1" applyProtection="1">
      <alignment horizontal="center"/>
    </xf>
    <xf numFmtId="37" fontId="22" fillId="0" borderId="1" xfId="6" applyNumberFormat="1" applyFont="1" applyFill="1" applyBorder="1" applyAlignment="1" applyProtection="1">
      <alignment horizontal="center"/>
    </xf>
    <xf numFmtId="178" fontId="24" fillId="0" borderId="1" xfId="6" applyNumberFormat="1" applyFont="1" applyFill="1" applyBorder="1" applyAlignment="1" applyProtection="1">
      <alignment horizontal="center"/>
    </xf>
    <xf numFmtId="0" fontId="20" fillId="0" borderId="0" xfId="6" applyFont="1" applyFill="1" applyProtection="1"/>
    <xf numFmtId="39" fontId="17" fillId="0" borderId="0" xfId="6" applyNumberFormat="1" applyFont="1" applyFill="1" applyProtection="1"/>
    <xf numFmtId="0" fontId="19" fillId="0" borderId="0" xfId="6" applyFont="1" applyFill="1" applyAlignment="1" applyProtection="1">
      <alignment horizontal="center"/>
    </xf>
    <xf numFmtId="37" fontId="18" fillId="0" borderId="0" xfId="6" applyNumberFormat="1" applyFont="1" applyFill="1" applyAlignment="1" applyProtection="1">
      <alignment horizontal="right"/>
      <protection locked="0"/>
    </xf>
    <xf numFmtId="165" fontId="21" fillId="0" borderId="0" xfId="14" applyNumberFormat="1" applyFont="1" applyFill="1" applyAlignment="1" applyProtection="1">
      <alignment horizontal="center"/>
    </xf>
    <xf numFmtId="39" fontId="19" fillId="0" borderId="0" xfId="6" applyNumberFormat="1" applyFont="1" applyFill="1" applyProtection="1"/>
    <xf numFmtId="0" fontId="17" fillId="0" borderId="0" xfId="6" applyFont="1" applyFill="1" applyAlignment="1" applyProtection="1">
      <alignment horizontal="right"/>
    </xf>
    <xf numFmtId="37" fontId="23" fillId="0" borderId="6" xfId="6" applyNumberFormat="1" applyFont="1" applyFill="1" applyBorder="1" applyProtection="1"/>
    <xf numFmtId="37" fontId="23" fillId="0" borderId="0" xfId="6" applyNumberFormat="1" applyFont="1" applyFill="1" applyBorder="1" applyProtection="1"/>
    <xf numFmtId="165" fontId="24" fillId="0" borderId="0" xfId="14" applyNumberFormat="1" applyFont="1" applyFill="1" applyAlignment="1" applyProtection="1">
      <alignment horizontal="center"/>
    </xf>
    <xf numFmtId="39" fontId="23" fillId="0" borderId="6" xfId="6" applyNumberFormat="1" applyFont="1" applyFill="1" applyBorder="1" applyProtection="1"/>
    <xf numFmtId="178" fontId="19" fillId="0" borderId="0" xfId="6" applyNumberFormat="1" applyFont="1" applyFill="1" applyAlignment="1" applyProtection="1">
      <alignment horizontal="center"/>
    </xf>
    <xf numFmtId="0" fontId="21" fillId="0" borderId="0" xfId="6" applyFont="1" applyFill="1" applyProtection="1"/>
    <xf numFmtId="39" fontId="21" fillId="0" borderId="0" xfId="6" applyNumberFormat="1" applyFont="1" applyFill="1" applyProtection="1"/>
    <xf numFmtId="37" fontId="19" fillId="0" borderId="0" xfId="6" applyNumberFormat="1" applyFont="1" applyFill="1" applyAlignment="1" applyProtection="1">
      <alignment horizontal="right"/>
      <protection locked="0"/>
    </xf>
    <xf numFmtId="165" fontId="19" fillId="0" borderId="0" xfId="14" applyNumberFormat="1" applyFont="1" applyFill="1" applyAlignment="1" applyProtection="1">
      <alignment horizontal="center"/>
    </xf>
    <xf numFmtId="39" fontId="18" fillId="0" borderId="0" xfId="6" applyNumberFormat="1" applyFont="1" applyFill="1" applyProtection="1"/>
    <xf numFmtId="37" fontId="19" fillId="0" borderId="0" xfId="6" applyNumberFormat="1" applyFont="1" applyFill="1" applyBorder="1" applyAlignment="1" applyProtection="1">
      <alignment horizontal="right"/>
    </xf>
    <xf numFmtId="37" fontId="18" fillId="0" borderId="0" xfId="6" applyNumberFormat="1" applyFont="1" applyFill="1" applyBorder="1" applyAlignment="1" applyProtection="1">
      <alignment horizontal="right"/>
      <protection locked="0"/>
    </xf>
    <xf numFmtId="37" fontId="21" fillId="0" borderId="0" xfId="6" applyNumberFormat="1" applyFont="1" applyFill="1" applyProtection="1"/>
    <xf numFmtId="37" fontId="19" fillId="0" borderId="0" xfId="6" applyNumberFormat="1" applyFont="1" applyFill="1" applyBorder="1" applyAlignment="1" applyProtection="1">
      <alignment horizontal="right"/>
      <protection locked="0"/>
    </xf>
    <xf numFmtId="39" fontId="23" fillId="0" borderId="0" xfId="6" applyNumberFormat="1" applyFont="1" applyFill="1" applyBorder="1" applyProtection="1"/>
    <xf numFmtId="37" fontId="19" fillId="0" borderId="19" xfId="6" applyNumberFormat="1" applyFont="1" applyFill="1" applyBorder="1" applyAlignment="1" applyProtection="1">
      <alignment horizontal="right"/>
      <protection locked="0"/>
    </xf>
    <xf numFmtId="37" fontId="18" fillId="0" borderId="19" xfId="6" applyNumberFormat="1" applyFont="1" applyFill="1" applyBorder="1" applyAlignment="1" applyProtection="1">
      <alignment horizontal="right"/>
      <protection locked="0"/>
    </xf>
    <xf numFmtId="37" fontId="25" fillId="0" borderId="1" xfId="6" applyNumberFormat="1" applyFont="1" applyFill="1" applyBorder="1" applyAlignment="1" applyProtection="1">
      <alignment horizontal="right"/>
      <protection locked="0"/>
    </xf>
    <xf numFmtId="37" fontId="25" fillId="0" borderId="0" xfId="6" applyNumberFormat="1" applyFont="1" applyFill="1" applyBorder="1" applyAlignment="1" applyProtection="1">
      <alignment horizontal="right"/>
      <protection locked="0"/>
    </xf>
    <xf numFmtId="37" fontId="21" fillId="0" borderId="1" xfId="6" applyNumberFormat="1" applyFont="1" applyFill="1" applyBorder="1" applyAlignment="1" applyProtection="1">
      <alignment horizontal="right"/>
      <protection locked="0"/>
    </xf>
    <xf numFmtId="37" fontId="24" fillId="0" borderId="6" xfId="6" applyNumberFormat="1" applyFont="1" applyFill="1" applyBorder="1" applyProtection="1"/>
    <xf numFmtId="43" fontId="23" fillId="0" borderId="6" xfId="15" applyFont="1" applyFill="1" applyBorder="1" applyProtection="1"/>
    <xf numFmtId="39" fontId="1" fillId="0" borderId="0" xfId="12" applyNumberFormat="1"/>
    <xf numFmtId="179" fontId="17" fillId="0" borderId="0" xfId="6" applyNumberFormat="1" applyFont="1" applyFill="1" applyProtection="1"/>
    <xf numFmtId="179" fontId="21" fillId="0" borderId="0" xfId="6" applyNumberFormat="1" applyFont="1" applyFill="1" applyProtection="1"/>
    <xf numFmtId="43" fontId="19" fillId="0" borderId="0" xfId="16" applyFont="1" applyFill="1" applyProtection="1"/>
    <xf numFmtId="179" fontId="21" fillId="0" borderId="0" xfId="6" applyNumberFormat="1" applyFont="1" applyFill="1" applyAlignment="1" applyProtection="1">
      <alignment horizontal="centerContinuous"/>
    </xf>
    <xf numFmtId="0" fontId="12" fillId="0" borderId="0" xfId="6" applyFont="1" applyFill="1"/>
    <xf numFmtId="37" fontId="18" fillId="0" borderId="1" xfId="6" applyNumberFormat="1" applyFont="1" applyFill="1" applyBorder="1" applyAlignment="1" applyProtection="1">
      <alignment horizontal="right"/>
      <protection locked="0"/>
    </xf>
    <xf numFmtId="37" fontId="23" fillId="0" borderId="0" xfId="6" applyNumberFormat="1" applyFont="1" applyFill="1" applyAlignment="1" applyProtection="1">
      <alignment horizontal="right"/>
      <protection locked="0"/>
    </xf>
    <xf numFmtId="37" fontId="19" fillId="0" borderId="1" xfId="6" applyNumberFormat="1" applyFont="1" applyFill="1" applyBorder="1" applyAlignment="1" applyProtection="1">
      <alignment horizontal="right"/>
      <protection locked="0"/>
    </xf>
    <xf numFmtId="0" fontId="13" fillId="0" borderId="0" xfId="6" applyFont="1" applyFill="1"/>
    <xf numFmtId="37" fontId="18" fillId="0" borderId="0" xfId="6" applyNumberFormat="1" applyFont="1" applyFill="1" applyAlignment="1" applyProtection="1">
      <alignment vertical="center"/>
      <protection locked="0"/>
    </xf>
    <xf numFmtId="178" fontId="19" fillId="0" borderId="1" xfId="6" applyNumberFormat="1" applyFont="1" applyFill="1" applyBorder="1" applyAlignment="1" applyProtection="1">
      <alignment horizontal="center"/>
    </xf>
    <xf numFmtId="0" fontId="13" fillId="0" borderId="1" xfId="6" applyFont="1" applyFill="1" applyBorder="1"/>
    <xf numFmtId="37" fontId="22" fillId="0" borderId="20" xfId="6" applyNumberFormat="1" applyFont="1" applyFill="1" applyBorder="1" applyProtection="1"/>
    <xf numFmtId="37" fontId="22" fillId="0" borderId="0" xfId="6" applyNumberFormat="1" applyFont="1" applyFill="1" applyBorder="1" applyProtection="1"/>
    <xf numFmtId="37" fontId="24" fillId="0" borderId="0" xfId="6" applyNumberFormat="1" applyFont="1" applyFill="1" applyBorder="1" applyProtection="1"/>
    <xf numFmtId="43" fontId="22" fillId="0" borderId="20" xfId="16" applyFont="1" applyFill="1" applyBorder="1" applyProtection="1"/>
    <xf numFmtId="0" fontId="38" fillId="0" borderId="0" xfId="13"/>
    <xf numFmtId="0" fontId="26" fillId="0" borderId="0" xfId="13" applyFont="1" applyFill="1" applyAlignment="1">
      <alignment horizontal="center"/>
    </xf>
    <xf numFmtId="181" fontId="4" fillId="0" borderId="0" xfId="13" applyNumberFormat="1" applyFont="1" applyFill="1"/>
    <xf numFmtId="0" fontId="2" fillId="0" borderId="0" xfId="13" applyFont="1" applyFill="1"/>
    <xf numFmtId="39" fontId="40" fillId="0" borderId="0" xfId="13" applyNumberFormat="1" applyFont="1" applyFill="1"/>
    <xf numFmtId="43" fontId="41" fillId="0" borderId="0" xfId="16" applyFont="1" applyFill="1"/>
    <xf numFmtId="39" fontId="4" fillId="0" borderId="1" xfId="13" applyNumberFormat="1" applyFont="1" applyFill="1" applyBorder="1"/>
    <xf numFmtId="39" fontId="4" fillId="0" borderId="2" xfId="13" applyNumberFormat="1" applyFont="1" applyFill="1" applyBorder="1"/>
    <xf numFmtId="0" fontId="42" fillId="0" borderId="0" xfId="6" applyFont="1" applyFill="1" applyAlignment="1" applyProtection="1">
      <alignment horizontal="left" vertical="center"/>
    </xf>
    <xf numFmtId="0" fontId="14" fillId="2" borderId="0" xfId="12" applyNumberFormat="1" applyFont="1" applyFill="1" applyAlignment="1"/>
    <xf numFmtId="0" fontId="3" fillId="2" borderId="0" xfId="12" applyNumberFormat="1" applyFont="1" applyFill="1" applyAlignment="1"/>
    <xf numFmtId="0" fontId="14" fillId="2" borderId="0" xfId="12" applyNumberFormat="1" applyFont="1" applyFill="1" applyAlignment="1">
      <alignment horizontal="center"/>
    </xf>
    <xf numFmtId="3" fontId="14" fillId="2" borderId="0" xfId="12" applyNumberFormat="1" applyFont="1" applyFill="1" applyAlignment="1">
      <alignment horizontal="center"/>
    </xf>
    <xf numFmtId="3" fontId="14" fillId="2" borderId="0" xfId="12" applyNumberFormat="1" applyFont="1" applyFill="1" applyAlignment="1"/>
    <xf numFmtId="3" fontId="14" fillId="2" borderId="1" xfId="12" applyNumberFormat="1" applyFont="1" applyFill="1" applyBorder="1" applyAlignment="1">
      <alignment horizontal="center"/>
    </xf>
    <xf numFmtId="173" fontId="14" fillId="2" borderId="1" xfId="12" applyNumberFormat="1" applyFont="1" applyFill="1" applyBorder="1" applyAlignment="1">
      <alignment horizontal="center"/>
    </xf>
    <xf numFmtId="0" fontId="11" fillId="2" borderId="0" xfId="12" applyNumberFormat="1" applyFont="1" applyFill="1" applyAlignment="1"/>
    <xf numFmtId="0" fontId="12" fillId="2" borderId="0" xfId="12" applyNumberFormat="1" applyFont="1" applyFill="1" applyAlignment="1"/>
    <xf numFmtId="173" fontId="12" fillId="2" borderId="0" xfId="12" applyNumberFormat="1" applyFont="1" applyFill="1" applyAlignment="1"/>
    <xf numFmtId="39" fontId="12" fillId="2" borderId="0" xfId="12" applyNumberFormat="1" applyFont="1" applyFill="1" applyAlignment="1"/>
    <xf numFmtId="169" fontId="12" fillId="2" borderId="0" xfId="16" applyNumberFormat="1" applyFont="1" applyFill="1" applyAlignment="1"/>
    <xf numFmtId="43" fontId="12" fillId="2" borderId="0" xfId="16" applyFont="1" applyFill="1" applyAlignment="1"/>
    <xf numFmtId="169" fontId="11" fillId="2" borderId="0" xfId="16" applyNumberFormat="1" applyFont="1" applyFill="1" applyAlignment="1"/>
    <xf numFmtId="43" fontId="11" fillId="2" borderId="0" xfId="16" applyFont="1" applyFill="1" applyAlignment="1"/>
    <xf numFmtId="3" fontId="12" fillId="2" borderId="0" xfId="12" applyNumberFormat="1" applyFont="1" applyFill="1" applyAlignment="1"/>
    <xf numFmtId="43" fontId="12" fillId="2" borderId="0" xfId="16" applyFont="1" applyFill="1" applyAlignment="1" applyProtection="1">
      <protection locked="0"/>
    </xf>
    <xf numFmtId="169" fontId="12" fillId="2" borderId="0" xfId="16" applyNumberFormat="1" applyFont="1" applyFill="1" applyAlignment="1">
      <alignment horizontal="left" indent="2"/>
    </xf>
    <xf numFmtId="0" fontId="11" fillId="2" borderId="0" xfId="12" applyNumberFormat="1" applyFont="1" applyFill="1" applyAlignment="1">
      <alignment horizontal="right"/>
    </xf>
    <xf numFmtId="3" fontId="3" fillId="2" borderId="10" xfId="12" applyNumberFormat="1" applyFont="1" applyFill="1" applyBorder="1" applyAlignment="1"/>
    <xf numFmtId="173" fontId="14" fillId="2" borderId="13" xfId="12" applyNumberFormat="1" applyFont="1" applyFill="1" applyBorder="1" applyAlignment="1"/>
    <xf numFmtId="43" fontId="3" fillId="2" borderId="10" xfId="16" applyFont="1" applyFill="1" applyBorder="1" applyAlignment="1"/>
    <xf numFmtId="4" fontId="3" fillId="2" borderId="10" xfId="12" applyNumberFormat="1" applyFont="1" applyFill="1" applyBorder="1" applyAlignment="1"/>
    <xf numFmtId="173" fontId="11" fillId="2" borderId="0" xfId="12" applyNumberFormat="1" applyFont="1" applyFill="1" applyAlignment="1"/>
    <xf numFmtId="3" fontId="1" fillId="0" borderId="0" xfId="12" applyNumberFormat="1" applyFill="1"/>
    <xf numFmtId="0" fontId="1" fillId="0" borderId="0" xfId="12" applyFill="1"/>
    <xf numFmtId="182" fontId="1" fillId="0" borderId="0" xfId="12" applyNumberFormat="1" applyFill="1"/>
    <xf numFmtId="0" fontId="2" fillId="2" borderId="0" xfId="0" applyFont="1" applyFill="1" applyBorder="1" applyAlignment="1">
      <alignment horizontal="center"/>
    </xf>
    <xf numFmtId="175" fontId="2" fillId="2" borderId="1" xfId="0" applyNumberFormat="1" applyFont="1" applyFill="1" applyBorder="1"/>
    <xf numFmtId="0" fontId="0" fillId="0" borderId="0" xfId="0" applyFill="1" applyBorder="1" applyAlignment="1">
      <alignment horizontal="center"/>
    </xf>
    <xf numFmtId="0" fontId="0" fillId="0" borderId="0" xfId="0" applyFill="1" applyBorder="1"/>
    <xf numFmtId="43" fontId="0" fillId="3" borderId="0" xfId="1" applyFont="1" applyFill="1" applyBorder="1"/>
    <xf numFmtId="0" fontId="0" fillId="10" borderId="4" xfId="0" applyFill="1" applyBorder="1"/>
    <xf numFmtId="0" fontId="0" fillId="10" borderId="4" xfId="0" applyFill="1" applyBorder="1" applyAlignment="1">
      <alignment horizontal="center"/>
    </xf>
    <xf numFmtId="0" fontId="2" fillId="10" borderId="4" xfId="0" applyFont="1" applyFill="1" applyBorder="1" applyAlignment="1">
      <alignment horizontal="center"/>
    </xf>
    <xf numFmtId="43" fontId="0" fillId="10" borderId="4" xfId="1" applyFont="1" applyFill="1" applyBorder="1"/>
    <xf numFmtId="1" fontId="2" fillId="10" borderId="4" xfId="1" applyNumberFormat="1" applyFont="1" applyFill="1" applyBorder="1" applyAlignment="1">
      <alignment horizontal="center"/>
    </xf>
    <xf numFmtId="169" fontId="2" fillId="10" borderId="4" xfId="1" applyNumberFormat="1" applyFont="1" applyFill="1" applyBorder="1"/>
    <xf numFmtId="43" fontId="2" fillId="10" borderId="0" xfId="1" applyFont="1" applyFill="1" applyBorder="1"/>
    <xf numFmtId="0" fontId="2" fillId="10" borderId="0" xfId="0" applyFont="1" applyFill="1"/>
    <xf numFmtId="0" fontId="2" fillId="10" borderId="4" xfId="0" applyFont="1" applyFill="1" applyBorder="1"/>
    <xf numFmtId="1" fontId="2" fillId="10" borderId="4" xfId="0" applyNumberFormat="1" applyFont="1" applyFill="1" applyBorder="1" applyAlignment="1">
      <alignment horizontal="center"/>
    </xf>
    <xf numFmtId="43" fontId="2" fillId="10" borderId="4" xfId="1" applyFont="1" applyFill="1" applyBorder="1" applyAlignment="1"/>
    <xf numFmtId="0" fontId="2" fillId="3" borderId="0" xfId="0" applyNumberFormat="1" applyFont="1" applyFill="1"/>
    <xf numFmtId="0" fontId="8" fillId="0" borderId="0" xfId="0" applyFont="1"/>
    <xf numFmtId="4" fontId="45" fillId="0" borderId="0" xfId="0" applyNumberFormat="1" applyFont="1" applyFill="1" applyBorder="1"/>
    <xf numFmtId="0" fontId="8" fillId="0" borderId="0" xfId="0" applyFont="1" applyFill="1"/>
    <xf numFmtId="4" fontId="45" fillId="0" borderId="1" xfId="0" applyNumberFormat="1" applyFont="1" applyFill="1" applyBorder="1"/>
    <xf numFmtId="4" fontId="0" fillId="0" borderId="0" xfId="0" applyNumberFormat="1" applyFill="1"/>
    <xf numFmtId="0" fontId="0" fillId="0" borderId="0" xfId="0" applyFill="1"/>
    <xf numFmtId="4" fontId="0" fillId="0" borderId="2" xfId="0" applyNumberFormat="1" applyFill="1" applyBorder="1"/>
    <xf numFmtId="4" fontId="0" fillId="0" borderId="0" xfId="0" applyNumberFormat="1"/>
    <xf numFmtId="4" fontId="0" fillId="0" borderId="2" xfId="0" applyNumberFormat="1" applyBorder="1"/>
    <xf numFmtId="4" fontId="0" fillId="0" borderId="0" xfId="0" applyNumberFormat="1" applyBorder="1"/>
    <xf numFmtId="43" fontId="0" fillId="0" borderId="2" xfId="1" applyFont="1" applyBorder="1"/>
    <xf numFmtId="4" fontId="2" fillId="0" borderId="6" xfId="7" applyNumberFormat="1" applyFont="1" applyFill="1" applyBorder="1"/>
    <xf numFmtId="43" fontId="0" fillId="0" borderId="10" xfId="1" applyFont="1" applyBorder="1"/>
    <xf numFmtId="169" fontId="2" fillId="0" borderId="1" xfId="0" applyNumberFormat="1" applyFont="1" applyFill="1" applyBorder="1"/>
    <xf numFmtId="0" fontId="0" fillId="3" borderId="4" xfId="0" applyFill="1" applyBorder="1" applyAlignment="1">
      <alignment horizontal="center"/>
    </xf>
    <xf numFmtId="0" fontId="0" fillId="3" borderId="4" xfId="0" applyFont="1" applyFill="1" applyBorder="1" applyAlignment="1">
      <alignment horizontal="center"/>
    </xf>
    <xf numFmtId="172" fontId="0" fillId="3" borderId="4" xfId="0" applyNumberFormat="1" applyFill="1" applyBorder="1"/>
    <xf numFmtId="0" fontId="37" fillId="3" borderId="4" xfId="0" applyFont="1" applyFill="1" applyBorder="1" applyAlignment="1">
      <alignment horizontal="center"/>
    </xf>
    <xf numFmtId="0" fontId="2" fillId="3" borderId="4" xfId="0" applyFont="1" applyFill="1" applyBorder="1" applyAlignment="1">
      <alignment horizontal="center"/>
    </xf>
    <xf numFmtId="0" fontId="2" fillId="3" borderId="4" xfId="0" applyFont="1" applyFill="1" applyBorder="1"/>
    <xf numFmtId="43" fontId="0" fillId="3" borderId="3" xfId="1" applyFont="1" applyFill="1" applyBorder="1"/>
    <xf numFmtId="0" fontId="2" fillId="2" borderId="0" xfId="0" applyFont="1" applyFill="1" applyBorder="1" applyAlignment="1">
      <alignment horizontal="center"/>
    </xf>
    <xf numFmtId="176" fontId="2" fillId="0" borderId="1" xfId="1" applyNumberFormat="1" applyFont="1" applyFill="1" applyBorder="1"/>
    <xf numFmtId="0" fontId="6" fillId="0" borderId="0" xfId="0" applyFont="1" applyFill="1" applyAlignment="1">
      <alignment horizontal="center"/>
    </xf>
    <xf numFmtId="43" fontId="2" fillId="0" borderId="0" xfId="0" applyNumberFormat="1" applyFont="1" applyFill="1" applyBorder="1"/>
    <xf numFmtId="43" fontId="2" fillId="0" borderId="0" xfId="1" applyFont="1" applyFill="1" applyBorder="1"/>
    <xf numFmtId="43" fontId="2" fillId="0" borderId="1" xfId="1" applyFont="1" applyFill="1" applyBorder="1"/>
    <xf numFmtId="10" fontId="2" fillId="0" borderId="1" xfId="4" applyNumberFormat="1" applyFont="1" applyFill="1" applyBorder="1"/>
    <xf numFmtId="175" fontId="2" fillId="0" borderId="1" xfId="0" applyNumberFormat="1" applyFont="1" applyFill="1" applyBorder="1"/>
    <xf numFmtId="43" fontId="2" fillId="0" borderId="10" xfId="0" applyNumberFormat="1" applyFont="1" applyFill="1" applyBorder="1"/>
    <xf numFmtId="14" fontId="2" fillId="0" borderId="0" xfId="0" applyNumberFormat="1" applyFont="1"/>
    <xf numFmtId="0" fontId="2" fillId="0" borderId="0" xfId="0" applyNumberFormat="1" applyFont="1" applyFill="1"/>
    <xf numFmtId="0" fontId="2" fillId="0" borderId="8" xfId="0" applyNumberFormat="1" applyFont="1" applyFill="1" applyBorder="1"/>
    <xf numFmtId="0" fontId="46" fillId="0" borderId="4" xfId="0" applyFont="1" applyBorder="1"/>
    <xf numFmtId="0" fontId="0" fillId="3" borderId="0" xfId="0" applyFill="1" applyBorder="1"/>
    <xf numFmtId="0" fontId="46" fillId="0" borderId="4" xfId="0" applyFont="1" applyFill="1" applyBorder="1"/>
    <xf numFmtId="17" fontId="2" fillId="2" borderId="16" xfId="0" applyNumberFormat="1" applyFont="1" applyFill="1" applyBorder="1" applyAlignment="1">
      <alignment horizontal="center"/>
    </xf>
    <xf numFmtId="0" fontId="37" fillId="0" borderId="4" xfId="0" applyFont="1" applyBorder="1"/>
    <xf numFmtId="43" fontId="37" fillId="0" borderId="4" xfId="1" applyFont="1" applyBorder="1"/>
    <xf numFmtId="0" fontId="37" fillId="0" borderId="4" xfId="0" applyFont="1" applyFill="1" applyBorder="1"/>
    <xf numFmtId="43" fontId="37" fillId="0" borderId="4" xfId="1" applyFont="1" applyFill="1" applyBorder="1"/>
    <xf numFmtId="0" fontId="0" fillId="0" borderId="0" xfId="0" applyAlignment="1">
      <alignment horizontal="center"/>
    </xf>
    <xf numFmtId="0" fontId="14" fillId="2" borderId="0" xfId="12" applyNumberFormat="1" applyFont="1" applyFill="1" applyAlignment="1">
      <alignment horizontal="center"/>
    </xf>
    <xf numFmtId="0" fontId="2" fillId="2" borderId="0" xfId="0" applyFont="1" applyFill="1" applyBorder="1" applyAlignment="1">
      <alignment horizontal="center" wrapText="1"/>
    </xf>
    <xf numFmtId="0" fontId="2" fillId="2" borderId="0" xfId="0" applyFont="1" applyFill="1" applyBorder="1" applyAlignment="1">
      <alignment horizontal="center"/>
    </xf>
    <xf numFmtId="0" fontId="2" fillId="2" borderId="1" xfId="0" applyFont="1" applyFill="1" applyBorder="1" applyAlignment="1">
      <alignment horizontal="center"/>
    </xf>
    <xf numFmtId="0" fontId="5" fillId="2" borderId="14" xfId="0" applyFont="1" applyFill="1" applyBorder="1" applyAlignment="1">
      <alignment horizontal="center"/>
    </xf>
    <xf numFmtId="0" fontId="5" fillId="2" borderId="6" xfId="0" applyFont="1" applyFill="1" applyBorder="1" applyAlignment="1">
      <alignment horizontal="center"/>
    </xf>
    <xf numFmtId="0" fontId="5" fillId="2" borderId="18" xfId="0" applyFont="1" applyFill="1" applyBorder="1" applyAlignment="1">
      <alignment horizontal="center"/>
    </xf>
    <xf numFmtId="0" fontId="4" fillId="2" borderId="0" xfId="0" applyFont="1" applyFill="1" applyAlignment="1">
      <alignment horizontal="center" wrapText="1"/>
    </xf>
    <xf numFmtId="0" fontId="4" fillId="0" borderId="0" xfId="0" applyFont="1" applyAlignment="1">
      <alignment horizontal="center" wrapText="1"/>
    </xf>
    <xf numFmtId="0" fontId="5" fillId="0" borderId="14" xfId="0" applyFont="1" applyBorder="1" applyAlignment="1">
      <alignment horizontal="center"/>
    </xf>
    <xf numFmtId="0" fontId="5" fillId="0" borderId="6" xfId="0" applyFont="1" applyBorder="1" applyAlignment="1">
      <alignment horizontal="center"/>
    </xf>
    <xf numFmtId="0" fontId="5" fillId="0" borderId="18" xfId="0" applyFont="1" applyBorder="1" applyAlignment="1">
      <alignment horizontal="center"/>
    </xf>
  </cellXfs>
  <cellStyles count="22">
    <cellStyle name="Comma" xfId="1" builtinId="3"/>
    <cellStyle name="Comma 2" xfId="2"/>
    <cellStyle name="Comma 2 2" xfId="8"/>
    <cellStyle name="Comma 3" xfId="17"/>
    <cellStyle name="Comma 4" xfId="16"/>
    <cellStyle name="Comma 5" xfId="15"/>
    <cellStyle name="Normal" xfId="0" builtinId="0"/>
    <cellStyle name="Normal 2" xfId="3"/>
    <cellStyle name="Normal 2 2" xfId="10"/>
    <cellStyle name="Normal 3" xfId="7"/>
    <cellStyle name="Normal 4" xfId="9"/>
    <cellStyle name="Normal 4 2" xfId="13"/>
    <cellStyle name="Normal 5" xfId="12"/>
    <cellStyle name="Normal_RE&amp;PP Adjmt" xfId="6"/>
    <cellStyle name="Note 2" xfId="18"/>
    <cellStyle name="Note 3" xfId="19"/>
    <cellStyle name="Note 4" xfId="20"/>
    <cellStyle name="Percent" xfId="4" builtinId="5"/>
    <cellStyle name="Percent 2" xfId="5"/>
    <cellStyle name="Percent 2 2" xfId="11"/>
    <cellStyle name="Percent 3" xfId="14"/>
    <cellStyle name="Total 2" xfId="21"/>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21</xdr:col>
      <xdr:colOff>0</xdr:colOff>
      <xdr:row>10</xdr:row>
      <xdr:rowOff>85725</xdr:rowOff>
    </xdr:from>
    <xdr:to>
      <xdr:col>21</xdr:col>
      <xdr:colOff>76200</xdr:colOff>
      <xdr:row>12</xdr:row>
      <xdr:rowOff>85725</xdr:rowOff>
    </xdr:to>
    <xdr:sp macro="" textlink="">
      <xdr:nvSpPr>
        <xdr:cNvPr id="2567" name="AutoShape 2"/>
        <xdr:cNvSpPr>
          <a:spLocks/>
        </xdr:cNvSpPr>
      </xdr:nvSpPr>
      <xdr:spPr bwMode="auto">
        <a:xfrm>
          <a:off x="19554825" y="1704975"/>
          <a:ext cx="76200" cy="323850"/>
        </a:xfrm>
        <a:prstGeom prst="rightBracket">
          <a:avLst>
            <a:gd name="adj" fmla="val 354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0</xdr:colOff>
      <xdr:row>14</xdr:row>
      <xdr:rowOff>85725</xdr:rowOff>
    </xdr:from>
    <xdr:to>
      <xdr:col>21</xdr:col>
      <xdr:colOff>76200</xdr:colOff>
      <xdr:row>16</xdr:row>
      <xdr:rowOff>85725</xdr:rowOff>
    </xdr:to>
    <xdr:sp macro="" textlink="">
      <xdr:nvSpPr>
        <xdr:cNvPr id="2568" name="AutoShape 3"/>
        <xdr:cNvSpPr>
          <a:spLocks/>
        </xdr:cNvSpPr>
      </xdr:nvSpPr>
      <xdr:spPr bwMode="auto">
        <a:xfrm>
          <a:off x="19554825" y="2352675"/>
          <a:ext cx="76200" cy="323850"/>
        </a:xfrm>
        <a:prstGeom prst="rightBracket">
          <a:avLst>
            <a:gd name="adj" fmla="val 354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0</xdr:colOff>
      <xdr:row>20</xdr:row>
      <xdr:rowOff>85725</xdr:rowOff>
    </xdr:from>
    <xdr:to>
      <xdr:col>21</xdr:col>
      <xdr:colOff>76200</xdr:colOff>
      <xdr:row>22</xdr:row>
      <xdr:rowOff>85725</xdr:rowOff>
    </xdr:to>
    <xdr:sp macro="" textlink="">
      <xdr:nvSpPr>
        <xdr:cNvPr id="2569" name="AutoShape 23"/>
        <xdr:cNvSpPr>
          <a:spLocks/>
        </xdr:cNvSpPr>
      </xdr:nvSpPr>
      <xdr:spPr bwMode="auto">
        <a:xfrm>
          <a:off x="19554825" y="3324225"/>
          <a:ext cx="76200" cy="323850"/>
        </a:xfrm>
        <a:prstGeom prst="rightBracket">
          <a:avLst>
            <a:gd name="adj" fmla="val 354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0</xdr:colOff>
      <xdr:row>24</xdr:row>
      <xdr:rowOff>85725</xdr:rowOff>
    </xdr:from>
    <xdr:to>
      <xdr:col>21</xdr:col>
      <xdr:colOff>76200</xdr:colOff>
      <xdr:row>26</xdr:row>
      <xdr:rowOff>85725</xdr:rowOff>
    </xdr:to>
    <xdr:sp macro="" textlink="">
      <xdr:nvSpPr>
        <xdr:cNvPr id="2570" name="AutoShape 24"/>
        <xdr:cNvSpPr>
          <a:spLocks/>
        </xdr:cNvSpPr>
      </xdr:nvSpPr>
      <xdr:spPr bwMode="auto">
        <a:xfrm>
          <a:off x="19554825" y="3971925"/>
          <a:ext cx="76200" cy="323850"/>
        </a:xfrm>
        <a:prstGeom prst="rightBracket">
          <a:avLst>
            <a:gd name="adj" fmla="val 354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SRS%20Filings/Laclede%20July%202015/Files%20to%20Staff/August%20Updates/ISRS%20Appendix%20B%20%20-%20Prop%20thru%20Aug%2015,%20Deferred%20Taxes%20thru%20Nov%2015,%202015%20With%20Cites%20-%20August%202015%20Telemetr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RS%20Filings/Laclede%20January%202015/Laclede%20April%202015/ISRS%20Appendix%20B%20%20-%20Prop%20thru%20Feb%2015,%20Deferred%20Taxes%20thru%20May%2015,%202015%20With%20Cites%20February%20no%20regulato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 tax - main split"/>
      <sheetName val="def tax - bonus codes"/>
      <sheetName val="Summary info (bonus split)"/>
      <sheetName val="customers -14"/>
      <sheetName val="Additions"/>
      <sheetName val="Retirements"/>
      <sheetName val="Cites"/>
      <sheetName val="Pipeline Safety"/>
      <sheetName val="ISRS"/>
      <sheetName val="Summary info"/>
      <sheetName val="2014 Prop Pymts"/>
      <sheetName val="2013 Prop Pymts"/>
      <sheetName val="Additions for prop tax"/>
      <sheetName val="Retirements for prop tax"/>
      <sheetName val="Revenue Requirement"/>
      <sheetName val="Depreciation Exp"/>
      <sheetName val="Prop Tax"/>
      <sheetName val="Incremental Prop Tax 2013"/>
      <sheetName val="Incremental Depr and Taxes"/>
      <sheetName val="Def. Tax - Main Repl"/>
      <sheetName val="Def. Tax - Services"/>
      <sheetName val="Def. Tax - Reg"/>
      <sheetName val="Def. Tax - Main Relo"/>
      <sheetName val="Def. Tax - Main Reinf"/>
      <sheetName val="ROR"/>
      <sheetName val="Rate Design - July 2014"/>
      <sheetName val="Cumulative Rate Design"/>
    </sheetNames>
    <sheetDataSet>
      <sheetData sheetId="0"/>
      <sheetData sheetId="1"/>
      <sheetData sheetId="2"/>
      <sheetData sheetId="3"/>
      <sheetData sheetId="4">
        <row r="5">
          <cell r="N5" t="str">
            <v>In Svc. Dt.</v>
          </cell>
          <cell r="O5" t="str">
            <v>Months</v>
          </cell>
        </row>
        <row r="6">
          <cell r="N6">
            <v>201309</v>
          </cell>
          <cell r="O6">
            <v>25</v>
          </cell>
        </row>
        <row r="7">
          <cell r="N7">
            <v>201310</v>
          </cell>
          <cell r="O7">
            <v>24</v>
          </cell>
        </row>
        <row r="8">
          <cell r="N8">
            <v>201311</v>
          </cell>
          <cell r="O8">
            <v>23</v>
          </cell>
        </row>
        <row r="9">
          <cell r="N9">
            <v>201312</v>
          </cell>
          <cell r="O9">
            <v>22</v>
          </cell>
        </row>
        <row r="10">
          <cell r="N10">
            <v>201401</v>
          </cell>
          <cell r="O10">
            <v>21</v>
          </cell>
        </row>
        <row r="11">
          <cell r="N11">
            <v>201402</v>
          </cell>
          <cell r="O11">
            <v>20</v>
          </cell>
        </row>
        <row r="12">
          <cell r="N12">
            <v>201403</v>
          </cell>
          <cell r="O12">
            <v>19</v>
          </cell>
        </row>
        <row r="13">
          <cell r="N13">
            <v>201404</v>
          </cell>
          <cell r="O13">
            <v>18</v>
          </cell>
        </row>
        <row r="14">
          <cell r="N14">
            <v>201405</v>
          </cell>
          <cell r="O14">
            <v>17</v>
          </cell>
        </row>
        <row r="15">
          <cell r="N15">
            <v>201406</v>
          </cell>
          <cell r="O15">
            <v>16</v>
          </cell>
        </row>
        <row r="16">
          <cell r="N16">
            <v>201407</v>
          </cell>
          <cell r="O16">
            <v>15</v>
          </cell>
        </row>
        <row r="17">
          <cell r="N17">
            <v>201408</v>
          </cell>
          <cell r="O17">
            <v>14</v>
          </cell>
        </row>
        <row r="18">
          <cell r="N18">
            <v>201409</v>
          </cell>
          <cell r="O18">
            <v>13</v>
          </cell>
        </row>
        <row r="19">
          <cell r="N19">
            <v>201410</v>
          </cell>
          <cell r="O19">
            <v>12</v>
          </cell>
        </row>
        <row r="20">
          <cell r="N20">
            <v>201411</v>
          </cell>
          <cell r="O20">
            <v>11</v>
          </cell>
        </row>
        <row r="21">
          <cell r="N21">
            <v>201412</v>
          </cell>
          <cell r="O21">
            <v>10</v>
          </cell>
        </row>
        <row r="22">
          <cell r="N22">
            <v>201501</v>
          </cell>
          <cell r="O22">
            <v>9</v>
          </cell>
        </row>
        <row r="23">
          <cell r="N23">
            <v>201502</v>
          </cell>
          <cell r="O23">
            <v>8</v>
          </cell>
        </row>
        <row r="24">
          <cell r="N24">
            <v>201503</v>
          </cell>
          <cell r="O24">
            <v>7</v>
          </cell>
        </row>
        <row r="25">
          <cell r="N25">
            <v>201504</v>
          </cell>
          <cell r="O25">
            <v>6</v>
          </cell>
        </row>
        <row r="26">
          <cell r="N26">
            <v>201505</v>
          </cell>
          <cell r="O26">
            <v>5</v>
          </cell>
        </row>
        <row r="27">
          <cell r="N27">
            <v>201506</v>
          </cell>
          <cell r="O27">
            <v>4</v>
          </cell>
        </row>
        <row r="28">
          <cell r="N28">
            <v>201507</v>
          </cell>
          <cell r="O28">
            <v>3</v>
          </cell>
        </row>
        <row r="29">
          <cell r="N29">
            <v>201508</v>
          </cell>
          <cell r="O29">
            <v>2</v>
          </cell>
        </row>
        <row r="30">
          <cell r="N30">
            <v>0</v>
          </cell>
          <cell r="O30">
            <v>0</v>
          </cell>
        </row>
        <row r="31">
          <cell r="N31">
            <v>0</v>
          </cell>
          <cell r="O31">
            <v>0</v>
          </cell>
        </row>
        <row r="32">
          <cell r="N32">
            <v>0</v>
          </cell>
          <cell r="O32">
            <v>0</v>
          </cell>
        </row>
        <row r="33">
          <cell r="N33">
            <v>0</v>
          </cell>
          <cell r="O33">
            <v>0</v>
          </cell>
        </row>
        <row r="34">
          <cell r="N34">
            <v>0</v>
          </cell>
          <cell r="O34">
            <v>0</v>
          </cell>
        </row>
        <row r="35">
          <cell r="N35">
            <v>0</v>
          </cell>
          <cell r="O35">
            <v>0</v>
          </cell>
        </row>
        <row r="36">
          <cell r="N36">
            <v>0</v>
          </cell>
          <cell r="O36">
            <v>0</v>
          </cell>
        </row>
        <row r="37">
          <cell r="N37">
            <v>0</v>
          </cell>
          <cell r="O37">
            <v>0</v>
          </cell>
        </row>
      </sheetData>
      <sheetData sheetId="5">
        <row r="490">
          <cell r="G490">
            <v>-3455632.11</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 tax - main split"/>
      <sheetName val="def tax - bonus codes"/>
      <sheetName val="Summary info (bonus split)"/>
      <sheetName val="customers -13"/>
      <sheetName val="Additions"/>
      <sheetName val="Retirements"/>
      <sheetName val="Cites"/>
      <sheetName val="Pipeline Safety"/>
      <sheetName val="ISRS"/>
      <sheetName val="Summary info"/>
      <sheetName val="2014 Prop Pymts"/>
      <sheetName val="2013 Prop Pymts"/>
      <sheetName val="Additions for prop tax"/>
      <sheetName val="Retirements for prop tax"/>
      <sheetName val="Revenue Requirement"/>
      <sheetName val="Depreciation Exp"/>
      <sheetName val="Prop Tax"/>
      <sheetName val="Incremental Prop Tax 2013"/>
      <sheetName val="Incremental Depr and Taxes"/>
      <sheetName val="Def. Tax - Main Repl"/>
      <sheetName val="Def. Tax - Services"/>
      <sheetName val="Def. Tax - Reg"/>
      <sheetName val="Def. Tax - Main Relo"/>
      <sheetName val="Def. Tax - Main Reinf"/>
      <sheetName val="ROR"/>
      <sheetName val="Rate Design - July 2014"/>
      <sheetName val="Cumulative Rate Design"/>
    </sheetNames>
    <sheetDataSet>
      <sheetData sheetId="0"/>
      <sheetData sheetId="1"/>
      <sheetData sheetId="2"/>
      <sheetData sheetId="3"/>
      <sheetData sheetId="4">
        <row r="5">
          <cell r="N5" t="str">
            <v>In Svc. Dt.</v>
          </cell>
          <cell r="O5" t="str">
            <v>Months</v>
          </cell>
        </row>
        <row r="6">
          <cell r="N6">
            <v>201309</v>
          </cell>
          <cell r="O6">
            <v>20</v>
          </cell>
        </row>
        <row r="7">
          <cell r="N7">
            <v>201310</v>
          </cell>
          <cell r="O7">
            <v>19</v>
          </cell>
        </row>
        <row r="8">
          <cell r="N8">
            <v>201311</v>
          </cell>
          <cell r="O8">
            <v>18</v>
          </cell>
        </row>
        <row r="9">
          <cell r="N9">
            <v>201312</v>
          </cell>
          <cell r="O9">
            <v>17</v>
          </cell>
        </row>
        <row r="10">
          <cell r="N10">
            <v>201401</v>
          </cell>
          <cell r="O10">
            <v>16</v>
          </cell>
        </row>
        <row r="11">
          <cell r="N11">
            <v>201402</v>
          </cell>
          <cell r="O11">
            <v>15</v>
          </cell>
        </row>
        <row r="12">
          <cell r="N12">
            <v>201403</v>
          </cell>
          <cell r="O12">
            <v>14</v>
          </cell>
        </row>
        <row r="13">
          <cell r="N13">
            <v>201404</v>
          </cell>
          <cell r="O13">
            <v>13</v>
          </cell>
        </row>
        <row r="14">
          <cell r="N14">
            <v>201405</v>
          </cell>
          <cell r="O14">
            <v>12</v>
          </cell>
        </row>
        <row r="15">
          <cell r="N15">
            <v>201406</v>
          </cell>
          <cell r="O15">
            <v>11</v>
          </cell>
        </row>
        <row r="16">
          <cell r="N16">
            <v>201407</v>
          </cell>
          <cell r="O16">
            <v>10</v>
          </cell>
        </row>
        <row r="17">
          <cell r="N17">
            <v>201408</v>
          </cell>
          <cell r="O17">
            <v>9</v>
          </cell>
        </row>
        <row r="18">
          <cell r="N18">
            <v>201409</v>
          </cell>
          <cell r="O18">
            <v>8</v>
          </cell>
        </row>
        <row r="19">
          <cell r="N19">
            <v>201410</v>
          </cell>
          <cell r="O19">
            <v>7</v>
          </cell>
        </row>
        <row r="20">
          <cell r="N20">
            <v>201411</v>
          </cell>
          <cell r="O20">
            <v>6</v>
          </cell>
        </row>
        <row r="21">
          <cell r="N21">
            <v>201412</v>
          </cell>
          <cell r="O21">
            <v>5</v>
          </cell>
        </row>
        <row r="22">
          <cell r="N22">
            <v>201501</v>
          </cell>
          <cell r="O22">
            <v>4</v>
          </cell>
        </row>
        <row r="23">
          <cell r="N23">
            <v>201502</v>
          </cell>
          <cell r="O23">
            <v>3</v>
          </cell>
        </row>
        <row r="24">
          <cell r="N24">
            <v>0</v>
          </cell>
          <cell r="O24">
            <v>0</v>
          </cell>
        </row>
        <row r="25">
          <cell r="N25">
            <v>0</v>
          </cell>
          <cell r="O25">
            <v>0</v>
          </cell>
        </row>
        <row r="26">
          <cell r="N26">
            <v>0</v>
          </cell>
          <cell r="O26">
            <v>0</v>
          </cell>
        </row>
        <row r="27">
          <cell r="N27">
            <v>0</v>
          </cell>
          <cell r="O27">
            <v>0</v>
          </cell>
        </row>
        <row r="28">
          <cell r="N28">
            <v>0</v>
          </cell>
          <cell r="O28">
            <v>0</v>
          </cell>
        </row>
        <row r="29">
          <cell r="N29">
            <v>0</v>
          </cell>
          <cell r="O29">
            <v>0</v>
          </cell>
        </row>
        <row r="30">
          <cell r="N30">
            <v>0</v>
          </cell>
          <cell r="O30">
            <v>0</v>
          </cell>
        </row>
        <row r="31">
          <cell r="N31">
            <v>0</v>
          </cell>
          <cell r="O31">
            <v>0</v>
          </cell>
        </row>
        <row r="32">
          <cell r="N32">
            <v>0</v>
          </cell>
          <cell r="O32">
            <v>0</v>
          </cell>
        </row>
        <row r="33">
          <cell r="N33">
            <v>0</v>
          </cell>
          <cell r="O33">
            <v>0</v>
          </cell>
        </row>
        <row r="34">
          <cell r="N34">
            <v>0</v>
          </cell>
          <cell r="O34">
            <v>0</v>
          </cell>
        </row>
        <row r="35">
          <cell r="N35">
            <v>0</v>
          </cell>
          <cell r="O35">
            <v>0</v>
          </cell>
        </row>
        <row r="36">
          <cell r="N36">
            <v>0</v>
          </cell>
          <cell r="O36">
            <v>0</v>
          </cell>
        </row>
        <row r="37">
          <cell r="N37">
            <v>0</v>
          </cell>
          <cell r="O37">
            <v>0</v>
          </cell>
        </row>
      </sheetData>
      <sheetData sheetId="5">
        <row r="488">
          <cell r="G488">
            <v>-3232707.17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theme="7" tint="0.59999389629810485"/>
    <pageSetUpPr fitToPage="1"/>
  </sheetPr>
  <dimension ref="B1:Z1479"/>
  <sheetViews>
    <sheetView topLeftCell="A1153" zoomScale="70" zoomScaleNormal="70" workbookViewId="0">
      <selection activeCell="H240" sqref="H240"/>
    </sheetView>
  </sheetViews>
  <sheetFormatPr defaultRowHeight="12.75"/>
  <cols>
    <col min="1" max="1" width="5.140625" style="101" bestFit="1" customWidth="1"/>
    <col min="2" max="2" width="23.42578125" style="101" customWidth="1"/>
    <col min="3" max="3" width="8.7109375" style="101" bestFit="1" customWidth="1"/>
    <col min="4" max="4" width="9.7109375" style="101" bestFit="1" customWidth="1"/>
    <col min="5" max="5" width="48.7109375" style="101" bestFit="1" customWidth="1"/>
    <col min="6" max="6" width="15.42578125" style="154" bestFit="1" customWidth="1"/>
    <col min="7" max="7" width="19.7109375" style="101" bestFit="1" customWidth="1"/>
    <col min="8" max="8" width="20.7109375" style="311" customWidth="1"/>
    <col min="9" max="9" width="14.85546875" style="311" bestFit="1" customWidth="1"/>
    <col min="10" max="10" width="15.140625" style="311" bestFit="1" customWidth="1"/>
    <col min="11" max="11" width="2.85546875" style="311" bestFit="1" customWidth="1"/>
    <col min="12" max="12" width="22.28515625" style="311" customWidth="1"/>
    <col min="13" max="14" width="14.5703125" style="101" customWidth="1"/>
    <col min="15" max="15" width="14.7109375" style="102" customWidth="1"/>
    <col min="16" max="17" width="11.85546875" style="102" customWidth="1"/>
    <col min="18" max="18" width="15.140625" style="102" bestFit="1" customWidth="1"/>
    <col min="19" max="19" width="17.140625" style="101" customWidth="1"/>
    <col min="20" max="20" width="11.140625" style="101" hidden="1" customWidth="1"/>
    <col min="21" max="21" width="15.85546875" style="101" customWidth="1"/>
    <col min="22" max="22" width="11" style="101" customWidth="1"/>
    <col min="23" max="23" width="11.28515625" style="101" customWidth="1"/>
    <col min="24" max="24" width="10.28515625" style="101" customWidth="1"/>
    <col min="25" max="25" width="10.140625" style="101" customWidth="1"/>
    <col min="26" max="16384" width="9.140625" style="101"/>
  </cols>
  <sheetData>
    <row r="1" spans="2:25">
      <c r="B1" s="67" t="s">
        <v>146</v>
      </c>
      <c r="F1" s="68"/>
      <c r="G1" s="69" t="s">
        <v>174</v>
      </c>
      <c r="H1" s="101"/>
    </row>
    <row r="2" spans="2:25">
      <c r="B2" s="67"/>
      <c r="F2" s="68"/>
      <c r="G2" s="69" t="s">
        <v>226</v>
      </c>
      <c r="H2" s="69" t="s">
        <v>175</v>
      </c>
      <c r="I2" s="70"/>
      <c r="J2" s="71">
        <v>41912</v>
      </c>
      <c r="K2" s="70"/>
      <c r="L2" s="70"/>
      <c r="M2" s="72"/>
      <c r="N2" s="72"/>
      <c r="S2" s="72"/>
      <c r="T2" s="72"/>
      <c r="U2" s="72"/>
      <c r="V2" s="72"/>
      <c r="W2" s="72"/>
      <c r="X2" s="72"/>
      <c r="Y2" s="72"/>
    </row>
    <row r="3" spans="2:25">
      <c r="B3" s="69"/>
      <c r="F3" s="68"/>
      <c r="G3" s="69" t="s">
        <v>176</v>
      </c>
      <c r="H3" s="69" t="s">
        <v>177</v>
      </c>
      <c r="I3" s="70"/>
      <c r="J3" s="70"/>
      <c r="K3" s="70"/>
      <c r="L3" s="70"/>
      <c r="M3" s="72"/>
      <c r="N3" s="72"/>
      <c r="S3" s="72"/>
      <c r="T3" s="72"/>
      <c r="U3" s="72"/>
      <c r="V3" s="72"/>
      <c r="W3" s="72"/>
      <c r="X3" s="72"/>
      <c r="Y3" s="72"/>
    </row>
    <row r="4" spans="2:25">
      <c r="M4" s="72"/>
      <c r="N4" s="72"/>
      <c r="S4" s="72"/>
      <c r="T4" s="72"/>
      <c r="U4" s="72"/>
      <c r="V4" s="72"/>
      <c r="W4" s="72"/>
      <c r="X4" s="72"/>
      <c r="Y4" s="72"/>
    </row>
    <row r="5" spans="2:25">
      <c r="B5" s="72" t="s">
        <v>86</v>
      </c>
      <c r="C5" s="72" t="s">
        <v>87</v>
      </c>
      <c r="D5" s="72" t="s">
        <v>88</v>
      </c>
      <c r="E5" s="72"/>
      <c r="F5" s="73" t="s">
        <v>89</v>
      </c>
      <c r="G5" s="72" t="s">
        <v>90</v>
      </c>
      <c r="H5" s="901">
        <v>201509</v>
      </c>
      <c r="I5" s="70"/>
      <c r="J5" s="70"/>
      <c r="K5" s="70"/>
      <c r="L5" s="70"/>
      <c r="M5" s="72"/>
      <c r="N5" s="72"/>
      <c r="S5" s="72"/>
      <c r="T5" s="72"/>
      <c r="U5" s="72"/>
      <c r="V5" s="72"/>
      <c r="W5" s="72"/>
      <c r="X5" s="72"/>
      <c r="Y5" s="72"/>
    </row>
    <row r="6" spans="2:25">
      <c r="B6" s="74" t="s">
        <v>94</v>
      </c>
      <c r="C6" s="74" t="s">
        <v>95</v>
      </c>
      <c r="D6" s="74" t="s">
        <v>96</v>
      </c>
      <c r="E6" s="74" t="s">
        <v>97</v>
      </c>
      <c r="F6" s="75" t="s">
        <v>98</v>
      </c>
      <c r="G6" s="74" t="s">
        <v>99</v>
      </c>
      <c r="H6" s="76" t="s">
        <v>147</v>
      </c>
      <c r="I6" s="77" t="s">
        <v>159</v>
      </c>
      <c r="J6" s="77" t="s">
        <v>183</v>
      </c>
      <c r="K6" s="77"/>
      <c r="L6" s="76"/>
      <c r="M6" s="76" t="s">
        <v>161</v>
      </c>
      <c r="R6" s="74"/>
      <c r="T6" s="74"/>
      <c r="U6" s="74"/>
      <c r="V6" s="74"/>
      <c r="W6" s="74"/>
      <c r="X6" s="74"/>
      <c r="Y6" s="74"/>
    </row>
    <row r="7" spans="2:25">
      <c r="B7" s="650" t="s">
        <v>319</v>
      </c>
      <c r="C7" s="651" t="s">
        <v>336</v>
      </c>
      <c r="D7" s="434" t="s">
        <v>335</v>
      </c>
      <c r="E7" s="650" t="s">
        <v>337</v>
      </c>
      <c r="F7" s="651">
        <v>201509</v>
      </c>
      <c r="G7" s="652">
        <v>-1.41</v>
      </c>
      <c r="H7" s="112">
        <f>IF(F7&gt;$H$5,0+2016,0+2015)</f>
        <v>2015</v>
      </c>
      <c r="I7" s="313">
        <v>20</v>
      </c>
      <c r="J7" s="107" t="s">
        <v>189</v>
      </c>
      <c r="K7" s="103"/>
      <c r="L7" s="76"/>
      <c r="M7" s="101">
        <f>IF(LEFT(D7,2)="34",3401,IF(LEFT(D7,2)="33",3301))</f>
        <v>3301</v>
      </c>
      <c r="O7" s="74"/>
      <c r="P7" s="74"/>
      <c r="Q7" s="74"/>
      <c r="R7" s="74"/>
    </row>
    <row r="8" spans="2:25">
      <c r="B8" s="650" t="s">
        <v>319</v>
      </c>
      <c r="C8" s="651" t="s">
        <v>497</v>
      </c>
      <c r="D8" s="434" t="s">
        <v>338</v>
      </c>
      <c r="E8" s="650" t="s">
        <v>498</v>
      </c>
      <c r="F8" s="651">
        <v>201509</v>
      </c>
      <c r="G8" s="652">
        <v>0.24</v>
      </c>
      <c r="H8" s="112">
        <f t="shared" ref="H8:H71" si="0">IF(F8&gt;$H$5,0+2016,0+2015)</f>
        <v>2015</v>
      </c>
      <c r="I8" s="313">
        <v>20</v>
      </c>
      <c r="J8" s="107" t="s">
        <v>189</v>
      </c>
      <c r="K8" s="103"/>
      <c r="L8" s="76"/>
      <c r="M8" s="101">
        <f t="shared" ref="M8:M71" si="1">IF(LEFT(D8,2)="34",3401,IF(LEFT(D8,2)="33",3301))</f>
        <v>3301</v>
      </c>
      <c r="O8" s="78" t="s">
        <v>165</v>
      </c>
      <c r="P8" s="78" t="s">
        <v>186</v>
      </c>
      <c r="Q8" s="78" t="s">
        <v>221</v>
      </c>
      <c r="R8" s="78" t="s">
        <v>148</v>
      </c>
      <c r="S8" s="78" t="s">
        <v>149</v>
      </c>
      <c r="U8" s="78"/>
    </row>
    <row r="9" spans="2:25">
      <c r="B9" s="650" t="s">
        <v>319</v>
      </c>
      <c r="C9" s="651" t="s">
        <v>577</v>
      </c>
      <c r="D9" s="434" t="s">
        <v>338</v>
      </c>
      <c r="E9" s="650" t="s">
        <v>578</v>
      </c>
      <c r="F9" s="651">
        <v>201509</v>
      </c>
      <c r="G9" s="652">
        <v>-2560.96</v>
      </c>
      <c r="H9" s="112">
        <f t="shared" si="0"/>
        <v>2015</v>
      </c>
      <c r="I9" s="313">
        <v>20</v>
      </c>
      <c r="J9" s="107" t="s">
        <v>189</v>
      </c>
      <c r="K9" s="103"/>
      <c r="L9" s="76"/>
      <c r="M9" s="101">
        <f t="shared" si="1"/>
        <v>3301</v>
      </c>
      <c r="O9" s="79" t="s">
        <v>160</v>
      </c>
      <c r="P9" s="80" t="s">
        <v>187</v>
      </c>
      <c r="Q9" s="80" t="s">
        <v>222</v>
      </c>
      <c r="R9" s="80">
        <v>3301</v>
      </c>
      <c r="S9" s="80">
        <v>3401</v>
      </c>
      <c r="T9" s="124"/>
      <c r="U9" s="80" t="s">
        <v>42</v>
      </c>
    </row>
    <row r="10" spans="2:25">
      <c r="B10" s="650" t="s">
        <v>319</v>
      </c>
      <c r="C10" s="651" t="s">
        <v>463</v>
      </c>
      <c r="D10" s="434" t="s">
        <v>338</v>
      </c>
      <c r="E10" s="650" t="s">
        <v>802</v>
      </c>
      <c r="F10" s="651">
        <v>201509</v>
      </c>
      <c r="G10" s="652">
        <v>-64.849999999999994</v>
      </c>
      <c r="H10" s="112">
        <f t="shared" si="0"/>
        <v>2015</v>
      </c>
      <c r="I10" s="313">
        <v>20</v>
      </c>
      <c r="J10" s="107" t="s">
        <v>189</v>
      </c>
      <c r="K10" s="103"/>
      <c r="L10" s="76"/>
      <c r="M10" s="101">
        <f t="shared" si="1"/>
        <v>3301</v>
      </c>
      <c r="O10" s="81">
        <v>15</v>
      </c>
      <c r="P10" s="81" t="s">
        <v>188</v>
      </c>
      <c r="Q10" s="81">
        <v>2015</v>
      </c>
      <c r="R10" s="314">
        <f t="array" ref="R10">SUM((R$9=$M$7:$M$1191)*($P10=$J$7:$J$1191)*($O10=$I$7:$I$1191)*($Q10=$H$7:$H$1191)*($G$7:$G$1191))</f>
        <v>0</v>
      </c>
      <c r="S10" s="314">
        <f t="array" ref="S10">SUM((S$9=$M$7:$M$1191)*($P10=$J$7:$J$1191)*($O10=$I$7:$I$1191)*($Q10=$H$7:$H$1191)*($G$7:$G$1191))</f>
        <v>0</v>
      </c>
      <c r="T10" s="314">
        <f t="array" ref="T10">SUM((T$9=$M$7:$M$1186)*($P10=$J$7:$J$1186)*($O10=$I$7:$I$1186)*($Q10=$H$7:$H$1186)*($G$7:$G$1186))</f>
        <v>0</v>
      </c>
      <c r="U10" s="314">
        <f t="shared" ref="U10" si="2">SUM(R10:S10)</f>
        <v>0</v>
      </c>
    </row>
    <row r="11" spans="2:25">
      <c r="B11" s="650" t="s">
        <v>319</v>
      </c>
      <c r="C11" s="651" t="s">
        <v>566</v>
      </c>
      <c r="D11" s="434" t="s">
        <v>338</v>
      </c>
      <c r="E11" s="650" t="s">
        <v>803</v>
      </c>
      <c r="F11" s="651">
        <v>201509</v>
      </c>
      <c r="G11" s="652">
        <v>-3.95</v>
      </c>
      <c r="H11" s="112">
        <f t="shared" si="0"/>
        <v>2015</v>
      </c>
      <c r="I11" s="313">
        <v>20</v>
      </c>
      <c r="J11" s="107" t="s">
        <v>189</v>
      </c>
      <c r="K11" s="103"/>
      <c r="L11" s="76"/>
      <c r="M11" s="101">
        <f t="shared" si="1"/>
        <v>3301</v>
      </c>
      <c r="O11" s="78">
        <v>15</v>
      </c>
      <c r="P11" s="78" t="s">
        <v>189</v>
      </c>
      <c r="Q11" s="78">
        <v>2015</v>
      </c>
      <c r="R11" s="315">
        <f t="array" ref="R11">SUM((R$9=$M$7:$M$1191)*($P11=$J$7:$J$1191)*($O11=$I$7:$I$1191)*($Q11=$H$7:$H$1191)*($G$7:$G$1191))</f>
        <v>0</v>
      </c>
      <c r="S11" s="315">
        <f t="array" ref="S11">SUM((S$9=$M$7:$M$1191)*($P11=$J$7:$J$1191)*($O11=$I$7:$I$1191)*($Q11=$H$7:$H$1191)*($G$7:$G$1191))</f>
        <v>0</v>
      </c>
      <c r="T11" s="315">
        <f t="array" ref="T11">SUM((T$9=$M$7:$M$1186)*($P11=$J$7:$J$1186)*($O11=$I$7:$I$1186)*($Q11=$H$7:$H$1186)*($G$7:$G$1186))</f>
        <v>0</v>
      </c>
      <c r="U11" s="315">
        <f>SUM(R11:S11)</f>
        <v>0</v>
      </c>
    </row>
    <row r="12" spans="2:25">
      <c r="B12" s="650" t="s">
        <v>319</v>
      </c>
      <c r="C12" s="651" t="s">
        <v>453</v>
      </c>
      <c r="D12" s="434" t="s">
        <v>338</v>
      </c>
      <c r="E12" s="650" t="s">
        <v>454</v>
      </c>
      <c r="F12" s="651">
        <v>201509</v>
      </c>
      <c r="G12" s="652">
        <v>9221.7100000000009</v>
      </c>
      <c r="H12" s="112">
        <f t="shared" si="0"/>
        <v>2015</v>
      </c>
      <c r="I12" s="313">
        <v>20</v>
      </c>
      <c r="J12" s="107" t="s">
        <v>189</v>
      </c>
      <c r="K12" s="103"/>
      <c r="L12" s="76"/>
      <c r="M12" s="101">
        <f t="shared" si="1"/>
        <v>3301</v>
      </c>
      <c r="O12" s="78">
        <v>15</v>
      </c>
      <c r="P12" s="78" t="s">
        <v>184</v>
      </c>
      <c r="Q12" s="78">
        <v>2015</v>
      </c>
      <c r="R12" s="315">
        <f t="array" ref="R12">SUM((R$9=$M$7:$M$1191)*($P12=$J$7:$J$1191)*($O12=$I$7:$I$1191)*($Q12=$H$7:$H$1191)*($G$7:$G$1191))</f>
        <v>0</v>
      </c>
      <c r="S12" s="315">
        <f t="array" ref="S12">SUM((S$9=$M$7:$M$1191)*($P12=$J$7:$J$1191)*($O12=$I$7:$I$1191)*($Q12=$H$7:$H$1191)*($G$7:$G$1191))</f>
        <v>0</v>
      </c>
      <c r="T12" s="315">
        <f t="array" ref="T12">SUM((T$9=$M$7:$M$1186)*($P12=$J$7:$J$1186)*($O12=$I$7:$I$1186)*($Q12=$H$7:$H$1186)*($G$7:$G$1186))</f>
        <v>0</v>
      </c>
      <c r="U12" s="315">
        <f t="shared" ref="U12:U29" si="3">SUM(R12:S12)</f>
        <v>0</v>
      </c>
    </row>
    <row r="13" spans="2:25" ht="15">
      <c r="B13" s="650" t="s">
        <v>319</v>
      </c>
      <c r="C13" s="651" t="s">
        <v>453</v>
      </c>
      <c r="D13" s="435" t="s">
        <v>338</v>
      </c>
      <c r="E13" s="650" t="s">
        <v>454</v>
      </c>
      <c r="F13" s="651">
        <v>201510</v>
      </c>
      <c r="G13" s="652">
        <v>-31.23</v>
      </c>
      <c r="H13" s="112">
        <f t="shared" si="0"/>
        <v>2016</v>
      </c>
      <c r="I13" s="313">
        <v>20</v>
      </c>
      <c r="J13" s="107" t="s">
        <v>189</v>
      </c>
      <c r="K13" s="103"/>
      <c r="L13" s="76"/>
      <c r="M13" s="101">
        <f t="shared" si="1"/>
        <v>3301</v>
      </c>
      <c r="O13" s="78">
        <v>15</v>
      </c>
      <c r="P13" s="78" t="s">
        <v>185</v>
      </c>
      <c r="Q13" s="78">
        <v>2015</v>
      </c>
      <c r="R13" s="315">
        <f t="array" ref="R13">SUM((R$9=$M$7:$M$1191)*($P13=$J$7:$J$1191)*($O13=$I$7:$I$1191)*($Q13=$H$7:$H$1191)*($G$7:$G$1191))</f>
        <v>0</v>
      </c>
      <c r="S13" s="315">
        <f t="array" ref="S13">SUM((S$9=$M$7:$M$1191)*($P13=$J$7:$J$1191)*($O13=$I$7:$I$1191)*($Q13=$H$7:$H$1191)*($G$7:$G$1191))</f>
        <v>0</v>
      </c>
      <c r="T13" s="315">
        <f t="array" ref="T13">SUM((T$9=$M$7:$M$1186)*($P13=$J$7:$J$1186)*($O13=$I$7:$I$1186)*($Q13=$H$7:$H$1186)*($G$7:$G$1186))</f>
        <v>0</v>
      </c>
      <c r="U13" s="315">
        <f t="shared" si="3"/>
        <v>0</v>
      </c>
    </row>
    <row r="14" spans="2:25">
      <c r="B14" s="650" t="s">
        <v>319</v>
      </c>
      <c r="C14" s="651" t="s">
        <v>729</v>
      </c>
      <c r="D14" s="434" t="s">
        <v>338</v>
      </c>
      <c r="E14" s="650" t="s">
        <v>804</v>
      </c>
      <c r="F14" s="651">
        <v>201509</v>
      </c>
      <c r="G14" s="652">
        <v>-945.64</v>
      </c>
      <c r="H14" s="112">
        <f t="shared" si="0"/>
        <v>2015</v>
      </c>
      <c r="I14" s="313">
        <v>20</v>
      </c>
      <c r="J14" s="107" t="s">
        <v>189</v>
      </c>
      <c r="K14" s="103"/>
      <c r="L14" s="76"/>
      <c r="M14" s="101">
        <f t="shared" si="1"/>
        <v>3301</v>
      </c>
      <c r="O14" s="80">
        <v>15</v>
      </c>
      <c r="P14" s="80" t="s">
        <v>225</v>
      </c>
      <c r="Q14" s="80">
        <v>2015</v>
      </c>
      <c r="R14" s="316">
        <f t="array" ref="R14">SUM((R$9=$M$7:$M$1191)*($P14=$J$7:$J$1191)*($O14=$I$7:$I$1191)*($Q14=$H$7:$H$1191)*($G$7:$G$1191))</f>
        <v>0</v>
      </c>
      <c r="S14" s="316">
        <f t="array" ref="S14">SUM((S$9=$M$7:$M$1191)*($P14=$J$7:$J$1191)*($O14=$I$7:$I$1191)*($Q14=$H$7:$H$1191)*($G$7:$G$1191))</f>
        <v>0</v>
      </c>
      <c r="T14" s="316">
        <f t="array" ref="T14">SUM((T$9=$M$7:$M$1186)*($P14=$J$7:$J$1186)*($O14=$I$7:$I$1186)*($Q14=$H$7:$H$1186)*($G$7:$G$1186))</f>
        <v>0</v>
      </c>
      <c r="U14" s="316">
        <f t="shared" si="3"/>
        <v>0</v>
      </c>
    </row>
    <row r="15" spans="2:25">
      <c r="B15" s="650" t="s">
        <v>319</v>
      </c>
      <c r="C15" s="651" t="s">
        <v>805</v>
      </c>
      <c r="D15" s="434" t="s">
        <v>338</v>
      </c>
      <c r="E15" s="650" t="s">
        <v>807</v>
      </c>
      <c r="F15" s="651">
        <v>201509</v>
      </c>
      <c r="G15" s="652">
        <v>-2642.34</v>
      </c>
      <c r="H15" s="112">
        <f t="shared" si="0"/>
        <v>2015</v>
      </c>
      <c r="I15" s="313">
        <v>20</v>
      </c>
      <c r="J15" s="107" t="s">
        <v>189</v>
      </c>
      <c r="K15" s="103"/>
      <c r="L15" s="76"/>
      <c r="M15" s="101">
        <f t="shared" si="1"/>
        <v>3301</v>
      </c>
      <c r="O15" s="78">
        <v>20</v>
      </c>
      <c r="P15" s="78" t="s">
        <v>188</v>
      </c>
      <c r="Q15" s="78">
        <v>2015</v>
      </c>
      <c r="R15" s="314">
        <f t="array" ref="R15">SUM((R$9=$M$7:$M$1191)*($P15=$J$7:$J$1191)*($O15=$I$7:$I$1191)*($Q15=$H$7:$H$1191)*($G$7:$G$1191))</f>
        <v>0</v>
      </c>
      <c r="S15" s="314">
        <f t="array" ref="S15">SUM((S$9=$M$7:$M$1191)*($P15=$J$7:$J$1191)*($O15=$I$7:$I$1191)*($Q15=$H$7:$H$1191)*($G$7:$G$1191))</f>
        <v>0</v>
      </c>
      <c r="T15" s="314">
        <f t="array" ref="T15">SUM((T$9=$M$7:$M$1186)*($P15=$J$7:$J$1186)*($O15=$I$7:$I$1186)*($Q15=$H$7:$H$1186)*($G$7:$G$1186))</f>
        <v>0</v>
      </c>
      <c r="U15" s="315">
        <f t="shared" si="3"/>
        <v>0</v>
      </c>
    </row>
    <row r="16" spans="2:25">
      <c r="B16" s="650" t="s">
        <v>319</v>
      </c>
      <c r="C16" s="651" t="s">
        <v>1021</v>
      </c>
      <c r="D16" s="434" t="s">
        <v>338</v>
      </c>
      <c r="E16" s="650" t="s">
        <v>1022</v>
      </c>
      <c r="F16" s="651">
        <v>201509</v>
      </c>
      <c r="G16" s="652">
        <v>-5826.13</v>
      </c>
      <c r="H16" s="112">
        <f t="shared" si="0"/>
        <v>2015</v>
      </c>
      <c r="I16" s="313">
        <v>20</v>
      </c>
      <c r="J16" s="107" t="s">
        <v>189</v>
      </c>
      <c r="K16" s="103"/>
      <c r="L16" s="76"/>
      <c r="M16" s="101">
        <f t="shared" si="1"/>
        <v>3301</v>
      </c>
      <c r="O16" s="78">
        <v>20</v>
      </c>
      <c r="P16" s="78" t="s">
        <v>189</v>
      </c>
      <c r="Q16" s="78">
        <v>2015</v>
      </c>
      <c r="R16" s="315">
        <f t="array" ref="R16">SUM((R$9=$M$7:$M$1191)*($P16=$J$7:$J$1191)*($O16=$I$7:$I$1191)*($Q16=$H$7:$H$1191)*($G$7:$G$1191))</f>
        <v>1566940.1199999996</v>
      </c>
      <c r="S16" s="315">
        <f t="array" ref="S16">SUM((S$9=$M$7:$M$1191)*($P16=$J$7:$J$1191)*($O16=$I$7:$I$1191)*($Q16=$H$7:$H$1191)*($G$7:$G$1191))</f>
        <v>484137.26000000024</v>
      </c>
      <c r="T16" s="315">
        <f t="array" ref="T16">SUM((T$9=$M$7:$M$1186)*($P16=$J$7:$J$1186)*($O16=$I$7:$I$1186)*($Q16=$H$7:$H$1186)*($G$7:$G$1186))</f>
        <v>0</v>
      </c>
      <c r="U16" s="315">
        <f t="shared" si="3"/>
        <v>2051077.38</v>
      </c>
    </row>
    <row r="17" spans="2:22" ht="15">
      <c r="B17" s="650" t="s">
        <v>319</v>
      </c>
      <c r="C17" s="651" t="s">
        <v>1021</v>
      </c>
      <c r="D17" s="435" t="s">
        <v>338</v>
      </c>
      <c r="E17" s="650" t="s">
        <v>1022</v>
      </c>
      <c r="F17" s="651">
        <v>201510</v>
      </c>
      <c r="G17" s="652">
        <v>904.98</v>
      </c>
      <c r="H17" s="112">
        <f t="shared" si="0"/>
        <v>2016</v>
      </c>
      <c r="I17" s="313">
        <v>20</v>
      </c>
      <c r="J17" s="107" t="s">
        <v>189</v>
      </c>
      <c r="K17" s="103"/>
      <c r="L17" s="76"/>
      <c r="M17" s="101">
        <f t="shared" si="1"/>
        <v>3301</v>
      </c>
      <c r="O17" s="78">
        <v>20</v>
      </c>
      <c r="P17" s="78" t="s">
        <v>184</v>
      </c>
      <c r="Q17" s="78">
        <v>2015</v>
      </c>
      <c r="R17" s="315">
        <f t="array" ref="R17">SUM((R$9=$M$7:$M$1191)*($P17=$J$7:$J$1191)*($O17=$I$7:$I$1191)*($Q17=$H$7:$H$1191)*($G$7:$G$1191))</f>
        <v>0</v>
      </c>
      <c r="S17" s="315">
        <f t="array" ref="S17">SUM((S$9=$M$7:$M$1191)*($P17=$J$7:$J$1191)*($O17=$I$7:$I$1191)*($Q17=$H$7:$H$1191)*($G$7:$G$1191))</f>
        <v>0</v>
      </c>
      <c r="T17" s="315">
        <f t="array" ref="T17">SUM((T$9=$M$7:$M$1186)*($P17=$J$7:$J$1186)*($O17=$I$7:$I$1186)*($Q17=$H$7:$H$1186)*($G$7:$G$1186))</f>
        <v>0</v>
      </c>
      <c r="U17" s="315">
        <f t="shared" si="3"/>
        <v>0</v>
      </c>
    </row>
    <row r="18" spans="2:22" ht="15">
      <c r="B18" s="650" t="s">
        <v>319</v>
      </c>
      <c r="C18" s="651" t="s">
        <v>1021</v>
      </c>
      <c r="D18" s="435" t="s">
        <v>338</v>
      </c>
      <c r="E18" s="650" t="s">
        <v>1022</v>
      </c>
      <c r="F18" s="651">
        <v>201511</v>
      </c>
      <c r="G18" s="652">
        <v>1800.8</v>
      </c>
      <c r="H18" s="112">
        <f t="shared" si="0"/>
        <v>2016</v>
      </c>
      <c r="I18" s="313">
        <v>20</v>
      </c>
      <c r="J18" s="107" t="s">
        <v>189</v>
      </c>
      <c r="K18" s="103"/>
      <c r="L18" s="76"/>
      <c r="M18" s="101">
        <f t="shared" si="1"/>
        <v>3301</v>
      </c>
      <c r="O18" s="78">
        <v>20</v>
      </c>
      <c r="P18" s="78" t="s">
        <v>185</v>
      </c>
      <c r="Q18" s="78">
        <v>2015</v>
      </c>
      <c r="R18" s="315">
        <f t="array" ref="R18">SUM((R$9=$M$7:$M$1191)*($P18=$J$7:$J$1191)*($O18=$I$7:$I$1191)*($Q18=$H$7:$H$1191)*($G$7:$G$1191))</f>
        <v>0</v>
      </c>
      <c r="S18" s="315">
        <f t="array" ref="S18">SUM((S$9=$M$7:$M$1191)*($P18=$J$7:$J$1191)*($O18=$I$7:$I$1191)*($Q18=$H$7:$H$1191)*($G$7:$G$1191))</f>
        <v>0</v>
      </c>
      <c r="T18" s="315">
        <f t="array" ref="T18">SUM((T$9=$M$7:$M$1186)*($P18=$J$7:$J$1186)*($O18=$I$7:$I$1186)*($Q18=$H$7:$H$1186)*($G$7:$G$1186))</f>
        <v>0</v>
      </c>
      <c r="U18" s="315">
        <f t="shared" si="3"/>
        <v>0</v>
      </c>
    </row>
    <row r="19" spans="2:22" ht="15">
      <c r="B19" s="650" t="s">
        <v>319</v>
      </c>
      <c r="C19" s="651" t="s">
        <v>1021</v>
      </c>
      <c r="D19" s="435" t="s">
        <v>338</v>
      </c>
      <c r="E19" s="650" t="s">
        <v>1022</v>
      </c>
      <c r="F19" s="651">
        <v>201512</v>
      </c>
      <c r="G19" s="652">
        <v>259.07</v>
      </c>
      <c r="H19" s="112">
        <f t="shared" si="0"/>
        <v>2016</v>
      </c>
      <c r="I19" s="313">
        <v>20</v>
      </c>
      <c r="J19" s="107" t="s">
        <v>189</v>
      </c>
      <c r="K19" s="103"/>
      <c r="L19" s="76"/>
      <c r="M19" s="101">
        <f t="shared" si="1"/>
        <v>3301</v>
      </c>
      <c r="O19" s="80">
        <v>20</v>
      </c>
      <c r="P19" s="80" t="s">
        <v>225</v>
      </c>
      <c r="Q19" s="80">
        <v>2015</v>
      </c>
      <c r="R19" s="316">
        <f t="array" ref="R19">SUM((R$9=$M$7:$M$1191)*($P19=$J$7:$J$1191)*($O19=$I$7:$I$1191)*($Q19=$H$7:$H$1191)*($G$7:$G$1191))</f>
        <v>0</v>
      </c>
      <c r="S19" s="316">
        <f t="array" ref="S19">SUM((S$9=$M$7:$M$1191)*($P19=$J$7:$J$1191)*($O19=$I$7:$I$1191)*($Q19=$H$7:$H$1191)*($G$7:$G$1191))</f>
        <v>0</v>
      </c>
      <c r="T19" s="316">
        <f t="array" ref="T19">SUM((T$9=$M$7:$M$1186)*($P19=$J$7:$J$1186)*($O19=$I$7:$I$1186)*($Q19=$H$7:$H$1186)*($G$7:$G$1186))</f>
        <v>0</v>
      </c>
      <c r="U19" s="316">
        <f t="shared" si="3"/>
        <v>0</v>
      </c>
    </row>
    <row r="20" spans="2:22">
      <c r="B20" s="650" t="s">
        <v>319</v>
      </c>
      <c r="C20" s="651" t="s">
        <v>1023</v>
      </c>
      <c r="D20" s="434" t="s">
        <v>338</v>
      </c>
      <c r="E20" s="650" t="s">
        <v>1024</v>
      </c>
      <c r="F20" s="651">
        <v>201509</v>
      </c>
      <c r="G20" s="652">
        <v>-3734.71</v>
      </c>
      <c r="H20" s="112">
        <f t="shared" si="0"/>
        <v>2015</v>
      </c>
      <c r="I20" s="313">
        <v>20</v>
      </c>
      <c r="J20" s="107" t="s">
        <v>189</v>
      </c>
      <c r="K20" s="103"/>
      <c r="L20" s="76"/>
      <c r="M20" s="101">
        <f t="shared" si="1"/>
        <v>3301</v>
      </c>
      <c r="O20" s="81">
        <v>15</v>
      </c>
      <c r="P20" s="342" t="s">
        <v>188</v>
      </c>
      <c r="Q20" s="81">
        <v>2016</v>
      </c>
      <c r="R20" s="345">
        <f t="array" ref="R20">SUM((R$9=$M$7:$M$1191)*($P20=$J$7:$J$1191)*($O20=$I$7:$I$1191)*($Q20=$H$7:$H$1191)*($G$7:$G$1191))</f>
        <v>0</v>
      </c>
      <c r="S20" s="314">
        <f t="array" ref="S20">SUM((S$9=$M$7:$M$1191)*($P20=$J$7:$J$1191)*($O20=$I$7:$I$1191)*($Q20=$H$7:$H$1191)*($G$7:$G$1191))</f>
        <v>0</v>
      </c>
      <c r="T20" s="314">
        <f t="array" ref="T20">SUM((T$9=$M$7:$M$1186)*($P20=$J$7:$J$1186)*($O20=$I$7:$I$1186)*($Q20=$H$7:$H$1186)*($G$7:$G$1186))</f>
        <v>0</v>
      </c>
      <c r="U20" s="314">
        <f t="shared" si="3"/>
        <v>0</v>
      </c>
    </row>
    <row r="21" spans="2:22" ht="15">
      <c r="B21" s="650" t="s">
        <v>319</v>
      </c>
      <c r="C21" s="651" t="s">
        <v>1023</v>
      </c>
      <c r="D21" s="435" t="s">
        <v>338</v>
      </c>
      <c r="E21" s="650" t="s">
        <v>1024</v>
      </c>
      <c r="F21" s="651">
        <v>201510</v>
      </c>
      <c r="G21" s="652">
        <v>3703.14</v>
      </c>
      <c r="H21" s="112">
        <f t="shared" si="0"/>
        <v>2016</v>
      </c>
      <c r="I21" s="313">
        <v>20</v>
      </c>
      <c r="J21" s="107" t="s">
        <v>189</v>
      </c>
      <c r="K21" s="103"/>
      <c r="L21" s="76"/>
      <c r="M21" s="101">
        <f t="shared" si="1"/>
        <v>3301</v>
      </c>
      <c r="O21" s="78">
        <v>15</v>
      </c>
      <c r="P21" s="343" t="s">
        <v>189</v>
      </c>
      <c r="Q21" s="78">
        <v>2016</v>
      </c>
      <c r="R21" s="346">
        <f t="array" ref="R21">SUM((R$9=$M$7:$M$1191)*($P21=$J$7:$J$1191)*($O21=$I$7:$I$1191)*($Q21=$H$7:$H$1191)*($G$7:$G$1191))</f>
        <v>0</v>
      </c>
      <c r="S21" s="315">
        <f t="array" ref="S21">SUM((S$9=$M$7:$M$1191)*($P21=$J$7:$J$1191)*($O21=$I$7:$I$1191)*($Q21=$H$7:$H$1191)*($G$7:$G$1191))</f>
        <v>0</v>
      </c>
      <c r="T21" s="315">
        <f t="array" ref="T21">SUM((T$9=$M$7:$M$1186)*($P21=$J$7:$J$1186)*($O21=$I$7:$I$1186)*($Q21=$H$7:$H$1186)*($G$7:$G$1186))</f>
        <v>0</v>
      </c>
      <c r="U21" s="315">
        <f t="shared" si="3"/>
        <v>0</v>
      </c>
    </row>
    <row r="22" spans="2:22">
      <c r="B22" s="650" t="s">
        <v>319</v>
      </c>
      <c r="C22" s="651" t="s">
        <v>499</v>
      </c>
      <c r="D22" s="434" t="s">
        <v>338</v>
      </c>
      <c r="E22" s="650" t="s">
        <v>500</v>
      </c>
      <c r="F22" s="651">
        <v>201509</v>
      </c>
      <c r="G22" s="652">
        <v>-0.9</v>
      </c>
      <c r="H22" s="112">
        <f t="shared" si="0"/>
        <v>2015</v>
      </c>
      <c r="I22" s="313">
        <v>20</v>
      </c>
      <c r="J22" s="107" t="s">
        <v>189</v>
      </c>
      <c r="K22" s="103"/>
      <c r="L22" s="76"/>
      <c r="M22" s="101">
        <f t="shared" si="1"/>
        <v>3301</v>
      </c>
      <c r="O22" s="78">
        <v>15</v>
      </c>
      <c r="P22" s="343" t="s">
        <v>184</v>
      </c>
      <c r="Q22" s="78">
        <v>2016</v>
      </c>
      <c r="R22" s="346">
        <f t="array" ref="R22">SUM((R$9=$M$7:$M$1191)*($P22=$J$7:$J$1191)*($O22=$I$7:$I$1191)*($Q22=$H$7:$H$1191)*($G$7:$G$1191))</f>
        <v>0</v>
      </c>
      <c r="S22" s="315">
        <f t="array" ref="S22">SUM((S$9=$M$7:$M$1191)*($P22=$J$7:$J$1191)*($O22=$I$7:$I$1191)*($Q22=$H$7:$H$1191)*($G$7:$G$1191))</f>
        <v>0</v>
      </c>
      <c r="T22" s="315">
        <f t="array" ref="T22">SUM((T$9=$M$7:$M$1186)*($P22=$J$7:$J$1186)*($O22=$I$7:$I$1186)*($Q22=$H$7:$H$1186)*($G$7:$G$1186))</f>
        <v>0</v>
      </c>
      <c r="U22" s="315">
        <f t="shared" si="3"/>
        <v>0</v>
      </c>
    </row>
    <row r="23" spans="2:22">
      <c r="B23" s="650" t="s">
        <v>319</v>
      </c>
      <c r="C23" s="651" t="s">
        <v>926</v>
      </c>
      <c r="D23" s="434" t="s">
        <v>429</v>
      </c>
      <c r="E23" s="650" t="s">
        <v>927</v>
      </c>
      <c r="F23" s="651">
        <v>201509</v>
      </c>
      <c r="G23" s="652">
        <v>1157.6300000000001</v>
      </c>
      <c r="H23" s="112">
        <f t="shared" si="0"/>
        <v>2015</v>
      </c>
      <c r="I23" s="313">
        <v>20</v>
      </c>
      <c r="J23" s="107" t="s">
        <v>189</v>
      </c>
      <c r="K23" s="103"/>
      <c r="L23" s="76"/>
      <c r="M23" s="101">
        <f t="shared" si="1"/>
        <v>3301</v>
      </c>
      <c r="O23" s="78">
        <v>15</v>
      </c>
      <c r="P23" s="343" t="s">
        <v>185</v>
      </c>
      <c r="Q23" s="78">
        <v>2016</v>
      </c>
      <c r="R23" s="346">
        <f t="array" ref="R23">SUM((R$9=$M$7:$M$1191)*($P23=$J$7:$J$1191)*($O23=$I$7:$I$1191)*($Q23=$H$7:$H$1191)*($G$7:$G$1191))</f>
        <v>0</v>
      </c>
      <c r="S23" s="315">
        <f t="array" ref="S23">SUM((S$9=$M$7:$M$1191)*($P23=$J$7:$J$1191)*($O23=$I$7:$I$1191)*($Q23=$H$7:$H$1191)*($G$7:$G$1191))</f>
        <v>0</v>
      </c>
      <c r="T23" s="315">
        <f t="array" ref="T23">SUM((T$9=$M$7:$M$1186)*($P23=$J$7:$J$1186)*($O23=$I$7:$I$1186)*($Q23=$H$7:$H$1186)*($G$7:$G$1186))</f>
        <v>0</v>
      </c>
      <c r="U23" s="315">
        <f t="shared" si="3"/>
        <v>0</v>
      </c>
    </row>
    <row r="24" spans="2:22">
      <c r="B24" s="650" t="s">
        <v>319</v>
      </c>
      <c r="C24" s="651" t="s">
        <v>1043</v>
      </c>
      <c r="D24" s="434" t="s">
        <v>320</v>
      </c>
      <c r="E24" s="650" t="s">
        <v>1044</v>
      </c>
      <c r="F24" s="651">
        <v>201509</v>
      </c>
      <c r="G24" s="652">
        <v>21540.46</v>
      </c>
      <c r="H24" s="112">
        <f t="shared" si="0"/>
        <v>2015</v>
      </c>
      <c r="I24" s="313">
        <v>20</v>
      </c>
      <c r="J24" s="107" t="s">
        <v>189</v>
      </c>
      <c r="K24" s="103"/>
      <c r="L24" s="76"/>
      <c r="M24" s="101">
        <f t="shared" si="1"/>
        <v>3301</v>
      </c>
      <c r="O24" s="80">
        <v>15</v>
      </c>
      <c r="P24" s="344" t="s">
        <v>225</v>
      </c>
      <c r="Q24" s="80">
        <v>2016</v>
      </c>
      <c r="R24" s="347">
        <f t="array" ref="R24">SUM((R$9=$M$7:$M$1191)*($P24=$J$7:$J$1191)*($O24=$I$7:$I$1191)*($Q24=$H$7:$H$1191)*($G$7:$G$1191))</f>
        <v>0</v>
      </c>
      <c r="S24" s="316">
        <f t="array" ref="S24">SUM((S$9=$M$7:$M$1191)*($P24=$J$7:$J$1191)*($O24=$I$7:$I$1191)*($Q24=$H$7:$H$1191)*($G$7:$G$1191))</f>
        <v>0</v>
      </c>
      <c r="T24" s="316">
        <f t="array" ref="T24">SUM((T$9=$M$7:$M$1186)*($P24=$J$7:$J$1186)*($O24=$I$7:$I$1186)*($Q24=$H$7:$H$1186)*($G$7:$G$1186))</f>
        <v>0</v>
      </c>
      <c r="U24" s="316">
        <f t="shared" si="3"/>
        <v>0</v>
      </c>
    </row>
    <row r="25" spans="2:22">
      <c r="B25" s="650" t="s">
        <v>319</v>
      </c>
      <c r="C25" s="651" t="s">
        <v>321</v>
      </c>
      <c r="D25" s="434" t="s">
        <v>322</v>
      </c>
      <c r="E25" s="650" t="s">
        <v>323</v>
      </c>
      <c r="F25" s="651">
        <v>201509</v>
      </c>
      <c r="G25" s="652">
        <v>-1040.93</v>
      </c>
      <c r="H25" s="112">
        <f t="shared" si="0"/>
        <v>2015</v>
      </c>
      <c r="I25" s="313">
        <v>20</v>
      </c>
      <c r="J25" s="107" t="s">
        <v>189</v>
      </c>
      <c r="K25" s="103"/>
      <c r="L25" s="76"/>
      <c r="M25" s="101">
        <f t="shared" si="1"/>
        <v>3301</v>
      </c>
      <c r="O25" s="78">
        <v>20</v>
      </c>
      <c r="P25" s="78" t="s">
        <v>188</v>
      </c>
      <c r="Q25" s="78">
        <v>2016</v>
      </c>
      <c r="R25" s="314">
        <f t="array" ref="R25">SUM((R$9=$M$7:$M$1191)*($P25=$J$7:$J$1191)*($O25=$I$7:$I$1191)*($Q25=$H$7:$H$1191)*($G$7:$G$1191))</f>
        <v>0</v>
      </c>
      <c r="S25" s="314">
        <f t="array" ref="S25">SUM((S$9=$M$7:$M$1191)*($P25=$J$7:$J$1191)*($O25=$I$7:$I$1191)*($Q25=$H$7:$H$1191)*($G$7:$G$1191))</f>
        <v>0</v>
      </c>
      <c r="T25" s="314">
        <f t="array" ref="T25">SUM((T$9=$M$7:$M$1186)*($P25=$J$7:$J$1186)*($O25=$I$7:$I$1186)*($Q25=$H$7:$H$1186)*($G$7:$G$1186))</f>
        <v>0</v>
      </c>
      <c r="U25" s="315">
        <f t="shared" si="3"/>
        <v>0</v>
      </c>
    </row>
    <row r="26" spans="2:22">
      <c r="B26" s="650" t="s">
        <v>319</v>
      </c>
      <c r="C26" s="651" t="s">
        <v>324</v>
      </c>
      <c r="D26" s="434" t="s">
        <v>320</v>
      </c>
      <c r="E26" s="650" t="s">
        <v>325</v>
      </c>
      <c r="F26" s="651">
        <v>201509</v>
      </c>
      <c r="G26" s="652">
        <v>1345.76</v>
      </c>
      <c r="H26" s="112">
        <f t="shared" si="0"/>
        <v>2015</v>
      </c>
      <c r="I26" s="313">
        <v>20</v>
      </c>
      <c r="J26" s="107" t="s">
        <v>189</v>
      </c>
      <c r="K26" s="103"/>
      <c r="L26" s="76"/>
      <c r="M26" s="101">
        <f t="shared" si="1"/>
        <v>3301</v>
      </c>
      <c r="O26" s="78">
        <v>20</v>
      </c>
      <c r="P26" s="78" t="s">
        <v>189</v>
      </c>
      <c r="Q26" s="78">
        <v>2016</v>
      </c>
      <c r="R26" s="315">
        <f t="array" ref="R26">SUM((R$9=$M$7:$M$1191)*($P26=$J$7:$J$1191)*($O26=$I$7:$I$1191)*($Q26=$H$7:$H$1191)*($G$7:$G$1191))</f>
        <v>14292784.170000007</v>
      </c>
      <c r="S26" s="315">
        <f t="array" ref="S26">SUM((S$9=$M$7:$M$1191)*($P26=$J$7:$J$1191)*($O26=$I$7:$I$1191)*($Q26=$H$7:$H$1191)*($G$7:$G$1191))</f>
        <v>1594468.8099999989</v>
      </c>
      <c r="T26" s="315">
        <f t="array" ref="T26">SUM((T$9=$M$7:$M$1186)*($P26=$J$7:$J$1186)*($O26=$I$7:$I$1186)*($Q26=$H$7:$H$1186)*($G$7:$G$1186))</f>
        <v>0</v>
      </c>
      <c r="U26" s="315">
        <f t="shared" si="3"/>
        <v>15887252.980000006</v>
      </c>
    </row>
    <row r="27" spans="2:22" ht="15">
      <c r="B27" s="650" t="s">
        <v>319</v>
      </c>
      <c r="C27" s="651" t="s">
        <v>324</v>
      </c>
      <c r="D27" s="435" t="s">
        <v>320</v>
      </c>
      <c r="E27" s="650" t="s">
        <v>325</v>
      </c>
      <c r="F27" s="651">
        <v>201510</v>
      </c>
      <c r="G27" s="652">
        <v>1852.53</v>
      </c>
      <c r="H27" s="112">
        <f t="shared" si="0"/>
        <v>2016</v>
      </c>
      <c r="I27" s="313">
        <v>20</v>
      </c>
      <c r="J27" s="107" t="s">
        <v>189</v>
      </c>
      <c r="K27" s="103"/>
      <c r="L27" s="76"/>
      <c r="M27" s="101">
        <f t="shared" si="1"/>
        <v>3301</v>
      </c>
      <c r="O27" s="78">
        <v>20</v>
      </c>
      <c r="P27" s="78" t="s">
        <v>184</v>
      </c>
      <c r="Q27" s="78">
        <v>2016</v>
      </c>
      <c r="R27" s="315">
        <f t="array" ref="R27">SUM((R$9=$M$7:$M$1191)*($P27=$J$7:$J$1191)*($O27=$I$7:$I$1191)*($Q27=$H$7:$H$1191)*($G$7:$G$1191))</f>
        <v>0</v>
      </c>
      <c r="S27" s="315">
        <f t="array" ref="S27">SUM((S$9=$M$7:$M$1191)*($P27=$J$7:$J$1191)*($O27=$I$7:$I$1191)*($Q27=$H$7:$H$1191)*($G$7:$G$1191))</f>
        <v>0</v>
      </c>
      <c r="T27" s="315">
        <f t="array" ref="T27">SUM((T$9=$M$7:$M$1186)*($P27=$J$7:$J$1186)*($O27=$I$7:$I$1186)*($Q27=$H$7:$H$1186)*($G$7:$G$1186))</f>
        <v>0</v>
      </c>
      <c r="U27" s="315">
        <f t="shared" si="3"/>
        <v>0</v>
      </c>
    </row>
    <row r="28" spans="2:22" ht="15">
      <c r="B28" s="650" t="s">
        <v>319</v>
      </c>
      <c r="C28" s="651" t="s">
        <v>324</v>
      </c>
      <c r="D28" s="435" t="s">
        <v>320</v>
      </c>
      <c r="E28" s="650" t="s">
        <v>325</v>
      </c>
      <c r="F28" s="651">
        <v>201511</v>
      </c>
      <c r="G28" s="652">
        <v>100.79</v>
      </c>
      <c r="H28" s="112">
        <f t="shared" si="0"/>
        <v>2016</v>
      </c>
      <c r="I28" s="313">
        <v>20</v>
      </c>
      <c r="J28" s="107" t="s">
        <v>189</v>
      </c>
      <c r="K28" s="103"/>
      <c r="L28" s="76"/>
      <c r="M28" s="101">
        <f t="shared" si="1"/>
        <v>3301</v>
      </c>
      <c r="O28" s="78">
        <v>20</v>
      </c>
      <c r="P28" s="78" t="s">
        <v>185</v>
      </c>
      <c r="Q28" s="78">
        <v>2016</v>
      </c>
      <c r="R28" s="315">
        <f t="array" ref="R28">SUM((R$9=$M$7:$M$1191)*($P28=$J$7:$J$1191)*($O28=$I$7:$I$1191)*($Q28=$H$7:$H$1191)*($G$7:$G$1191))</f>
        <v>0</v>
      </c>
      <c r="S28" s="315">
        <f t="array" ref="S28">SUM((S$9=$M$7:$M$1191)*($P28=$J$7:$J$1191)*($O28=$I$7:$I$1191)*($Q28=$H$7:$H$1191)*($G$7:$G$1191))</f>
        <v>0</v>
      </c>
      <c r="T28" s="315">
        <f t="array" ref="T28">SUM((T$9=$M$7:$M$1186)*($P28=$J$7:$J$1186)*($O28=$I$7:$I$1186)*($Q28=$H$7:$H$1186)*($G$7:$G$1186))</f>
        <v>0</v>
      </c>
      <c r="U28" s="315">
        <f t="shared" si="3"/>
        <v>0</v>
      </c>
    </row>
    <row r="29" spans="2:22" ht="15">
      <c r="B29" s="650" t="s">
        <v>319</v>
      </c>
      <c r="C29" s="651" t="s">
        <v>324</v>
      </c>
      <c r="D29" s="435" t="s">
        <v>320</v>
      </c>
      <c r="E29" s="650" t="s">
        <v>325</v>
      </c>
      <c r="F29" s="651">
        <v>201512</v>
      </c>
      <c r="G29" s="652">
        <v>1954.95</v>
      </c>
      <c r="H29" s="112">
        <f t="shared" si="0"/>
        <v>2016</v>
      </c>
      <c r="I29" s="313">
        <v>20</v>
      </c>
      <c r="J29" s="107" t="s">
        <v>189</v>
      </c>
      <c r="K29" s="103"/>
      <c r="L29" s="76"/>
      <c r="M29" s="101">
        <f t="shared" si="1"/>
        <v>3301</v>
      </c>
      <c r="O29" s="80">
        <v>20</v>
      </c>
      <c r="P29" s="80" t="s">
        <v>225</v>
      </c>
      <c r="Q29" s="80">
        <v>2016</v>
      </c>
      <c r="R29" s="316">
        <f t="array" ref="R29">SUM((R$9=$M$7:$M$1191)*($P29=$J$7:$J$1191)*($O29=$I$7:$I$1191)*($Q29=$H$7:$H$1191)*($G$7:$G$1191))</f>
        <v>0</v>
      </c>
      <c r="S29" s="316">
        <f t="array" ref="S29">SUM((S$9=$M$7:$M$1191)*($P29=$J$7:$J$1191)*($O29=$I$7:$I$1191)*($Q29=$H$7:$H$1191)*($G$7:$G$1191))</f>
        <v>0</v>
      </c>
      <c r="T29" s="316">
        <f t="array" ref="T29">SUM((T$9=$M$7:$M$1186)*($P29=$J$7:$J$1186)*($O29=$I$7:$I$1186)*($Q29=$H$7:$H$1186)*($G$7:$G$1186))</f>
        <v>0</v>
      </c>
      <c r="U29" s="316">
        <f t="shared" si="3"/>
        <v>0</v>
      </c>
    </row>
    <row r="30" spans="2:22">
      <c r="B30" s="650" t="s">
        <v>326</v>
      </c>
      <c r="C30" s="651" t="s">
        <v>327</v>
      </c>
      <c r="D30" s="434" t="s">
        <v>320</v>
      </c>
      <c r="E30" s="650" t="s">
        <v>328</v>
      </c>
      <c r="F30" s="651">
        <v>201509</v>
      </c>
      <c r="G30" s="652">
        <v>-32.75</v>
      </c>
      <c r="H30" s="112">
        <f t="shared" si="0"/>
        <v>2015</v>
      </c>
      <c r="I30" s="313">
        <v>20</v>
      </c>
      <c r="J30" s="107" t="s">
        <v>189</v>
      </c>
      <c r="K30" s="103"/>
      <c r="L30" s="76"/>
      <c r="M30" s="101">
        <f t="shared" si="1"/>
        <v>3301</v>
      </c>
      <c r="R30" s="232"/>
      <c r="U30" s="103"/>
    </row>
    <row r="31" spans="2:22">
      <c r="B31" s="650" t="s">
        <v>319</v>
      </c>
      <c r="C31" s="651" t="s">
        <v>329</v>
      </c>
      <c r="D31" s="434" t="s">
        <v>320</v>
      </c>
      <c r="E31" s="650" t="s">
        <v>330</v>
      </c>
      <c r="F31" s="651">
        <v>201509</v>
      </c>
      <c r="G31" s="652">
        <v>111071.44</v>
      </c>
      <c r="H31" s="112">
        <f t="shared" si="0"/>
        <v>2015</v>
      </c>
      <c r="I31" s="313">
        <v>20</v>
      </c>
      <c r="J31" s="107" t="s">
        <v>189</v>
      </c>
      <c r="K31" s="103"/>
      <c r="L31" s="76"/>
      <c r="M31" s="101">
        <f t="shared" si="1"/>
        <v>3301</v>
      </c>
      <c r="O31" s="232"/>
      <c r="P31" s="232"/>
      <c r="Q31" s="232"/>
      <c r="R31" s="232">
        <f>IF(SUM(R10:R14,R15:R19,R20:R24,R25:R29)=0,R14+R24,SUM(R10:R13,R15:R18,R20:R23,R25:R29))</f>
        <v>15859724.290000007</v>
      </c>
      <c r="S31" s="232">
        <f>IF(SUM(S10:S13,S15:S18,S20:S23,S25:S29)=0,S14+S24,SUM(S10:S13,S15:S18,S20:S23,S25:S29))</f>
        <v>2078606.0699999991</v>
      </c>
      <c r="T31" s="232">
        <f>IF(SUM(T10:T13,T15:T18,T20:T23,T25:T28)=0,T14+T24,T14+T19+T24+T29)</f>
        <v>0</v>
      </c>
      <c r="U31" s="232">
        <f t="array" ref="U31">IF(SUM(U10:U13,U15:U18,U20:U23,U25:U29)=0,U14+U24,SUM(U10:U29))</f>
        <v>17938330.360000007</v>
      </c>
      <c r="V31" s="105"/>
    </row>
    <row r="32" spans="2:22" ht="15">
      <c r="B32" s="650" t="s">
        <v>319</v>
      </c>
      <c r="C32" s="651" t="s">
        <v>329</v>
      </c>
      <c r="D32" s="435" t="s">
        <v>320</v>
      </c>
      <c r="E32" s="650" t="s">
        <v>330</v>
      </c>
      <c r="F32" s="651">
        <v>201510</v>
      </c>
      <c r="G32" s="652">
        <v>46027.6</v>
      </c>
      <c r="H32" s="112">
        <f t="shared" si="0"/>
        <v>2016</v>
      </c>
      <c r="I32" s="313">
        <v>20</v>
      </c>
      <c r="J32" s="107" t="s">
        <v>189</v>
      </c>
      <c r="K32" s="103"/>
      <c r="L32" s="76"/>
      <c r="M32" s="101">
        <f t="shared" si="1"/>
        <v>3301</v>
      </c>
      <c r="O32" s="101"/>
      <c r="P32" s="101"/>
      <c r="Q32" s="101"/>
      <c r="R32" s="101"/>
    </row>
    <row r="33" spans="2:21" ht="15">
      <c r="B33" s="650" t="s">
        <v>319</v>
      </c>
      <c r="C33" s="651" t="s">
        <v>329</v>
      </c>
      <c r="D33" s="435" t="s">
        <v>320</v>
      </c>
      <c r="E33" s="650" t="s">
        <v>330</v>
      </c>
      <c r="F33" s="651">
        <v>201511</v>
      </c>
      <c r="G33" s="652">
        <v>10719.41</v>
      </c>
      <c r="H33" s="112">
        <f t="shared" si="0"/>
        <v>2016</v>
      </c>
      <c r="I33" s="313">
        <v>20</v>
      </c>
      <c r="J33" s="107" t="s">
        <v>189</v>
      </c>
      <c r="K33" s="103"/>
      <c r="L33" s="76"/>
      <c r="M33" s="101">
        <f t="shared" si="1"/>
        <v>3301</v>
      </c>
      <c r="O33" s="101"/>
      <c r="P33" s="101"/>
      <c r="Q33" s="101"/>
      <c r="R33" s="232"/>
      <c r="U33" s="317" t="e">
        <f>#REF!</f>
        <v>#REF!</v>
      </c>
    </row>
    <row r="34" spans="2:21" ht="15">
      <c r="B34" s="650" t="s">
        <v>319</v>
      </c>
      <c r="C34" s="651" t="s">
        <v>329</v>
      </c>
      <c r="D34" s="435" t="s">
        <v>320</v>
      </c>
      <c r="E34" s="650" t="s">
        <v>330</v>
      </c>
      <c r="F34" s="651">
        <v>201512</v>
      </c>
      <c r="G34" s="652">
        <v>7439.66</v>
      </c>
      <c r="H34" s="112">
        <f t="shared" si="0"/>
        <v>2016</v>
      </c>
      <c r="I34" s="313">
        <v>20</v>
      </c>
      <c r="J34" s="107" t="s">
        <v>189</v>
      </c>
      <c r="K34" s="103"/>
      <c r="L34" s="76"/>
      <c r="M34" s="101">
        <f t="shared" si="1"/>
        <v>3301</v>
      </c>
      <c r="O34" s="101"/>
      <c r="P34" s="101"/>
      <c r="Q34" s="101"/>
      <c r="R34" s="232"/>
    </row>
    <row r="35" spans="2:21">
      <c r="B35" s="650" t="s">
        <v>326</v>
      </c>
      <c r="C35" s="651" t="s">
        <v>331</v>
      </c>
      <c r="D35" s="434" t="s">
        <v>320</v>
      </c>
      <c r="E35" s="650" t="s">
        <v>332</v>
      </c>
      <c r="F35" s="651">
        <v>201509</v>
      </c>
      <c r="G35" s="652">
        <v>2081.35</v>
      </c>
      <c r="H35" s="112">
        <f t="shared" si="0"/>
        <v>2015</v>
      </c>
      <c r="I35" s="313">
        <v>20</v>
      </c>
      <c r="J35" s="107" t="s">
        <v>189</v>
      </c>
      <c r="K35" s="103"/>
      <c r="L35" s="76"/>
      <c r="M35" s="101">
        <f t="shared" si="1"/>
        <v>3301</v>
      </c>
      <c r="O35" s="101" t="s">
        <v>192</v>
      </c>
      <c r="P35" s="101"/>
      <c r="Q35" s="101"/>
      <c r="R35" s="232"/>
      <c r="U35" s="123" t="e">
        <f>+U31-U33</f>
        <v>#REF!</v>
      </c>
    </row>
    <row r="36" spans="2:21" ht="15">
      <c r="B36" s="650" t="s">
        <v>326</v>
      </c>
      <c r="C36" s="651" t="s">
        <v>331</v>
      </c>
      <c r="D36" s="435" t="s">
        <v>320</v>
      </c>
      <c r="E36" s="650" t="s">
        <v>332</v>
      </c>
      <c r="F36" s="651">
        <v>201510</v>
      </c>
      <c r="G36" s="652">
        <v>1475.88</v>
      </c>
      <c r="H36" s="112">
        <f t="shared" si="0"/>
        <v>2016</v>
      </c>
      <c r="I36" s="313">
        <v>20</v>
      </c>
      <c r="J36" s="107" t="s">
        <v>189</v>
      </c>
      <c r="K36" s="103"/>
      <c r="L36" s="76"/>
      <c r="M36" s="101">
        <f t="shared" si="1"/>
        <v>3301</v>
      </c>
      <c r="O36" s="101"/>
      <c r="P36" s="101"/>
      <c r="Q36" s="101"/>
      <c r="R36" s="232"/>
    </row>
    <row r="37" spans="2:21" ht="15">
      <c r="B37" s="650" t="s">
        <v>326</v>
      </c>
      <c r="C37" s="651" t="s">
        <v>331</v>
      </c>
      <c r="D37" s="435" t="s">
        <v>320</v>
      </c>
      <c r="E37" s="650" t="s">
        <v>332</v>
      </c>
      <c r="F37" s="651">
        <v>201511</v>
      </c>
      <c r="G37" s="652">
        <v>39587.15</v>
      </c>
      <c r="H37" s="112">
        <f t="shared" si="0"/>
        <v>2016</v>
      </c>
      <c r="I37" s="313">
        <v>20</v>
      </c>
      <c r="J37" s="107" t="s">
        <v>189</v>
      </c>
      <c r="K37" s="103"/>
      <c r="L37" s="76"/>
      <c r="M37" s="101">
        <f t="shared" si="1"/>
        <v>3301</v>
      </c>
      <c r="O37" s="101"/>
      <c r="P37" s="101"/>
      <c r="Q37" s="101"/>
      <c r="R37" s="232"/>
    </row>
    <row r="38" spans="2:21" ht="15">
      <c r="B38" s="650" t="s">
        <v>326</v>
      </c>
      <c r="C38" s="651" t="s">
        <v>331</v>
      </c>
      <c r="D38" s="435" t="s">
        <v>320</v>
      </c>
      <c r="E38" s="650" t="s">
        <v>332</v>
      </c>
      <c r="F38" s="651">
        <v>201512</v>
      </c>
      <c r="G38" s="652">
        <v>-721.14</v>
      </c>
      <c r="H38" s="112">
        <f t="shared" si="0"/>
        <v>2016</v>
      </c>
      <c r="I38" s="313">
        <v>20</v>
      </c>
      <c r="J38" s="107" t="s">
        <v>189</v>
      </c>
      <c r="K38" s="103"/>
      <c r="L38" s="76"/>
      <c r="M38" s="101">
        <f t="shared" si="1"/>
        <v>3301</v>
      </c>
      <c r="O38" s="232" t="s">
        <v>150</v>
      </c>
      <c r="P38" s="232"/>
      <c r="Q38" s="232"/>
      <c r="R38" s="101"/>
    </row>
    <row r="39" spans="2:21">
      <c r="B39" s="650" t="s">
        <v>319</v>
      </c>
      <c r="C39" s="651" t="s">
        <v>333</v>
      </c>
      <c r="D39" s="434" t="s">
        <v>320</v>
      </c>
      <c r="E39" s="650" t="s">
        <v>334</v>
      </c>
      <c r="F39" s="651">
        <v>201509</v>
      </c>
      <c r="G39" s="652">
        <v>12161.300000000001</v>
      </c>
      <c r="H39" s="112">
        <f t="shared" si="0"/>
        <v>2015</v>
      </c>
      <c r="I39" s="313">
        <v>20</v>
      </c>
      <c r="J39" s="107" t="s">
        <v>189</v>
      </c>
      <c r="K39" s="103"/>
      <c r="L39" s="76"/>
      <c r="M39" s="101">
        <f t="shared" si="1"/>
        <v>3301</v>
      </c>
      <c r="O39" s="101"/>
      <c r="P39" s="101"/>
      <c r="Q39" s="101"/>
      <c r="R39" s="101"/>
    </row>
    <row r="40" spans="2:21" ht="15">
      <c r="B40" s="650" t="s">
        <v>319</v>
      </c>
      <c r="C40" s="651" t="s">
        <v>333</v>
      </c>
      <c r="D40" s="435" t="s">
        <v>320</v>
      </c>
      <c r="E40" s="650" t="s">
        <v>334</v>
      </c>
      <c r="F40" s="651">
        <v>201510</v>
      </c>
      <c r="G40" s="652">
        <v>95590.12</v>
      </c>
      <c r="H40" s="112">
        <f t="shared" si="0"/>
        <v>2016</v>
      </c>
      <c r="I40" s="313">
        <v>20</v>
      </c>
      <c r="J40" s="107" t="s">
        <v>189</v>
      </c>
      <c r="K40" s="103"/>
      <c r="L40" s="76"/>
      <c r="M40" s="101">
        <f t="shared" si="1"/>
        <v>3301</v>
      </c>
      <c r="O40" s="101"/>
      <c r="P40" s="101"/>
      <c r="Q40" s="101"/>
      <c r="R40" s="101"/>
    </row>
    <row r="41" spans="2:21" ht="15">
      <c r="B41" s="650" t="s">
        <v>319</v>
      </c>
      <c r="C41" s="651" t="s">
        <v>333</v>
      </c>
      <c r="D41" s="435" t="s">
        <v>320</v>
      </c>
      <c r="E41" s="650" t="s">
        <v>334</v>
      </c>
      <c r="F41" s="651">
        <v>201511</v>
      </c>
      <c r="G41" s="652">
        <v>43267.57</v>
      </c>
      <c r="H41" s="112">
        <f t="shared" si="0"/>
        <v>2016</v>
      </c>
      <c r="I41" s="313">
        <v>20</v>
      </c>
      <c r="J41" s="107" t="s">
        <v>189</v>
      </c>
      <c r="K41" s="103"/>
      <c r="L41" s="76"/>
      <c r="M41" s="101">
        <f t="shared" si="1"/>
        <v>3301</v>
      </c>
      <c r="O41" s="74"/>
      <c r="P41" s="74"/>
      <c r="Q41" s="74"/>
      <c r="R41" s="74"/>
      <c r="S41" s="74"/>
    </row>
    <row r="42" spans="2:21" ht="15">
      <c r="B42" s="650" t="s">
        <v>319</v>
      </c>
      <c r="C42" s="651" t="s">
        <v>333</v>
      </c>
      <c r="D42" s="435" t="s">
        <v>320</v>
      </c>
      <c r="E42" s="650" t="s">
        <v>334</v>
      </c>
      <c r="F42" s="651">
        <v>201512</v>
      </c>
      <c r="G42" s="652">
        <v>100205.95</v>
      </c>
      <c r="H42" s="112">
        <f t="shared" si="0"/>
        <v>2016</v>
      </c>
      <c r="I42" s="313">
        <v>20</v>
      </c>
      <c r="J42" s="107" t="s">
        <v>189</v>
      </c>
      <c r="K42" s="103"/>
      <c r="L42" s="76"/>
      <c r="M42" s="101">
        <f t="shared" si="1"/>
        <v>3301</v>
      </c>
      <c r="O42" s="74"/>
      <c r="P42" s="74"/>
      <c r="Q42" s="74"/>
      <c r="R42" s="74"/>
      <c r="S42" s="74"/>
    </row>
    <row r="43" spans="2:21">
      <c r="B43" s="650" t="s">
        <v>319</v>
      </c>
      <c r="C43" s="651" t="s">
        <v>731</v>
      </c>
      <c r="D43" s="434" t="s">
        <v>338</v>
      </c>
      <c r="E43" s="650" t="s">
        <v>732</v>
      </c>
      <c r="F43" s="651">
        <v>201509</v>
      </c>
      <c r="G43" s="652">
        <v>-4343.07</v>
      </c>
      <c r="H43" s="112">
        <f t="shared" si="0"/>
        <v>2015</v>
      </c>
      <c r="I43" s="313">
        <v>20</v>
      </c>
      <c r="J43" s="107" t="s">
        <v>189</v>
      </c>
      <c r="K43" s="103"/>
      <c r="L43" s="76"/>
      <c r="M43" s="101">
        <f t="shared" si="1"/>
        <v>3301</v>
      </c>
      <c r="O43" s="74"/>
      <c r="P43" s="74"/>
      <c r="Q43" s="74"/>
      <c r="R43" s="74"/>
      <c r="S43" s="74"/>
    </row>
    <row r="44" spans="2:21">
      <c r="B44" s="650" t="s">
        <v>319</v>
      </c>
      <c r="C44" s="651" t="s">
        <v>731</v>
      </c>
      <c r="D44" s="434" t="s">
        <v>338</v>
      </c>
      <c r="E44" s="650" t="s">
        <v>732</v>
      </c>
      <c r="F44" s="651">
        <v>201509</v>
      </c>
      <c r="G44" s="652">
        <v>-102.69</v>
      </c>
      <c r="H44" s="112">
        <f t="shared" si="0"/>
        <v>2015</v>
      </c>
      <c r="I44" s="313">
        <v>20</v>
      </c>
      <c r="J44" s="107" t="s">
        <v>189</v>
      </c>
      <c r="K44" s="318"/>
      <c r="L44" s="317"/>
      <c r="M44" s="101">
        <f t="shared" si="1"/>
        <v>3301</v>
      </c>
      <c r="O44" s="74"/>
      <c r="P44" s="74"/>
      <c r="Q44" s="74"/>
      <c r="R44" s="74"/>
      <c r="S44" s="74"/>
    </row>
    <row r="45" spans="2:21">
      <c r="B45" s="650" t="s">
        <v>319</v>
      </c>
      <c r="C45" s="651" t="s">
        <v>940</v>
      </c>
      <c r="D45" s="434" t="s">
        <v>338</v>
      </c>
      <c r="E45" s="650" t="s">
        <v>941</v>
      </c>
      <c r="F45" s="651">
        <v>201509</v>
      </c>
      <c r="G45" s="652">
        <v>17838.939999999999</v>
      </c>
      <c r="H45" s="112">
        <f t="shared" si="0"/>
        <v>2015</v>
      </c>
      <c r="I45" s="313">
        <v>20</v>
      </c>
      <c r="J45" s="107" t="s">
        <v>189</v>
      </c>
      <c r="K45" s="318"/>
      <c r="L45" s="103"/>
      <c r="M45" s="101">
        <f t="shared" si="1"/>
        <v>3301</v>
      </c>
      <c r="O45" s="74"/>
      <c r="P45" s="74"/>
      <c r="Q45" s="74"/>
      <c r="R45" s="74"/>
      <c r="S45" s="74"/>
    </row>
    <row r="46" spans="2:21">
      <c r="B46" s="650" t="s">
        <v>319</v>
      </c>
      <c r="C46" s="651" t="s">
        <v>940</v>
      </c>
      <c r="D46" s="434" t="s">
        <v>338</v>
      </c>
      <c r="E46" s="650" t="s">
        <v>941</v>
      </c>
      <c r="F46" s="651">
        <v>201509</v>
      </c>
      <c r="G46" s="652">
        <v>575.06000000000006</v>
      </c>
      <c r="H46" s="112">
        <f t="shared" si="0"/>
        <v>2015</v>
      </c>
      <c r="I46" s="313">
        <v>20</v>
      </c>
      <c r="J46" s="107" t="s">
        <v>189</v>
      </c>
      <c r="K46" s="103"/>
      <c r="L46" s="103"/>
      <c r="M46" s="101">
        <f t="shared" si="1"/>
        <v>3301</v>
      </c>
      <c r="O46" s="74"/>
      <c r="P46" s="74"/>
      <c r="Q46" s="74"/>
      <c r="R46" s="74"/>
      <c r="S46" s="74"/>
    </row>
    <row r="47" spans="2:21" ht="15">
      <c r="B47" s="650" t="s">
        <v>319</v>
      </c>
      <c r="C47" s="651" t="s">
        <v>940</v>
      </c>
      <c r="D47" s="435" t="s">
        <v>338</v>
      </c>
      <c r="E47" s="650" t="s">
        <v>941</v>
      </c>
      <c r="F47" s="651">
        <v>201510</v>
      </c>
      <c r="G47" s="652">
        <v>1179.1300000000001</v>
      </c>
      <c r="H47" s="112">
        <f t="shared" si="0"/>
        <v>2016</v>
      </c>
      <c r="I47" s="313">
        <v>20</v>
      </c>
      <c r="J47" s="107" t="s">
        <v>189</v>
      </c>
      <c r="K47" s="103"/>
      <c r="L47" s="103"/>
      <c r="M47" s="101">
        <f t="shared" si="1"/>
        <v>3301</v>
      </c>
      <c r="O47" s="74"/>
      <c r="P47" s="74"/>
      <c r="Q47" s="74"/>
      <c r="R47" s="74"/>
      <c r="S47" s="74"/>
    </row>
    <row r="48" spans="2:21" ht="15">
      <c r="B48" s="650" t="s">
        <v>319</v>
      </c>
      <c r="C48" s="651" t="s">
        <v>940</v>
      </c>
      <c r="D48" s="435" t="s">
        <v>338</v>
      </c>
      <c r="E48" s="650" t="s">
        <v>941</v>
      </c>
      <c r="F48" s="651">
        <v>201510</v>
      </c>
      <c r="G48" s="652">
        <v>38.01</v>
      </c>
      <c r="H48" s="112">
        <f t="shared" si="0"/>
        <v>2016</v>
      </c>
      <c r="I48" s="313">
        <v>20</v>
      </c>
      <c r="J48" s="107" t="s">
        <v>189</v>
      </c>
      <c r="K48" s="103"/>
      <c r="L48" s="101"/>
      <c r="M48" s="101">
        <f t="shared" si="1"/>
        <v>3301</v>
      </c>
      <c r="O48" s="74"/>
      <c r="P48" s="74"/>
      <c r="Q48" s="74"/>
      <c r="R48" s="74"/>
      <c r="S48" s="74"/>
    </row>
    <row r="49" spans="2:19" ht="15">
      <c r="B49" s="650" t="s">
        <v>319</v>
      </c>
      <c r="C49" s="651" t="s">
        <v>940</v>
      </c>
      <c r="D49" s="435" t="s">
        <v>338</v>
      </c>
      <c r="E49" s="650" t="s">
        <v>941</v>
      </c>
      <c r="F49" s="651">
        <v>201511</v>
      </c>
      <c r="G49" s="652">
        <v>-41.72</v>
      </c>
      <c r="H49" s="112">
        <f t="shared" si="0"/>
        <v>2016</v>
      </c>
      <c r="I49" s="313">
        <v>20</v>
      </c>
      <c r="J49" s="107" t="s">
        <v>189</v>
      </c>
      <c r="K49" s="103"/>
      <c r="L49" s="101"/>
      <c r="M49" s="101">
        <f t="shared" si="1"/>
        <v>3301</v>
      </c>
      <c r="O49" s="74"/>
      <c r="P49" s="74"/>
      <c r="Q49" s="74"/>
      <c r="R49" s="74"/>
      <c r="S49" s="74"/>
    </row>
    <row r="50" spans="2:19" ht="15">
      <c r="B50" s="650" t="s">
        <v>319</v>
      </c>
      <c r="C50" s="651" t="s">
        <v>940</v>
      </c>
      <c r="D50" s="435" t="s">
        <v>338</v>
      </c>
      <c r="E50" s="650" t="s">
        <v>941</v>
      </c>
      <c r="F50" s="651">
        <v>201511</v>
      </c>
      <c r="G50" s="652">
        <v>-1.34</v>
      </c>
      <c r="H50" s="112">
        <f t="shared" si="0"/>
        <v>2016</v>
      </c>
      <c r="I50" s="313">
        <v>20</v>
      </c>
      <c r="J50" s="107" t="s">
        <v>189</v>
      </c>
      <c r="K50" s="103"/>
      <c r="L50" s="101"/>
      <c r="M50" s="101">
        <f t="shared" si="1"/>
        <v>3301</v>
      </c>
      <c r="O50" s="74"/>
      <c r="P50" s="74"/>
      <c r="Q50" s="74"/>
      <c r="R50" s="74"/>
      <c r="S50" s="74"/>
    </row>
    <row r="51" spans="2:19" ht="15">
      <c r="B51" s="650" t="s">
        <v>319</v>
      </c>
      <c r="C51" s="651" t="s">
        <v>940</v>
      </c>
      <c r="D51" s="435" t="s">
        <v>338</v>
      </c>
      <c r="E51" s="650" t="s">
        <v>941</v>
      </c>
      <c r="F51" s="651">
        <v>201512</v>
      </c>
      <c r="G51" s="652">
        <v>59.61</v>
      </c>
      <c r="H51" s="112">
        <f t="shared" si="0"/>
        <v>2016</v>
      </c>
      <c r="I51" s="313">
        <v>20</v>
      </c>
      <c r="J51" s="107" t="s">
        <v>189</v>
      </c>
      <c r="K51" s="103"/>
      <c r="L51" s="101"/>
      <c r="M51" s="101">
        <f t="shared" si="1"/>
        <v>3301</v>
      </c>
      <c r="O51" s="74"/>
      <c r="P51" s="74"/>
      <c r="Q51" s="74"/>
      <c r="R51" s="74"/>
      <c r="S51" s="74"/>
    </row>
    <row r="52" spans="2:19" ht="15">
      <c r="B52" s="650" t="s">
        <v>319</v>
      </c>
      <c r="C52" s="651" t="s">
        <v>940</v>
      </c>
      <c r="D52" s="435" t="s">
        <v>338</v>
      </c>
      <c r="E52" s="650" t="s">
        <v>941</v>
      </c>
      <c r="F52" s="651">
        <v>201512</v>
      </c>
      <c r="G52" s="652">
        <v>1848.91</v>
      </c>
      <c r="H52" s="112">
        <f t="shared" si="0"/>
        <v>2016</v>
      </c>
      <c r="I52" s="313">
        <v>20</v>
      </c>
      <c r="J52" s="107" t="s">
        <v>189</v>
      </c>
      <c r="K52" s="103"/>
      <c r="L52" s="101"/>
      <c r="M52" s="101">
        <f t="shared" si="1"/>
        <v>3301</v>
      </c>
      <c r="O52" s="74"/>
      <c r="P52" s="74"/>
      <c r="Q52" s="74"/>
      <c r="R52" s="74"/>
      <c r="S52" s="74"/>
    </row>
    <row r="53" spans="2:19" ht="15">
      <c r="B53" s="650" t="s">
        <v>326</v>
      </c>
      <c r="C53" s="651" t="s">
        <v>1045</v>
      </c>
      <c r="D53" s="435" t="s">
        <v>338</v>
      </c>
      <c r="E53" s="650" t="s">
        <v>1046</v>
      </c>
      <c r="F53" s="651">
        <v>201511</v>
      </c>
      <c r="G53" s="652">
        <v>13103.35</v>
      </c>
      <c r="H53" s="112">
        <f t="shared" si="0"/>
        <v>2016</v>
      </c>
      <c r="I53" s="313">
        <v>20</v>
      </c>
      <c r="J53" s="107" t="s">
        <v>189</v>
      </c>
      <c r="K53" s="103"/>
      <c r="L53" s="101"/>
      <c r="M53" s="101">
        <f t="shared" si="1"/>
        <v>3301</v>
      </c>
      <c r="O53" s="74"/>
      <c r="P53" s="74"/>
      <c r="Q53" s="74"/>
      <c r="R53" s="74"/>
      <c r="S53" s="74"/>
    </row>
    <row r="54" spans="2:19" ht="15">
      <c r="B54" s="650" t="s">
        <v>319</v>
      </c>
      <c r="C54" s="651" t="s">
        <v>1045</v>
      </c>
      <c r="D54" s="435" t="s">
        <v>338</v>
      </c>
      <c r="E54" s="650" t="s">
        <v>1046</v>
      </c>
      <c r="F54" s="651">
        <v>201511</v>
      </c>
      <c r="G54" s="652">
        <v>900252.52</v>
      </c>
      <c r="H54" s="112">
        <f t="shared" si="0"/>
        <v>2016</v>
      </c>
      <c r="I54" s="313">
        <v>20</v>
      </c>
      <c r="J54" s="107" t="s">
        <v>189</v>
      </c>
      <c r="K54" s="103"/>
      <c r="L54" s="101"/>
      <c r="M54" s="101">
        <f t="shared" si="1"/>
        <v>3301</v>
      </c>
      <c r="O54" s="101"/>
      <c r="P54" s="101"/>
      <c r="Q54" s="101"/>
      <c r="R54" s="232"/>
      <c r="S54" s="232"/>
    </row>
    <row r="55" spans="2:19" ht="15">
      <c r="B55" s="650" t="s">
        <v>319</v>
      </c>
      <c r="C55" s="651" t="s">
        <v>1045</v>
      </c>
      <c r="D55" s="435" t="s">
        <v>338</v>
      </c>
      <c r="E55" s="650" t="s">
        <v>1046</v>
      </c>
      <c r="F55" s="651">
        <v>201511</v>
      </c>
      <c r="G55" s="652">
        <v>62981.36</v>
      </c>
      <c r="H55" s="112">
        <f t="shared" si="0"/>
        <v>2016</v>
      </c>
      <c r="I55" s="313">
        <v>20</v>
      </c>
      <c r="J55" s="107" t="s">
        <v>189</v>
      </c>
      <c r="K55" s="103"/>
      <c r="L55" s="101"/>
      <c r="M55" s="101">
        <f t="shared" si="1"/>
        <v>3301</v>
      </c>
      <c r="O55" s="101"/>
      <c r="P55" s="101"/>
      <c r="Q55" s="101"/>
      <c r="R55" s="232"/>
      <c r="S55" s="232"/>
    </row>
    <row r="56" spans="2:19" ht="15">
      <c r="B56" s="650" t="s">
        <v>326</v>
      </c>
      <c r="C56" s="651" t="s">
        <v>1045</v>
      </c>
      <c r="D56" s="435" t="s">
        <v>338</v>
      </c>
      <c r="E56" s="650" t="s">
        <v>1046</v>
      </c>
      <c r="F56" s="651">
        <v>201512</v>
      </c>
      <c r="G56" s="652">
        <v>43.32</v>
      </c>
      <c r="H56" s="112">
        <f t="shared" si="0"/>
        <v>2016</v>
      </c>
      <c r="I56" s="313">
        <v>20</v>
      </c>
      <c r="J56" s="107" t="s">
        <v>189</v>
      </c>
      <c r="K56" s="103"/>
      <c r="L56" s="101"/>
      <c r="M56" s="101">
        <f t="shared" si="1"/>
        <v>3301</v>
      </c>
      <c r="O56" s="101"/>
      <c r="P56" s="101"/>
      <c r="Q56" s="101"/>
      <c r="R56" s="101"/>
    </row>
    <row r="57" spans="2:19" ht="15">
      <c r="B57" s="650" t="s">
        <v>319</v>
      </c>
      <c r="C57" s="651" t="s">
        <v>1045</v>
      </c>
      <c r="D57" s="435" t="s">
        <v>338</v>
      </c>
      <c r="E57" s="650" t="s">
        <v>1046</v>
      </c>
      <c r="F57" s="651">
        <v>201512</v>
      </c>
      <c r="G57" s="652">
        <v>208.22</v>
      </c>
      <c r="H57" s="112">
        <f t="shared" si="0"/>
        <v>2016</v>
      </c>
      <c r="I57" s="313">
        <v>20</v>
      </c>
      <c r="J57" s="107" t="s">
        <v>189</v>
      </c>
      <c r="K57" s="103"/>
      <c r="L57" s="101"/>
      <c r="M57" s="101">
        <f t="shared" si="1"/>
        <v>3301</v>
      </c>
      <c r="O57" s="101"/>
      <c r="P57" s="101"/>
      <c r="Q57" s="101"/>
      <c r="R57" s="101"/>
    </row>
    <row r="58" spans="2:19" ht="15">
      <c r="B58" s="650" t="s">
        <v>319</v>
      </c>
      <c r="C58" s="651" t="s">
        <v>1045</v>
      </c>
      <c r="D58" s="435" t="s">
        <v>338</v>
      </c>
      <c r="E58" s="650" t="s">
        <v>1046</v>
      </c>
      <c r="F58" s="651">
        <v>201512</v>
      </c>
      <c r="G58" s="652">
        <v>2976.14</v>
      </c>
      <c r="H58" s="112">
        <f t="shared" si="0"/>
        <v>2016</v>
      </c>
      <c r="I58" s="313">
        <v>20</v>
      </c>
      <c r="J58" s="107" t="s">
        <v>189</v>
      </c>
      <c r="K58" s="103"/>
      <c r="L58" s="101"/>
      <c r="M58" s="101">
        <f t="shared" si="1"/>
        <v>3301</v>
      </c>
      <c r="O58" s="101"/>
      <c r="P58" s="101"/>
      <c r="Q58" s="101"/>
      <c r="R58" s="101"/>
    </row>
    <row r="59" spans="2:19">
      <c r="B59" s="650" t="s">
        <v>319</v>
      </c>
      <c r="C59" s="651" t="s">
        <v>501</v>
      </c>
      <c r="D59" s="434" t="s">
        <v>338</v>
      </c>
      <c r="E59" s="650" t="s">
        <v>808</v>
      </c>
      <c r="F59" s="651">
        <v>201509</v>
      </c>
      <c r="G59" s="652">
        <v>-0.71</v>
      </c>
      <c r="H59" s="112">
        <f t="shared" si="0"/>
        <v>2015</v>
      </c>
      <c r="I59" s="313">
        <v>20</v>
      </c>
      <c r="J59" s="107" t="s">
        <v>189</v>
      </c>
      <c r="K59" s="103"/>
      <c r="L59" s="101"/>
      <c r="M59" s="101">
        <f t="shared" si="1"/>
        <v>3301</v>
      </c>
      <c r="O59" s="101"/>
      <c r="P59" s="101"/>
      <c r="Q59" s="101"/>
      <c r="R59" s="101"/>
    </row>
    <row r="60" spans="2:19">
      <c r="B60" s="650" t="s">
        <v>319</v>
      </c>
      <c r="C60" s="651" t="s">
        <v>501</v>
      </c>
      <c r="D60" s="434" t="s">
        <v>338</v>
      </c>
      <c r="E60" s="650" t="s">
        <v>808</v>
      </c>
      <c r="F60" s="651">
        <v>201509</v>
      </c>
      <c r="G60" s="652">
        <v>-7.0000000000000007E-2</v>
      </c>
      <c r="H60" s="112">
        <f t="shared" si="0"/>
        <v>2015</v>
      </c>
      <c r="I60" s="313">
        <v>20</v>
      </c>
      <c r="J60" s="107" t="s">
        <v>189</v>
      </c>
      <c r="K60" s="103"/>
      <c r="L60" s="101"/>
      <c r="M60" s="101">
        <f t="shared" si="1"/>
        <v>3301</v>
      </c>
      <c r="O60" s="101"/>
      <c r="P60" s="101"/>
      <c r="Q60" s="101"/>
      <c r="R60" s="101"/>
    </row>
    <row r="61" spans="2:19">
      <c r="B61" s="650" t="s">
        <v>319</v>
      </c>
      <c r="C61" s="651" t="s">
        <v>810</v>
      </c>
      <c r="D61" s="434" t="s">
        <v>338</v>
      </c>
      <c r="E61" s="650" t="s">
        <v>809</v>
      </c>
      <c r="F61" s="651">
        <v>201509</v>
      </c>
      <c r="G61" s="652">
        <v>-13672.4</v>
      </c>
      <c r="H61" s="112">
        <f t="shared" si="0"/>
        <v>2015</v>
      </c>
      <c r="I61" s="313">
        <v>20</v>
      </c>
      <c r="J61" s="107" t="s">
        <v>189</v>
      </c>
      <c r="K61" s="103"/>
      <c r="L61" s="101"/>
      <c r="M61" s="101">
        <f t="shared" si="1"/>
        <v>3301</v>
      </c>
      <c r="O61" s="101"/>
      <c r="P61" s="101"/>
      <c r="Q61" s="101"/>
      <c r="R61" s="101"/>
    </row>
    <row r="62" spans="2:19">
      <c r="B62" s="650" t="s">
        <v>319</v>
      </c>
      <c r="C62" s="651" t="s">
        <v>810</v>
      </c>
      <c r="D62" s="434" t="s">
        <v>338</v>
      </c>
      <c r="E62" s="650" t="s">
        <v>809</v>
      </c>
      <c r="F62" s="651">
        <v>201509</v>
      </c>
      <c r="G62" s="652">
        <v>85369.76</v>
      </c>
      <c r="H62" s="112">
        <f t="shared" si="0"/>
        <v>2015</v>
      </c>
      <c r="I62" s="313">
        <v>20</v>
      </c>
      <c r="J62" s="107" t="s">
        <v>189</v>
      </c>
      <c r="K62" s="103"/>
      <c r="L62" s="101"/>
      <c r="M62" s="101">
        <f t="shared" si="1"/>
        <v>3301</v>
      </c>
      <c r="O62" s="101"/>
      <c r="P62" s="101"/>
      <c r="Q62" s="101"/>
      <c r="R62" s="101"/>
    </row>
    <row r="63" spans="2:19">
      <c r="B63" s="650" t="s">
        <v>319</v>
      </c>
      <c r="C63" s="651" t="s">
        <v>810</v>
      </c>
      <c r="D63" s="434" t="s">
        <v>338</v>
      </c>
      <c r="E63" s="650" t="s">
        <v>809</v>
      </c>
      <c r="F63" s="651">
        <v>201509</v>
      </c>
      <c r="G63" s="652">
        <v>1089.22</v>
      </c>
      <c r="H63" s="112">
        <f t="shared" si="0"/>
        <v>2015</v>
      </c>
      <c r="I63" s="313">
        <v>20</v>
      </c>
      <c r="J63" s="107" t="s">
        <v>189</v>
      </c>
      <c r="K63" s="103"/>
      <c r="L63" s="101"/>
      <c r="M63" s="101">
        <f t="shared" si="1"/>
        <v>3301</v>
      </c>
      <c r="O63" s="101"/>
      <c r="P63" s="101"/>
      <c r="Q63" s="101"/>
      <c r="R63" s="101"/>
    </row>
    <row r="64" spans="2:19" ht="15">
      <c r="B64" s="650" t="s">
        <v>319</v>
      </c>
      <c r="C64" s="651" t="s">
        <v>810</v>
      </c>
      <c r="D64" s="435" t="s">
        <v>338</v>
      </c>
      <c r="E64" s="650" t="s">
        <v>809</v>
      </c>
      <c r="F64" s="651">
        <v>201510</v>
      </c>
      <c r="G64" s="652">
        <v>577.21</v>
      </c>
      <c r="H64" s="112">
        <f t="shared" si="0"/>
        <v>2016</v>
      </c>
      <c r="I64" s="313">
        <v>20</v>
      </c>
      <c r="J64" s="107" t="s">
        <v>189</v>
      </c>
      <c r="K64" s="103"/>
      <c r="L64" s="101"/>
      <c r="M64" s="101">
        <f t="shared" si="1"/>
        <v>3301</v>
      </c>
      <c r="O64" s="101"/>
      <c r="P64" s="101"/>
      <c r="Q64" s="101"/>
      <c r="R64" s="101"/>
    </row>
    <row r="65" spans="2:13" s="101" customFormat="1" ht="15">
      <c r="B65" s="650" t="s">
        <v>319</v>
      </c>
      <c r="C65" s="651" t="s">
        <v>810</v>
      </c>
      <c r="D65" s="435" t="s">
        <v>338</v>
      </c>
      <c r="E65" s="650" t="s">
        <v>809</v>
      </c>
      <c r="F65" s="651">
        <v>201510</v>
      </c>
      <c r="G65" s="652">
        <v>19.920000000000002</v>
      </c>
      <c r="H65" s="112">
        <f t="shared" si="0"/>
        <v>2016</v>
      </c>
      <c r="I65" s="313">
        <v>20</v>
      </c>
      <c r="J65" s="107" t="s">
        <v>189</v>
      </c>
      <c r="K65" s="103"/>
      <c r="M65" s="101">
        <f t="shared" si="1"/>
        <v>3301</v>
      </c>
    </row>
    <row r="66" spans="2:13" s="101" customFormat="1">
      <c r="B66" s="650" t="s">
        <v>319</v>
      </c>
      <c r="C66" s="651" t="s">
        <v>503</v>
      </c>
      <c r="D66" s="434" t="s">
        <v>338</v>
      </c>
      <c r="E66" s="650" t="s">
        <v>504</v>
      </c>
      <c r="F66" s="651">
        <v>201509</v>
      </c>
      <c r="G66" s="652">
        <v>0.09</v>
      </c>
      <c r="H66" s="112">
        <f t="shared" si="0"/>
        <v>2015</v>
      </c>
      <c r="I66" s="313">
        <v>20</v>
      </c>
      <c r="J66" s="107" t="s">
        <v>189</v>
      </c>
      <c r="K66" s="103"/>
      <c r="M66" s="101">
        <f t="shared" si="1"/>
        <v>3301</v>
      </c>
    </row>
    <row r="67" spans="2:13" s="101" customFormat="1">
      <c r="B67" s="650" t="s">
        <v>319</v>
      </c>
      <c r="C67" s="651" t="s">
        <v>503</v>
      </c>
      <c r="D67" s="434" t="s">
        <v>338</v>
      </c>
      <c r="E67" s="650" t="s">
        <v>504</v>
      </c>
      <c r="F67" s="651">
        <v>201509</v>
      </c>
      <c r="G67" s="652">
        <v>0.01</v>
      </c>
      <c r="H67" s="112">
        <f t="shared" si="0"/>
        <v>2015</v>
      </c>
      <c r="I67" s="313">
        <v>20</v>
      </c>
      <c r="J67" s="107" t="s">
        <v>189</v>
      </c>
      <c r="K67" s="103"/>
      <c r="M67" s="101">
        <f t="shared" si="1"/>
        <v>3301</v>
      </c>
    </row>
    <row r="68" spans="2:13" s="101" customFormat="1">
      <c r="B68" s="650" t="s">
        <v>319</v>
      </c>
      <c r="C68" s="651" t="s">
        <v>455</v>
      </c>
      <c r="D68" s="434" t="s">
        <v>335</v>
      </c>
      <c r="E68" s="650" t="s">
        <v>456</v>
      </c>
      <c r="F68" s="651">
        <v>201509</v>
      </c>
      <c r="G68" s="652">
        <v>-0.57999999999999996</v>
      </c>
      <c r="H68" s="112">
        <f t="shared" si="0"/>
        <v>2015</v>
      </c>
      <c r="I68" s="313">
        <v>20</v>
      </c>
      <c r="J68" s="107" t="s">
        <v>189</v>
      </c>
      <c r="K68" s="103"/>
      <c r="M68" s="101">
        <f t="shared" si="1"/>
        <v>3301</v>
      </c>
    </row>
    <row r="69" spans="2:13" s="101" customFormat="1">
      <c r="B69" s="650" t="s">
        <v>319</v>
      </c>
      <c r="C69" s="651" t="s">
        <v>455</v>
      </c>
      <c r="D69" s="434" t="s">
        <v>335</v>
      </c>
      <c r="E69" s="650" t="s">
        <v>456</v>
      </c>
      <c r="F69" s="651">
        <v>201509</v>
      </c>
      <c r="G69" s="652">
        <v>-0.01</v>
      </c>
      <c r="H69" s="112">
        <f t="shared" si="0"/>
        <v>2015</v>
      </c>
      <c r="I69" s="313">
        <v>20</v>
      </c>
      <c r="J69" s="107" t="s">
        <v>189</v>
      </c>
      <c r="K69" s="103"/>
      <c r="M69" s="101">
        <f t="shared" si="1"/>
        <v>3301</v>
      </c>
    </row>
    <row r="70" spans="2:13" s="101" customFormat="1">
      <c r="B70" s="650" t="s">
        <v>319</v>
      </c>
      <c r="C70" s="651" t="s">
        <v>457</v>
      </c>
      <c r="D70" s="434" t="s">
        <v>335</v>
      </c>
      <c r="E70" s="650" t="s">
        <v>1047</v>
      </c>
      <c r="F70" s="651">
        <v>201509</v>
      </c>
      <c r="G70" s="652">
        <v>0.24</v>
      </c>
      <c r="H70" s="112">
        <f t="shared" si="0"/>
        <v>2015</v>
      </c>
      <c r="I70" s="313">
        <v>20</v>
      </c>
      <c r="J70" s="107" t="s">
        <v>189</v>
      </c>
      <c r="K70" s="103"/>
      <c r="M70" s="101">
        <f t="shared" si="1"/>
        <v>3301</v>
      </c>
    </row>
    <row r="71" spans="2:13" s="101" customFormat="1">
      <c r="B71" s="650" t="s">
        <v>319</v>
      </c>
      <c r="C71" s="651" t="s">
        <v>457</v>
      </c>
      <c r="D71" s="434" t="s">
        <v>335</v>
      </c>
      <c r="E71" s="650" t="s">
        <v>1047</v>
      </c>
      <c r="F71" s="651">
        <v>201509</v>
      </c>
      <c r="G71" s="652">
        <v>0.01</v>
      </c>
      <c r="H71" s="112">
        <f t="shared" si="0"/>
        <v>2015</v>
      </c>
      <c r="I71" s="313">
        <v>20</v>
      </c>
      <c r="J71" s="107" t="s">
        <v>189</v>
      </c>
      <c r="K71" s="103"/>
      <c r="M71" s="101">
        <f t="shared" si="1"/>
        <v>3301</v>
      </c>
    </row>
    <row r="72" spans="2:13" s="101" customFormat="1">
      <c r="B72" s="650" t="s">
        <v>319</v>
      </c>
      <c r="C72" s="651" t="s">
        <v>698</v>
      </c>
      <c r="D72" s="434" t="s">
        <v>335</v>
      </c>
      <c r="E72" s="650" t="s">
        <v>699</v>
      </c>
      <c r="F72" s="651">
        <v>201509</v>
      </c>
      <c r="G72" s="652">
        <v>-5684.03</v>
      </c>
      <c r="H72" s="112">
        <f t="shared" ref="H72:H135" si="4">IF(F72&gt;$H$5,0+2016,0+2015)</f>
        <v>2015</v>
      </c>
      <c r="I72" s="313">
        <v>20</v>
      </c>
      <c r="J72" s="107" t="s">
        <v>189</v>
      </c>
      <c r="K72" s="103"/>
      <c r="M72" s="101">
        <f t="shared" ref="M72:M135" si="5">IF(LEFT(D72,2)="34",3401,IF(LEFT(D72,2)="33",3301))</f>
        <v>3301</v>
      </c>
    </row>
    <row r="73" spans="2:13" s="101" customFormat="1">
      <c r="B73" s="650" t="s">
        <v>319</v>
      </c>
      <c r="C73" s="651" t="s">
        <v>698</v>
      </c>
      <c r="D73" s="434" t="s">
        <v>335</v>
      </c>
      <c r="E73" s="650" t="s">
        <v>699</v>
      </c>
      <c r="F73" s="651">
        <v>201509</v>
      </c>
      <c r="G73" s="652">
        <v>-659.5</v>
      </c>
      <c r="H73" s="112">
        <f t="shared" si="4"/>
        <v>2015</v>
      </c>
      <c r="I73" s="313">
        <v>20</v>
      </c>
      <c r="J73" s="107" t="s">
        <v>189</v>
      </c>
      <c r="K73" s="103"/>
      <c r="M73" s="101">
        <f t="shared" si="5"/>
        <v>3301</v>
      </c>
    </row>
    <row r="74" spans="2:13" s="101" customFormat="1">
      <c r="B74" s="650" t="s">
        <v>319</v>
      </c>
      <c r="C74" s="651" t="s">
        <v>505</v>
      </c>
      <c r="D74" s="434" t="s">
        <v>338</v>
      </c>
      <c r="E74" s="650" t="s">
        <v>1048</v>
      </c>
      <c r="F74" s="651">
        <v>201509</v>
      </c>
      <c r="G74" s="652">
        <v>69.14</v>
      </c>
      <c r="H74" s="112">
        <f t="shared" si="4"/>
        <v>2015</v>
      </c>
      <c r="I74" s="313">
        <v>20</v>
      </c>
      <c r="J74" s="107" t="s">
        <v>189</v>
      </c>
      <c r="K74" s="103"/>
      <c r="M74" s="101">
        <f t="shared" si="5"/>
        <v>3301</v>
      </c>
    </row>
    <row r="75" spans="2:13" s="101" customFormat="1">
      <c r="B75" s="650" t="s">
        <v>319</v>
      </c>
      <c r="C75" s="651" t="s">
        <v>505</v>
      </c>
      <c r="D75" s="434" t="s">
        <v>338</v>
      </c>
      <c r="E75" s="650" t="s">
        <v>1048</v>
      </c>
      <c r="F75" s="651">
        <v>201509</v>
      </c>
      <c r="G75" s="652">
        <v>4.3600000000000003</v>
      </c>
      <c r="H75" s="112">
        <f t="shared" si="4"/>
        <v>2015</v>
      </c>
      <c r="I75" s="313">
        <v>20</v>
      </c>
      <c r="J75" s="107" t="s">
        <v>189</v>
      </c>
      <c r="K75" s="103"/>
      <c r="M75" s="101">
        <f t="shared" si="5"/>
        <v>3301</v>
      </c>
    </row>
    <row r="76" spans="2:13" s="101" customFormat="1">
      <c r="B76" s="650" t="s">
        <v>319</v>
      </c>
      <c r="C76" s="651" t="s">
        <v>507</v>
      </c>
      <c r="D76" s="434" t="s">
        <v>338</v>
      </c>
      <c r="E76" s="650" t="s">
        <v>508</v>
      </c>
      <c r="F76" s="651">
        <v>201509</v>
      </c>
      <c r="G76" s="652">
        <v>2.35</v>
      </c>
      <c r="H76" s="112">
        <f t="shared" si="4"/>
        <v>2015</v>
      </c>
      <c r="I76" s="313">
        <v>20</v>
      </c>
      <c r="J76" s="107" t="s">
        <v>189</v>
      </c>
      <c r="K76" s="103"/>
      <c r="M76" s="101">
        <f t="shared" si="5"/>
        <v>3301</v>
      </c>
    </row>
    <row r="77" spans="2:13" s="101" customFormat="1">
      <c r="B77" s="650" t="s">
        <v>319</v>
      </c>
      <c r="C77" s="651" t="s">
        <v>507</v>
      </c>
      <c r="D77" s="434" t="s">
        <v>338</v>
      </c>
      <c r="E77" s="650" t="s">
        <v>508</v>
      </c>
      <c r="F77" s="651">
        <v>201509</v>
      </c>
      <c r="G77" s="652">
        <v>0.11</v>
      </c>
      <c r="H77" s="112">
        <f t="shared" si="4"/>
        <v>2015</v>
      </c>
      <c r="I77" s="313">
        <v>20</v>
      </c>
      <c r="J77" s="107" t="s">
        <v>189</v>
      </c>
      <c r="K77" s="103"/>
      <c r="M77" s="101">
        <f t="shared" si="5"/>
        <v>3301</v>
      </c>
    </row>
    <row r="78" spans="2:13" s="101" customFormat="1">
      <c r="B78" s="650" t="s">
        <v>319</v>
      </c>
      <c r="C78" s="651" t="s">
        <v>509</v>
      </c>
      <c r="D78" s="434" t="s">
        <v>338</v>
      </c>
      <c r="E78" s="650" t="s">
        <v>1049</v>
      </c>
      <c r="F78" s="651">
        <v>201509</v>
      </c>
      <c r="G78" s="652">
        <v>-1.37</v>
      </c>
      <c r="H78" s="112">
        <f t="shared" si="4"/>
        <v>2015</v>
      </c>
      <c r="I78" s="313">
        <v>20</v>
      </c>
      <c r="J78" s="107" t="s">
        <v>189</v>
      </c>
      <c r="K78" s="103"/>
      <c r="M78" s="101">
        <f t="shared" si="5"/>
        <v>3301</v>
      </c>
    </row>
    <row r="79" spans="2:13" s="101" customFormat="1">
      <c r="B79" s="650" t="s">
        <v>319</v>
      </c>
      <c r="C79" s="651" t="s">
        <v>509</v>
      </c>
      <c r="D79" s="434" t="s">
        <v>338</v>
      </c>
      <c r="E79" s="650" t="s">
        <v>1049</v>
      </c>
      <c r="F79" s="651">
        <v>201509</v>
      </c>
      <c r="G79" s="652">
        <v>-0.01</v>
      </c>
      <c r="H79" s="112">
        <f t="shared" si="4"/>
        <v>2015</v>
      </c>
      <c r="I79" s="313">
        <v>20</v>
      </c>
      <c r="J79" s="107" t="s">
        <v>189</v>
      </c>
      <c r="K79" s="103"/>
      <c r="M79" s="101">
        <f t="shared" si="5"/>
        <v>3301</v>
      </c>
    </row>
    <row r="80" spans="2:13" s="101" customFormat="1" ht="15">
      <c r="B80" s="650" t="s">
        <v>319</v>
      </c>
      <c r="C80" s="651" t="s">
        <v>509</v>
      </c>
      <c r="D80" s="435" t="s">
        <v>338</v>
      </c>
      <c r="E80" s="650" t="s">
        <v>510</v>
      </c>
      <c r="F80" s="651">
        <v>201510</v>
      </c>
      <c r="G80" s="652">
        <v>6.69</v>
      </c>
      <c r="H80" s="112">
        <f t="shared" si="4"/>
        <v>2016</v>
      </c>
      <c r="I80" s="313">
        <v>20</v>
      </c>
      <c r="J80" s="107" t="s">
        <v>189</v>
      </c>
      <c r="K80" s="103"/>
      <c r="M80" s="101">
        <f t="shared" si="5"/>
        <v>3301</v>
      </c>
    </row>
    <row r="81" spans="2:13" s="101" customFormat="1" ht="15">
      <c r="B81" s="650" t="s">
        <v>319</v>
      </c>
      <c r="C81" s="651" t="s">
        <v>509</v>
      </c>
      <c r="D81" s="435" t="s">
        <v>338</v>
      </c>
      <c r="E81" s="650" t="s">
        <v>510</v>
      </c>
      <c r="F81" s="651">
        <v>201510</v>
      </c>
      <c r="G81" s="652">
        <v>0.16</v>
      </c>
      <c r="H81" s="112">
        <f t="shared" si="4"/>
        <v>2016</v>
      </c>
      <c r="I81" s="313">
        <v>20</v>
      </c>
      <c r="J81" s="107" t="s">
        <v>189</v>
      </c>
      <c r="K81" s="103"/>
      <c r="M81" s="101">
        <f t="shared" si="5"/>
        <v>3301</v>
      </c>
    </row>
    <row r="82" spans="2:13" s="101" customFormat="1" ht="15">
      <c r="B82" s="650" t="s">
        <v>319</v>
      </c>
      <c r="C82" s="651" t="s">
        <v>509</v>
      </c>
      <c r="D82" s="435" t="s">
        <v>338</v>
      </c>
      <c r="E82" s="650" t="s">
        <v>510</v>
      </c>
      <c r="F82" s="651">
        <v>201511</v>
      </c>
      <c r="G82" s="652">
        <v>-0.43</v>
      </c>
      <c r="H82" s="112">
        <f t="shared" si="4"/>
        <v>2016</v>
      </c>
      <c r="I82" s="313">
        <v>20</v>
      </c>
      <c r="J82" s="107" t="s">
        <v>189</v>
      </c>
      <c r="K82" s="103"/>
      <c r="M82" s="101">
        <f t="shared" si="5"/>
        <v>3301</v>
      </c>
    </row>
    <row r="83" spans="2:13" s="101" customFormat="1" ht="15">
      <c r="B83" s="650" t="s">
        <v>319</v>
      </c>
      <c r="C83" s="651" t="s">
        <v>509</v>
      </c>
      <c r="D83" s="435" t="s">
        <v>338</v>
      </c>
      <c r="E83" s="650" t="s">
        <v>510</v>
      </c>
      <c r="F83" s="651">
        <v>201511</v>
      </c>
      <c r="G83" s="652">
        <v>-0.01</v>
      </c>
      <c r="H83" s="112">
        <f t="shared" si="4"/>
        <v>2016</v>
      </c>
      <c r="I83" s="313">
        <v>20</v>
      </c>
      <c r="J83" s="107" t="s">
        <v>189</v>
      </c>
      <c r="K83" s="103"/>
      <c r="M83" s="101">
        <f t="shared" si="5"/>
        <v>3301</v>
      </c>
    </row>
    <row r="84" spans="2:13" s="101" customFormat="1" ht="15">
      <c r="B84" s="650" t="s">
        <v>319</v>
      </c>
      <c r="C84" s="651" t="s">
        <v>509</v>
      </c>
      <c r="D84" s="435" t="s">
        <v>338</v>
      </c>
      <c r="E84" s="650" t="s">
        <v>510</v>
      </c>
      <c r="F84" s="651">
        <v>201512</v>
      </c>
      <c r="G84" s="652">
        <v>0.83</v>
      </c>
      <c r="H84" s="112">
        <f t="shared" si="4"/>
        <v>2016</v>
      </c>
      <c r="I84" s="313">
        <v>20</v>
      </c>
      <c r="J84" s="107" t="s">
        <v>189</v>
      </c>
      <c r="K84" s="103"/>
      <c r="M84" s="101">
        <f t="shared" si="5"/>
        <v>3301</v>
      </c>
    </row>
    <row r="85" spans="2:13" s="101" customFormat="1" ht="15">
      <c r="B85" s="650" t="s">
        <v>319</v>
      </c>
      <c r="C85" s="651" t="s">
        <v>509</v>
      </c>
      <c r="D85" s="435" t="s">
        <v>338</v>
      </c>
      <c r="E85" s="650" t="s">
        <v>510</v>
      </c>
      <c r="F85" s="651">
        <v>201512</v>
      </c>
      <c r="G85" s="652">
        <v>31.28</v>
      </c>
      <c r="H85" s="112">
        <f t="shared" si="4"/>
        <v>2016</v>
      </c>
      <c r="I85" s="313">
        <v>20</v>
      </c>
      <c r="J85" s="107" t="s">
        <v>189</v>
      </c>
      <c r="K85" s="103"/>
      <c r="M85" s="101">
        <f t="shared" si="5"/>
        <v>3301</v>
      </c>
    </row>
    <row r="86" spans="2:13" s="101" customFormat="1">
      <c r="B86" s="650" t="s">
        <v>319</v>
      </c>
      <c r="C86" s="651" t="s">
        <v>511</v>
      </c>
      <c r="D86" s="434" t="s">
        <v>338</v>
      </c>
      <c r="E86" s="650" t="s">
        <v>1050</v>
      </c>
      <c r="F86" s="651">
        <v>201509</v>
      </c>
      <c r="G86" s="652">
        <v>3.79</v>
      </c>
      <c r="H86" s="112">
        <f t="shared" si="4"/>
        <v>2015</v>
      </c>
      <c r="I86" s="313">
        <v>20</v>
      </c>
      <c r="J86" s="107" t="s">
        <v>189</v>
      </c>
      <c r="K86" s="103"/>
      <c r="M86" s="101">
        <f t="shared" si="5"/>
        <v>3301</v>
      </c>
    </row>
    <row r="87" spans="2:13" s="101" customFormat="1">
      <c r="B87" s="650" t="s">
        <v>319</v>
      </c>
      <c r="C87" s="651" t="s">
        <v>511</v>
      </c>
      <c r="D87" s="434" t="s">
        <v>338</v>
      </c>
      <c r="E87" s="650" t="s">
        <v>1050</v>
      </c>
      <c r="F87" s="651">
        <v>201509</v>
      </c>
      <c r="G87" s="652">
        <v>0.18</v>
      </c>
      <c r="H87" s="112">
        <f t="shared" si="4"/>
        <v>2015</v>
      </c>
      <c r="I87" s="313">
        <v>20</v>
      </c>
      <c r="J87" s="107" t="s">
        <v>189</v>
      </c>
      <c r="K87" s="103"/>
      <c r="M87" s="101">
        <f t="shared" si="5"/>
        <v>3301</v>
      </c>
    </row>
    <row r="88" spans="2:13" s="101" customFormat="1">
      <c r="B88" s="650" t="s">
        <v>319</v>
      </c>
      <c r="C88" s="651" t="s">
        <v>513</v>
      </c>
      <c r="D88" s="434" t="s">
        <v>338</v>
      </c>
      <c r="E88" s="650" t="s">
        <v>514</v>
      </c>
      <c r="F88" s="651">
        <v>201509</v>
      </c>
      <c r="G88" s="652">
        <v>1.8</v>
      </c>
      <c r="H88" s="112">
        <f t="shared" si="4"/>
        <v>2015</v>
      </c>
      <c r="I88" s="313">
        <v>20</v>
      </c>
      <c r="J88" s="107" t="s">
        <v>189</v>
      </c>
      <c r="K88" s="103"/>
      <c r="M88" s="101">
        <f t="shared" si="5"/>
        <v>3301</v>
      </c>
    </row>
    <row r="89" spans="2:13" s="101" customFormat="1">
      <c r="B89" s="650" t="s">
        <v>319</v>
      </c>
      <c r="C89" s="651" t="s">
        <v>513</v>
      </c>
      <c r="D89" s="434" t="s">
        <v>338</v>
      </c>
      <c r="E89" s="650" t="s">
        <v>514</v>
      </c>
      <c r="F89" s="651">
        <v>201509</v>
      </c>
      <c r="G89" s="652">
        <v>0.17</v>
      </c>
      <c r="H89" s="112">
        <f t="shared" si="4"/>
        <v>2015</v>
      </c>
      <c r="I89" s="313">
        <v>20</v>
      </c>
      <c r="J89" s="107" t="s">
        <v>189</v>
      </c>
      <c r="K89" s="103"/>
      <c r="M89" s="101">
        <f t="shared" si="5"/>
        <v>3301</v>
      </c>
    </row>
    <row r="90" spans="2:13" s="101" customFormat="1">
      <c r="B90" s="650" t="s">
        <v>319</v>
      </c>
      <c r="C90" s="651" t="s">
        <v>570</v>
      </c>
      <c r="D90" s="434" t="s">
        <v>338</v>
      </c>
      <c r="E90" s="650" t="s">
        <v>571</v>
      </c>
      <c r="F90" s="651">
        <v>201509</v>
      </c>
      <c r="G90" s="652">
        <v>-934.6</v>
      </c>
      <c r="H90" s="112">
        <f t="shared" si="4"/>
        <v>2015</v>
      </c>
      <c r="I90" s="313">
        <v>20</v>
      </c>
      <c r="J90" s="107" t="s">
        <v>189</v>
      </c>
      <c r="K90" s="103"/>
      <c r="M90" s="101">
        <f t="shared" si="5"/>
        <v>3301</v>
      </c>
    </row>
    <row r="91" spans="2:13" s="101" customFormat="1">
      <c r="B91" s="650" t="s">
        <v>319</v>
      </c>
      <c r="C91" s="651" t="s">
        <v>942</v>
      </c>
      <c r="D91" s="434" t="s">
        <v>338</v>
      </c>
      <c r="E91" s="650" t="s">
        <v>1051</v>
      </c>
      <c r="F91" s="651">
        <v>201509</v>
      </c>
      <c r="G91" s="652">
        <v>-1257.45</v>
      </c>
      <c r="H91" s="112">
        <f t="shared" si="4"/>
        <v>2015</v>
      </c>
      <c r="I91" s="313">
        <v>20</v>
      </c>
      <c r="J91" s="107" t="s">
        <v>189</v>
      </c>
      <c r="K91" s="103"/>
      <c r="M91" s="101">
        <f t="shared" si="5"/>
        <v>3301</v>
      </c>
    </row>
    <row r="92" spans="2:13" s="101" customFormat="1">
      <c r="B92" s="650" t="s">
        <v>319</v>
      </c>
      <c r="C92" s="651" t="s">
        <v>942</v>
      </c>
      <c r="D92" s="434" t="s">
        <v>338</v>
      </c>
      <c r="E92" s="650" t="s">
        <v>1051</v>
      </c>
      <c r="F92" s="651">
        <v>201509</v>
      </c>
      <c r="G92" s="652">
        <v>-6.08</v>
      </c>
      <c r="H92" s="112">
        <f t="shared" si="4"/>
        <v>2015</v>
      </c>
      <c r="I92" s="313">
        <v>20</v>
      </c>
      <c r="J92" s="107" t="s">
        <v>189</v>
      </c>
      <c r="K92" s="103"/>
      <c r="M92" s="101">
        <f t="shared" si="5"/>
        <v>3301</v>
      </c>
    </row>
    <row r="93" spans="2:13" s="101" customFormat="1" ht="15">
      <c r="B93" s="650" t="s">
        <v>319</v>
      </c>
      <c r="C93" s="651" t="s">
        <v>942</v>
      </c>
      <c r="D93" s="435" t="s">
        <v>338</v>
      </c>
      <c r="E93" s="650" t="s">
        <v>943</v>
      </c>
      <c r="F93" s="651">
        <v>201511</v>
      </c>
      <c r="G93" s="652">
        <v>-3525.8</v>
      </c>
      <c r="H93" s="112">
        <f t="shared" si="4"/>
        <v>2016</v>
      </c>
      <c r="I93" s="313">
        <v>20</v>
      </c>
      <c r="J93" s="107" t="s">
        <v>189</v>
      </c>
      <c r="K93" s="103"/>
      <c r="M93" s="101">
        <f t="shared" si="5"/>
        <v>3301</v>
      </c>
    </row>
    <row r="94" spans="2:13" s="101" customFormat="1" ht="15">
      <c r="B94" s="650" t="s">
        <v>319</v>
      </c>
      <c r="C94" s="651" t="s">
        <v>942</v>
      </c>
      <c r="D94" s="435" t="s">
        <v>338</v>
      </c>
      <c r="E94" s="650" t="s">
        <v>943</v>
      </c>
      <c r="F94" s="651">
        <v>201511</v>
      </c>
      <c r="G94" s="652">
        <v>182.1</v>
      </c>
      <c r="H94" s="112">
        <f t="shared" si="4"/>
        <v>2016</v>
      </c>
      <c r="I94" s="313">
        <v>20</v>
      </c>
      <c r="J94" s="107" t="s">
        <v>189</v>
      </c>
      <c r="K94" s="103"/>
      <c r="M94" s="101">
        <f t="shared" si="5"/>
        <v>3301</v>
      </c>
    </row>
    <row r="95" spans="2:13" s="101" customFormat="1">
      <c r="B95" s="650" t="s">
        <v>319</v>
      </c>
      <c r="C95" s="651" t="s">
        <v>944</v>
      </c>
      <c r="D95" s="434" t="s">
        <v>338</v>
      </c>
      <c r="E95" s="650" t="s">
        <v>1052</v>
      </c>
      <c r="F95" s="651">
        <v>201509</v>
      </c>
      <c r="G95" s="652">
        <v>-4190.49</v>
      </c>
      <c r="H95" s="112">
        <f t="shared" si="4"/>
        <v>2015</v>
      </c>
      <c r="I95" s="313">
        <v>20</v>
      </c>
      <c r="J95" s="107" t="s">
        <v>189</v>
      </c>
      <c r="K95" s="103"/>
      <c r="M95" s="101">
        <f t="shared" si="5"/>
        <v>3301</v>
      </c>
    </row>
    <row r="96" spans="2:13" s="101" customFormat="1">
      <c r="B96" s="650" t="s">
        <v>319</v>
      </c>
      <c r="C96" s="651" t="s">
        <v>944</v>
      </c>
      <c r="D96" s="434" t="s">
        <v>338</v>
      </c>
      <c r="E96" s="650" t="s">
        <v>1052</v>
      </c>
      <c r="F96" s="651">
        <v>201509</v>
      </c>
      <c r="G96" s="652">
        <v>-175.33</v>
      </c>
      <c r="H96" s="112">
        <f t="shared" si="4"/>
        <v>2015</v>
      </c>
      <c r="I96" s="313">
        <v>20</v>
      </c>
      <c r="J96" s="107" t="s">
        <v>189</v>
      </c>
      <c r="K96" s="103"/>
      <c r="M96" s="101">
        <f t="shared" si="5"/>
        <v>3301</v>
      </c>
    </row>
    <row r="97" spans="2:13" s="101" customFormat="1" ht="15">
      <c r="B97" s="650" t="s">
        <v>319</v>
      </c>
      <c r="C97" s="651" t="s">
        <v>944</v>
      </c>
      <c r="D97" s="435" t="s">
        <v>338</v>
      </c>
      <c r="E97" s="650" t="s">
        <v>945</v>
      </c>
      <c r="F97" s="651">
        <v>201511</v>
      </c>
      <c r="G97" s="652">
        <v>-1893.59</v>
      </c>
      <c r="H97" s="112">
        <f t="shared" si="4"/>
        <v>2016</v>
      </c>
      <c r="I97" s="313">
        <v>20</v>
      </c>
      <c r="J97" s="107" t="s">
        <v>189</v>
      </c>
      <c r="K97" s="103"/>
      <c r="M97" s="101">
        <f t="shared" si="5"/>
        <v>3301</v>
      </c>
    </row>
    <row r="98" spans="2:13" s="101" customFormat="1" ht="15">
      <c r="B98" s="650" t="s">
        <v>319</v>
      </c>
      <c r="C98" s="651" t="s">
        <v>944</v>
      </c>
      <c r="D98" s="435" t="s">
        <v>338</v>
      </c>
      <c r="E98" s="650" t="s">
        <v>945</v>
      </c>
      <c r="F98" s="651">
        <v>201511</v>
      </c>
      <c r="G98" s="652">
        <v>-61.33</v>
      </c>
      <c r="H98" s="112">
        <f t="shared" si="4"/>
        <v>2016</v>
      </c>
      <c r="I98" s="313">
        <v>20</v>
      </c>
      <c r="J98" s="107" t="s">
        <v>189</v>
      </c>
      <c r="K98" s="103"/>
      <c r="M98" s="101">
        <f t="shared" si="5"/>
        <v>3301</v>
      </c>
    </row>
    <row r="99" spans="2:13" s="101" customFormat="1">
      <c r="B99" s="650" t="s">
        <v>319</v>
      </c>
      <c r="C99" s="651" t="s">
        <v>1053</v>
      </c>
      <c r="D99" s="434" t="s">
        <v>338</v>
      </c>
      <c r="E99" s="650" t="s">
        <v>1054</v>
      </c>
      <c r="F99" s="651">
        <v>201509</v>
      </c>
      <c r="G99" s="652">
        <v>220111.88</v>
      </c>
      <c r="H99" s="112">
        <f t="shared" si="4"/>
        <v>2015</v>
      </c>
      <c r="I99" s="313">
        <v>20</v>
      </c>
      <c r="J99" s="107" t="s">
        <v>189</v>
      </c>
      <c r="K99" s="103"/>
      <c r="M99" s="101">
        <f t="shared" si="5"/>
        <v>3301</v>
      </c>
    </row>
    <row r="100" spans="2:13" s="101" customFormat="1">
      <c r="B100" s="650" t="s">
        <v>319</v>
      </c>
      <c r="C100" s="651" t="s">
        <v>1053</v>
      </c>
      <c r="D100" s="434" t="s">
        <v>338</v>
      </c>
      <c r="E100" s="650" t="s">
        <v>1054</v>
      </c>
      <c r="F100" s="651">
        <v>201509</v>
      </c>
      <c r="G100" s="652">
        <v>13967.23</v>
      </c>
      <c r="H100" s="112">
        <f t="shared" si="4"/>
        <v>2015</v>
      </c>
      <c r="I100" s="313">
        <v>20</v>
      </c>
      <c r="J100" s="107" t="s">
        <v>189</v>
      </c>
      <c r="K100" s="103"/>
      <c r="M100" s="101">
        <f t="shared" si="5"/>
        <v>3301</v>
      </c>
    </row>
    <row r="101" spans="2:13" s="101" customFormat="1" ht="15">
      <c r="B101" s="650" t="s">
        <v>319</v>
      </c>
      <c r="C101" s="651" t="s">
        <v>1053</v>
      </c>
      <c r="D101" s="435" t="s">
        <v>338</v>
      </c>
      <c r="E101" s="650" t="s">
        <v>1054</v>
      </c>
      <c r="F101" s="651">
        <v>201511</v>
      </c>
      <c r="G101" s="652">
        <v>-19.02</v>
      </c>
      <c r="H101" s="112">
        <f t="shared" si="4"/>
        <v>2016</v>
      </c>
      <c r="I101" s="313">
        <v>20</v>
      </c>
      <c r="J101" s="107" t="s">
        <v>189</v>
      </c>
      <c r="K101" s="103"/>
      <c r="M101" s="101">
        <f t="shared" si="5"/>
        <v>3301</v>
      </c>
    </row>
    <row r="102" spans="2:13" s="101" customFormat="1" ht="15">
      <c r="B102" s="650" t="s">
        <v>319</v>
      </c>
      <c r="C102" s="651" t="s">
        <v>1053</v>
      </c>
      <c r="D102" s="435" t="s">
        <v>338</v>
      </c>
      <c r="E102" s="650" t="s">
        <v>1054</v>
      </c>
      <c r="F102" s="651">
        <v>201511</v>
      </c>
      <c r="G102" s="652">
        <v>-1.21</v>
      </c>
      <c r="H102" s="112">
        <f t="shared" si="4"/>
        <v>2016</v>
      </c>
      <c r="I102" s="313">
        <v>20</v>
      </c>
      <c r="J102" s="107" t="s">
        <v>189</v>
      </c>
      <c r="K102" s="103"/>
      <c r="M102" s="101">
        <f t="shared" si="5"/>
        <v>3301</v>
      </c>
    </row>
    <row r="103" spans="2:13" s="101" customFormat="1" ht="15">
      <c r="B103" s="650" t="s">
        <v>319</v>
      </c>
      <c r="C103" s="651" t="s">
        <v>1053</v>
      </c>
      <c r="D103" s="435" t="s">
        <v>338</v>
      </c>
      <c r="E103" s="650" t="s">
        <v>1054</v>
      </c>
      <c r="F103" s="651">
        <v>201512</v>
      </c>
      <c r="G103" s="652">
        <v>0.01</v>
      </c>
      <c r="H103" s="112">
        <f t="shared" si="4"/>
        <v>2016</v>
      </c>
      <c r="I103" s="313">
        <v>20</v>
      </c>
      <c r="J103" s="107" t="s">
        <v>189</v>
      </c>
      <c r="K103" s="103"/>
      <c r="M103" s="101">
        <f t="shared" si="5"/>
        <v>3301</v>
      </c>
    </row>
    <row r="104" spans="2:13" s="101" customFormat="1" ht="15">
      <c r="B104" s="650" t="s">
        <v>319</v>
      </c>
      <c r="C104" s="651" t="s">
        <v>1053</v>
      </c>
      <c r="D104" s="435" t="s">
        <v>338</v>
      </c>
      <c r="E104" s="650" t="s">
        <v>1054</v>
      </c>
      <c r="F104" s="651">
        <v>201512</v>
      </c>
      <c r="G104" s="652">
        <v>0.26</v>
      </c>
      <c r="H104" s="112">
        <f t="shared" si="4"/>
        <v>2016</v>
      </c>
      <c r="I104" s="313">
        <v>20</v>
      </c>
      <c r="J104" s="107" t="s">
        <v>189</v>
      </c>
      <c r="K104" s="103"/>
      <c r="M104" s="101">
        <f t="shared" si="5"/>
        <v>3301</v>
      </c>
    </row>
    <row r="105" spans="2:13" s="101" customFormat="1" ht="15">
      <c r="B105" s="650" t="s">
        <v>319</v>
      </c>
      <c r="C105" s="651" t="s">
        <v>1055</v>
      </c>
      <c r="D105" s="435" t="s">
        <v>338</v>
      </c>
      <c r="E105" s="650" t="s">
        <v>1056</v>
      </c>
      <c r="F105" s="651">
        <v>201510</v>
      </c>
      <c r="G105" s="652">
        <v>179255.41</v>
      </c>
      <c r="H105" s="112">
        <f t="shared" si="4"/>
        <v>2016</v>
      </c>
      <c r="I105" s="313">
        <v>20</v>
      </c>
      <c r="J105" s="107" t="s">
        <v>189</v>
      </c>
      <c r="K105" s="103"/>
      <c r="M105" s="101">
        <f t="shared" si="5"/>
        <v>3301</v>
      </c>
    </row>
    <row r="106" spans="2:13" s="101" customFormat="1" ht="15">
      <c r="B106" s="650" t="s">
        <v>319</v>
      </c>
      <c r="C106" s="651" t="s">
        <v>1055</v>
      </c>
      <c r="D106" s="435" t="s">
        <v>338</v>
      </c>
      <c r="E106" s="650" t="s">
        <v>1056</v>
      </c>
      <c r="F106" s="651">
        <v>201510</v>
      </c>
      <c r="G106" s="652">
        <v>11376.57</v>
      </c>
      <c r="H106" s="112">
        <f t="shared" si="4"/>
        <v>2016</v>
      </c>
      <c r="I106" s="313">
        <v>20</v>
      </c>
      <c r="J106" s="107" t="s">
        <v>189</v>
      </c>
      <c r="K106" s="103"/>
      <c r="M106" s="101">
        <f t="shared" si="5"/>
        <v>3301</v>
      </c>
    </row>
    <row r="107" spans="2:13" s="101" customFormat="1" ht="15">
      <c r="B107" s="650" t="s">
        <v>319</v>
      </c>
      <c r="C107" s="651" t="s">
        <v>1055</v>
      </c>
      <c r="D107" s="435" t="s">
        <v>338</v>
      </c>
      <c r="E107" s="650" t="s">
        <v>1056</v>
      </c>
      <c r="F107" s="651">
        <v>201511</v>
      </c>
      <c r="G107" s="652">
        <v>-142.08000000000001</v>
      </c>
      <c r="H107" s="112">
        <f t="shared" si="4"/>
        <v>2016</v>
      </c>
      <c r="I107" s="313">
        <v>20</v>
      </c>
      <c r="J107" s="107" t="s">
        <v>189</v>
      </c>
      <c r="K107" s="103"/>
      <c r="M107" s="101">
        <f t="shared" si="5"/>
        <v>3301</v>
      </c>
    </row>
    <row r="108" spans="2:13" s="101" customFormat="1" ht="15">
      <c r="B108" s="650" t="s">
        <v>319</v>
      </c>
      <c r="C108" s="651" t="s">
        <v>1055</v>
      </c>
      <c r="D108" s="435" t="s">
        <v>338</v>
      </c>
      <c r="E108" s="650" t="s">
        <v>1056</v>
      </c>
      <c r="F108" s="651">
        <v>201511</v>
      </c>
      <c r="G108" s="652">
        <v>-9.0299999999999994</v>
      </c>
      <c r="H108" s="112">
        <f t="shared" si="4"/>
        <v>2016</v>
      </c>
      <c r="I108" s="313">
        <v>20</v>
      </c>
      <c r="J108" s="107" t="s">
        <v>189</v>
      </c>
      <c r="K108" s="103"/>
      <c r="M108" s="101">
        <f t="shared" si="5"/>
        <v>3301</v>
      </c>
    </row>
    <row r="109" spans="2:13" s="101" customFormat="1" ht="15">
      <c r="B109" s="650" t="s">
        <v>319</v>
      </c>
      <c r="C109" s="651" t="s">
        <v>1055</v>
      </c>
      <c r="D109" s="435" t="s">
        <v>338</v>
      </c>
      <c r="E109" s="650" t="s">
        <v>1056</v>
      </c>
      <c r="F109" s="651">
        <v>201512</v>
      </c>
      <c r="G109" s="652">
        <v>3.98</v>
      </c>
      <c r="H109" s="112">
        <f t="shared" si="4"/>
        <v>2016</v>
      </c>
      <c r="I109" s="313">
        <v>20</v>
      </c>
      <c r="J109" s="107" t="s">
        <v>189</v>
      </c>
      <c r="K109" s="103"/>
      <c r="M109" s="101">
        <f t="shared" si="5"/>
        <v>3301</v>
      </c>
    </row>
    <row r="110" spans="2:13" s="101" customFormat="1" ht="15">
      <c r="B110" s="650" t="s">
        <v>319</v>
      </c>
      <c r="C110" s="651" t="s">
        <v>1055</v>
      </c>
      <c r="D110" s="435" t="s">
        <v>338</v>
      </c>
      <c r="E110" s="650" t="s">
        <v>1056</v>
      </c>
      <c r="F110" s="651">
        <v>201512</v>
      </c>
      <c r="G110" s="652">
        <v>62.81</v>
      </c>
      <c r="H110" s="112">
        <f t="shared" si="4"/>
        <v>2016</v>
      </c>
      <c r="I110" s="313">
        <v>20</v>
      </c>
      <c r="J110" s="107" t="s">
        <v>189</v>
      </c>
      <c r="K110" s="103"/>
      <c r="M110" s="101">
        <f t="shared" si="5"/>
        <v>3301</v>
      </c>
    </row>
    <row r="111" spans="2:13" s="101" customFormat="1">
      <c r="B111" s="650" t="s">
        <v>319</v>
      </c>
      <c r="C111" s="651" t="s">
        <v>946</v>
      </c>
      <c r="D111" s="434" t="s">
        <v>338</v>
      </c>
      <c r="E111" s="650" t="s">
        <v>947</v>
      </c>
      <c r="F111" s="651">
        <v>201509</v>
      </c>
      <c r="G111" s="652">
        <v>-8673.73</v>
      </c>
      <c r="H111" s="112">
        <f t="shared" si="4"/>
        <v>2015</v>
      </c>
      <c r="I111" s="313">
        <v>20</v>
      </c>
      <c r="J111" s="107" t="s">
        <v>189</v>
      </c>
      <c r="K111" s="103"/>
      <c r="M111" s="101">
        <f t="shared" si="5"/>
        <v>3301</v>
      </c>
    </row>
    <row r="112" spans="2:13" s="101" customFormat="1">
      <c r="B112" s="650" t="s">
        <v>319</v>
      </c>
      <c r="C112" s="651" t="s">
        <v>946</v>
      </c>
      <c r="D112" s="434" t="s">
        <v>338</v>
      </c>
      <c r="E112" s="650" t="s">
        <v>947</v>
      </c>
      <c r="F112" s="651">
        <v>201509</v>
      </c>
      <c r="G112" s="652">
        <v>-461</v>
      </c>
      <c r="H112" s="112">
        <f t="shared" si="4"/>
        <v>2015</v>
      </c>
      <c r="I112" s="313">
        <v>20</v>
      </c>
      <c r="J112" s="107" t="s">
        <v>189</v>
      </c>
      <c r="K112" s="103"/>
      <c r="M112" s="101">
        <f t="shared" si="5"/>
        <v>3301</v>
      </c>
    </row>
    <row r="113" spans="2:13" s="101" customFormat="1" ht="15">
      <c r="B113" s="650" t="s">
        <v>319</v>
      </c>
      <c r="C113" s="651" t="s">
        <v>946</v>
      </c>
      <c r="D113" s="435" t="s">
        <v>338</v>
      </c>
      <c r="E113" s="650" t="s">
        <v>947</v>
      </c>
      <c r="F113" s="651">
        <v>201512</v>
      </c>
      <c r="G113" s="652">
        <v>-7614.83</v>
      </c>
      <c r="H113" s="112">
        <f t="shared" si="4"/>
        <v>2016</v>
      </c>
      <c r="I113" s="313">
        <v>20</v>
      </c>
      <c r="J113" s="107" t="s">
        <v>189</v>
      </c>
      <c r="K113" s="103"/>
      <c r="M113" s="101">
        <f t="shared" si="5"/>
        <v>3301</v>
      </c>
    </row>
    <row r="114" spans="2:13" s="101" customFormat="1" ht="15">
      <c r="B114" s="650" t="s">
        <v>319</v>
      </c>
      <c r="C114" s="651" t="s">
        <v>946</v>
      </c>
      <c r="D114" s="435" t="s">
        <v>338</v>
      </c>
      <c r="E114" s="650" t="s">
        <v>947</v>
      </c>
      <c r="F114" s="651">
        <v>201512</v>
      </c>
      <c r="G114" s="652">
        <v>-1051.67</v>
      </c>
      <c r="H114" s="112">
        <f t="shared" si="4"/>
        <v>2016</v>
      </c>
      <c r="I114" s="313">
        <v>20</v>
      </c>
      <c r="J114" s="107" t="s">
        <v>189</v>
      </c>
      <c r="K114" s="103"/>
      <c r="M114" s="101">
        <f t="shared" si="5"/>
        <v>3301</v>
      </c>
    </row>
    <row r="115" spans="2:13" s="101" customFormat="1">
      <c r="B115" s="650" t="s">
        <v>319</v>
      </c>
      <c r="C115" s="651" t="s">
        <v>733</v>
      </c>
      <c r="D115" s="434" t="s">
        <v>338</v>
      </c>
      <c r="E115" s="650" t="s">
        <v>1057</v>
      </c>
      <c r="F115" s="651">
        <v>201509</v>
      </c>
      <c r="G115" s="652">
        <v>-5743.64</v>
      </c>
      <c r="H115" s="112">
        <f t="shared" si="4"/>
        <v>2015</v>
      </c>
      <c r="I115" s="313">
        <v>20</v>
      </c>
      <c r="J115" s="107" t="s">
        <v>189</v>
      </c>
      <c r="K115" s="103"/>
      <c r="M115" s="101">
        <f t="shared" si="5"/>
        <v>3301</v>
      </c>
    </row>
    <row r="116" spans="2:13" s="101" customFormat="1">
      <c r="B116" s="650" t="s">
        <v>319</v>
      </c>
      <c r="C116" s="651" t="s">
        <v>733</v>
      </c>
      <c r="D116" s="434" t="s">
        <v>338</v>
      </c>
      <c r="E116" s="650" t="s">
        <v>1057</v>
      </c>
      <c r="F116" s="651">
        <v>201509</v>
      </c>
      <c r="G116" s="652">
        <v>-25.04</v>
      </c>
      <c r="H116" s="112">
        <f t="shared" si="4"/>
        <v>2015</v>
      </c>
      <c r="I116" s="313">
        <v>20</v>
      </c>
      <c r="J116" s="107" t="s">
        <v>189</v>
      </c>
      <c r="K116" s="103"/>
      <c r="M116" s="101">
        <f t="shared" si="5"/>
        <v>3301</v>
      </c>
    </row>
    <row r="117" spans="2:13" s="101" customFormat="1">
      <c r="B117" s="650" t="s">
        <v>319</v>
      </c>
      <c r="C117" s="651" t="s">
        <v>515</v>
      </c>
      <c r="D117" s="434" t="s">
        <v>338</v>
      </c>
      <c r="E117" s="650" t="s">
        <v>516</v>
      </c>
      <c r="F117" s="651">
        <v>201509</v>
      </c>
      <c r="G117" s="652">
        <v>-43.04</v>
      </c>
      <c r="H117" s="112">
        <f t="shared" si="4"/>
        <v>2015</v>
      </c>
      <c r="I117" s="313">
        <v>20</v>
      </c>
      <c r="J117" s="107" t="s">
        <v>189</v>
      </c>
      <c r="K117" s="103"/>
      <c r="M117" s="101">
        <f t="shared" si="5"/>
        <v>3301</v>
      </c>
    </row>
    <row r="118" spans="2:13" s="101" customFormat="1">
      <c r="B118" s="650" t="s">
        <v>319</v>
      </c>
      <c r="C118" s="651" t="s">
        <v>515</v>
      </c>
      <c r="D118" s="434" t="s">
        <v>338</v>
      </c>
      <c r="E118" s="650" t="s">
        <v>516</v>
      </c>
      <c r="F118" s="651">
        <v>201509</v>
      </c>
      <c r="G118" s="652">
        <v>-2.12</v>
      </c>
      <c r="H118" s="112">
        <f t="shared" si="4"/>
        <v>2015</v>
      </c>
      <c r="I118" s="313">
        <v>20</v>
      </c>
      <c r="J118" s="107" t="s">
        <v>189</v>
      </c>
      <c r="K118" s="103"/>
      <c r="M118" s="101">
        <f t="shared" si="5"/>
        <v>3301</v>
      </c>
    </row>
    <row r="119" spans="2:13" s="101" customFormat="1">
      <c r="B119" s="650" t="s">
        <v>319</v>
      </c>
      <c r="C119" s="651" t="s">
        <v>700</v>
      </c>
      <c r="D119" s="434" t="s">
        <v>338</v>
      </c>
      <c r="E119" s="650" t="s">
        <v>701</v>
      </c>
      <c r="F119" s="651">
        <v>201509</v>
      </c>
      <c r="G119" s="652">
        <v>-77.430000000000007</v>
      </c>
      <c r="H119" s="112">
        <f t="shared" si="4"/>
        <v>2015</v>
      </c>
      <c r="I119" s="313">
        <v>20</v>
      </c>
      <c r="J119" s="107" t="s">
        <v>189</v>
      </c>
      <c r="K119" s="103"/>
      <c r="M119" s="101">
        <f t="shared" si="5"/>
        <v>3301</v>
      </c>
    </row>
    <row r="120" spans="2:13" s="101" customFormat="1">
      <c r="B120" s="650" t="s">
        <v>319</v>
      </c>
      <c r="C120" s="651" t="s">
        <v>700</v>
      </c>
      <c r="D120" s="434" t="s">
        <v>338</v>
      </c>
      <c r="E120" s="650" t="s">
        <v>701</v>
      </c>
      <c r="F120" s="651">
        <v>201509</v>
      </c>
      <c r="G120" s="652">
        <v>-1.7</v>
      </c>
      <c r="H120" s="112">
        <f t="shared" si="4"/>
        <v>2015</v>
      </c>
      <c r="I120" s="313">
        <v>20</v>
      </c>
      <c r="J120" s="107" t="s">
        <v>189</v>
      </c>
      <c r="K120" s="103"/>
      <c r="M120" s="101">
        <f t="shared" si="5"/>
        <v>3301</v>
      </c>
    </row>
    <row r="121" spans="2:13" s="101" customFormat="1">
      <c r="B121" s="650" t="s">
        <v>319</v>
      </c>
      <c r="C121" s="651" t="s">
        <v>735</v>
      </c>
      <c r="D121" s="434" t="s">
        <v>338</v>
      </c>
      <c r="E121" s="650" t="s">
        <v>1058</v>
      </c>
      <c r="F121" s="651">
        <v>201509</v>
      </c>
      <c r="G121" s="652">
        <v>-1520.17</v>
      </c>
      <c r="H121" s="112">
        <f t="shared" si="4"/>
        <v>2015</v>
      </c>
      <c r="I121" s="313">
        <v>20</v>
      </c>
      <c r="J121" s="107" t="s">
        <v>189</v>
      </c>
      <c r="K121" s="103"/>
      <c r="M121" s="101">
        <f t="shared" si="5"/>
        <v>3301</v>
      </c>
    </row>
    <row r="122" spans="2:13" s="101" customFormat="1">
      <c r="B122" s="650" t="s">
        <v>319</v>
      </c>
      <c r="C122" s="651" t="s">
        <v>735</v>
      </c>
      <c r="D122" s="434" t="s">
        <v>338</v>
      </c>
      <c r="E122" s="650" t="s">
        <v>1058</v>
      </c>
      <c r="F122" s="651">
        <v>201509</v>
      </c>
      <c r="G122" s="652">
        <v>-2.37</v>
      </c>
      <c r="H122" s="112">
        <f t="shared" si="4"/>
        <v>2015</v>
      </c>
      <c r="I122" s="313">
        <v>20</v>
      </c>
      <c r="J122" s="107" t="s">
        <v>189</v>
      </c>
      <c r="K122" s="103"/>
      <c r="M122" s="101">
        <f t="shared" si="5"/>
        <v>3301</v>
      </c>
    </row>
    <row r="123" spans="2:13" s="101" customFormat="1">
      <c r="B123" s="650" t="s">
        <v>319</v>
      </c>
      <c r="C123" s="651" t="s">
        <v>517</v>
      </c>
      <c r="D123" s="434" t="s">
        <v>338</v>
      </c>
      <c r="E123" s="650" t="s">
        <v>518</v>
      </c>
      <c r="F123" s="651">
        <v>201509</v>
      </c>
      <c r="G123" s="652">
        <v>-5.95</v>
      </c>
      <c r="H123" s="112">
        <f t="shared" si="4"/>
        <v>2015</v>
      </c>
      <c r="I123" s="313">
        <v>20</v>
      </c>
      <c r="J123" s="107" t="s">
        <v>189</v>
      </c>
      <c r="K123" s="103"/>
      <c r="M123" s="101">
        <f t="shared" si="5"/>
        <v>3301</v>
      </c>
    </row>
    <row r="124" spans="2:13" s="101" customFormat="1">
      <c r="B124" s="650" t="s">
        <v>319</v>
      </c>
      <c r="C124" s="651" t="s">
        <v>517</v>
      </c>
      <c r="D124" s="434" t="s">
        <v>338</v>
      </c>
      <c r="E124" s="650" t="s">
        <v>518</v>
      </c>
      <c r="F124" s="651">
        <v>201509</v>
      </c>
      <c r="G124" s="652">
        <v>-0.08</v>
      </c>
      <c r="H124" s="112">
        <f t="shared" si="4"/>
        <v>2015</v>
      </c>
      <c r="I124" s="313">
        <v>20</v>
      </c>
      <c r="J124" s="107" t="s">
        <v>189</v>
      </c>
      <c r="K124" s="103"/>
      <c r="M124" s="101">
        <f t="shared" si="5"/>
        <v>3301</v>
      </c>
    </row>
    <row r="125" spans="2:13" s="101" customFormat="1">
      <c r="B125" s="650" t="s">
        <v>319</v>
      </c>
      <c r="C125" s="651" t="s">
        <v>737</v>
      </c>
      <c r="D125" s="434" t="s">
        <v>338</v>
      </c>
      <c r="E125" s="650" t="s">
        <v>738</v>
      </c>
      <c r="F125" s="651">
        <v>201509</v>
      </c>
      <c r="G125" s="652">
        <v>-2206.46</v>
      </c>
      <c r="H125" s="112">
        <f t="shared" si="4"/>
        <v>2015</v>
      </c>
      <c r="I125" s="313">
        <v>20</v>
      </c>
      <c r="J125" s="107" t="s">
        <v>189</v>
      </c>
      <c r="K125" s="103"/>
      <c r="M125" s="101">
        <f t="shared" si="5"/>
        <v>3301</v>
      </c>
    </row>
    <row r="126" spans="2:13" s="101" customFormat="1">
      <c r="B126" s="650" t="s">
        <v>319</v>
      </c>
      <c r="C126" s="651" t="s">
        <v>737</v>
      </c>
      <c r="D126" s="434" t="s">
        <v>338</v>
      </c>
      <c r="E126" s="650" t="s">
        <v>738</v>
      </c>
      <c r="F126" s="651">
        <v>201509</v>
      </c>
      <c r="G126" s="652">
        <v>-15.44</v>
      </c>
      <c r="H126" s="112">
        <f t="shared" si="4"/>
        <v>2015</v>
      </c>
      <c r="I126" s="313">
        <v>20</v>
      </c>
      <c r="J126" s="107" t="s">
        <v>189</v>
      </c>
      <c r="K126" s="103"/>
      <c r="M126" s="101">
        <f t="shared" si="5"/>
        <v>3301</v>
      </c>
    </row>
    <row r="127" spans="2:13" s="101" customFormat="1">
      <c r="B127" s="650" t="s">
        <v>319</v>
      </c>
      <c r="C127" s="651" t="s">
        <v>519</v>
      </c>
      <c r="D127" s="434" t="s">
        <v>338</v>
      </c>
      <c r="E127" s="650" t="s">
        <v>1059</v>
      </c>
      <c r="F127" s="651">
        <v>201509</v>
      </c>
      <c r="G127" s="652">
        <v>1.96</v>
      </c>
      <c r="H127" s="112">
        <f t="shared" si="4"/>
        <v>2015</v>
      </c>
      <c r="I127" s="313">
        <v>20</v>
      </c>
      <c r="J127" s="107" t="s">
        <v>189</v>
      </c>
      <c r="K127" s="103"/>
      <c r="M127" s="101">
        <f t="shared" si="5"/>
        <v>3301</v>
      </c>
    </row>
    <row r="128" spans="2:13" s="101" customFormat="1">
      <c r="B128" s="650" t="s">
        <v>319</v>
      </c>
      <c r="C128" s="651" t="s">
        <v>519</v>
      </c>
      <c r="D128" s="434" t="s">
        <v>338</v>
      </c>
      <c r="E128" s="650" t="s">
        <v>1059</v>
      </c>
      <c r="F128" s="651">
        <v>201509</v>
      </c>
      <c r="G128" s="652">
        <v>0.12</v>
      </c>
      <c r="H128" s="112">
        <f t="shared" si="4"/>
        <v>2015</v>
      </c>
      <c r="I128" s="313">
        <v>20</v>
      </c>
      <c r="J128" s="107" t="s">
        <v>189</v>
      </c>
      <c r="K128" s="103"/>
      <c r="M128" s="101">
        <f t="shared" si="5"/>
        <v>3301</v>
      </c>
    </row>
    <row r="129" spans="2:13" s="101" customFormat="1">
      <c r="B129" s="650" t="s">
        <v>319</v>
      </c>
      <c r="C129" s="651" t="s">
        <v>739</v>
      </c>
      <c r="D129" s="434" t="s">
        <v>338</v>
      </c>
      <c r="E129" s="650" t="s">
        <v>1060</v>
      </c>
      <c r="F129" s="651">
        <v>201509</v>
      </c>
      <c r="G129" s="652">
        <v>-1985.71</v>
      </c>
      <c r="H129" s="112">
        <f t="shared" si="4"/>
        <v>2015</v>
      </c>
      <c r="I129" s="313">
        <v>20</v>
      </c>
      <c r="J129" s="107" t="s">
        <v>189</v>
      </c>
      <c r="K129" s="103"/>
      <c r="M129" s="101">
        <f t="shared" si="5"/>
        <v>3301</v>
      </c>
    </row>
    <row r="130" spans="2:13" s="101" customFormat="1">
      <c r="B130" s="650" t="s">
        <v>319</v>
      </c>
      <c r="C130" s="651" t="s">
        <v>739</v>
      </c>
      <c r="D130" s="434" t="s">
        <v>338</v>
      </c>
      <c r="E130" s="650" t="s">
        <v>1060</v>
      </c>
      <c r="F130" s="651">
        <v>201509</v>
      </c>
      <c r="G130" s="652">
        <v>-38.81</v>
      </c>
      <c r="H130" s="112">
        <f t="shared" si="4"/>
        <v>2015</v>
      </c>
      <c r="I130" s="313">
        <v>20</v>
      </c>
      <c r="J130" s="107" t="s">
        <v>189</v>
      </c>
      <c r="K130" s="103"/>
      <c r="M130" s="101">
        <f t="shared" si="5"/>
        <v>3301</v>
      </c>
    </row>
    <row r="131" spans="2:13" s="101" customFormat="1" ht="15">
      <c r="B131" s="650" t="s">
        <v>319</v>
      </c>
      <c r="C131" s="651" t="s">
        <v>948</v>
      </c>
      <c r="D131" s="435" t="s">
        <v>338</v>
      </c>
      <c r="E131" s="650" t="s">
        <v>949</v>
      </c>
      <c r="F131" s="651">
        <v>201511</v>
      </c>
      <c r="G131" s="652">
        <v>-85.11</v>
      </c>
      <c r="H131" s="112">
        <f t="shared" si="4"/>
        <v>2016</v>
      </c>
      <c r="I131" s="313">
        <v>20</v>
      </c>
      <c r="J131" s="107" t="s">
        <v>189</v>
      </c>
      <c r="K131" s="103"/>
      <c r="M131" s="101">
        <f t="shared" si="5"/>
        <v>3301</v>
      </c>
    </row>
    <row r="132" spans="2:13" s="101" customFormat="1">
      <c r="B132" s="650" t="s">
        <v>319</v>
      </c>
      <c r="C132" s="651" t="s">
        <v>521</v>
      </c>
      <c r="D132" s="434" t="s">
        <v>338</v>
      </c>
      <c r="E132" s="650" t="s">
        <v>602</v>
      </c>
      <c r="F132" s="651">
        <v>201509</v>
      </c>
      <c r="G132" s="652">
        <v>5.18</v>
      </c>
      <c r="H132" s="112">
        <f t="shared" si="4"/>
        <v>2015</v>
      </c>
      <c r="I132" s="313">
        <v>20</v>
      </c>
      <c r="J132" s="107" t="s">
        <v>189</v>
      </c>
      <c r="K132" s="103"/>
      <c r="M132" s="101">
        <f t="shared" si="5"/>
        <v>3301</v>
      </c>
    </row>
    <row r="133" spans="2:13" s="101" customFormat="1">
      <c r="B133" s="650" t="s">
        <v>319</v>
      </c>
      <c r="C133" s="651" t="s">
        <v>521</v>
      </c>
      <c r="D133" s="434" t="s">
        <v>338</v>
      </c>
      <c r="E133" s="650" t="s">
        <v>602</v>
      </c>
      <c r="F133" s="651">
        <v>201509</v>
      </c>
      <c r="G133" s="652">
        <v>0.06</v>
      </c>
      <c r="H133" s="112">
        <f t="shared" si="4"/>
        <v>2015</v>
      </c>
      <c r="I133" s="313">
        <v>20</v>
      </c>
      <c r="J133" s="107" t="s">
        <v>189</v>
      </c>
      <c r="K133" s="103"/>
      <c r="M133" s="101">
        <f t="shared" si="5"/>
        <v>3301</v>
      </c>
    </row>
    <row r="134" spans="2:13" s="101" customFormat="1">
      <c r="B134" s="650" t="s">
        <v>319</v>
      </c>
      <c r="C134" s="651" t="s">
        <v>572</v>
      </c>
      <c r="D134" s="434" t="s">
        <v>338</v>
      </c>
      <c r="E134" s="650" t="s">
        <v>1061</v>
      </c>
      <c r="F134" s="651">
        <v>201509</v>
      </c>
      <c r="G134" s="652">
        <v>-780.84</v>
      </c>
      <c r="H134" s="112">
        <f t="shared" si="4"/>
        <v>2015</v>
      </c>
      <c r="I134" s="313">
        <v>20</v>
      </c>
      <c r="J134" s="107" t="s">
        <v>189</v>
      </c>
      <c r="K134" s="103"/>
      <c r="M134" s="101">
        <f t="shared" si="5"/>
        <v>3301</v>
      </c>
    </row>
    <row r="135" spans="2:13" s="101" customFormat="1">
      <c r="B135" s="650" t="s">
        <v>319</v>
      </c>
      <c r="C135" s="651" t="s">
        <v>572</v>
      </c>
      <c r="D135" s="434" t="s">
        <v>338</v>
      </c>
      <c r="E135" s="650" t="s">
        <v>1061</v>
      </c>
      <c r="F135" s="651">
        <v>201509</v>
      </c>
      <c r="G135" s="652">
        <v>-9.65</v>
      </c>
      <c r="H135" s="112">
        <f t="shared" si="4"/>
        <v>2015</v>
      </c>
      <c r="I135" s="313">
        <v>20</v>
      </c>
      <c r="J135" s="107" t="s">
        <v>189</v>
      </c>
      <c r="K135" s="103"/>
      <c r="M135" s="101">
        <f t="shared" si="5"/>
        <v>3301</v>
      </c>
    </row>
    <row r="136" spans="2:13" s="101" customFormat="1">
      <c r="B136" s="650" t="s">
        <v>326</v>
      </c>
      <c r="C136" s="651" t="s">
        <v>702</v>
      </c>
      <c r="D136" s="434" t="s">
        <v>338</v>
      </c>
      <c r="E136" s="650" t="s">
        <v>1062</v>
      </c>
      <c r="F136" s="651">
        <v>201509</v>
      </c>
      <c r="G136" s="652">
        <v>-4.3899999999999997</v>
      </c>
      <c r="H136" s="112">
        <f t="shared" ref="H136:H199" si="6">IF(F136&gt;$H$5,0+2016,0+2015)</f>
        <v>2015</v>
      </c>
      <c r="I136" s="313">
        <v>20</v>
      </c>
      <c r="J136" s="107" t="s">
        <v>189</v>
      </c>
      <c r="K136" s="103"/>
      <c r="M136" s="101">
        <f t="shared" ref="M136:M199" si="7">IF(LEFT(D136,2)="34",3401,IF(LEFT(D136,2)="33",3301))</f>
        <v>3301</v>
      </c>
    </row>
    <row r="137" spans="2:13" s="101" customFormat="1">
      <c r="B137" s="650" t="s">
        <v>319</v>
      </c>
      <c r="C137" s="651" t="s">
        <v>702</v>
      </c>
      <c r="D137" s="434" t="s">
        <v>338</v>
      </c>
      <c r="E137" s="650" t="s">
        <v>1062</v>
      </c>
      <c r="F137" s="651">
        <v>201509</v>
      </c>
      <c r="G137" s="652">
        <v>-34.340000000000003</v>
      </c>
      <c r="H137" s="112">
        <f t="shared" si="6"/>
        <v>2015</v>
      </c>
      <c r="I137" s="313">
        <v>20</v>
      </c>
      <c r="J137" s="107" t="s">
        <v>189</v>
      </c>
      <c r="K137" s="103"/>
      <c r="M137" s="101">
        <f t="shared" si="7"/>
        <v>3301</v>
      </c>
    </row>
    <row r="138" spans="2:13" s="101" customFormat="1">
      <c r="B138" s="650" t="s">
        <v>319</v>
      </c>
      <c r="C138" s="651" t="s">
        <v>702</v>
      </c>
      <c r="D138" s="434" t="s">
        <v>338</v>
      </c>
      <c r="E138" s="650" t="s">
        <v>1062</v>
      </c>
      <c r="F138" s="651">
        <v>201509</v>
      </c>
      <c r="G138" s="652">
        <v>-0.70000000000000007</v>
      </c>
      <c r="H138" s="112">
        <f t="shared" si="6"/>
        <v>2015</v>
      </c>
      <c r="I138" s="313">
        <v>20</v>
      </c>
      <c r="J138" s="107" t="s">
        <v>189</v>
      </c>
      <c r="K138" s="103"/>
      <c r="M138" s="101">
        <f t="shared" si="7"/>
        <v>3301</v>
      </c>
    </row>
    <row r="139" spans="2:13" s="101" customFormat="1">
      <c r="B139" s="650" t="s">
        <v>319</v>
      </c>
      <c r="C139" s="651" t="s">
        <v>523</v>
      </c>
      <c r="D139" s="434" t="s">
        <v>338</v>
      </c>
      <c r="E139" s="650" t="s">
        <v>524</v>
      </c>
      <c r="F139" s="651">
        <v>201509</v>
      </c>
      <c r="G139" s="652">
        <v>-5.15</v>
      </c>
      <c r="H139" s="112">
        <f t="shared" si="6"/>
        <v>2015</v>
      </c>
      <c r="I139" s="313">
        <v>20</v>
      </c>
      <c r="J139" s="107" t="s">
        <v>189</v>
      </c>
      <c r="K139" s="103"/>
      <c r="M139" s="101">
        <f t="shared" si="7"/>
        <v>3301</v>
      </c>
    </row>
    <row r="140" spans="2:13" s="101" customFormat="1">
      <c r="B140" s="650" t="s">
        <v>319</v>
      </c>
      <c r="C140" s="651" t="s">
        <v>525</v>
      </c>
      <c r="D140" s="434" t="s">
        <v>338</v>
      </c>
      <c r="E140" s="650" t="s">
        <v>603</v>
      </c>
      <c r="F140" s="651">
        <v>201509</v>
      </c>
      <c r="G140" s="652">
        <v>-4.45</v>
      </c>
      <c r="H140" s="112">
        <f t="shared" si="6"/>
        <v>2015</v>
      </c>
      <c r="I140" s="313">
        <v>20</v>
      </c>
      <c r="J140" s="107" t="s">
        <v>189</v>
      </c>
      <c r="K140" s="103"/>
      <c r="M140" s="101">
        <f t="shared" si="7"/>
        <v>3301</v>
      </c>
    </row>
    <row r="141" spans="2:13" s="101" customFormat="1">
      <c r="B141" s="650" t="s">
        <v>319</v>
      </c>
      <c r="C141" s="651" t="s">
        <v>525</v>
      </c>
      <c r="D141" s="434" t="s">
        <v>338</v>
      </c>
      <c r="E141" s="650" t="s">
        <v>603</v>
      </c>
      <c r="F141" s="651">
        <v>201509</v>
      </c>
      <c r="G141" s="652">
        <v>-0.08</v>
      </c>
      <c r="H141" s="112">
        <f t="shared" si="6"/>
        <v>2015</v>
      </c>
      <c r="I141" s="313">
        <v>20</v>
      </c>
      <c r="J141" s="107" t="s">
        <v>189</v>
      </c>
      <c r="K141" s="103"/>
      <c r="M141" s="101">
        <f t="shared" si="7"/>
        <v>3301</v>
      </c>
    </row>
    <row r="142" spans="2:13" s="101" customFormat="1">
      <c r="B142" s="650" t="s">
        <v>319</v>
      </c>
      <c r="C142" s="651" t="s">
        <v>483</v>
      </c>
      <c r="D142" s="434" t="s">
        <v>338</v>
      </c>
      <c r="E142" s="650" t="s">
        <v>1063</v>
      </c>
      <c r="F142" s="651">
        <v>201509</v>
      </c>
      <c r="G142" s="652">
        <v>-2.54</v>
      </c>
      <c r="H142" s="112">
        <f t="shared" si="6"/>
        <v>2015</v>
      </c>
      <c r="I142" s="313">
        <v>20</v>
      </c>
      <c r="J142" s="107" t="s">
        <v>189</v>
      </c>
      <c r="K142" s="103"/>
      <c r="M142" s="101">
        <f t="shared" si="7"/>
        <v>3301</v>
      </c>
    </row>
    <row r="143" spans="2:13" s="101" customFormat="1">
      <c r="B143" s="650" t="s">
        <v>319</v>
      </c>
      <c r="C143" s="651" t="s">
        <v>483</v>
      </c>
      <c r="D143" s="434" t="s">
        <v>338</v>
      </c>
      <c r="E143" s="650" t="s">
        <v>1063</v>
      </c>
      <c r="F143" s="651">
        <v>201509</v>
      </c>
      <c r="G143" s="652">
        <v>-0.05</v>
      </c>
      <c r="H143" s="112">
        <f t="shared" si="6"/>
        <v>2015</v>
      </c>
      <c r="I143" s="313">
        <v>20</v>
      </c>
      <c r="J143" s="107" t="s">
        <v>189</v>
      </c>
      <c r="K143" s="103"/>
      <c r="M143" s="101">
        <f t="shared" si="7"/>
        <v>3301</v>
      </c>
    </row>
    <row r="144" spans="2:13" s="101" customFormat="1">
      <c r="B144" s="650" t="s">
        <v>319</v>
      </c>
      <c r="C144" s="651" t="s">
        <v>459</v>
      </c>
      <c r="D144" s="434" t="s">
        <v>335</v>
      </c>
      <c r="E144" s="650" t="s">
        <v>460</v>
      </c>
      <c r="F144" s="651">
        <v>201509</v>
      </c>
      <c r="G144" s="652">
        <v>-1.72</v>
      </c>
      <c r="H144" s="112">
        <f t="shared" si="6"/>
        <v>2015</v>
      </c>
      <c r="I144" s="313">
        <v>20</v>
      </c>
      <c r="J144" s="107" t="s">
        <v>189</v>
      </c>
      <c r="K144" s="103"/>
      <c r="M144" s="101">
        <f t="shared" si="7"/>
        <v>3301</v>
      </c>
    </row>
    <row r="145" spans="2:13" s="101" customFormat="1">
      <c r="B145" s="650" t="s">
        <v>319</v>
      </c>
      <c r="C145" s="651" t="s">
        <v>459</v>
      </c>
      <c r="D145" s="434" t="s">
        <v>335</v>
      </c>
      <c r="E145" s="650" t="s">
        <v>460</v>
      </c>
      <c r="F145" s="651">
        <v>201509</v>
      </c>
      <c r="G145" s="652">
        <v>-0.09</v>
      </c>
      <c r="H145" s="112">
        <f t="shared" si="6"/>
        <v>2015</v>
      </c>
      <c r="I145" s="313">
        <v>20</v>
      </c>
      <c r="J145" s="107" t="s">
        <v>189</v>
      </c>
      <c r="K145" s="103"/>
      <c r="M145" s="101">
        <f t="shared" si="7"/>
        <v>3301</v>
      </c>
    </row>
    <row r="146" spans="2:13" s="101" customFormat="1">
      <c r="B146" s="650" t="s">
        <v>319</v>
      </c>
      <c r="C146" s="651" t="s">
        <v>527</v>
      </c>
      <c r="D146" s="434" t="s">
        <v>338</v>
      </c>
      <c r="E146" s="650" t="s">
        <v>1064</v>
      </c>
      <c r="F146" s="651">
        <v>201509</v>
      </c>
      <c r="G146" s="652">
        <v>-1.3</v>
      </c>
      <c r="H146" s="112">
        <f t="shared" si="6"/>
        <v>2015</v>
      </c>
      <c r="I146" s="313">
        <v>20</v>
      </c>
      <c r="J146" s="107" t="s">
        <v>189</v>
      </c>
      <c r="K146" s="103"/>
      <c r="M146" s="101">
        <f t="shared" si="7"/>
        <v>3301</v>
      </c>
    </row>
    <row r="147" spans="2:13" s="101" customFormat="1">
      <c r="B147" s="650" t="s">
        <v>319</v>
      </c>
      <c r="C147" s="651" t="s">
        <v>528</v>
      </c>
      <c r="D147" s="434" t="s">
        <v>338</v>
      </c>
      <c r="E147" s="650" t="s">
        <v>607</v>
      </c>
      <c r="F147" s="651">
        <v>201509</v>
      </c>
      <c r="G147" s="652">
        <v>-123.62</v>
      </c>
      <c r="H147" s="112">
        <f t="shared" si="6"/>
        <v>2015</v>
      </c>
      <c r="I147" s="313">
        <v>20</v>
      </c>
      <c r="J147" s="107" t="s">
        <v>189</v>
      </c>
      <c r="K147" s="103"/>
      <c r="M147" s="101">
        <f t="shared" si="7"/>
        <v>3301</v>
      </c>
    </row>
    <row r="148" spans="2:13" s="101" customFormat="1">
      <c r="B148" s="650" t="s">
        <v>319</v>
      </c>
      <c r="C148" s="651" t="s">
        <v>528</v>
      </c>
      <c r="D148" s="434" t="s">
        <v>338</v>
      </c>
      <c r="E148" s="650" t="s">
        <v>607</v>
      </c>
      <c r="F148" s="651">
        <v>201509</v>
      </c>
      <c r="G148" s="652">
        <v>-5.62</v>
      </c>
      <c r="H148" s="112">
        <f t="shared" si="6"/>
        <v>2015</v>
      </c>
      <c r="I148" s="313">
        <v>20</v>
      </c>
      <c r="J148" s="107" t="s">
        <v>189</v>
      </c>
      <c r="K148" s="103"/>
      <c r="M148" s="101">
        <f t="shared" si="7"/>
        <v>3301</v>
      </c>
    </row>
    <row r="149" spans="2:13" s="101" customFormat="1">
      <c r="B149" s="650" t="s">
        <v>319</v>
      </c>
      <c r="C149" s="651" t="s">
        <v>530</v>
      </c>
      <c r="D149" s="434" t="s">
        <v>338</v>
      </c>
      <c r="E149" s="650" t="s">
        <v>531</v>
      </c>
      <c r="F149" s="651">
        <v>201509</v>
      </c>
      <c r="G149" s="652">
        <v>-3.64</v>
      </c>
      <c r="H149" s="112">
        <f t="shared" si="6"/>
        <v>2015</v>
      </c>
      <c r="I149" s="313">
        <v>20</v>
      </c>
      <c r="J149" s="107" t="s">
        <v>189</v>
      </c>
      <c r="K149" s="103"/>
      <c r="M149" s="101">
        <f t="shared" si="7"/>
        <v>3301</v>
      </c>
    </row>
    <row r="150" spans="2:13" s="101" customFormat="1">
      <c r="B150" s="650" t="s">
        <v>319</v>
      </c>
      <c r="C150" s="651" t="s">
        <v>530</v>
      </c>
      <c r="D150" s="434" t="s">
        <v>338</v>
      </c>
      <c r="E150" s="650" t="s">
        <v>531</v>
      </c>
      <c r="F150" s="651">
        <v>201509</v>
      </c>
      <c r="G150" s="652">
        <v>-0.08</v>
      </c>
      <c r="H150" s="112">
        <f t="shared" si="6"/>
        <v>2015</v>
      </c>
      <c r="I150" s="313">
        <v>20</v>
      </c>
      <c r="J150" s="107" t="s">
        <v>189</v>
      </c>
      <c r="K150" s="103"/>
      <c r="M150" s="101">
        <f t="shared" si="7"/>
        <v>3301</v>
      </c>
    </row>
    <row r="151" spans="2:13" s="101" customFormat="1">
      <c r="B151" s="650" t="s">
        <v>319</v>
      </c>
      <c r="C151" s="651" t="s">
        <v>532</v>
      </c>
      <c r="D151" s="434" t="s">
        <v>338</v>
      </c>
      <c r="E151" s="650" t="s">
        <v>533</v>
      </c>
      <c r="F151" s="651">
        <v>201509</v>
      </c>
      <c r="G151" s="652">
        <v>-7.28</v>
      </c>
      <c r="H151" s="112">
        <f t="shared" si="6"/>
        <v>2015</v>
      </c>
      <c r="I151" s="313">
        <v>20</v>
      </c>
      <c r="J151" s="107" t="s">
        <v>189</v>
      </c>
      <c r="K151" s="103"/>
      <c r="M151" s="101">
        <f t="shared" si="7"/>
        <v>3301</v>
      </c>
    </row>
    <row r="152" spans="2:13" s="101" customFormat="1">
      <c r="B152" s="650" t="s">
        <v>319</v>
      </c>
      <c r="C152" s="651" t="s">
        <v>532</v>
      </c>
      <c r="D152" s="434" t="s">
        <v>338</v>
      </c>
      <c r="E152" s="650" t="s">
        <v>533</v>
      </c>
      <c r="F152" s="651">
        <v>201509</v>
      </c>
      <c r="G152" s="652">
        <v>-0.49</v>
      </c>
      <c r="H152" s="112">
        <f t="shared" si="6"/>
        <v>2015</v>
      </c>
      <c r="I152" s="313">
        <v>20</v>
      </c>
      <c r="J152" s="107" t="s">
        <v>189</v>
      </c>
      <c r="K152" s="103"/>
      <c r="M152" s="101">
        <f t="shared" si="7"/>
        <v>3301</v>
      </c>
    </row>
    <row r="153" spans="2:13" s="101" customFormat="1">
      <c r="B153" s="650" t="s">
        <v>319</v>
      </c>
      <c r="C153" s="651" t="s">
        <v>534</v>
      </c>
      <c r="D153" s="434" t="s">
        <v>338</v>
      </c>
      <c r="E153" s="650" t="s">
        <v>605</v>
      </c>
      <c r="F153" s="651">
        <v>201509</v>
      </c>
      <c r="G153" s="652">
        <v>-9.06</v>
      </c>
      <c r="H153" s="112">
        <f t="shared" si="6"/>
        <v>2015</v>
      </c>
      <c r="I153" s="313">
        <v>20</v>
      </c>
      <c r="J153" s="107" t="s">
        <v>189</v>
      </c>
      <c r="K153" s="103"/>
      <c r="M153" s="101">
        <f t="shared" si="7"/>
        <v>3301</v>
      </c>
    </row>
    <row r="154" spans="2:13" s="101" customFormat="1">
      <c r="B154" s="650" t="s">
        <v>319</v>
      </c>
      <c r="C154" s="651" t="s">
        <v>536</v>
      </c>
      <c r="D154" s="434" t="s">
        <v>338</v>
      </c>
      <c r="E154" s="650" t="s">
        <v>604</v>
      </c>
      <c r="F154" s="651">
        <v>201509</v>
      </c>
      <c r="G154" s="652">
        <v>-6.12</v>
      </c>
      <c r="H154" s="112">
        <f t="shared" si="6"/>
        <v>2015</v>
      </c>
      <c r="I154" s="313">
        <v>20</v>
      </c>
      <c r="J154" s="107" t="s">
        <v>189</v>
      </c>
      <c r="K154" s="103"/>
      <c r="M154" s="101">
        <f t="shared" si="7"/>
        <v>3301</v>
      </c>
    </row>
    <row r="155" spans="2:13" s="101" customFormat="1">
      <c r="B155" s="650" t="s">
        <v>319</v>
      </c>
      <c r="C155" s="651" t="s">
        <v>536</v>
      </c>
      <c r="D155" s="434" t="s">
        <v>338</v>
      </c>
      <c r="E155" s="650" t="s">
        <v>604</v>
      </c>
      <c r="F155" s="651">
        <v>201509</v>
      </c>
      <c r="G155" s="652">
        <v>-0.24</v>
      </c>
      <c r="H155" s="112">
        <f t="shared" si="6"/>
        <v>2015</v>
      </c>
      <c r="I155" s="313">
        <v>20</v>
      </c>
      <c r="J155" s="107" t="s">
        <v>189</v>
      </c>
      <c r="K155" s="103"/>
      <c r="M155" s="101">
        <f t="shared" si="7"/>
        <v>3301</v>
      </c>
    </row>
    <row r="156" spans="2:13" s="101" customFormat="1">
      <c r="B156" s="650" t="s">
        <v>319</v>
      </c>
      <c r="C156" s="651" t="s">
        <v>538</v>
      </c>
      <c r="D156" s="434" t="s">
        <v>338</v>
      </c>
      <c r="E156" s="650" t="s">
        <v>539</v>
      </c>
      <c r="F156" s="651">
        <v>201509</v>
      </c>
      <c r="G156" s="652">
        <v>-0.19</v>
      </c>
      <c r="H156" s="112">
        <f t="shared" si="6"/>
        <v>2015</v>
      </c>
      <c r="I156" s="313">
        <v>20</v>
      </c>
      <c r="J156" s="107" t="s">
        <v>189</v>
      </c>
      <c r="K156" s="103"/>
      <c r="M156" s="101">
        <f t="shared" si="7"/>
        <v>3301</v>
      </c>
    </row>
    <row r="157" spans="2:13" s="101" customFormat="1">
      <c r="B157" s="650" t="s">
        <v>319</v>
      </c>
      <c r="C157" s="651" t="s">
        <v>538</v>
      </c>
      <c r="D157" s="434" t="s">
        <v>338</v>
      </c>
      <c r="E157" s="650" t="s">
        <v>539</v>
      </c>
      <c r="F157" s="651">
        <v>201509</v>
      </c>
      <c r="G157" s="652">
        <v>-0.02</v>
      </c>
      <c r="H157" s="112">
        <f t="shared" si="6"/>
        <v>2015</v>
      </c>
      <c r="I157" s="313">
        <v>20</v>
      </c>
      <c r="J157" s="107" t="s">
        <v>189</v>
      </c>
      <c r="K157" s="103"/>
      <c r="M157" s="101">
        <f t="shared" si="7"/>
        <v>3301</v>
      </c>
    </row>
    <row r="158" spans="2:13" s="101" customFormat="1">
      <c r="B158" s="650" t="s">
        <v>319</v>
      </c>
      <c r="C158" s="651" t="s">
        <v>540</v>
      </c>
      <c r="D158" s="434" t="s">
        <v>338</v>
      </c>
      <c r="E158" s="650" t="s">
        <v>608</v>
      </c>
      <c r="F158" s="651">
        <v>201509</v>
      </c>
      <c r="G158" s="652">
        <v>4.5200000000000005</v>
      </c>
      <c r="H158" s="112">
        <f t="shared" si="6"/>
        <v>2015</v>
      </c>
      <c r="I158" s="313">
        <v>20</v>
      </c>
      <c r="J158" s="107" t="s">
        <v>189</v>
      </c>
      <c r="K158" s="103"/>
      <c r="M158" s="101">
        <f t="shared" si="7"/>
        <v>3301</v>
      </c>
    </row>
    <row r="159" spans="2:13" s="101" customFormat="1">
      <c r="B159" s="650" t="s">
        <v>319</v>
      </c>
      <c r="C159" s="651" t="s">
        <v>540</v>
      </c>
      <c r="D159" s="434" t="s">
        <v>338</v>
      </c>
      <c r="E159" s="650" t="s">
        <v>608</v>
      </c>
      <c r="F159" s="651">
        <v>201509</v>
      </c>
      <c r="G159" s="652">
        <v>0.72</v>
      </c>
      <c r="H159" s="112">
        <f t="shared" si="6"/>
        <v>2015</v>
      </c>
      <c r="I159" s="313">
        <v>20</v>
      </c>
      <c r="J159" s="107" t="s">
        <v>189</v>
      </c>
      <c r="K159" s="103"/>
      <c r="M159" s="101">
        <f t="shared" si="7"/>
        <v>3301</v>
      </c>
    </row>
    <row r="160" spans="2:13" s="101" customFormat="1">
      <c r="B160" s="650" t="s">
        <v>319</v>
      </c>
      <c r="C160" s="651" t="s">
        <v>542</v>
      </c>
      <c r="D160" s="434" t="s">
        <v>338</v>
      </c>
      <c r="E160" s="650" t="s">
        <v>609</v>
      </c>
      <c r="F160" s="651">
        <v>201509</v>
      </c>
      <c r="G160" s="652">
        <v>-5.48</v>
      </c>
      <c r="H160" s="112">
        <f t="shared" si="6"/>
        <v>2015</v>
      </c>
      <c r="I160" s="313">
        <v>20</v>
      </c>
      <c r="J160" s="107" t="s">
        <v>189</v>
      </c>
      <c r="K160" s="103"/>
      <c r="M160" s="101">
        <f t="shared" si="7"/>
        <v>3301</v>
      </c>
    </row>
    <row r="161" spans="2:13" s="101" customFormat="1">
      <c r="B161" s="650" t="s">
        <v>319</v>
      </c>
      <c r="C161" s="651" t="s">
        <v>542</v>
      </c>
      <c r="D161" s="434" t="s">
        <v>338</v>
      </c>
      <c r="E161" s="650" t="s">
        <v>609</v>
      </c>
      <c r="F161" s="651">
        <v>201509</v>
      </c>
      <c r="G161" s="652">
        <v>-0.41000000000000003</v>
      </c>
      <c r="H161" s="112">
        <f t="shared" si="6"/>
        <v>2015</v>
      </c>
      <c r="I161" s="313">
        <v>20</v>
      </c>
      <c r="J161" s="107" t="s">
        <v>189</v>
      </c>
      <c r="K161" s="103"/>
      <c r="M161" s="101">
        <f t="shared" si="7"/>
        <v>3301</v>
      </c>
    </row>
    <row r="162" spans="2:13" s="101" customFormat="1">
      <c r="B162" s="650" t="s">
        <v>319</v>
      </c>
      <c r="C162" s="651" t="s">
        <v>544</v>
      </c>
      <c r="D162" s="434" t="s">
        <v>338</v>
      </c>
      <c r="E162" s="650" t="s">
        <v>610</v>
      </c>
      <c r="F162" s="651">
        <v>201509</v>
      </c>
      <c r="G162" s="652">
        <v>-7.24</v>
      </c>
      <c r="H162" s="112">
        <f t="shared" si="6"/>
        <v>2015</v>
      </c>
      <c r="I162" s="313">
        <v>20</v>
      </c>
      <c r="J162" s="107" t="s">
        <v>189</v>
      </c>
      <c r="K162" s="103"/>
      <c r="M162" s="101">
        <f t="shared" si="7"/>
        <v>3301</v>
      </c>
    </row>
    <row r="163" spans="2:13" s="101" customFormat="1">
      <c r="B163" s="650" t="s">
        <v>319</v>
      </c>
      <c r="C163" s="651" t="s">
        <v>544</v>
      </c>
      <c r="D163" s="434" t="s">
        <v>338</v>
      </c>
      <c r="E163" s="650" t="s">
        <v>610</v>
      </c>
      <c r="F163" s="651">
        <v>201509</v>
      </c>
      <c r="G163" s="652">
        <v>-0.17</v>
      </c>
      <c r="H163" s="112">
        <f t="shared" si="6"/>
        <v>2015</v>
      </c>
      <c r="I163" s="313">
        <v>20</v>
      </c>
      <c r="J163" s="107" t="s">
        <v>189</v>
      </c>
      <c r="K163" s="103"/>
      <c r="M163" s="101">
        <f t="shared" si="7"/>
        <v>3301</v>
      </c>
    </row>
    <row r="164" spans="2:13" s="101" customFormat="1">
      <c r="B164" s="650" t="s">
        <v>319</v>
      </c>
      <c r="C164" s="651" t="s">
        <v>546</v>
      </c>
      <c r="D164" s="434" t="s">
        <v>338</v>
      </c>
      <c r="E164" s="650" t="s">
        <v>611</v>
      </c>
      <c r="F164" s="651">
        <v>201509</v>
      </c>
      <c r="G164" s="652">
        <v>-9.5</v>
      </c>
      <c r="H164" s="112">
        <f t="shared" si="6"/>
        <v>2015</v>
      </c>
      <c r="I164" s="313">
        <v>20</v>
      </c>
      <c r="J164" s="107" t="s">
        <v>189</v>
      </c>
      <c r="K164" s="103"/>
      <c r="M164" s="101">
        <f t="shared" si="7"/>
        <v>3301</v>
      </c>
    </row>
    <row r="165" spans="2:13" s="101" customFormat="1">
      <c r="B165" s="650" t="s">
        <v>319</v>
      </c>
      <c r="C165" s="651" t="s">
        <v>546</v>
      </c>
      <c r="D165" s="434" t="s">
        <v>338</v>
      </c>
      <c r="E165" s="650" t="s">
        <v>611</v>
      </c>
      <c r="F165" s="651">
        <v>201509</v>
      </c>
      <c r="G165" s="652">
        <v>-0.47000000000000003</v>
      </c>
      <c r="H165" s="112">
        <f t="shared" si="6"/>
        <v>2015</v>
      </c>
      <c r="I165" s="313">
        <v>20</v>
      </c>
      <c r="J165" s="107" t="s">
        <v>189</v>
      </c>
      <c r="K165" s="103"/>
      <c r="M165" s="101">
        <f t="shared" si="7"/>
        <v>3301</v>
      </c>
    </row>
    <row r="166" spans="2:13" s="101" customFormat="1">
      <c r="B166" s="650" t="s">
        <v>319</v>
      </c>
      <c r="C166" s="651" t="s">
        <v>548</v>
      </c>
      <c r="D166" s="434" t="s">
        <v>338</v>
      </c>
      <c r="E166" s="650" t="s">
        <v>814</v>
      </c>
      <c r="F166" s="651">
        <v>201509</v>
      </c>
      <c r="G166" s="652">
        <v>-3.99</v>
      </c>
      <c r="H166" s="112">
        <f t="shared" si="6"/>
        <v>2015</v>
      </c>
      <c r="I166" s="313">
        <v>20</v>
      </c>
      <c r="J166" s="107" t="s">
        <v>189</v>
      </c>
      <c r="K166" s="103"/>
      <c r="M166" s="101">
        <f t="shared" si="7"/>
        <v>3301</v>
      </c>
    </row>
    <row r="167" spans="2:13" s="101" customFormat="1">
      <c r="B167" s="650" t="s">
        <v>319</v>
      </c>
      <c r="C167" s="651" t="s">
        <v>548</v>
      </c>
      <c r="D167" s="434" t="s">
        <v>338</v>
      </c>
      <c r="E167" s="650" t="s">
        <v>814</v>
      </c>
      <c r="F167" s="651">
        <v>201509</v>
      </c>
      <c r="G167" s="652">
        <v>-0.13</v>
      </c>
      <c r="H167" s="112">
        <f t="shared" si="6"/>
        <v>2015</v>
      </c>
      <c r="I167" s="313">
        <v>20</v>
      </c>
      <c r="J167" s="107" t="s">
        <v>189</v>
      </c>
      <c r="K167" s="103"/>
      <c r="M167" s="101">
        <f t="shared" si="7"/>
        <v>3301</v>
      </c>
    </row>
    <row r="168" spans="2:13" s="101" customFormat="1">
      <c r="B168" s="650" t="s">
        <v>319</v>
      </c>
      <c r="C168" s="651" t="s">
        <v>550</v>
      </c>
      <c r="D168" s="434" t="s">
        <v>335</v>
      </c>
      <c r="E168" s="650" t="s">
        <v>551</v>
      </c>
      <c r="F168" s="651">
        <v>201509</v>
      </c>
      <c r="G168" s="652">
        <v>2.8000000000000003</v>
      </c>
      <c r="H168" s="112">
        <f t="shared" si="6"/>
        <v>2015</v>
      </c>
      <c r="I168" s="313">
        <v>20</v>
      </c>
      <c r="J168" s="107" t="s">
        <v>189</v>
      </c>
      <c r="K168" s="103"/>
      <c r="M168" s="101">
        <f t="shared" si="7"/>
        <v>3301</v>
      </c>
    </row>
    <row r="169" spans="2:13" s="101" customFormat="1">
      <c r="B169" s="650" t="s">
        <v>319</v>
      </c>
      <c r="C169" s="651" t="s">
        <v>550</v>
      </c>
      <c r="D169" s="434" t="s">
        <v>335</v>
      </c>
      <c r="E169" s="650" t="s">
        <v>551</v>
      </c>
      <c r="F169" s="651">
        <v>201509</v>
      </c>
      <c r="G169" s="652">
        <v>0.13</v>
      </c>
      <c r="H169" s="112">
        <f t="shared" si="6"/>
        <v>2015</v>
      </c>
      <c r="I169" s="313">
        <v>20</v>
      </c>
      <c r="J169" s="107" t="s">
        <v>189</v>
      </c>
      <c r="K169" s="103"/>
      <c r="M169" s="101">
        <f t="shared" si="7"/>
        <v>3301</v>
      </c>
    </row>
    <row r="170" spans="2:13" s="101" customFormat="1">
      <c r="B170" s="650" t="s">
        <v>319</v>
      </c>
      <c r="C170" s="651" t="s">
        <v>552</v>
      </c>
      <c r="D170" s="434" t="s">
        <v>338</v>
      </c>
      <c r="E170" s="650" t="s">
        <v>553</v>
      </c>
      <c r="F170" s="651">
        <v>201509</v>
      </c>
      <c r="G170" s="652">
        <v>-1.87</v>
      </c>
      <c r="H170" s="112">
        <f t="shared" si="6"/>
        <v>2015</v>
      </c>
      <c r="I170" s="313">
        <v>20</v>
      </c>
      <c r="J170" s="107" t="s">
        <v>189</v>
      </c>
      <c r="K170" s="103"/>
      <c r="M170" s="101">
        <f t="shared" si="7"/>
        <v>3301</v>
      </c>
    </row>
    <row r="171" spans="2:13" s="101" customFormat="1">
      <c r="B171" s="650" t="s">
        <v>319</v>
      </c>
      <c r="C171" s="651" t="s">
        <v>552</v>
      </c>
      <c r="D171" s="434" t="s">
        <v>338</v>
      </c>
      <c r="E171" s="650" t="s">
        <v>553</v>
      </c>
      <c r="F171" s="651">
        <v>201509</v>
      </c>
      <c r="G171" s="652">
        <v>-0.09</v>
      </c>
      <c r="H171" s="112">
        <f t="shared" si="6"/>
        <v>2015</v>
      </c>
      <c r="I171" s="313">
        <v>20</v>
      </c>
      <c r="J171" s="107" t="s">
        <v>189</v>
      </c>
      <c r="K171" s="103"/>
      <c r="M171" s="101">
        <f t="shared" si="7"/>
        <v>3301</v>
      </c>
    </row>
    <row r="172" spans="2:13" s="101" customFormat="1">
      <c r="B172" s="650" t="s">
        <v>319</v>
      </c>
      <c r="C172" s="651" t="s">
        <v>1025</v>
      </c>
      <c r="D172" s="434" t="s">
        <v>338</v>
      </c>
      <c r="E172" s="650" t="s">
        <v>1026</v>
      </c>
      <c r="F172" s="651">
        <v>201509</v>
      </c>
      <c r="G172" s="652">
        <v>-58082.400000000001</v>
      </c>
      <c r="H172" s="112">
        <f t="shared" si="6"/>
        <v>2015</v>
      </c>
      <c r="I172" s="313">
        <v>20</v>
      </c>
      <c r="J172" s="107" t="s">
        <v>189</v>
      </c>
      <c r="K172" s="103"/>
      <c r="M172" s="101">
        <f t="shared" si="7"/>
        <v>3301</v>
      </c>
    </row>
    <row r="173" spans="2:13" s="101" customFormat="1">
      <c r="B173" s="650" t="s">
        <v>319</v>
      </c>
      <c r="C173" s="651" t="s">
        <v>1025</v>
      </c>
      <c r="D173" s="434" t="s">
        <v>338</v>
      </c>
      <c r="E173" s="650" t="s">
        <v>1026</v>
      </c>
      <c r="F173" s="651">
        <v>201509</v>
      </c>
      <c r="G173" s="652">
        <v>-571.95000000000005</v>
      </c>
      <c r="H173" s="112">
        <f t="shared" si="6"/>
        <v>2015</v>
      </c>
      <c r="I173" s="313">
        <v>20</v>
      </c>
      <c r="J173" s="107" t="s">
        <v>189</v>
      </c>
      <c r="K173" s="103"/>
      <c r="M173" s="101">
        <f t="shared" si="7"/>
        <v>3301</v>
      </c>
    </row>
    <row r="174" spans="2:13" s="101" customFormat="1" ht="15">
      <c r="B174" s="650" t="s">
        <v>319</v>
      </c>
      <c r="C174" s="651" t="s">
        <v>1025</v>
      </c>
      <c r="D174" s="435" t="s">
        <v>338</v>
      </c>
      <c r="E174" s="650" t="s">
        <v>1026</v>
      </c>
      <c r="F174" s="651">
        <v>201511</v>
      </c>
      <c r="G174" s="652">
        <v>-3690.24</v>
      </c>
      <c r="H174" s="112">
        <f t="shared" si="6"/>
        <v>2016</v>
      </c>
      <c r="I174" s="313">
        <v>20</v>
      </c>
      <c r="J174" s="107" t="s">
        <v>189</v>
      </c>
      <c r="K174" s="103"/>
      <c r="M174" s="101">
        <f t="shared" si="7"/>
        <v>3301</v>
      </c>
    </row>
    <row r="175" spans="2:13" s="101" customFormat="1" ht="15">
      <c r="B175" s="650" t="s">
        <v>319</v>
      </c>
      <c r="C175" s="651" t="s">
        <v>1025</v>
      </c>
      <c r="D175" s="435" t="s">
        <v>338</v>
      </c>
      <c r="E175" s="650" t="s">
        <v>1026</v>
      </c>
      <c r="F175" s="651">
        <v>201511</v>
      </c>
      <c r="G175" s="652">
        <v>-36.33</v>
      </c>
      <c r="H175" s="112">
        <f t="shared" si="6"/>
        <v>2016</v>
      </c>
      <c r="I175" s="313">
        <v>20</v>
      </c>
      <c r="J175" s="107" t="s">
        <v>189</v>
      </c>
      <c r="K175" s="103"/>
      <c r="M175" s="101">
        <f t="shared" si="7"/>
        <v>3301</v>
      </c>
    </row>
    <row r="176" spans="2:13" s="101" customFormat="1">
      <c r="B176" s="650" t="s">
        <v>319</v>
      </c>
      <c r="C176" s="651" t="s">
        <v>554</v>
      </c>
      <c r="D176" s="434" t="s">
        <v>338</v>
      </c>
      <c r="E176" s="650" t="s">
        <v>1065</v>
      </c>
      <c r="F176" s="651">
        <v>201509</v>
      </c>
      <c r="G176" s="652">
        <v>-4.12</v>
      </c>
      <c r="H176" s="112">
        <f t="shared" si="6"/>
        <v>2015</v>
      </c>
      <c r="I176" s="313">
        <v>20</v>
      </c>
      <c r="J176" s="107" t="s">
        <v>189</v>
      </c>
      <c r="K176" s="103"/>
      <c r="M176" s="101">
        <f t="shared" si="7"/>
        <v>3301</v>
      </c>
    </row>
    <row r="177" spans="2:13" s="101" customFormat="1">
      <c r="B177" s="650" t="s">
        <v>319</v>
      </c>
      <c r="C177" s="651" t="s">
        <v>554</v>
      </c>
      <c r="D177" s="434" t="s">
        <v>338</v>
      </c>
      <c r="E177" s="650" t="s">
        <v>1065</v>
      </c>
      <c r="F177" s="651">
        <v>201509</v>
      </c>
      <c r="G177" s="652">
        <v>-0.23</v>
      </c>
      <c r="H177" s="112">
        <f t="shared" si="6"/>
        <v>2015</v>
      </c>
      <c r="I177" s="313">
        <v>20</v>
      </c>
      <c r="J177" s="107" t="s">
        <v>189</v>
      </c>
      <c r="K177" s="103"/>
      <c r="M177" s="101">
        <f t="shared" si="7"/>
        <v>3301</v>
      </c>
    </row>
    <row r="178" spans="2:13" s="101" customFormat="1">
      <c r="B178" s="650" t="s">
        <v>319</v>
      </c>
      <c r="C178" s="651" t="s">
        <v>556</v>
      </c>
      <c r="D178" s="434" t="s">
        <v>338</v>
      </c>
      <c r="E178" s="650" t="s">
        <v>606</v>
      </c>
      <c r="F178" s="651">
        <v>201509</v>
      </c>
      <c r="G178" s="652">
        <v>-0.36</v>
      </c>
      <c r="H178" s="112">
        <f t="shared" si="6"/>
        <v>2015</v>
      </c>
      <c r="I178" s="313">
        <v>20</v>
      </c>
      <c r="J178" s="107" t="s">
        <v>189</v>
      </c>
      <c r="K178" s="103"/>
      <c r="M178" s="101">
        <f t="shared" si="7"/>
        <v>3301</v>
      </c>
    </row>
    <row r="179" spans="2:13" s="101" customFormat="1">
      <c r="B179" s="650" t="s">
        <v>319</v>
      </c>
      <c r="C179" s="651" t="s">
        <v>741</v>
      </c>
      <c r="D179" s="434" t="s">
        <v>338</v>
      </c>
      <c r="E179" s="650" t="s">
        <v>1066</v>
      </c>
      <c r="F179" s="651">
        <v>201509</v>
      </c>
      <c r="G179" s="652">
        <v>-509.22</v>
      </c>
      <c r="H179" s="112">
        <f t="shared" si="6"/>
        <v>2015</v>
      </c>
      <c r="I179" s="313">
        <v>20</v>
      </c>
      <c r="J179" s="107" t="s">
        <v>189</v>
      </c>
      <c r="K179" s="103"/>
      <c r="M179" s="101">
        <f t="shared" si="7"/>
        <v>3301</v>
      </c>
    </row>
    <row r="180" spans="2:13" s="101" customFormat="1">
      <c r="B180" s="650" t="s">
        <v>319</v>
      </c>
      <c r="C180" s="651" t="s">
        <v>741</v>
      </c>
      <c r="D180" s="434" t="s">
        <v>338</v>
      </c>
      <c r="E180" s="650" t="s">
        <v>1066</v>
      </c>
      <c r="F180" s="651">
        <v>201509</v>
      </c>
      <c r="G180" s="652">
        <v>-12.42</v>
      </c>
      <c r="H180" s="112">
        <f t="shared" si="6"/>
        <v>2015</v>
      </c>
      <c r="I180" s="313">
        <v>20</v>
      </c>
      <c r="J180" s="107" t="s">
        <v>189</v>
      </c>
      <c r="K180" s="103"/>
      <c r="M180" s="101">
        <f t="shared" si="7"/>
        <v>3301</v>
      </c>
    </row>
    <row r="181" spans="2:13" s="101" customFormat="1">
      <c r="B181" s="650" t="s">
        <v>319</v>
      </c>
      <c r="C181" s="651" t="s">
        <v>704</v>
      </c>
      <c r="D181" s="434" t="s">
        <v>338</v>
      </c>
      <c r="E181" s="650" t="s">
        <v>1067</v>
      </c>
      <c r="F181" s="651">
        <v>201509</v>
      </c>
      <c r="G181" s="652">
        <v>-22.150000000000002</v>
      </c>
      <c r="H181" s="112">
        <f t="shared" si="6"/>
        <v>2015</v>
      </c>
      <c r="I181" s="313">
        <v>20</v>
      </c>
      <c r="J181" s="107" t="s">
        <v>189</v>
      </c>
      <c r="K181" s="103"/>
      <c r="M181" s="101">
        <f t="shared" si="7"/>
        <v>3301</v>
      </c>
    </row>
    <row r="182" spans="2:13" s="101" customFormat="1">
      <c r="B182" s="650" t="s">
        <v>319</v>
      </c>
      <c r="C182" s="651" t="s">
        <v>704</v>
      </c>
      <c r="D182" s="434" t="s">
        <v>338</v>
      </c>
      <c r="E182" s="650" t="s">
        <v>1067</v>
      </c>
      <c r="F182" s="651">
        <v>201509</v>
      </c>
      <c r="G182" s="652">
        <v>-1.28</v>
      </c>
      <c r="H182" s="112">
        <f t="shared" si="6"/>
        <v>2015</v>
      </c>
      <c r="I182" s="313">
        <v>20</v>
      </c>
      <c r="J182" s="107" t="s">
        <v>189</v>
      </c>
      <c r="K182" s="103"/>
      <c r="M182" s="101">
        <f t="shared" si="7"/>
        <v>3301</v>
      </c>
    </row>
    <row r="183" spans="2:13" s="101" customFormat="1">
      <c r="B183" s="650" t="s">
        <v>319</v>
      </c>
      <c r="C183" s="651" t="s">
        <v>743</v>
      </c>
      <c r="D183" s="434" t="s">
        <v>338</v>
      </c>
      <c r="E183" s="650" t="s">
        <v>744</v>
      </c>
      <c r="F183" s="651">
        <v>201509</v>
      </c>
      <c r="G183" s="652">
        <v>-447.33</v>
      </c>
      <c r="H183" s="112">
        <f t="shared" si="6"/>
        <v>2015</v>
      </c>
      <c r="I183" s="313">
        <v>20</v>
      </c>
      <c r="J183" s="107" t="s">
        <v>189</v>
      </c>
      <c r="K183" s="103"/>
      <c r="M183" s="101">
        <f t="shared" si="7"/>
        <v>3301</v>
      </c>
    </row>
    <row r="184" spans="2:13" s="101" customFormat="1">
      <c r="B184" s="650" t="s">
        <v>319</v>
      </c>
      <c r="C184" s="651" t="s">
        <v>743</v>
      </c>
      <c r="D184" s="434" t="s">
        <v>338</v>
      </c>
      <c r="E184" s="650" t="s">
        <v>744</v>
      </c>
      <c r="F184" s="651">
        <v>201509</v>
      </c>
      <c r="G184" s="652">
        <v>-7.5200000000000005</v>
      </c>
      <c r="H184" s="112">
        <f t="shared" si="6"/>
        <v>2015</v>
      </c>
      <c r="I184" s="313">
        <v>20</v>
      </c>
      <c r="J184" s="107" t="s">
        <v>189</v>
      </c>
      <c r="K184" s="103"/>
      <c r="M184" s="101">
        <f t="shared" si="7"/>
        <v>3301</v>
      </c>
    </row>
    <row r="185" spans="2:13" s="101" customFormat="1">
      <c r="B185" s="650" t="s">
        <v>319</v>
      </c>
      <c r="C185" s="651" t="s">
        <v>486</v>
      </c>
      <c r="D185" s="434" t="s">
        <v>338</v>
      </c>
      <c r="E185" s="650" t="s">
        <v>487</v>
      </c>
      <c r="F185" s="651">
        <v>201509</v>
      </c>
      <c r="G185" s="652">
        <v>-0.22</v>
      </c>
      <c r="H185" s="112">
        <f t="shared" si="6"/>
        <v>2015</v>
      </c>
      <c r="I185" s="313">
        <v>20</v>
      </c>
      <c r="J185" s="107" t="s">
        <v>189</v>
      </c>
      <c r="K185" s="103"/>
      <c r="M185" s="101">
        <f t="shared" si="7"/>
        <v>3301</v>
      </c>
    </row>
    <row r="186" spans="2:13" s="101" customFormat="1">
      <c r="B186" s="650" t="s">
        <v>319</v>
      </c>
      <c r="C186" s="651" t="s">
        <v>486</v>
      </c>
      <c r="D186" s="434" t="s">
        <v>338</v>
      </c>
      <c r="E186" s="650" t="s">
        <v>487</v>
      </c>
      <c r="F186" s="651">
        <v>201509</v>
      </c>
      <c r="G186" s="652">
        <v>-0.01</v>
      </c>
      <c r="H186" s="112">
        <f t="shared" si="6"/>
        <v>2015</v>
      </c>
      <c r="I186" s="313">
        <v>20</v>
      </c>
      <c r="J186" s="107" t="s">
        <v>189</v>
      </c>
      <c r="K186" s="103"/>
      <c r="M186" s="101">
        <f t="shared" si="7"/>
        <v>3301</v>
      </c>
    </row>
    <row r="187" spans="2:13" s="101" customFormat="1">
      <c r="B187" s="650" t="s">
        <v>326</v>
      </c>
      <c r="C187" s="651" t="s">
        <v>567</v>
      </c>
      <c r="D187" s="434" t="s">
        <v>335</v>
      </c>
      <c r="E187" s="650" t="s">
        <v>494</v>
      </c>
      <c r="F187" s="651">
        <v>201509</v>
      </c>
      <c r="G187" s="652">
        <v>10.38</v>
      </c>
      <c r="H187" s="112">
        <f t="shared" si="6"/>
        <v>2015</v>
      </c>
      <c r="I187" s="313">
        <v>20</v>
      </c>
      <c r="J187" s="107" t="s">
        <v>189</v>
      </c>
      <c r="K187" s="103"/>
      <c r="M187" s="101">
        <f t="shared" si="7"/>
        <v>3301</v>
      </c>
    </row>
    <row r="188" spans="2:13" s="101" customFormat="1">
      <c r="B188" s="650" t="s">
        <v>319</v>
      </c>
      <c r="C188" s="651" t="s">
        <v>567</v>
      </c>
      <c r="D188" s="434" t="s">
        <v>335</v>
      </c>
      <c r="E188" s="650" t="s">
        <v>494</v>
      </c>
      <c r="F188" s="651">
        <v>201509</v>
      </c>
      <c r="G188" s="652">
        <v>31.57</v>
      </c>
      <c r="H188" s="112">
        <f t="shared" si="6"/>
        <v>2015</v>
      </c>
      <c r="I188" s="313">
        <v>20</v>
      </c>
      <c r="J188" s="107" t="s">
        <v>189</v>
      </c>
      <c r="K188" s="103"/>
      <c r="M188" s="101">
        <f t="shared" si="7"/>
        <v>3301</v>
      </c>
    </row>
    <row r="189" spans="2:13" s="101" customFormat="1">
      <c r="B189" s="650" t="s">
        <v>319</v>
      </c>
      <c r="C189" s="651" t="s">
        <v>567</v>
      </c>
      <c r="D189" s="434" t="s">
        <v>335</v>
      </c>
      <c r="E189" s="650" t="s">
        <v>494</v>
      </c>
      <c r="F189" s="651">
        <v>201509</v>
      </c>
      <c r="G189" s="652">
        <v>1.31</v>
      </c>
      <c r="H189" s="112">
        <f t="shared" si="6"/>
        <v>2015</v>
      </c>
      <c r="I189" s="313">
        <v>20</v>
      </c>
      <c r="J189" s="107" t="s">
        <v>189</v>
      </c>
      <c r="K189" s="103"/>
      <c r="M189" s="101">
        <f t="shared" si="7"/>
        <v>3301</v>
      </c>
    </row>
    <row r="190" spans="2:13" s="101" customFormat="1">
      <c r="B190" s="650" t="s">
        <v>319</v>
      </c>
      <c r="C190" s="651" t="s">
        <v>745</v>
      </c>
      <c r="D190" s="434" t="s">
        <v>335</v>
      </c>
      <c r="E190" s="650" t="s">
        <v>1068</v>
      </c>
      <c r="F190" s="651">
        <v>201509</v>
      </c>
      <c r="G190" s="652">
        <v>-10229.73</v>
      </c>
      <c r="H190" s="112">
        <f t="shared" si="6"/>
        <v>2015</v>
      </c>
      <c r="I190" s="313">
        <v>20</v>
      </c>
      <c r="J190" s="107" t="s">
        <v>189</v>
      </c>
      <c r="K190" s="103"/>
      <c r="M190" s="101">
        <f t="shared" si="7"/>
        <v>3301</v>
      </c>
    </row>
    <row r="191" spans="2:13" s="101" customFormat="1">
      <c r="B191" s="650" t="s">
        <v>319</v>
      </c>
      <c r="C191" s="651" t="s">
        <v>745</v>
      </c>
      <c r="D191" s="434" t="s">
        <v>335</v>
      </c>
      <c r="E191" s="650" t="s">
        <v>1068</v>
      </c>
      <c r="F191" s="651">
        <v>201509</v>
      </c>
      <c r="G191" s="652">
        <v>-386.96000000000004</v>
      </c>
      <c r="H191" s="112">
        <f t="shared" si="6"/>
        <v>2015</v>
      </c>
      <c r="I191" s="313">
        <v>20</v>
      </c>
      <c r="J191" s="107" t="s">
        <v>189</v>
      </c>
      <c r="K191" s="103"/>
      <c r="M191" s="101">
        <f t="shared" si="7"/>
        <v>3301</v>
      </c>
    </row>
    <row r="192" spans="2:13" s="101" customFormat="1">
      <c r="B192" s="650" t="s">
        <v>319</v>
      </c>
      <c r="C192" s="651" t="s">
        <v>956</v>
      </c>
      <c r="D192" s="434" t="s">
        <v>335</v>
      </c>
      <c r="E192" s="650" t="s">
        <v>1069</v>
      </c>
      <c r="F192" s="651">
        <v>201509</v>
      </c>
      <c r="G192" s="652">
        <v>-11473.52</v>
      </c>
      <c r="H192" s="112">
        <f t="shared" si="6"/>
        <v>2015</v>
      </c>
      <c r="I192" s="313">
        <v>20</v>
      </c>
      <c r="J192" s="107" t="s">
        <v>189</v>
      </c>
      <c r="K192" s="103"/>
      <c r="M192" s="101">
        <f t="shared" si="7"/>
        <v>3301</v>
      </c>
    </row>
    <row r="193" spans="2:13" s="101" customFormat="1">
      <c r="B193" s="650" t="s">
        <v>319</v>
      </c>
      <c r="C193" s="651" t="s">
        <v>956</v>
      </c>
      <c r="D193" s="434" t="s">
        <v>335</v>
      </c>
      <c r="E193" s="650" t="s">
        <v>1069</v>
      </c>
      <c r="F193" s="651">
        <v>201509</v>
      </c>
      <c r="G193" s="652">
        <v>-1118.6200000000001</v>
      </c>
      <c r="H193" s="112">
        <f t="shared" si="6"/>
        <v>2015</v>
      </c>
      <c r="I193" s="313">
        <v>20</v>
      </c>
      <c r="J193" s="107" t="s">
        <v>189</v>
      </c>
      <c r="K193" s="103"/>
      <c r="M193" s="101">
        <f t="shared" si="7"/>
        <v>3301</v>
      </c>
    </row>
    <row r="194" spans="2:13" s="101" customFormat="1" ht="15">
      <c r="B194" s="650" t="s">
        <v>319</v>
      </c>
      <c r="C194" s="651" t="s">
        <v>956</v>
      </c>
      <c r="D194" s="435" t="s">
        <v>335</v>
      </c>
      <c r="E194" s="650" t="s">
        <v>957</v>
      </c>
      <c r="F194" s="651">
        <v>201511</v>
      </c>
      <c r="G194" s="652">
        <v>480.45</v>
      </c>
      <c r="H194" s="112">
        <f t="shared" si="6"/>
        <v>2016</v>
      </c>
      <c r="I194" s="313">
        <v>20</v>
      </c>
      <c r="J194" s="107" t="s">
        <v>189</v>
      </c>
      <c r="K194" s="103"/>
      <c r="M194" s="101">
        <f t="shared" si="7"/>
        <v>3301</v>
      </c>
    </row>
    <row r="195" spans="2:13" s="101" customFormat="1" ht="15">
      <c r="B195" s="650" t="s">
        <v>319</v>
      </c>
      <c r="C195" s="651" t="s">
        <v>956</v>
      </c>
      <c r="D195" s="435" t="s">
        <v>335</v>
      </c>
      <c r="E195" s="650" t="s">
        <v>957</v>
      </c>
      <c r="F195" s="651">
        <v>201511</v>
      </c>
      <c r="G195" s="652">
        <v>-586.91</v>
      </c>
      <c r="H195" s="112">
        <f t="shared" si="6"/>
        <v>2016</v>
      </c>
      <c r="I195" s="313">
        <v>20</v>
      </c>
      <c r="J195" s="107" t="s">
        <v>189</v>
      </c>
      <c r="K195" s="103"/>
      <c r="M195" s="101">
        <f t="shared" si="7"/>
        <v>3301</v>
      </c>
    </row>
    <row r="196" spans="2:13" s="101" customFormat="1" ht="15">
      <c r="B196" s="650" t="s">
        <v>319</v>
      </c>
      <c r="C196" s="651" t="s">
        <v>956</v>
      </c>
      <c r="D196" s="435" t="s">
        <v>335</v>
      </c>
      <c r="E196" s="650" t="s">
        <v>957</v>
      </c>
      <c r="F196" s="651">
        <v>201512</v>
      </c>
      <c r="G196" s="652">
        <v>-18.059999999999999</v>
      </c>
      <c r="H196" s="112">
        <f t="shared" si="6"/>
        <v>2016</v>
      </c>
      <c r="I196" s="313">
        <v>20</v>
      </c>
      <c r="J196" s="107" t="s">
        <v>189</v>
      </c>
      <c r="K196" s="103"/>
      <c r="M196" s="101">
        <f t="shared" si="7"/>
        <v>3301</v>
      </c>
    </row>
    <row r="197" spans="2:13" s="101" customFormat="1" ht="15">
      <c r="B197" s="650" t="s">
        <v>319</v>
      </c>
      <c r="C197" s="651" t="s">
        <v>956</v>
      </c>
      <c r="D197" s="435" t="s">
        <v>335</v>
      </c>
      <c r="E197" s="650" t="s">
        <v>957</v>
      </c>
      <c r="F197" s="651">
        <v>201512</v>
      </c>
      <c r="G197" s="652">
        <v>-3.62</v>
      </c>
      <c r="H197" s="112">
        <f t="shared" si="6"/>
        <v>2016</v>
      </c>
      <c r="I197" s="313">
        <v>20</v>
      </c>
      <c r="J197" s="107" t="s">
        <v>189</v>
      </c>
      <c r="K197" s="103"/>
      <c r="M197" s="101">
        <f t="shared" si="7"/>
        <v>3301</v>
      </c>
    </row>
    <row r="198" spans="2:13" s="101" customFormat="1">
      <c r="B198" s="650" t="s">
        <v>326</v>
      </c>
      <c r="C198" s="651" t="s">
        <v>815</v>
      </c>
      <c r="D198" s="434" t="s">
        <v>335</v>
      </c>
      <c r="E198" s="650" t="s">
        <v>816</v>
      </c>
      <c r="F198" s="651">
        <v>201509</v>
      </c>
      <c r="G198" s="652">
        <v>-239.24</v>
      </c>
      <c r="H198" s="112">
        <f t="shared" si="6"/>
        <v>2015</v>
      </c>
      <c r="I198" s="313">
        <v>20</v>
      </c>
      <c r="J198" s="107" t="s">
        <v>189</v>
      </c>
      <c r="K198" s="103"/>
      <c r="M198" s="101">
        <f t="shared" si="7"/>
        <v>3301</v>
      </c>
    </row>
    <row r="199" spans="2:13" s="101" customFormat="1">
      <c r="B199" s="650" t="s">
        <v>319</v>
      </c>
      <c r="C199" s="651" t="s">
        <v>815</v>
      </c>
      <c r="D199" s="434" t="s">
        <v>335</v>
      </c>
      <c r="E199" s="650" t="s">
        <v>816</v>
      </c>
      <c r="F199" s="651">
        <v>201509</v>
      </c>
      <c r="G199" s="652">
        <v>-8296.61</v>
      </c>
      <c r="H199" s="112">
        <f t="shared" si="6"/>
        <v>2015</v>
      </c>
      <c r="I199" s="313">
        <v>20</v>
      </c>
      <c r="J199" s="107" t="s">
        <v>189</v>
      </c>
      <c r="K199" s="103"/>
      <c r="M199" s="101">
        <f t="shared" si="7"/>
        <v>3301</v>
      </c>
    </row>
    <row r="200" spans="2:13" s="101" customFormat="1">
      <c r="B200" s="650" t="s">
        <v>319</v>
      </c>
      <c r="C200" s="651" t="s">
        <v>815</v>
      </c>
      <c r="D200" s="434" t="s">
        <v>335</v>
      </c>
      <c r="E200" s="650" t="s">
        <v>816</v>
      </c>
      <c r="F200" s="651">
        <v>201509</v>
      </c>
      <c r="G200" s="652">
        <v>-532.73</v>
      </c>
      <c r="H200" s="112">
        <f t="shared" ref="H200:H263" si="8">IF(F200&gt;$H$5,0+2016,0+2015)</f>
        <v>2015</v>
      </c>
      <c r="I200" s="313">
        <v>20</v>
      </c>
      <c r="J200" s="107" t="s">
        <v>189</v>
      </c>
      <c r="K200" s="103"/>
      <c r="M200" s="101">
        <f t="shared" ref="M200:M263" si="9">IF(LEFT(D200,2)="34",3401,IF(LEFT(D200,2)="33",3301))</f>
        <v>3301</v>
      </c>
    </row>
    <row r="201" spans="2:13" s="101" customFormat="1" ht="15">
      <c r="B201" s="650" t="s">
        <v>326</v>
      </c>
      <c r="C201" s="651" t="s">
        <v>815</v>
      </c>
      <c r="D201" s="435" t="s">
        <v>335</v>
      </c>
      <c r="E201" s="650" t="s">
        <v>816</v>
      </c>
      <c r="F201" s="651">
        <v>201511</v>
      </c>
      <c r="G201" s="652">
        <v>-14911.61</v>
      </c>
      <c r="H201" s="112">
        <f t="shared" si="8"/>
        <v>2016</v>
      </c>
      <c r="I201" s="313">
        <v>20</v>
      </c>
      <c r="J201" s="107" t="s">
        <v>189</v>
      </c>
      <c r="K201" s="103"/>
      <c r="M201" s="101">
        <f t="shared" si="9"/>
        <v>3301</v>
      </c>
    </row>
    <row r="202" spans="2:13" s="101" customFormat="1" ht="15">
      <c r="B202" s="650" t="s">
        <v>319</v>
      </c>
      <c r="C202" s="651" t="s">
        <v>815</v>
      </c>
      <c r="D202" s="435" t="s">
        <v>335</v>
      </c>
      <c r="E202" s="650" t="s">
        <v>816</v>
      </c>
      <c r="F202" s="651">
        <v>201511</v>
      </c>
      <c r="G202" s="652">
        <v>27392.31</v>
      </c>
      <c r="H202" s="112">
        <f t="shared" si="8"/>
        <v>2016</v>
      </c>
      <c r="I202" s="313">
        <v>20</v>
      </c>
      <c r="J202" s="107" t="s">
        <v>189</v>
      </c>
      <c r="K202" s="103"/>
      <c r="M202" s="101">
        <f t="shared" si="9"/>
        <v>3301</v>
      </c>
    </row>
    <row r="203" spans="2:13" s="101" customFormat="1" ht="15">
      <c r="B203" s="650" t="s">
        <v>319</v>
      </c>
      <c r="C203" s="651" t="s">
        <v>815</v>
      </c>
      <c r="D203" s="435" t="s">
        <v>335</v>
      </c>
      <c r="E203" s="650" t="s">
        <v>816</v>
      </c>
      <c r="F203" s="651">
        <v>201511</v>
      </c>
      <c r="G203" s="652">
        <v>-12480.7</v>
      </c>
      <c r="H203" s="112">
        <f t="shared" si="8"/>
        <v>2016</v>
      </c>
      <c r="I203" s="313">
        <v>20</v>
      </c>
      <c r="J203" s="107" t="s">
        <v>189</v>
      </c>
      <c r="K203" s="103"/>
      <c r="M203" s="101">
        <f t="shared" si="9"/>
        <v>3301</v>
      </c>
    </row>
    <row r="204" spans="2:13" s="101" customFormat="1">
      <c r="B204" s="650" t="s">
        <v>319</v>
      </c>
      <c r="C204" s="651" t="s">
        <v>488</v>
      </c>
      <c r="D204" s="434" t="s">
        <v>335</v>
      </c>
      <c r="E204" s="650" t="s">
        <v>1070</v>
      </c>
      <c r="F204" s="651">
        <v>201509</v>
      </c>
      <c r="G204" s="652">
        <v>-38.450000000000003</v>
      </c>
      <c r="H204" s="112">
        <f t="shared" si="8"/>
        <v>2015</v>
      </c>
      <c r="I204" s="313">
        <v>20</v>
      </c>
      <c r="J204" s="107" t="s">
        <v>189</v>
      </c>
      <c r="K204" s="103"/>
      <c r="M204" s="101">
        <f t="shared" si="9"/>
        <v>3301</v>
      </c>
    </row>
    <row r="205" spans="2:13" s="101" customFormat="1">
      <c r="B205" s="650" t="s">
        <v>319</v>
      </c>
      <c r="C205" s="651" t="s">
        <v>488</v>
      </c>
      <c r="D205" s="434" t="s">
        <v>335</v>
      </c>
      <c r="E205" s="650" t="s">
        <v>1070</v>
      </c>
      <c r="F205" s="651">
        <v>201509</v>
      </c>
      <c r="G205" s="652">
        <v>-1.05</v>
      </c>
      <c r="H205" s="112">
        <f t="shared" si="8"/>
        <v>2015</v>
      </c>
      <c r="I205" s="313">
        <v>20</v>
      </c>
      <c r="J205" s="107" t="s">
        <v>189</v>
      </c>
      <c r="K205" s="103"/>
      <c r="M205" s="101">
        <f t="shared" si="9"/>
        <v>3301</v>
      </c>
    </row>
    <row r="206" spans="2:13" s="101" customFormat="1">
      <c r="B206" s="650" t="s">
        <v>319</v>
      </c>
      <c r="C206" s="651" t="s">
        <v>560</v>
      </c>
      <c r="D206" s="434" t="s">
        <v>335</v>
      </c>
      <c r="E206" s="650" t="s">
        <v>1071</v>
      </c>
      <c r="F206" s="651">
        <v>201509</v>
      </c>
      <c r="G206" s="652">
        <v>-9.7799999999999994</v>
      </c>
      <c r="H206" s="112">
        <f t="shared" si="8"/>
        <v>2015</v>
      </c>
      <c r="I206" s="313">
        <v>20</v>
      </c>
      <c r="J206" s="107" t="s">
        <v>189</v>
      </c>
      <c r="K206" s="103"/>
      <c r="M206" s="101">
        <f t="shared" si="9"/>
        <v>3301</v>
      </c>
    </row>
    <row r="207" spans="2:13" s="101" customFormat="1">
      <c r="B207" s="650" t="s">
        <v>319</v>
      </c>
      <c r="C207" s="651" t="s">
        <v>560</v>
      </c>
      <c r="D207" s="434" t="s">
        <v>335</v>
      </c>
      <c r="E207" s="650" t="s">
        <v>1071</v>
      </c>
      <c r="F207" s="651">
        <v>201509</v>
      </c>
      <c r="G207" s="652">
        <v>-0.69000000000000006</v>
      </c>
      <c r="H207" s="112">
        <f t="shared" si="8"/>
        <v>2015</v>
      </c>
      <c r="I207" s="313">
        <v>20</v>
      </c>
      <c r="J207" s="107" t="s">
        <v>189</v>
      </c>
      <c r="K207" s="103"/>
      <c r="M207" s="101">
        <f t="shared" si="9"/>
        <v>3301</v>
      </c>
    </row>
    <row r="208" spans="2:13" s="101" customFormat="1">
      <c r="B208" s="650" t="s">
        <v>319</v>
      </c>
      <c r="C208" s="651" t="s">
        <v>706</v>
      </c>
      <c r="D208" s="434" t="s">
        <v>335</v>
      </c>
      <c r="E208" s="650" t="s">
        <v>707</v>
      </c>
      <c r="F208" s="651">
        <v>201509</v>
      </c>
      <c r="G208" s="652">
        <v>-4301.07</v>
      </c>
      <c r="H208" s="112">
        <f t="shared" si="8"/>
        <v>2015</v>
      </c>
      <c r="I208" s="313">
        <v>20</v>
      </c>
      <c r="J208" s="107" t="s">
        <v>189</v>
      </c>
      <c r="K208" s="103"/>
      <c r="M208" s="101">
        <f t="shared" si="9"/>
        <v>3301</v>
      </c>
    </row>
    <row r="209" spans="2:13" s="101" customFormat="1">
      <c r="B209" s="650" t="s">
        <v>319</v>
      </c>
      <c r="C209" s="651" t="s">
        <v>706</v>
      </c>
      <c r="D209" s="434" t="s">
        <v>335</v>
      </c>
      <c r="E209" s="650" t="s">
        <v>707</v>
      </c>
      <c r="F209" s="651">
        <v>201509</v>
      </c>
      <c r="G209" s="652">
        <v>-678.02</v>
      </c>
      <c r="H209" s="112">
        <f t="shared" si="8"/>
        <v>2015</v>
      </c>
      <c r="I209" s="313">
        <v>20</v>
      </c>
      <c r="J209" s="107" t="s">
        <v>189</v>
      </c>
      <c r="K209" s="103"/>
      <c r="M209" s="101">
        <f t="shared" si="9"/>
        <v>3301</v>
      </c>
    </row>
    <row r="210" spans="2:13" s="101" customFormat="1">
      <c r="B210" s="650" t="s">
        <v>326</v>
      </c>
      <c r="C210" s="651" t="s">
        <v>461</v>
      </c>
      <c r="D210" s="434" t="s">
        <v>335</v>
      </c>
      <c r="E210" s="650" t="s">
        <v>1072</v>
      </c>
      <c r="F210" s="651">
        <v>201509</v>
      </c>
      <c r="G210" s="652">
        <v>-0.24</v>
      </c>
      <c r="H210" s="112">
        <f t="shared" si="8"/>
        <v>2015</v>
      </c>
      <c r="I210" s="313">
        <v>20</v>
      </c>
      <c r="J210" s="107" t="s">
        <v>189</v>
      </c>
      <c r="K210" s="103"/>
      <c r="M210" s="101">
        <f t="shared" si="9"/>
        <v>3301</v>
      </c>
    </row>
    <row r="211" spans="2:13" s="101" customFormat="1">
      <c r="B211" s="650" t="s">
        <v>319</v>
      </c>
      <c r="C211" s="651" t="s">
        <v>461</v>
      </c>
      <c r="D211" s="434" t="s">
        <v>335</v>
      </c>
      <c r="E211" s="650" t="s">
        <v>1072</v>
      </c>
      <c r="F211" s="651">
        <v>201509</v>
      </c>
      <c r="G211" s="652">
        <v>-34.47</v>
      </c>
      <c r="H211" s="112">
        <f t="shared" si="8"/>
        <v>2015</v>
      </c>
      <c r="I211" s="313">
        <v>20</v>
      </c>
      <c r="J211" s="107" t="s">
        <v>189</v>
      </c>
      <c r="K211" s="103"/>
      <c r="M211" s="101">
        <f t="shared" si="9"/>
        <v>3301</v>
      </c>
    </row>
    <row r="212" spans="2:13" s="101" customFormat="1">
      <c r="B212" s="650" t="s">
        <v>319</v>
      </c>
      <c r="C212" s="651" t="s">
        <v>461</v>
      </c>
      <c r="D212" s="434" t="s">
        <v>335</v>
      </c>
      <c r="E212" s="650" t="s">
        <v>1072</v>
      </c>
      <c r="F212" s="651">
        <v>201509</v>
      </c>
      <c r="G212" s="652">
        <v>-0.61</v>
      </c>
      <c r="H212" s="112">
        <f t="shared" si="8"/>
        <v>2015</v>
      </c>
      <c r="I212" s="313">
        <v>20</v>
      </c>
      <c r="J212" s="107" t="s">
        <v>189</v>
      </c>
      <c r="K212" s="103"/>
      <c r="M212" s="101">
        <f t="shared" si="9"/>
        <v>3301</v>
      </c>
    </row>
    <row r="213" spans="2:13" s="101" customFormat="1">
      <c r="B213" s="650" t="s">
        <v>319</v>
      </c>
      <c r="C213" s="651" t="s">
        <v>568</v>
      </c>
      <c r="D213" s="434" t="s">
        <v>335</v>
      </c>
      <c r="E213" s="650" t="s">
        <v>1073</v>
      </c>
      <c r="F213" s="651">
        <v>201509</v>
      </c>
      <c r="G213" s="652">
        <v>-0.56000000000000005</v>
      </c>
      <c r="H213" s="112">
        <f t="shared" si="8"/>
        <v>2015</v>
      </c>
      <c r="I213" s="313">
        <v>20</v>
      </c>
      <c r="J213" s="107" t="s">
        <v>189</v>
      </c>
      <c r="K213" s="103"/>
      <c r="M213" s="101">
        <f t="shared" si="9"/>
        <v>3301</v>
      </c>
    </row>
    <row r="214" spans="2:13" s="101" customFormat="1">
      <c r="B214" s="650" t="s">
        <v>319</v>
      </c>
      <c r="C214" s="651" t="s">
        <v>568</v>
      </c>
      <c r="D214" s="434" t="s">
        <v>335</v>
      </c>
      <c r="E214" s="650" t="s">
        <v>1073</v>
      </c>
      <c r="F214" s="651">
        <v>201509</v>
      </c>
      <c r="G214" s="652">
        <v>-0.03</v>
      </c>
      <c r="H214" s="112">
        <f t="shared" si="8"/>
        <v>2015</v>
      </c>
      <c r="I214" s="313">
        <v>20</v>
      </c>
      <c r="J214" s="107" t="s">
        <v>189</v>
      </c>
      <c r="K214" s="103"/>
      <c r="M214" s="101">
        <f t="shared" si="9"/>
        <v>3301</v>
      </c>
    </row>
    <row r="215" spans="2:13" s="101" customFormat="1">
      <c r="B215" s="650" t="s">
        <v>319</v>
      </c>
      <c r="C215" s="651" t="s">
        <v>817</v>
      </c>
      <c r="D215" s="434" t="s">
        <v>335</v>
      </c>
      <c r="E215" s="650" t="s">
        <v>1074</v>
      </c>
      <c r="F215" s="651">
        <v>201509</v>
      </c>
      <c r="G215" s="652">
        <v>-11894.550000000001</v>
      </c>
      <c r="H215" s="112">
        <f t="shared" si="8"/>
        <v>2015</v>
      </c>
      <c r="I215" s="313">
        <v>20</v>
      </c>
      <c r="J215" s="107" t="s">
        <v>189</v>
      </c>
      <c r="K215" s="103"/>
      <c r="M215" s="101">
        <f t="shared" si="9"/>
        <v>3301</v>
      </c>
    </row>
    <row r="216" spans="2:13" s="101" customFormat="1">
      <c r="B216" s="650" t="s">
        <v>319</v>
      </c>
      <c r="C216" s="651" t="s">
        <v>817</v>
      </c>
      <c r="D216" s="434" t="s">
        <v>335</v>
      </c>
      <c r="E216" s="650" t="s">
        <v>1074</v>
      </c>
      <c r="F216" s="651">
        <v>201509</v>
      </c>
      <c r="G216" s="652">
        <v>9963.32</v>
      </c>
      <c r="H216" s="112">
        <f t="shared" si="8"/>
        <v>2015</v>
      </c>
      <c r="I216" s="313">
        <v>20</v>
      </c>
      <c r="J216" s="107" t="s">
        <v>189</v>
      </c>
      <c r="K216" s="103"/>
      <c r="M216" s="101">
        <f t="shared" si="9"/>
        <v>3301</v>
      </c>
    </row>
    <row r="217" spans="2:13" s="101" customFormat="1">
      <c r="B217" s="650" t="s">
        <v>319</v>
      </c>
      <c r="C217" s="651" t="s">
        <v>490</v>
      </c>
      <c r="D217" s="434" t="s">
        <v>335</v>
      </c>
      <c r="E217" s="650" t="s">
        <v>491</v>
      </c>
      <c r="F217" s="651">
        <v>201509</v>
      </c>
      <c r="G217" s="652">
        <v>93.52</v>
      </c>
      <c r="H217" s="112">
        <f t="shared" si="8"/>
        <v>2015</v>
      </c>
      <c r="I217" s="313">
        <v>20</v>
      </c>
      <c r="J217" s="107" t="s">
        <v>189</v>
      </c>
      <c r="K217" s="103"/>
      <c r="M217" s="101">
        <f t="shared" si="9"/>
        <v>3301</v>
      </c>
    </row>
    <row r="218" spans="2:13" s="101" customFormat="1">
      <c r="B218" s="650" t="s">
        <v>319</v>
      </c>
      <c r="C218" s="651" t="s">
        <v>490</v>
      </c>
      <c r="D218" s="434" t="s">
        <v>335</v>
      </c>
      <c r="E218" s="650" t="s">
        <v>491</v>
      </c>
      <c r="F218" s="651">
        <v>201509</v>
      </c>
      <c r="G218" s="652">
        <v>7.9300000000000006</v>
      </c>
      <c r="H218" s="112">
        <f t="shared" si="8"/>
        <v>2015</v>
      </c>
      <c r="I218" s="313">
        <v>20</v>
      </c>
      <c r="J218" s="107" t="s">
        <v>189</v>
      </c>
      <c r="K218" s="103"/>
      <c r="M218" s="101">
        <f t="shared" si="9"/>
        <v>3301</v>
      </c>
    </row>
    <row r="219" spans="2:13" s="101" customFormat="1">
      <c r="B219" s="650" t="s">
        <v>319</v>
      </c>
      <c r="C219" s="651" t="s">
        <v>1027</v>
      </c>
      <c r="D219" s="434" t="s">
        <v>338</v>
      </c>
      <c r="E219" s="650" t="s">
        <v>1075</v>
      </c>
      <c r="F219" s="651">
        <v>201509</v>
      </c>
      <c r="G219" s="652">
        <v>56967.700000000004</v>
      </c>
      <c r="H219" s="112">
        <f t="shared" si="8"/>
        <v>2015</v>
      </c>
      <c r="I219" s="313">
        <v>20</v>
      </c>
      <c r="J219" s="107" t="s">
        <v>189</v>
      </c>
      <c r="K219" s="103"/>
      <c r="M219" s="101">
        <f t="shared" si="9"/>
        <v>3301</v>
      </c>
    </row>
    <row r="220" spans="2:13" s="101" customFormat="1">
      <c r="B220" s="650" t="s">
        <v>319</v>
      </c>
      <c r="C220" s="651" t="s">
        <v>1027</v>
      </c>
      <c r="D220" s="434" t="s">
        <v>338</v>
      </c>
      <c r="E220" s="650" t="s">
        <v>1075</v>
      </c>
      <c r="F220" s="651">
        <v>201509</v>
      </c>
      <c r="G220" s="652">
        <v>1032.48</v>
      </c>
      <c r="H220" s="112">
        <f t="shared" si="8"/>
        <v>2015</v>
      </c>
      <c r="I220" s="313">
        <v>20</v>
      </c>
      <c r="J220" s="107" t="s">
        <v>189</v>
      </c>
      <c r="K220" s="103"/>
      <c r="M220" s="101">
        <f t="shared" si="9"/>
        <v>3301</v>
      </c>
    </row>
    <row r="221" spans="2:13" s="101" customFormat="1" ht="15">
      <c r="B221" s="650" t="s">
        <v>319</v>
      </c>
      <c r="C221" s="651" t="s">
        <v>1027</v>
      </c>
      <c r="D221" s="435" t="s">
        <v>338</v>
      </c>
      <c r="E221" s="650" t="s">
        <v>1028</v>
      </c>
      <c r="F221" s="651">
        <v>201510</v>
      </c>
      <c r="G221" s="652">
        <v>496.2</v>
      </c>
      <c r="H221" s="112">
        <f t="shared" si="8"/>
        <v>2016</v>
      </c>
      <c r="I221" s="313">
        <v>20</v>
      </c>
      <c r="J221" s="107" t="s">
        <v>189</v>
      </c>
      <c r="K221" s="103"/>
      <c r="M221" s="101">
        <f t="shared" si="9"/>
        <v>3301</v>
      </c>
    </row>
    <row r="222" spans="2:13" s="101" customFormat="1" ht="15">
      <c r="B222" s="650" t="s">
        <v>319</v>
      </c>
      <c r="C222" s="651" t="s">
        <v>1027</v>
      </c>
      <c r="D222" s="435" t="s">
        <v>338</v>
      </c>
      <c r="E222" s="650" t="s">
        <v>1028</v>
      </c>
      <c r="F222" s="651">
        <v>201510</v>
      </c>
      <c r="G222" s="652">
        <v>9.01</v>
      </c>
      <c r="H222" s="112">
        <f t="shared" si="8"/>
        <v>2016</v>
      </c>
      <c r="I222" s="313">
        <v>20</v>
      </c>
      <c r="J222" s="107" t="s">
        <v>189</v>
      </c>
      <c r="K222" s="103"/>
      <c r="M222" s="101">
        <f t="shared" si="9"/>
        <v>3301</v>
      </c>
    </row>
    <row r="223" spans="2:13" s="101" customFormat="1" ht="15">
      <c r="B223" s="650" t="s">
        <v>319</v>
      </c>
      <c r="C223" s="651" t="s">
        <v>1027</v>
      </c>
      <c r="D223" s="435" t="s">
        <v>338</v>
      </c>
      <c r="E223" s="650" t="s">
        <v>1028</v>
      </c>
      <c r="F223" s="651">
        <v>201511</v>
      </c>
      <c r="G223" s="652">
        <v>-1103.95</v>
      </c>
      <c r="H223" s="112">
        <f t="shared" si="8"/>
        <v>2016</v>
      </c>
      <c r="I223" s="313">
        <v>20</v>
      </c>
      <c r="J223" s="107" t="s">
        <v>189</v>
      </c>
      <c r="K223" s="103"/>
      <c r="M223" s="101">
        <f t="shared" si="9"/>
        <v>3301</v>
      </c>
    </row>
    <row r="224" spans="2:13" s="101" customFormat="1" ht="15">
      <c r="B224" s="650" t="s">
        <v>319</v>
      </c>
      <c r="C224" s="651" t="s">
        <v>1027</v>
      </c>
      <c r="D224" s="435" t="s">
        <v>338</v>
      </c>
      <c r="E224" s="650" t="s">
        <v>1028</v>
      </c>
      <c r="F224" s="651">
        <v>201511</v>
      </c>
      <c r="G224" s="652">
        <v>-20</v>
      </c>
      <c r="H224" s="112">
        <f t="shared" si="8"/>
        <v>2016</v>
      </c>
      <c r="I224" s="313">
        <v>20</v>
      </c>
      <c r="J224" s="107" t="s">
        <v>189</v>
      </c>
      <c r="K224" s="103"/>
      <c r="M224" s="101">
        <f t="shared" si="9"/>
        <v>3301</v>
      </c>
    </row>
    <row r="225" spans="2:13" s="101" customFormat="1" ht="15">
      <c r="B225" s="650" t="s">
        <v>319</v>
      </c>
      <c r="C225" s="651" t="s">
        <v>1027</v>
      </c>
      <c r="D225" s="435" t="s">
        <v>338</v>
      </c>
      <c r="E225" s="650" t="s">
        <v>1028</v>
      </c>
      <c r="F225" s="651">
        <v>201512</v>
      </c>
      <c r="G225" s="652">
        <v>55.91</v>
      </c>
      <c r="H225" s="112">
        <f t="shared" si="8"/>
        <v>2016</v>
      </c>
      <c r="I225" s="313">
        <v>20</v>
      </c>
      <c r="J225" s="107" t="s">
        <v>189</v>
      </c>
      <c r="K225" s="103"/>
      <c r="M225" s="101">
        <f t="shared" si="9"/>
        <v>3301</v>
      </c>
    </row>
    <row r="226" spans="2:13" s="101" customFormat="1" ht="15">
      <c r="B226" s="650" t="s">
        <v>319</v>
      </c>
      <c r="C226" s="651" t="s">
        <v>1027</v>
      </c>
      <c r="D226" s="435" t="s">
        <v>338</v>
      </c>
      <c r="E226" s="650" t="s">
        <v>1028</v>
      </c>
      <c r="F226" s="651">
        <v>201512</v>
      </c>
      <c r="G226" s="652">
        <v>3084.21</v>
      </c>
      <c r="H226" s="112">
        <f t="shared" si="8"/>
        <v>2016</v>
      </c>
      <c r="I226" s="313">
        <v>20</v>
      </c>
      <c r="J226" s="107" t="s">
        <v>189</v>
      </c>
      <c r="K226" s="103"/>
      <c r="M226" s="101">
        <f t="shared" si="9"/>
        <v>3301</v>
      </c>
    </row>
    <row r="227" spans="2:13" s="101" customFormat="1" ht="15">
      <c r="B227" s="650" t="s">
        <v>319</v>
      </c>
      <c r="C227" s="651" t="s">
        <v>1076</v>
      </c>
      <c r="D227" s="435" t="s">
        <v>338</v>
      </c>
      <c r="E227" s="650" t="s">
        <v>1077</v>
      </c>
      <c r="F227" s="651">
        <v>201512</v>
      </c>
      <c r="G227" s="652">
        <v>5348.03</v>
      </c>
      <c r="H227" s="112">
        <f t="shared" si="8"/>
        <v>2016</v>
      </c>
      <c r="I227" s="313">
        <v>20</v>
      </c>
      <c r="J227" s="107" t="s">
        <v>189</v>
      </c>
      <c r="K227" s="103"/>
      <c r="M227" s="101">
        <f t="shared" si="9"/>
        <v>3301</v>
      </c>
    </row>
    <row r="228" spans="2:13" s="101" customFormat="1" ht="15">
      <c r="B228" s="650" t="s">
        <v>319</v>
      </c>
      <c r="C228" s="651" t="s">
        <v>1076</v>
      </c>
      <c r="D228" s="435" t="s">
        <v>338</v>
      </c>
      <c r="E228" s="650" t="s">
        <v>1077</v>
      </c>
      <c r="F228" s="651">
        <v>201512</v>
      </c>
      <c r="G228" s="652">
        <v>510114.64</v>
      </c>
      <c r="H228" s="112">
        <f t="shared" si="8"/>
        <v>2016</v>
      </c>
      <c r="I228" s="313">
        <v>20</v>
      </c>
      <c r="J228" s="107" t="s">
        <v>189</v>
      </c>
      <c r="K228" s="103"/>
      <c r="M228" s="101">
        <f t="shared" si="9"/>
        <v>3301</v>
      </c>
    </row>
    <row r="229" spans="2:13" s="101" customFormat="1" ht="15">
      <c r="B229" s="650" t="s">
        <v>319</v>
      </c>
      <c r="C229" s="651" t="s">
        <v>1078</v>
      </c>
      <c r="D229" s="435" t="s">
        <v>338</v>
      </c>
      <c r="E229" s="650" t="s">
        <v>1079</v>
      </c>
      <c r="F229" s="651">
        <v>201512</v>
      </c>
      <c r="G229" s="652">
        <v>24704.27</v>
      </c>
      <c r="H229" s="112">
        <f t="shared" si="8"/>
        <v>2016</v>
      </c>
      <c r="I229" s="313">
        <v>20</v>
      </c>
      <c r="J229" s="107" t="s">
        <v>189</v>
      </c>
      <c r="K229" s="103"/>
      <c r="M229" s="101">
        <f t="shared" si="9"/>
        <v>3301</v>
      </c>
    </row>
    <row r="230" spans="2:13" s="101" customFormat="1" ht="15">
      <c r="B230" s="650" t="s">
        <v>319</v>
      </c>
      <c r="C230" s="651" t="s">
        <v>1078</v>
      </c>
      <c r="D230" s="435" t="s">
        <v>338</v>
      </c>
      <c r="E230" s="650" t="s">
        <v>1079</v>
      </c>
      <c r="F230" s="651">
        <v>201512</v>
      </c>
      <c r="G230" s="652">
        <v>331690.96000000002</v>
      </c>
      <c r="H230" s="112">
        <f t="shared" si="8"/>
        <v>2016</v>
      </c>
      <c r="I230" s="313">
        <v>20</v>
      </c>
      <c r="J230" s="107" t="s">
        <v>189</v>
      </c>
      <c r="K230" s="103"/>
      <c r="M230" s="101">
        <f t="shared" si="9"/>
        <v>3301</v>
      </c>
    </row>
    <row r="231" spans="2:13" s="101" customFormat="1" ht="15">
      <c r="B231" s="650" t="s">
        <v>319</v>
      </c>
      <c r="C231" s="651" t="s">
        <v>1080</v>
      </c>
      <c r="D231" s="435" t="s">
        <v>338</v>
      </c>
      <c r="E231" s="650" t="s">
        <v>1081</v>
      </c>
      <c r="F231" s="651">
        <v>201511</v>
      </c>
      <c r="G231" s="652">
        <v>311357.07</v>
      </c>
      <c r="H231" s="112">
        <f t="shared" si="8"/>
        <v>2016</v>
      </c>
      <c r="I231" s="313">
        <v>20</v>
      </c>
      <c r="J231" s="107" t="s">
        <v>189</v>
      </c>
      <c r="K231" s="103"/>
      <c r="M231" s="101">
        <f t="shared" si="9"/>
        <v>3301</v>
      </c>
    </row>
    <row r="232" spans="2:13" s="101" customFormat="1" ht="15">
      <c r="B232" s="650" t="s">
        <v>319</v>
      </c>
      <c r="C232" s="651" t="s">
        <v>1080</v>
      </c>
      <c r="D232" s="435" t="s">
        <v>338</v>
      </c>
      <c r="E232" s="650" t="s">
        <v>1081</v>
      </c>
      <c r="F232" s="651">
        <v>201511</v>
      </c>
      <c r="G232" s="652">
        <v>7800.93</v>
      </c>
      <c r="H232" s="112">
        <f t="shared" si="8"/>
        <v>2016</v>
      </c>
      <c r="I232" s="313">
        <v>20</v>
      </c>
      <c r="J232" s="107" t="s">
        <v>189</v>
      </c>
      <c r="K232" s="103"/>
      <c r="M232" s="101">
        <f t="shared" si="9"/>
        <v>3301</v>
      </c>
    </row>
    <row r="233" spans="2:13" s="101" customFormat="1" ht="15">
      <c r="B233" s="650" t="s">
        <v>319</v>
      </c>
      <c r="C233" s="651" t="s">
        <v>1080</v>
      </c>
      <c r="D233" s="435" t="s">
        <v>338</v>
      </c>
      <c r="E233" s="650" t="s">
        <v>1081</v>
      </c>
      <c r="F233" s="651">
        <v>201512</v>
      </c>
      <c r="G233" s="652">
        <v>210.01</v>
      </c>
      <c r="H233" s="112">
        <f t="shared" si="8"/>
        <v>2016</v>
      </c>
      <c r="I233" s="313">
        <v>20</v>
      </c>
      <c r="J233" s="107" t="s">
        <v>189</v>
      </c>
      <c r="K233" s="103"/>
      <c r="M233" s="101">
        <f t="shared" si="9"/>
        <v>3301</v>
      </c>
    </row>
    <row r="234" spans="2:13" s="101" customFormat="1" ht="15">
      <c r="B234" s="650" t="s">
        <v>319</v>
      </c>
      <c r="C234" s="651" t="s">
        <v>1080</v>
      </c>
      <c r="D234" s="435" t="s">
        <v>338</v>
      </c>
      <c r="E234" s="650" t="s">
        <v>1081</v>
      </c>
      <c r="F234" s="651">
        <v>201512</v>
      </c>
      <c r="G234" s="652">
        <v>8381.89</v>
      </c>
      <c r="H234" s="112">
        <f t="shared" si="8"/>
        <v>2016</v>
      </c>
      <c r="I234" s="313">
        <v>20</v>
      </c>
      <c r="J234" s="107" t="s">
        <v>189</v>
      </c>
      <c r="K234" s="103"/>
      <c r="M234" s="101">
        <f t="shared" si="9"/>
        <v>3301</v>
      </c>
    </row>
    <row r="235" spans="2:13" s="101" customFormat="1">
      <c r="B235" s="650" t="s">
        <v>319</v>
      </c>
      <c r="C235" s="651" t="s">
        <v>1082</v>
      </c>
      <c r="D235" s="434" t="s">
        <v>338</v>
      </c>
      <c r="E235" s="650" t="s">
        <v>1083</v>
      </c>
      <c r="F235" s="651">
        <v>201509</v>
      </c>
      <c r="G235" s="652">
        <v>202666.25</v>
      </c>
      <c r="H235" s="112">
        <f t="shared" si="8"/>
        <v>2015</v>
      </c>
      <c r="I235" s="313">
        <v>20</v>
      </c>
      <c r="J235" s="107" t="s">
        <v>189</v>
      </c>
      <c r="K235" s="103"/>
      <c r="M235" s="101">
        <f t="shared" si="9"/>
        <v>3301</v>
      </c>
    </row>
    <row r="236" spans="2:13" s="101" customFormat="1">
      <c r="B236" s="650" t="s">
        <v>319</v>
      </c>
      <c r="C236" s="651" t="s">
        <v>1082</v>
      </c>
      <c r="D236" s="434" t="s">
        <v>338</v>
      </c>
      <c r="E236" s="650" t="s">
        <v>1083</v>
      </c>
      <c r="F236" s="651">
        <v>201509</v>
      </c>
      <c r="G236" s="652">
        <v>15492.14</v>
      </c>
      <c r="H236" s="112">
        <f t="shared" si="8"/>
        <v>2015</v>
      </c>
      <c r="I236" s="313">
        <v>20</v>
      </c>
      <c r="J236" s="107" t="s">
        <v>189</v>
      </c>
      <c r="K236" s="103"/>
      <c r="M236" s="101">
        <f t="shared" si="9"/>
        <v>3301</v>
      </c>
    </row>
    <row r="237" spans="2:13" s="101" customFormat="1" ht="15">
      <c r="B237" s="650" t="s">
        <v>319</v>
      </c>
      <c r="C237" s="651" t="s">
        <v>1082</v>
      </c>
      <c r="D237" s="435" t="s">
        <v>338</v>
      </c>
      <c r="E237" s="650" t="s">
        <v>1084</v>
      </c>
      <c r="F237" s="651">
        <v>201510</v>
      </c>
      <c r="G237" s="652">
        <v>-3906.39</v>
      </c>
      <c r="H237" s="112">
        <f t="shared" si="8"/>
        <v>2016</v>
      </c>
      <c r="I237" s="313">
        <v>20</v>
      </c>
      <c r="J237" s="107" t="s">
        <v>189</v>
      </c>
      <c r="K237" s="103"/>
      <c r="M237" s="101">
        <f t="shared" si="9"/>
        <v>3301</v>
      </c>
    </row>
    <row r="238" spans="2:13" s="101" customFormat="1" ht="15">
      <c r="B238" s="650" t="s">
        <v>319</v>
      </c>
      <c r="C238" s="651" t="s">
        <v>1082</v>
      </c>
      <c r="D238" s="435" t="s">
        <v>338</v>
      </c>
      <c r="E238" s="650" t="s">
        <v>1084</v>
      </c>
      <c r="F238" s="651">
        <v>201510</v>
      </c>
      <c r="G238" s="652">
        <v>-298.60000000000002</v>
      </c>
      <c r="H238" s="112">
        <f t="shared" si="8"/>
        <v>2016</v>
      </c>
      <c r="I238" s="313">
        <v>20</v>
      </c>
      <c r="J238" s="107" t="s">
        <v>189</v>
      </c>
      <c r="K238" s="103"/>
      <c r="M238" s="101">
        <f t="shared" si="9"/>
        <v>3301</v>
      </c>
    </row>
    <row r="239" spans="2:13" s="101" customFormat="1" ht="15">
      <c r="B239" s="650" t="s">
        <v>319</v>
      </c>
      <c r="C239" s="651" t="s">
        <v>1082</v>
      </c>
      <c r="D239" s="435" t="s">
        <v>338</v>
      </c>
      <c r="E239" s="650" t="s">
        <v>1084</v>
      </c>
      <c r="F239" s="651">
        <v>201511</v>
      </c>
      <c r="G239" s="652">
        <v>561.80999999999995</v>
      </c>
      <c r="H239" s="112">
        <f t="shared" si="8"/>
        <v>2016</v>
      </c>
      <c r="I239" s="313">
        <v>20</v>
      </c>
      <c r="J239" s="107" t="s">
        <v>189</v>
      </c>
      <c r="K239" s="103"/>
      <c r="M239" s="101">
        <f t="shared" si="9"/>
        <v>3301</v>
      </c>
    </row>
    <row r="240" spans="2:13" s="101" customFormat="1" ht="15">
      <c r="B240" s="650" t="s">
        <v>319</v>
      </c>
      <c r="C240" s="651" t="s">
        <v>1082</v>
      </c>
      <c r="D240" s="435" t="s">
        <v>338</v>
      </c>
      <c r="E240" s="650" t="s">
        <v>1084</v>
      </c>
      <c r="F240" s="651">
        <v>201511</v>
      </c>
      <c r="G240" s="652">
        <v>42.94</v>
      </c>
      <c r="H240" s="112">
        <f t="shared" si="8"/>
        <v>2016</v>
      </c>
      <c r="I240" s="313">
        <v>20</v>
      </c>
      <c r="J240" s="107" t="s">
        <v>189</v>
      </c>
      <c r="K240" s="103"/>
      <c r="M240" s="101">
        <f t="shared" si="9"/>
        <v>3301</v>
      </c>
    </row>
    <row r="241" spans="2:13" s="101" customFormat="1" ht="15">
      <c r="B241" s="650" t="s">
        <v>319</v>
      </c>
      <c r="C241" s="651" t="s">
        <v>1082</v>
      </c>
      <c r="D241" s="435" t="s">
        <v>338</v>
      </c>
      <c r="E241" s="650" t="s">
        <v>1084</v>
      </c>
      <c r="F241" s="651">
        <v>201512</v>
      </c>
      <c r="G241" s="652">
        <v>1.47</v>
      </c>
      <c r="H241" s="112">
        <f t="shared" si="8"/>
        <v>2016</v>
      </c>
      <c r="I241" s="313">
        <v>20</v>
      </c>
      <c r="J241" s="107" t="s">
        <v>189</v>
      </c>
      <c r="K241" s="103"/>
      <c r="M241" s="101">
        <f t="shared" si="9"/>
        <v>3301</v>
      </c>
    </row>
    <row r="242" spans="2:13" s="101" customFormat="1" ht="15">
      <c r="B242" s="650" t="s">
        <v>319</v>
      </c>
      <c r="C242" s="651" t="s">
        <v>1082</v>
      </c>
      <c r="D242" s="435" t="s">
        <v>338</v>
      </c>
      <c r="E242" s="650" t="s">
        <v>1084</v>
      </c>
      <c r="F242" s="651">
        <v>201512</v>
      </c>
      <c r="G242" s="652">
        <v>19.21</v>
      </c>
      <c r="H242" s="112">
        <f t="shared" si="8"/>
        <v>2016</v>
      </c>
      <c r="I242" s="313">
        <v>20</v>
      </c>
      <c r="J242" s="107" t="s">
        <v>189</v>
      </c>
      <c r="K242" s="103"/>
      <c r="M242" s="101">
        <f t="shared" si="9"/>
        <v>3301</v>
      </c>
    </row>
    <row r="243" spans="2:13" s="101" customFormat="1">
      <c r="B243" s="650" t="s">
        <v>319</v>
      </c>
      <c r="C243" s="651" t="s">
        <v>747</v>
      </c>
      <c r="D243" s="434" t="s">
        <v>338</v>
      </c>
      <c r="E243" s="650" t="s">
        <v>1085</v>
      </c>
      <c r="F243" s="651">
        <v>201509</v>
      </c>
      <c r="G243" s="652">
        <v>-5622.87</v>
      </c>
      <c r="H243" s="112">
        <f t="shared" si="8"/>
        <v>2015</v>
      </c>
      <c r="I243" s="313">
        <v>20</v>
      </c>
      <c r="J243" s="107" t="s">
        <v>189</v>
      </c>
      <c r="K243" s="103"/>
      <c r="M243" s="101">
        <f t="shared" si="9"/>
        <v>3301</v>
      </c>
    </row>
    <row r="244" spans="2:13" s="101" customFormat="1">
      <c r="B244" s="650" t="s">
        <v>319</v>
      </c>
      <c r="C244" s="651" t="s">
        <v>747</v>
      </c>
      <c r="D244" s="434" t="s">
        <v>338</v>
      </c>
      <c r="E244" s="650" t="s">
        <v>1085</v>
      </c>
      <c r="F244" s="651">
        <v>201509</v>
      </c>
      <c r="G244" s="652">
        <v>-106.47</v>
      </c>
      <c r="H244" s="112">
        <f t="shared" si="8"/>
        <v>2015</v>
      </c>
      <c r="I244" s="313">
        <v>20</v>
      </c>
      <c r="J244" s="107" t="s">
        <v>189</v>
      </c>
      <c r="K244" s="103"/>
      <c r="M244" s="101">
        <f t="shared" si="9"/>
        <v>3301</v>
      </c>
    </row>
    <row r="245" spans="2:13" s="101" customFormat="1">
      <c r="B245" s="650" t="s">
        <v>319</v>
      </c>
      <c r="C245" s="651" t="s">
        <v>962</v>
      </c>
      <c r="D245" s="434" t="s">
        <v>338</v>
      </c>
      <c r="E245" s="650" t="s">
        <v>1086</v>
      </c>
      <c r="F245" s="651">
        <v>201509</v>
      </c>
      <c r="G245" s="652">
        <v>-14863.41</v>
      </c>
      <c r="H245" s="112">
        <f t="shared" si="8"/>
        <v>2015</v>
      </c>
      <c r="I245" s="313">
        <v>20</v>
      </c>
      <c r="J245" s="107" t="s">
        <v>189</v>
      </c>
      <c r="K245" s="103"/>
      <c r="M245" s="101">
        <f t="shared" si="9"/>
        <v>3301</v>
      </c>
    </row>
    <row r="246" spans="2:13" s="101" customFormat="1">
      <c r="B246" s="650" t="s">
        <v>319</v>
      </c>
      <c r="C246" s="651" t="s">
        <v>962</v>
      </c>
      <c r="D246" s="434" t="s">
        <v>338</v>
      </c>
      <c r="E246" s="650" t="s">
        <v>1086</v>
      </c>
      <c r="F246" s="651">
        <v>201509</v>
      </c>
      <c r="G246" s="652">
        <v>-831.46</v>
      </c>
      <c r="H246" s="112">
        <f t="shared" si="8"/>
        <v>2015</v>
      </c>
      <c r="I246" s="313">
        <v>20</v>
      </c>
      <c r="J246" s="107" t="s">
        <v>189</v>
      </c>
      <c r="K246" s="103"/>
      <c r="M246" s="101">
        <f t="shared" si="9"/>
        <v>3301</v>
      </c>
    </row>
    <row r="247" spans="2:13" s="101" customFormat="1" ht="15">
      <c r="B247" s="650" t="s">
        <v>319</v>
      </c>
      <c r="C247" s="651" t="s">
        <v>962</v>
      </c>
      <c r="D247" s="435" t="s">
        <v>338</v>
      </c>
      <c r="E247" s="650" t="s">
        <v>963</v>
      </c>
      <c r="F247" s="651">
        <v>201510</v>
      </c>
      <c r="G247" s="652">
        <v>1929.26</v>
      </c>
      <c r="H247" s="112">
        <f t="shared" si="8"/>
        <v>2016</v>
      </c>
      <c r="I247" s="313">
        <v>20</v>
      </c>
      <c r="J247" s="107" t="s">
        <v>189</v>
      </c>
      <c r="K247" s="103"/>
      <c r="M247" s="101">
        <f t="shared" si="9"/>
        <v>3301</v>
      </c>
    </row>
    <row r="248" spans="2:13" s="101" customFormat="1" ht="15">
      <c r="B248" s="650" t="s">
        <v>319</v>
      </c>
      <c r="C248" s="651" t="s">
        <v>962</v>
      </c>
      <c r="D248" s="435" t="s">
        <v>338</v>
      </c>
      <c r="E248" s="650" t="s">
        <v>963</v>
      </c>
      <c r="F248" s="651">
        <v>201510</v>
      </c>
      <c r="G248" s="652">
        <v>107.92</v>
      </c>
      <c r="H248" s="112">
        <f t="shared" si="8"/>
        <v>2016</v>
      </c>
      <c r="I248" s="313">
        <v>20</v>
      </c>
      <c r="J248" s="107" t="s">
        <v>189</v>
      </c>
      <c r="K248" s="103"/>
      <c r="M248" s="101">
        <f t="shared" si="9"/>
        <v>3301</v>
      </c>
    </row>
    <row r="249" spans="2:13" s="101" customFormat="1" ht="15">
      <c r="B249" s="650" t="s">
        <v>319</v>
      </c>
      <c r="C249" s="651" t="s">
        <v>962</v>
      </c>
      <c r="D249" s="435" t="s">
        <v>338</v>
      </c>
      <c r="E249" s="650" t="s">
        <v>963</v>
      </c>
      <c r="F249" s="651">
        <v>201511</v>
      </c>
      <c r="G249" s="652">
        <v>146.47999999999999</v>
      </c>
      <c r="H249" s="112">
        <f t="shared" si="8"/>
        <v>2016</v>
      </c>
      <c r="I249" s="313">
        <v>20</v>
      </c>
      <c r="J249" s="107" t="s">
        <v>189</v>
      </c>
      <c r="K249" s="103"/>
      <c r="M249" s="101">
        <f t="shared" si="9"/>
        <v>3301</v>
      </c>
    </row>
    <row r="250" spans="2:13" s="101" customFormat="1" ht="15">
      <c r="B250" s="650" t="s">
        <v>319</v>
      </c>
      <c r="C250" s="651" t="s">
        <v>962</v>
      </c>
      <c r="D250" s="435" t="s">
        <v>338</v>
      </c>
      <c r="E250" s="650" t="s">
        <v>963</v>
      </c>
      <c r="F250" s="651">
        <v>201511</v>
      </c>
      <c r="G250" s="652">
        <v>8.19</v>
      </c>
      <c r="H250" s="112">
        <f t="shared" si="8"/>
        <v>2016</v>
      </c>
      <c r="I250" s="313">
        <v>20</v>
      </c>
      <c r="J250" s="107" t="s">
        <v>189</v>
      </c>
      <c r="K250" s="103"/>
      <c r="M250" s="101">
        <f t="shared" si="9"/>
        <v>3301</v>
      </c>
    </row>
    <row r="251" spans="2:13" s="101" customFormat="1" ht="15">
      <c r="B251" s="650" t="s">
        <v>319</v>
      </c>
      <c r="C251" s="651" t="s">
        <v>962</v>
      </c>
      <c r="D251" s="435" t="s">
        <v>338</v>
      </c>
      <c r="E251" s="650" t="s">
        <v>963</v>
      </c>
      <c r="F251" s="651">
        <v>201512</v>
      </c>
      <c r="G251" s="652">
        <v>0.21</v>
      </c>
      <c r="H251" s="112">
        <f t="shared" si="8"/>
        <v>2016</v>
      </c>
      <c r="I251" s="313">
        <v>20</v>
      </c>
      <c r="J251" s="107" t="s">
        <v>189</v>
      </c>
      <c r="K251" s="103"/>
      <c r="M251" s="101">
        <f t="shared" si="9"/>
        <v>3301</v>
      </c>
    </row>
    <row r="252" spans="2:13" s="101" customFormat="1" ht="15">
      <c r="B252" s="650" t="s">
        <v>319</v>
      </c>
      <c r="C252" s="651" t="s">
        <v>962</v>
      </c>
      <c r="D252" s="435" t="s">
        <v>338</v>
      </c>
      <c r="E252" s="650" t="s">
        <v>963</v>
      </c>
      <c r="F252" s="651">
        <v>201512</v>
      </c>
      <c r="G252" s="652">
        <v>3.97</v>
      </c>
      <c r="H252" s="112">
        <f t="shared" si="8"/>
        <v>2016</v>
      </c>
      <c r="I252" s="313">
        <v>20</v>
      </c>
      <c r="J252" s="107" t="s">
        <v>189</v>
      </c>
      <c r="K252" s="103"/>
      <c r="M252" s="101">
        <f t="shared" si="9"/>
        <v>3301</v>
      </c>
    </row>
    <row r="253" spans="2:13" s="101" customFormat="1">
      <c r="B253" s="650" t="s">
        <v>319</v>
      </c>
      <c r="C253" s="651" t="s">
        <v>964</v>
      </c>
      <c r="D253" s="434" t="s">
        <v>338</v>
      </c>
      <c r="E253" s="650" t="s">
        <v>965</v>
      </c>
      <c r="F253" s="651">
        <v>201509</v>
      </c>
      <c r="G253" s="652">
        <v>-4396.29</v>
      </c>
      <c r="H253" s="112">
        <f t="shared" si="8"/>
        <v>2015</v>
      </c>
      <c r="I253" s="313">
        <v>20</v>
      </c>
      <c r="J253" s="107" t="s">
        <v>189</v>
      </c>
      <c r="K253" s="103"/>
      <c r="M253" s="101">
        <f t="shared" si="9"/>
        <v>3301</v>
      </c>
    </row>
    <row r="254" spans="2:13" s="101" customFormat="1">
      <c r="B254" s="650" t="s">
        <v>319</v>
      </c>
      <c r="C254" s="651" t="s">
        <v>964</v>
      </c>
      <c r="D254" s="434" t="s">
        <v>338</v>
      </c>
      <c r="E254" s="650" t="s">
        <v>965</v>
      </c>
      <c r="F254" s="651">
        <v>201509</v>
      </c>
      <c r="G254" s="652">
        <v>-83.210000000000008</v>
      </c>
      <c r="H254" s="112">
        <f t="shared" si="8"/>
        <v>2015</v>
      </c>
      <c r="I254" s="313">
        <v>20</v>
      </c>
      <c r="J254" s="107" t="s">
        <v>189</v>
      </c>
      <c r="K254" s="103"/>
      <c r="M254" s="101">
        <f t="shared" si="9"/>
        <v>3301</v>
      </c>
    </row>
    <row r="255" spans="2:13" s="101" customFormat="1" ht="15">
      <c r="B255" s="650" t="s">
        <v>319</v>
      </c>
      <c r="C255" s="651" t="s">
        <v>964</v>
      </c>
      <c r="D255" s="435" t="s">
        <v>338</v>
      </c>
      <c r="E255" s="650" t="s">
        <v>965</v>
      </c>
      <c r="F255" s="651">
        <v>201510</v>
      </c>
      <c r="G255" s="652">
        <v>-421.9</v>
      </c>
      <c r="H255" s="112">
        <f t="shared" si="8"/>
        <v>2016</v>
      </c>
      <c r="I255" s="313">
        <v>20</v>
      </c>
      <c r="J255" s="107" t="s">
        <v>189</v>
      </c>
      <c r="K255" s="103"/>
      <c r="M255" s="101">
        <f t="shared" si="9"/>
        <v>3301</v>
      </c>
    </row>
    <row r="256" spans="2:13" s="101" customFormat="1" ht="15">
      <c r="B256" s="650" t="s">
        <v>319</v>
      </c>
      <c r="C256" s="651" t="s">
        <v>964</v>
      </c>
      <c r="D256" s="435" t="s">
        <v>338</v>
      </c>
      <c r="E256" s="650" t="s">
        <v>965</v>
      </c>
      <c r="F256" s="651">
        <v>201510</v>
      </c>
      <c r="G256" s="652">
        <v>-7.98</v>
      </c>
      <c r="H256" s="112">
        <f t="shared" si="8"/>
        <v>2016</v>
      </c>
      <c r="I256" s="313">
        <v>20</v>
      </c>
      <c r="J256" s="107" t="s">
        <v>189</v>
      </c>
      <c r="K256" s="103"/>
      <c r="M256" s="101">
        <f t="shared" si="9"/>
        <v>3301</v>
      </c>
    </row>
    <row r="257" spans="2:13" s="101" customFormat="1" ht="15">
      <c r="B257" s="650" t="s">
        <v>319</v>
      </c>
      <c r="C257" s="651" t="s">
        <v>964</v>
      </c>
      <c r="D257" s="435" t="s">
        <v>338</v>
      </c>
      <c r="E257" s="650" t="s">
        <v>965</v>
      </c>
      <c r="F257" s="651">
        <v>201511</v>
      </c>
      <c r="G257" s="652">
        <v>-4760.0600000000004</v>
      </c>
      <c r="H257" s="112">
        <f t="shared" si="8"/>
        <v>2016</v>
      </c>
      <c r="I257" s="313">
        <v>20</v>
      </c>
      <c r="J257" s="107" t="s">
        <v>189</v>
      </c>
      <c r="K257" s="103"/>
      <c r="M257" s="101">
        <f t="shared" si="9"/>
        <v>3301</v>
      </c>
    </row>
    <row r="258" spans="2:13" s="101" customFormat="1" ht="15">
      <c r="B258" s="650" t="s">
        <v>319</v>
      </c>
      <c r="C258" s="651" t="s">
        <v>964</v>
      </c>
      <c r="D258" s="435" t="s">
        <v>338</v>
      </c>
      <c r="E258" s="650" t="s">
        <v>965</v>
      </c>
      <c r="F258" s="651">
        <v>201511</v>
      </c>
      <c r="G258" s="652">
        <v>327.17</v>
      </c>
      <c r="H258" s="112">
        <f t="shared" si="8"/>
        <v>2016</v>
      </c>
      <c r="I258" s="313">
        <v>20</v>
      </c>
      <c r="J258" s="107" t="s">
        <v>189</v>
      </c>
      <c r="K258" s="103"/>
      <c r="M258" s="101">
        <f t="shared" si="9"/>
        <v>3301</v>
      </c>
    </row>
    <row r="259" spans="2:13" s="101" customFormat="1" ht="15">
      <c r="B259" s="650" t="s">
        <v>319</v>
      </c>
      <c r="C259" s="651" t="s">
        <v>964</v>
      </c>
      <c r="D259" s="435" t="s">
        <v>338</v>
      </c>
      <c r="E259" s="650" t="s">
        <v>965</v>
      </c>
      <c r="F259" s="651">
        <v>201512</v>
      </c>
      <c r="G259" s="652">
        <v>52</v>
      </c>
      <c r="H259" s="112">
        <f t="shared" si="8"/>
        <v>2016</v>
      </c>
      <c r="I259" s="313">
        <v>20</v>
      </c>
      <c r="J259" s="107" t="s">
        <v>189</v>
      </c>
      <c r="K259" s="103"/>
      <c r="M259" s="101">
        <f t="shared" si="9"/>
        <v>3301</v>
      </c>
    </row>
    <row r="260" spans="2:13" s="101" customFormat="1" ht="15">
      <c r="B260" s="650" t="s">
        <v>319</v>
      </c>
      <c r="C260" s="651" t="s">
        <v>964</v>
      </c>
      <c r="D260" s="435" t="s">
        <v>338</v>
      </c>
      <c r="E260" s="650" t="s">
        <v>965</v>
      </c>
      <c r="F260" s="651">
        <v>201512</v>
      </c>
      <c r="G260" s="652">
        <v>429.47</v>
      </c>
      <c r="H260" s="112">
        <f t="shared" si="8"/>
        <v>2016</v>
      </c>
      <c r="I260" s="313">
        <v>20</v>
      </c>
      <c r="J260" s="107" t="s">
        <v>189</v>
      </c>
      <c r="K260" s="103"/>
      <c r="M260" s="101">
        <f t="shared" si="9"/>
        <v>3301</v>
      </c>
    </row>
    <row r="261" spans="2:13" s="101" customFormat="1">
      <c r="B261" s="650" t="s">
        <v>319</v>
      </c>
      <c r="C261" s="651" t="s">
        <v>1087</v>
      </c>
      <c r="D261" s="434" t="s">
        <v>338</v>
      </c>
      <c r="E261" s="650" t="s">
        <v>1088</v>
      </c>
      <c r="F261" s="651">
        <v>201509</v>
      </c>
      <c r="G261" s="652">
        <v>139228.54</v>
      </c>
      <c r="H261" s="112">
        <f t="shared" si="8"/>
        <v>2015</v>
      </c>
      <c r="I261" s="313">
        <v>20</v>
      </c>
      <c r="J261" s="107" t="s">
        <v>189</v>
      </c>
      <c r="K261" s="103"/>
      <c r="M261" s="101">
        <f t="shared" si="9"/>
        <v>3301</v>
      </c>
    </row>
    <row r="262" spans="2:13" s="101" customFormat="1">
      <c r="B262" s="650" t="s">
        <v>319</v>
      </c>
      <c r="C262" s="651" t="s">
        <v>1087</v>
      </c>
      <c r="D262" s="434" t="s">
        <v>338</v>
      </c>
      <c r="E262" s="650" t="s">
        <v>1088</v>
      </c>
      <c r="F262" s="651">
        <v>201509</v>
      </c>
      <c r="G262" s="652">
        <v>7455.22</v>
      </c>
      <c r="H262" s="112">
        <f t="shared" si="8"/>
        <v>2015</v>
      </c>
      <c r="I262" s="313">
        <v>20</v>
      </c>
      <c r="J262" s="107" t="s">
        <v>189</v>
      </c>
      <c r="K262" s="103"/>
      <c r="M262" s="101">
        <f t="shared" si="9"/>
        <v>3301</v>
      </c>
    </row>
    <row r="263" spans="2:13" s="101" customFormat="1" ht="15">
      <c r="B263" s="650" t="s">
        <v>319</v>
      </c>
      <c r="C263" s="651" t="s">
        <v>1087</v>
      </c>
      <c r="D263" s="435" t="s">
        <v>338</v>
      </c>
      <c r="E263" s="650" t="s">
        <v>1088</v>
      </c>
      <c r="F263" s="651">
        <v>201511</v>
      </c>
      <c r="G263" s="652">
        <v>-322.76</v>
      </c>
      <c r="H263" s="112">
        <f t="shared" si="8"/>
        <v>2016</v>
      </c>
      <c r="I263" s="313">
        <v>20</v>
      </c>
      <c r="J263" s="107" t="s">
        <v>189</v>
      </c>
      <c r="K263" s="103"/>
      <c r="M263" s="101">
        <f t="shared" si="9"/>
        <v>3301</v>
      </c>
    </row>
    <row r="264" spans="2:13" s="101" customFormat="1" ht="15">
      <c r="B264" s="650" t="s">
        <v>319</v>
      </c>
      <c r="C264" s="651" t="s">
        <v>1087</v>
      </c>
      <c r="D264" s="435" t="s">
        <v>338</v>
      </c>
      <c r="E264" s="650" t="s">
        <v>1088</v>
      </c>
      <c r="F264" s="651">
        <v>201511</v>
      </c>
      <c r="G264" s="652">
        <v>-17.27</v>
      </c>
      <c r="H264" s="112">
        <f t="shared" ref="H264:H327" si="10">IF(F264&gt;$H$5,0+2016,0+2015)</f>
        <v>2016</v>
      </c>
      <c r="I264" s="313">
        <v>20</v>
      </c>
      <c r="J264" s="107" t="s">
        <v>189</v>
      </c>
      <c r="K264" s="103"/>
      <c r="M264" s="101">
        <f t="shared" ref="M264:M314" si="11">IF(LEFT(D264,2)="34",3401,IF(LEFT(D264,2)="33",3301))</f>
        <v>3301</v>
      </c>
    </row>
    <row r="265" spans="2:13" s="101" customFormat="1" ht="15">
      <c r="B265" s="650" t="s">
        <v>319</v>
      </c>
      <c r="C265" s="651" t="s">
        <v>1087</v>
      </c>
      <c r="D265" s="435" t="s">
        <v>338</v>
      </c>
      <c r="E265" s="650" t="s">
        <v>1088</v>
      </c>
      <c r="F265" s="651">
        <v>201512</v>
      </c>
      <c r="G265" s="652">
        <v>13.93</v>
      </c>
      <c r="H265" s="112">
        <f t="shared" si="10"/>
        <v>2016</v>
      </c>
      <c r="I265" s="313">
        <v>20</v>
      </c>
      <c r="J265" s="107" t="s">
        <v>189</v>
      </c>
      <c r="K265" s="103"/>
      <c r="M265" s="101">
        <f t="shared" si="11"/>
        <v>3301</v>
      </c>
    </row>
    <row r="266" spans="2:13" s="101" customFormat="1" ht="15">
      <c r="B266" s="650" t="s">
        <v>319</v>
      </c>
      <c r="C266" s="651" t="s">
        <v>1087</v>
      </c>
      <c r="D266" s="435" t="s">
        <v>338</v>
      </c>
      <c r="E266" s="650" t="s">
        <v>1088</v>
      </c>
      <c r="F266" s="651">
        <v>201512</v>
      </c>
      <c r="G266" s="652">
        <v>260.48</v>
      </c>
      <c r="H266" s="112">
        <f t="shared" si="10"/>
        <v>2016</v>
      </c>
      <c r="I266" s="313">
        <v>20</v>
      </c>
      <c r="J266" s="107" t="s">
        <v>189</v>
      </c>
      <c r="K266" s="103"/>
      <c r="M266" s="101">
        <f t="shared" si="11"/>
        <v>3301</v>
      </c>
    </row>
    <row r="267" spans="2:13" s="101" customFormat="1" ht="15">
      <c r="B267" s="650" t="s">
        <v>319</v>
      </c>
      <c r="C267" s="651" t="s">
        <v>1089</v>
      </c>
      <c r="D267" s="435" t="s">
        <v>338</v>
      </c>
      <c r="E267" s="650" t="s">
        <v>1090</v>
      </c>
      <c r="F267" s="651">
        <v>201511</v>
      </c>
      <c r="G267" s="652">
        <v>564972.1</v>
      </c>
      <c r="H267" s="112">
        <f t="shared" si="10"/>
        <v>2016</v>
      </c>
      <c r="I267" s="313">
        <v>20</v>
      </c>
      <c r="J267" s="107" t="s">
        <v>189</v>
      </c>
      <c r="K267" s="103"/>
      <c r="M267" s="101">
        <f t="shared" si="11"/>
        <v>3301</v>
      </c>
    </row>
    <row r="268" spans="2:13" s="101" customFormat="1" ht="15">
      <c r="B268" s="650" t="s">
        <v>319</v>
      </c>
      <c r="C268" s="651" t="s">
        <v>1089</v>
      </c>
      <c r="D268" s="435" t="s">
        <v>338</v>
      </c>
      <c r="E268" s="650" t="s">
        <v>1090</v>
      </c>
      <c r="F268" s="651">
        <v>201511</v>
      </c>
      <c r="G268" s="652">
        <v>6448.21</v>
      </c>
      <c r="H268" s="112">
        <f t="shared" si="10"/>
        <v>2016</v>
      </c>
      <c r="I268" s="313">
        <v>20</v>
      </c>
      <c r="J268" s="107" t="s">
        <v>189</v>
      </c>
      <c r="K268" s="103"/>
      <c r="M268" s="101">
        <f t="shared" si="11"/>
        <v>3301</v>
      </c>
    </row>
    <row r="269" spans="2:13" s="101" customFormat="1" ht="15">
      <c r="B269" s="650" t="s">
        <v>319</v>
      </c>
      <c r="C269" s="651" t="s">
        <v>1089</v>
      </c>
      <c r="D269" s="435" t="s">
        <v>338</v>
      </c>
      <c r="E269" s="650" t="s">
        <v>1090</v>
      </c>
      <c r="F269" s="651">
        <v>201512</v>
      </c>
      <c r="G269" s="652">
        <v>0.54</v>
      </c>
      <c r="H269" s="112">
        <f t="shared" si="10"/>
        <v>2016</v>
      </c>
      <c r="I269" s="313">
        <v>20</v>
      </c>
      <c r="J269" s="107" t="s">
        <v>189</v>
      </c>
      <c r="K269" s="103"/>
      <c r="M269" s="101">
        <f t="shared" si="11"/>
        <v>3301</v>
      </c>
    </row>
    <row r="270" spans="2:13" s="101" customFormat="1" ht="15">
      <c r="B270" s="650" t="s">
        <v>319</v>
      </c>
      <c r="C270" s="651" t="s">
        <v>1089</v>
      </c>
      <c r="D270" s="435" t="s">
        <v>338</v>
      </c>
      <c r="E270" s="650" t="s">
        <v>1090</v>
      </c>
      <c r="F270" s="651">
        <v>201512</v>
      </c>
      <c r="G270" s="652">
        <v>48.37</v>
      </c>
      <c r="H270" s="112">
        <f t="shared" si="10"/>
        <v>2016</v>
      </c>
      <c r="I270" s="313">
        <v>20</v>
      </c>
      <c r="J270" s="107" t="s">
        <v>189</v>
      </c>
      <c r="K270" s="103"/>
      <c r="M270" s="101">
        <f t="shared" si="11"/>
        <v>3301</v>
      </c>
    </row>
    <row r="271" spans="2:13" s="101" customFormat="1">
      <c r="B271" s="650" t="s">
        <v>319</v>
      </c>
      <c r="C271" s="651" t="s">
        <v>819</v>
      </c>
      <c r="D271" s="434" t="s">
        <v>335</v>
      </c>
      <c r="E271" s="650" t="s">
        <v>1091</v>
      </c>
      <c r="F271" s="651">
        <v>201509</v>
      </c>
      <c r="G271" s="652">
        <v>-8875.68</v>
      </c>
      <c r="H271" s="112">
        <f t="shared" si="10"/>
        <v>2015</v>
      </c>
      <c r="I271" s="313">
        <v>20</v>
      </c>
      <c r="J271" s="107" t="s">
        <v>189</v>
      </c>
      <c r="K271" s="103"/>
      <c r="M271" s="101">
        <f t="shared" si="11"/>
        <v>3301</v>
      </c>
    </row>
    <row r="272" spans="2:13" s="101" customFormat="1">
      <c r="B272" s="650" t="s">
        <v>319</v>
      </c>
      <c r="C272" s="651" t="s">
        <v>819</v>
      </c>
      <c r="D272" s="434" t="s">
        <v>335</v>
      </c>
      <c r="E272" s="650" t="s">
        <v>1091</v>
      </c>
      <c r="F272" s="651">
        <v>201509</v>
      </c>
      <c r="G272" s="652">
        <v>-172.61</v>
      </c>
      <c r="H272" s="112">
        <f t="shared" si="10"/>
        <v>2015</v>
      </c>
      <c r="I272" s="313">
        <v>20</v>
      </c>
      <c r="J272" s="107" t="s">
        <v>189</v>
      </c>
      <c r="K272" s="103"/>
      <c r="M272" s="101">
        <f t="shared" si="11"/>
        <v>3301</v>
      </c>
    </row>
    <row r="273" spans="2:13" s="101" customFormat="1">
      <c r="B273" s="650" t="s">
        <v>319</v>
      </c>
      <c r="C273" s="651" t="s">
        <v>708</v>
      </c>
      <c r="D273" s="434" t="s">
        <v>335</v>
      </c>
      <c r="E273" s="650" t="s">
        <v>709</v>
      </c>
      <c r="F273" s="651">
        <v>201509</v>
      </c>
      <c r="G273" s="652">
        <v>-115.42</v>
      </c>
      <c r="H273" s="112">
        <f t="shared" si="10"/>
        <v>2015</v>
      </c>
      <c r="I273" s="313">
        <v>20</v>
      </c>
      <c r="J273" s="107" t="s">
        <v>189</v>
      </c>
      <c r="K273" s="103"/>
      <c r="M273" s="101">
        <f t="shared" si="11"/>
        <v>3301</v>
      </c>
    </row>
    <row r="274" spans="2:13" s="101" customFormat="1">
      <c r="B274" s="650" t="s">
        <v>319</v>
      </c>
      <c r="C274" s="651" t="s">
        <v>708</v>
      </c>
      <c r="D274" s="434" t="s">
        <v>335</v>
      </c>
      <c r="E274" s="650" t="s">
        <v>709</v>
      </c>
      <c r="F274" s="651">
        <v>201509</v>
      </c>
      <c r="G274" s="652">
        <v>-2.74</v>
      </c>
      <c r="H274" s="112">
        <f t="shared" si="10"/>
        <v>2015</v>
      </c>
      <c r="I274" s="313">
        <v>20</v>
      </c>
      <c r="J274" s="107" t="s">
        <v>189</v>
      </c>
      <c r="K274" s="103"/>
      <c r="M274" s="101">
        <f t="shared" si="11"/>
        <v>3301</v>
      </c>
    </row>
    <row r="275" spans="2:13" s="101" customFormat="1">
      <c r="B275" s="650" t="s">
        <v>326</v>
      </c>
      <c r="C275" s="651" t="s">
        <v>710</v>
      </c>
      <c r="D275" s="434" t="s">
        <v>335</v>
      </c>
      <c r="E275" s="650" t="s">
        <v>711</v>
      </c>
      <c r="F275" s="651">
        <v>201509</v>
      </c>
      <c r="G275" s="652">
        <v>-409.17</v>
      </c>
      <c r="H275" s="112">
        <f t="shared" si="10"/>
        <v>2015</v>
      </c>
      <c r="I275" s="313">
        <v>20</v>
      </c>
      <c r="J275" s="107" t="s">
        <v>189</v>
      </c>
      <c r="K275" s="103"/>
      <c r="M275" s="101">
        <f t="shared" si="11"/>
        <v>3301</v>
      </c>
    </row>
    <row r="276" spans="2:13" s="101" customFormat="1">
      <c r="B276" s="650" t="s">
        <v>319</v>
      </c>
      <c r="C276" s="651" t="s">
        <v>710</v>
      </c>
      <c r="D276" s="434" t="s">
        <v>335</v>
      </c>
      <c r="E276" s="650" t="s">
        <v>711</v>
      </c>
      <c r="F276" s="651">
        <v>201509</v>
      </c>
      <c r="G276" s="652">
        <v>-4915.7</v>
      </c>
      <c r="H276" s="112">
        <f t="shared" si="10"/>
        <v>2015</v>
      </c>
      <c r="I276" s="313">
        <v>20</v>
      </c>
      <c r="J276" s="107" t="s">
        <v>189</v>
      </c>
      <c r="K276" s="103"/>
      <c r="M276" s="101">
        <f t="shared" si="11"/>
        <v>3301</v>
      </c>
    </row>
    <row r="277" spans="2:13" s="101" customFormat="1">
      <c r="B277" s="650" t="s">
        <v>319</v>
      </c>
      <c r="C277" s="651" t="s">
        <v>710</v>
      </c>
      <c r="D277" s="434" t="s">
        <v>335</v>
      </c>
      <c r="E277" s="650" t="s">
        <v>711</v>
      </c>
      <c r="F277" s="651">
        <v>201509</v>
      </c>
      <c r="G277" s="652">
        <v>-89.34</v>
      </c>
      <c r="H277" s="112">
        <f t="shared" si="10"/>
        <v>2015</v>
      </c>
      <c r="I277" s="313">
        <v>20</v>
      </c>
      <c r="J277" s="107" t="s">
        <v>189</v>
      </c>
      <c r="K277" s="103"/>
      <c r="M277" s="101">
        <f t="shared" si="11"/>
        <v>3301</v>
      </c>
    </row>
    <row r="278" spans="2:13" s="101" customFormat="1">
      <c r="B278" s="650" t="s">
        <v>326</v>
      </c>
      <c r="C278" s="651" t="s">
        <v>821</v>
      </c>
      <c r="D278" s="434" t="s">
        <v>335</v>
      </c>
      <c r="E278" s="650" t="s">
        <v>822</v>
      </c>
      <c r="F278" s="651">
        <v>201509</v>
      </c>
      <c r="G278" s="652">
        <v>-37594.230000000003</v>
      </c>
      <c r="H278" s="112">
        <f t="shared" si="10"/>
        <v>2015</v>
      </c>
      <c r="I278" s="313">
        <v>20</v>
      </c>
      <c r="J278" s="107" t="s">
        <v>189</v>
      </c>
      <c r="K278" s="103"/>
      <c r="M278" s="101">
        <f t="shared" si="11"/>
        <v>3301</v>
      </c>
    </row>
    <row r="279" spans="2:13" s="101" customFormat="1">
      <c r="B279" s="650" t="s">
        <v>319</v>
      </c>
      <c r="C279" s="651" t="s">
        <v>821</v>
      </c>
      <c r="D279" s="434" t="s">
        <v>335</v>
      </c>
      <c r="E279" s="650" t="s">
        <v>822</v>
      </c>
      <c r="F279" s="651">
        <v>201509</v>
      </c>
      <c r="G279" s="652">
        <v>25745.08</v>
      </c>
      <c r="H279" s="112">
        <f t="shared" si="10"/>
        <v>2015</v>
      </c>
      <c r="I279" s="313">
        <v>20</v>
      </c>
      <c r="J279" s="107" t="s">
        <v>189</v>
      </c>
      <c r="K279" s="103"/>
      <c r="M279" s="101">
        <f t="shared" si="11"/>
        <v>3301</v>
      </c>
    </row>
    <row r="280" spans="2:13" s="101" customFormat="1">
      <c r="B280" s="650" t="s">
        <v>319</v>
      </c>
      <c r="C280" s="651" t="s">
        <v>821</v>
      </c>
      <c r="D280" s="434" t="s">
        <v>335</v>
      </c>
      <c r="E280" s="650" t="s">
        <v>822</v>
      </c>
      <c r="F280" s="651">
        <v>201509</v>
      </c>
      <c r="G280" s="652">
        <v>-4580.55</v>
      </c>
      <c r="H280" s="112">
        <f t="shared" si="10"/>
        <v>2015</v>
      </c>
      <c r="I280" s="313">
        <v>20</v>
      </c>
      <c r="J280" s="107" t="s">
        <v>189</v>
      </c>
      <c r="K280" s="103"/>
      <c r="M280" s="101">
        <f t="shared" si="11"/>
        <v>3301</v>
      </c>
    </row>
    <row r="281" spans="2:13" s="101" customFormat="1">
      <c r="B281" s="650" t="s">
        <v>319</v>
      </c>
      <c r="C281" s="651" t="s">
        <v>823</v>
      </c>
      <c r="D281" s="434" t="s">
        <v>335</v>
      </c>
      <c r="E281" s="650" t="s">
        <v>824</v>
      </c>
      <c r="F281" s="651">
        <v>201509</v>
      </c>
      <c r="G281" s="652">
        <v>-11230.960000000001</v>
      </c>
      <c r="H281" s="112">
        <f t="shared" si="10"/>
        <v>2015</v>
      </c>
      <c r="I281" s="313">
        <v>20</v>
      </c>
      <c r="J281" s="107" t="s">
        <v>189</v>
      </c>
      <c r="K281" s="103"/>
      <c r="M281" s="101">
        <f t="shared" si="11"/>
        <v>3301</v>
      </c>
    </row>
    <row r="282" spans="2:13" s="101" customFormat="1">
      <c r="B282" s="650" t="s">
        <v>319</v>
      </c>
      <c r="C282" s="651" t="s">
        <v>823</v>
      </c>
      <c r="D282" s="434" t="s">
        <v>335</v>
      </c>
      <c r="E282" s="650" t="s">
        <v>824</v>
      </c>
      <c r="F282" s="651">
        <v>201509</v>
      </c>
      <c r="G282" s="652">
        <v>151.18</v>
      </c>
      <c r="H282" s="112">
        <f t="shared" si="10"/>
        <v>2015</v>
      </c>
      <c r="I282" s="313">
        <v>20</v>
      </c>
      <c r="J282" s="107" t="s">
        <v>189</v>
      </c>
      <c r="K282" s="103"/>
      <c r="M282" s="101">
        <f t="shared" si="11"/>
        <v>3301</v>
      </c>
    </row>
    <row r="283" spans="2:13" s="101" customFormat="1" ht="15">
      <c r="B283" s="650" t="s">
        <v>319</v>
      </c>
      <c r="C283" s="651" t="s">
        <v>1092</v>
      </c>
      <c r="D283" s="435" t="s">
        <v>338</v>
      </c>
      <c r="E283" s="650" t="s">
        <v>1093</v>
      </c>
      <c r="F283" s="651">
        <v>201512</v>
      </c>
      <c r="G283" s="652">
        <v>8066.95</v>
      </c>
      <c r="H283" s="112">
        <f t="shared" si="10"/>
        <v>2016</v>
      </c>
      <c r="I283" s="313">
        <v>20</v>
      </c>
      <c r="J283" s="107" t="s">
        <v>189</v>
      </c>
      <c r="K283" s="103"/>
      <c r="M283" s="101">
        <f t="shared" si="11"/>
        <v>3301</v>
      </c>
    </row>
    <row r="284" spans="2:13" s="101" customFormat="1" ht="15">
      <c r="B284" s="650" t="s">
        <v>319</v>
      </c>
      <c r="C284" s="651" t="s">
        <v>1092</v>
      </c>
      <c r="D284" s="435" t="s">
        <v>338</v>
      </c>
      <c r="E284" s="650" t="s">
        <v>1093</v>
      </c>
      <c r="F284" s="651">
        <v>201512</v>
      </c>
      <c r="G284" s="652">
        <v>121862.63</v>
      </c>
      <c r="H284" s="112">
        <f t="shared" si="10"/>
        <v>2016</v>
      </c>
      <c r="I284" s="313">
        <v>20</v>
      </c>
      <c r="J284" s="107" t="s">
        <v>189</v>
      </c>
      <c r="K284" s="103"/>
      <c r="M284" s="101">
        <f t="shared" si="11"/>
        <v>3301</v>
      </c>
    </row>
    <row r="285" spans="2:13" s="101" customFormat="1" ht="15">
      <c r="B285" s="650" t="s">
        <v>319</v>
      </c>
      <c r="C285" s="651" t="s">
        <v>1094</v>
      </c>
      <c r="D285" s="435" t="s">
        <v>338</v>
      </c>
      <c r="E285" s="650" t="s">
        <v>1095</v>
      </c>
      <c r="F285" s="651">
        <v>201512</v>
      </c>
      <c r="G285" s="652">
        <v>15771.3</v>
      </c>
      <c r="H285" s="112">
        <f t="shared" si="10"/>
        <v>2016</v>
      </c>
      <c r="I285" s="313">
        <v>20</v>
      </c>
      <c r="J285" s="107" t="s">
        <v>189</v>
      </c>
      <c r="K285" s="103"/>
      <c r="M285" s="101">
        <f t="shared" si="11"/>
        <v>3301</v>
      </c>
    </row>
    <row r="286" spans="2:13" s="101" customFormat="1" ht="15">
      <c r="B286" s="650" t="s">
        <v>319</v>
      </c>
      <c r="C286" s="651" t="s">
        <v>1094</v>
      </c>
      <c r="D286" s="435" t="s">
        <v>338</v>
      </c>
      <c r="E286" s="650" t="s">
        <v>1095</v>
      </c>
      <c r="F286" s="651">
        <v>201512</v>
      </c>
      <c r="G286" s="652">
        <v>216813.61</v>
      </c>
      <c r="H286" s="112">
        <f t="shared" si="10"/>
        <v>2016</v>
      </c>
      <c r="I286" s="313">
        <v>20</v>
      </c>
      <c r="J286" s="107" t="s">
        <v>189</v>
      </c>
      <c r="K286" s="103"/>
      <c r="M286" s="101">
        <f t="shared" si="11"/>
        <v>3301</v>
      </c>
    </row>
    <row r="287" spans="2:13" s="101" customFormat="1">
      <c r="B287" s="650" t="s">
        <v>319</v>
      </c>
      <c r="C287" s="651" t="s">
        <v>1096</v>
      </c>
      <c r="D287" s="434" t="s">
        <v>338</v>
      </c>
      <c r="E287" s="650" t="s">
        <v>1097</v>
      </c>
      <c r="F287" s="651">
        <v>201509</v>
      </c>
      <c r="G287" s="652">
        <v>181653.32</v>
      </c>
      <c r="H287" s="112">
        <f t="shared" si="10"/>
        <v>2015</v>
      </c>
      <c r="I287" s="313">
        <v>20</v>
      </c>
      <c r="J287" s="107" t="s">
        <v>189</v>
      </c>
      <c r="K287" s="103"/>
      <c r="M287" s="101">
        <f t="shared" si="11"/>
        <v>3301</v>
      </c>
    </row>
    <row r="288" spans="2:13" s="101" customFormat="1">
      <c r="B288" s="650" t="s">
        <v>319</v>
      </c>
      <c r="C288" s="651" t="s">
        <v>1096</v>
      </c>
      <c r="D288" s="434" t="s">
        <v>338</v>
      </c>
      <c r="E288" s="650" t="s">
        <v>1097</v>
      </c>
      <c r="F288" s="651">
        <v>201509</v>
      </c>
      <c r="G288" s="652">
        <v>7357.6500000000005</v>
      </c>
      <c r="H288" s="112">
        <f t="shared" si="10"/>
        <v>2015</v>
      </c>
      <c r="I288" s="313">
        <v>20</v>
      </c>
      <c r="J288" s="107" t="s">
        <v>189</v>
      </c>
      <c r="K288" s="103"/>
      <c r="M288" s="101">
        <f t="shared" si="11"/>
        <v>3301</v>
      </c>
    </row>
    <row r="289" spans="2:13" s="101" customFormat="1" ht="15">
      <c r="B289" s="650" t="s">
        <v>319</v>
      </c>
      <c r="C289" s="651" t="s">
        <v>1096</v>
      </c>
      <c r="D289" s="435" t="s">
        <v>338</v>
      </c>
      <c r="E289" s="650" t="s">
        <v>1098</v>
      </c>
      <c r="F289" s="651">
        <v>201510</v>
      </c>
      <c r="G289" s="652">
        <v>7674.49</v>
      </c>
      <c r="H289" s="112">
        <f t="shared" si="10"/>
        <v>2016</v>
      </c>
      <c r="I289" s="313">
        <v>20</v>
      </c>
      <c r="J289" s="107" t="s">
        <v>189</v>
      </c>
      <c r="K289" s="103"/>
      <c r="M289" s="101">
        <f t="shared" si="11"/>
        <v>3301</v>
      </c>
    </row>
    <row r="290" spans="2:13" s="101" customFormat="1" ht="15">
      <c r="B290" s="650" t="s">
        <v>319</v>
      </c>
      <c r="C290" s="651" t="s">
        <v>1096</v>
      </c>
      <c r="D290" s="435" t="s">
        <v>338</v>
      </c>
      <c r="E290" s="650" t="s">
        <v>1098</v>
      </c>
      <c r="F290" s="651">
        <v>201510</v>
      </c>
      <c r="G290" s="652">
        <v>310.83999999999997</v>
      </c>
      <c r="H290" s="112">
        <f t="shared" si="10"/>
        <v>2016</v>
      </c>
      <c r="I290" s="313">
        <v>20</v>
      </c>
      <c r="J290" s="107" t="s">
        <v>189</v>
      </c>
      <c r="K290" s="103"/>
      <c r="M290" s="101">
        <f t="shared" si="11"/>
        <v>3301</v>
      </c>
    </row>
    <row r="291" spans="2:13" s="101" customFormat="1" ht="15">
      <c r="B291" s="650" t="s">
        <v>319</v>
      </c>
      <c r="C291" s="651" t="s">
        <v>1096</v>
      </c>
      <c r="D291" s="435" t="s">
        <v>338</v>
      </c>
      <c r="E291" s="650" t="s">
        <v>1098</v>
      </c>
      <c r="F291" s="651">
        <v>201511</v>
      </c>
      <c r="G291" s="652">
        <v>15747.37</v>
      </c>
      <c r="H291" s="112">
        <f t="shared" si="10"/>
        <v>2016</v>
      </c>
      <c r="I291" s="313">
        <v>20</v>
      </c>
      <c r="J291" s="107" t="s">
        <v>189</v>
      </c>
      <c r="K291" s="103"/>
      <c r="M291" s="101">
        <f t="shared" si="11"/>
        <v>3301</v>
      </c>
    </row>
    <row r="292" spans="2:13" s="101" customFormat="1" ht="15">
      <c r="B292" s="650" t="s">
        <v>319</v>
      </c>
      <c r="C292" s="651" t="s">
        <v>1096</v>
      </c>
      <c r="D292" s="435" t="s">
        <v>338</v>
      </c>
      <c r="E292" s="650" t="s">
        <v>1098</v>
      </c>
      <c r="F292" s="651">
        <v>201511</v>
      </c>
      <c r="G292" s="652">
        <v>637.80999999999995</v>
      </c>
      <c r="H292" s="112">
        <f t="shared" si="10"/>
        <v>2016</v>
      </c>
      <c r="I292" s="313">
        <v>20</v>
      </c>
      <c r="J292" s="107" t="s">
        <v>189</v>
      </c>
      <c r="K292" s="103"/>
      <c r="M292" s="101">
        <f t="shared" si="11"/>
        <v>3301</v>
      </c>
    </row>
    <row r="293" spans="2:13" s="101" customFormat="1" ht="15">
      <c r="B293" s="650" t="s">
        <v>319</v>
      </c>
      <c r="C293" s="651" t="s">
        <v>1096</v>
      </c>
      <c r="D293" s="435" t="s">
        <v>338</v>
      </c>
      <c r="E293" s="650" t="s">
        <v>1098</v>
      </c>
      <c r="F293" s="651">
        <v>201512</v>
      </c>
      <c r="G293" s="652">
        <v>8.18</v>
      </c>
      <c r="H293" s="112">
        <f t="shared" si="10"/>
        <v>2016</v>
      </c>
      <c r="I293" s="313">
        <v>20</v>
      </c>
      <c r="J293" s="107" t="s">
        <v>189</v>
      </c>
      <c r="K293" s="103"/>
      <c r="M293" s="101">
        <f t="shared" si="11"/>
        <v>3301</v>
      </c>
    </row>
    <row r="294" spans="2:13" s="101" customFormat="1" ht="15">
      <c r="B294" s="650" t="s">
        <v>319</v>
      </c>
      <c r="C294" s="651" t="s">
        <v>1096</v>
      </c>
      <c r="D294" s="435" t="s">
        <v>338</v>
      </c>
      <c r="E294" s="650" t="s">
        <v>1098</v>
      </c>
      <c r="F294" s="651">
        <v>201512</v>
      </c>
      <c r="G294" s="652">
        <v>201.92</v>
      </c>
      <c r="H294" s="112">
        <f t="shared" si="10"/>
        <v>2016</v>
      </c>
      <c r="I294" s="313">
        <v>20</v>
      </c>
      <c r="J294" s="107" t="s">
        <v>189</v>
      </c>
      <c r="K294" s="103"/>
      <c r="M294" s="101">
        <f t="shared" si="11"/>
        <v>3301</v>
      </c>
    </row>
    <row r="295" spans="2:13" s="101" customFormat="1">
      <c r="B295" s="650" t="s">
        <v>319</v>
      </c>
      <c r="C295" s="651" t="s">
        <v>825</v>
      </c>
      <c r="D295" s="434" t="s">
        <v>338</v>
      </c>
      <c r="E295" s="650" t="s">
        <v>1099</v>
      </c>
      <c r="F295" s="651">
        <v>201509</v>
      </c>
      <c r="G295" s="652">
        <v>-9527.5500000000011</v>
      </c>
      <c r="H295" s="112">
        <f t="shared" si="10"/>
        <v>2015</v>
      </c>
      <c r="I295" s="313">
        <v>20</v>
      </c>
      <c r="J295" s="107" t="s">
        <v>189</v>
      </c>
      <c r="K295" s="103"/>
      <c r="M295" s="101">
        <f t="shared" si="11"/>
        <v>3301</v>
      </c>
    </row>
    <row r="296" spans="2:13" s="101" customFormat="1">
      <c r="B296" s="650" t="s">
        <v>319</v>
      </c>
      <c r="C296" s="651" t="s">
        <v>825</v>
      </c>
      <c r="D296" s="434" t="s">
        <v>338</v>
      </c>
      <c r="E296" s="650" t="s">
        <v>1099</v>
      </c>
      <c r="F296" s="651">
        <v>201509</v>
      </c>
      <c r="G296" s="652">
        <v>1399.22</v>
      </c>
      <c r="H296" s="112">
        <f t="shared" si="10"/>
        <v>2015</v>
      </c>
      <c r="I296" s="313">
        <v>20</v>
      </c>
      <c r="J296" s="107" t="s">
        <v>189</v>
      </c>
      <c r="K296" s="103"/>
      <c r="M296" s="101">
        <f t="shared" si="11"/>
        <v>3301</v>
      </c>
    </row>
    <row r="297" spans="2:13" s="101" customFormat="1">
      <c r="B297" s="650" t="s">
        <v>319</v>
      </c>
      <c r="C297" s="651" t="s">
        <v>1029</v>
      </c>
      <c r="D297" s="434" t="s">
        <v>335</v>
      </c>
      <c r="E297" s="650" t="s">
        <v>1100</v>
      </c>
      <c r="F297" s="651">
        <v>201509</v>
      </c>
      <c r="G297" s="652">
        <v>-18244.96</v>
      </c>
      <c r="H297" s="112">
        <f t="shared" si="10"/>
        <v>2015</v>
      </c>
      <c r="I297" s="313">
        <v>20</v>
      </c>
      <c r="J297" s="107" t="s">
        <v>189</v>
      </c>
      <c r="K297" s="103"/>
      <c r="M297" s="101">
        <f t="shared" si="11"/>
        <v>3301</v>
      </c>
    </row>
    <row r="298" spans="2:13" s="101" customFormat="1">
      <c r="B298" s="650" t="s">
        <v>319</v>
      </c>
      <c r="C298" s="651" t="s">
        <v>1029</v>
      </c>
      <c r="D298" s="434" t="s">
        <v>335</v>
      </c>
      <c r="E298" s="650" t="s">
        <v>1100</v>
      </c>
      <c r="F298" s="651">
        <v>201509</v>
      </c>
      <c r="G298" s="652">
        <v>-1083.94</v>
      </c>
      <c r="H298" s="112">
        <f t="shared" si="10"/>
        <v>2015</v>
      </c>
      <c r="I298" s="313">
        <v>20</v>
      </c>
      <c r="J298" s="107" t="s">
        <v>189</v>
      </c>
      <c r="K298" s="103"/>
      <c r="M298" s="101">
        <f t="shared" si="11"/>
        <v>3301</v>
      </c>
    </row>
    <row r="299" spans="2:13" s="101" customFormat="1" ht="15">
      <c r="B299" s="650" t="s">
        <v>319</v>
      </c>
      <c r="C299" s="651" t="s">
        <v>1029</v>
      </c>
      <c r="D299" s="435" t="s">
        <v>335</v>
      </c>
      <c r="E299" s="650" t="s">
        <v>1030</v>
      </c>
      <c r="F299" s="651">
        <v>201511</v>
      </c>
      <c r="G299" s="652">
        <v>14618.22</v>
      </c>
      <c r="H299" s="112">
        <f t="shared" si="10"/>
        <v>2016</v>
      </c>
      <c r="I299" s="313">
        <v>20</v>
      </c>
      <c r="J299" s="107" t="s">
        <v>189</v>
      </c>
      <c r="K299" s="103"/>
      <c r="M299" s="101">
        <f t="shared" si="11"/>
        <v>3301</v>
      </c>
    </row>
    <row r="300" spans="2:13" s="101" customFormat="1" ht="15">
      <c r="B300" s="650" t="s">
        <v>319</v>
      </c>
      <c r="C300" s="651" t="s">
        <v>1029</v>
      </c>
      <c r="D300" s="435" t="s">
        <v>335</v>
      </c>
      <c r="E300" s="650" t="s">
        <v>1030</v>
      </c>
      <c r="F300" s="651">
        <v>201511</v>
      </c>
      <c r="G300" s="652">
        <v>868.48</v>
      </c>
      <c r="H300" s="112">
        <f t="shared" si="10"/>
        <v>2016</v>
      </c>
      <c r="I300" s="313">
        <v>20</v>
      </c>
      <c r="J300" s="107" t="s">
        <v>189</v>
      </c>
      <c r="K300" s="103"/>
      <c r="M300" s="101">
        <f t="shared" si="11"/>
        <v>3301</v>
      </c>
    </row>
    <row r="301" spans="2:13" s="101" customFormat="1" ht="15">
      <c r="B301" s="650" t="s">
        <v>319</v>
      </c>
      <c r="C301" s="651" t="s">
        <v>1029</v>
      </c>
      <c r="D301" s="435" t="s">
        <v>335</v>
      </c>
      <c r="E301" s="650" t="s">
        <v>1030</v>
      </c>
      <c r="F301" s="651">
        <v>201512</v>
      </c>
      <c r="G301" s="652">
        <v>4904.3900000000003</v>
      </c>
      <c r="H301" s="112">
        <f t="shared" si="10"/>
        <v>2016</v>
      </c>
      <c r="I301" s="313">
        <v>20</v>
      </c>
      <c r="J301" s="107" t="s">
        <v>189</v>
      </c>
      <c r="K301" s="103"/>
      <c r="M301" s="101">
        <f t="shared" si="11"/>
        <v>3301</v>
      </c>
    </row>
    <row r="302" spans="2:13" s="101" customFormat="1" ht="15">
      <c r="B302" s="650" t="s">
        <v>319</v>
      </c>
      <c r="C302" s="651" t="s">
        <v>1029</v>
      </c>
      <c r="D302" s="435" t="s">
        <v>335</v>
      </c>
      <c r="E302" s="650" t="s">
        <v>1030</v>
      </c>
      <c r="F302" s="651">
        <v>201512</v>
      </c>
      <c r="G302" s="652">
        <v>82551.320000000007</v>
      </c>
      <c r="H302" s="112">
        <f t="shared" si="10"/>
        <v>2016</v>
      </c>
      <c r="I302" s="313">
        <v>20</v>
      </c>
      <c r="J302" s="107" t="s">
        <v>189</v>
      </c>
      <c r="K302" s="103"/>
      <c r="M302" s="101">
        <f t="shared" si="11"/>
        <v>3301</v>
      </c>
    </row>
    <row r="303" spans="2:13" s="101" customFormat="1">
      <c r="B303" s="650" t="s">
        <v>326</v>
      </c>
      <c r="C303" s="651" t="s">
        <v>827</v>
      </c>
      <c r="D303" s="434" t="s">
        <v>335</v>
      </c>
      <c r="E303" s="650" t="s">
        <v>828</v>
      </c>
      <c r="F303" s="651">
        <v>201509</v>
      </c>
      <c r="G303" s="652">
        <v>-1976.91</v>
      </c>
      <c r="H303" s="112">
        <f t="shared" si="10"/>
        <v>2015</v>
      </c>
      <c r="I303" s="313">
        <v>20</v>
      </c>
      <c r="J303" s="107" t="s">
        <v>189</v>
      </c>
      <c r="K303" s="103"/>
      <c r="M303" s="101">
        <f t="shared" si="11"/>
        <v>3301</v>
      </c>
    </row>
    <row r="304" spans="2:13" s="101" customFormat="1">
      <c r="B304" s="650" t="s">
        <v>319</v>
      </c>
      <c r="C304" s="651" t="s">
        <v>827</v>
      </c>
      <c r="D304" s="434" t="s">
        <v>335</v>
      </c>
      <c r="E304" s="650" t="s">
        <v>828</v>
      </c>
      <c r="F304" s="651">
        <v>201509</v>
      </c>
      <c r="G304" s="652">
        <v>-6157.45</v>
      </c>
      <c r="H304" s="112">
        <f t="shared" si="10"/>
        <v>2015</v>
      </c>
      <c r="I304" s="313">
        <v>20</v>
      </c>
      <c r="J304" s="107" t="s">
        <v>189</v>
      </c>
      <c r="K304" s="103"/>
      <c r="M304" s="101">
        <f t="shared" si="11"/>
        <v>3301</v>
      </c>
    </row>
    <row r="305" spans="2:18">
      <c r="B305" s="650" t="s">
        <v>319</v>
      </c>
      <c r="C305" s="651" t="s">
        <v>827</v>
      </c>
      <c r="D305" s="434" t="s">
        <v>335</v>
      </c>
      <c r="E305" s="650" t="s">
        <v>828</v>
      </c>
      <c r="F305" s="651">
        <v>201509</v>
      </c>
      <c r="G305" s="652">
        <v>-2161.37</v>
      </c>
      <c r="H305" s="112">
        <f t="shared" si="10"/>
        <v>2015</v>
      </c>
      <c r="I305" s="313">
        <v>20</v>
      </c>
      <c r="J305" s="107" t="s">
        <v>189</v>
      </c>
      <c r="K305" s="103"/>
      <c r="L305" s="101"/>
      <c r="M305" s="101">
        <f t="shared" si="11"/>
        <v>3301</v>
      </c>
      <c r="O305" s="101"/>
      <c r="P305" s="101"/>
      <c r="Q305" s="101"/>
      <c r="R305" s="101"/>
    </row>
    <row r="306" spans="2:18">
      <c r="B306" s="650" t="s">
        <v>319</v>
      </c>
      <c r="C306" s="651" t="s">
        <v>562</v>
      </c>
      <c r="D306" s="434" t="s">
        <v>335</v>
      </c>
      <c r="E306" s="650" t="s">
        <v>1101</v>
      </c>
      <c r="F306" s="651">
        <v>201509</v>
      </c>
      <c r="G306" s="652">
        <v>-5.48</v>
      </c>
      <c r="H306" s="112">
        <f t="shared" si="10"/>
        <v>2015</v>
      </c>
      <c r="I306" s="313">
        <v>20</v>
      </c>
      <c r="J306" s="107" t="s">
        <v>189</v>
      </c>
      <c r="K306" s="103"/>
      <c r="L306" s="101"/>
      <c r="M306" s="101">
        <f t="shared" si="11"/>
        <v>3301</v>
      </c>
      <c r="O306" s="101"/>
      <c r="P306" s="101"/>
      <c r="Q306" s="101"/>
      <c r="R306" s="101"/>
    </row>
    <row r="307" spans="2:18">
      <c r="B307" s="650" t="s">
        <v>319</v>
      </c>
      <c r="C307" s="651" t="s">
        <v>562</v>
      </c>
      <c r="D307" s="434" t="s">
        <v>335</v>
      </c>
      <c r="E307" s="650" t="s">
        <v>1101</v>
      </c>
      <c r="F307" s="651">
        <v>201509</v>
      </c>
      <c r="G307" s="652">
        <v>-0.04</v>
      </c>
      <c r="H307" s="112">
        <f t="shared" si="10"/>
        <v>2015</v>
      </c>
      <c r="I307" s="313">
        <v>20</v>
      </c>
      <c r="J307" s="107" t="s">
        <v>189</v>
      </c>
      <c r="K307" s="103"/>
      <c r="L307" s="101"/>
      <c r="M307" s="101">
        <f t="shared" si="11"/>
        <v>3301</v>
      </c>
      <c r="O307" s="101"/>
      <c r="P307" s="101"/>
      <c r="Q307" s="101"/>
      <c r="R307" s="101"/>
    </row>
    <row r="308" spans="2:18">
      <c r="B308" s="650" t="s">
        <v>326</v>
      </c>
      <c r="C308" s="651" t="s">
        <v>829</v>
      </c>
      <c r="D308" s="434" t="s">
        <v>335</v>
      </c>
      <c r="E308" s="650" t="s">
        <v>830</v>
      </c>
      <c r="F308" s="651">
        <v>201509</v>
      </c>
      <c r="G308" s="652">
        <v>191.63</v>
      </c>
      <c r="H308" s="112">
        <f t="shared" si="10"/>
        <v>2015</v>
      </c>
      <c r="I308" s="313">
        <v>20</v>
      </c>
      <c r="J308" s="107" t="s">
        <v>189</v>
      </c>
      <c r="K308" s="103"/>
      <c r="L308" s="101"/>
      <c r="M308" s="101">
        <f t="shared" si="11"/>
        <v>3301</v>
      </c>
      <c r="O308" s="101"/>
      <c r="P308" s="101"/>
      <c r="Q308" s="101"/>
      <c r="R308" s="101"/>
    </row>
    <row r="309" spans="2:18">
      <c r="B309" s="650" t="s">
        <v>319</v>
      </c>
      <c r="C309" s="651" t="s">
        <v>829</v>
      </c>
      <c r="D309" s="434" t="s">
        <v>335</v>
      </c>
      <c r="E309" s="650" t="s">
        <v>830</v>
      </c>
      <c r="F309" s="651">
        <v>201509</v>
      </c>
      <c r="G309" s="652">
        <v>-13791.93</v>
      </c>
      <c r="H309" s="112">
        <f t="shared" si="10"/>
        <v>2015</v>
      </c>
      <c r="I309" s="313">
        <v>20</v>
      </c>
      <c r="J309" s="107" t="s">
        <v>189</v>
      </c>
      <c r="K309" s="103"/>
      <c r="L309" s="101"/>
      <c r="M309" s="101">
        <f t="shared" si="11"/>
        <v>3301</v>
      </c>
      <c r="O309" s="101"/>
      <c r="P309" s="101"/>
      <c r="Q309" s="101"/>
      <c r="R309" s="101"/>
    </row>
    <row r="310" spans="2:18">
      <c r="B310" s="650" t="s">
        <v>319</v>
      </c>
      <c r="C310" s="651" t="s">
        <v>829</v>
      </c>
      <c r="D310" s="434" t="s">
        <v>335</v>
      </c>
      <c r="E310" s="650" t="s">
        <v>830</v>
      </c>
      <c r="F310" s="651">
        <v>201509</v>
      </c>
      <c r="G310" s="652">
        <v>-7187.64</v>
      </c>
      <c r="H310" s="112">
        <f t="shared" si="10"/>
        <v>2015</v>
      </c>
      <c r="I310" s="313">
        <v>20</v>
      </c>
      <c r="J310" s="107" t="s">
        <v>189</v>
      </c>
      <c r="K310" s="103"/>
      <c r="L310" s="101"/>
      <c r="M310" s="101">
        <f t="shared" si="11"/>
        <v>3301</v>
      </c>
      <c r="O310" s="101"/>
      <c r="P310" s="101"/>
      <c r="Q310" s="101"/>
      <c r="R310" s="101"/>
    </row>
    <row r="311" spans="2:18" ht="15">
      <c r="B311" s="650" t="s">
        <v>326</v>
      </c>
      <c r="C311" s="651" t="s">
        <v>829</v>
      </c>
      <c r="D311" s="435" t="s">
        <v>335</v>
      </c>
      <c r="E311" s="650" t="s">
        <v>830</v>
      </c>
      <c r="F311" s="651">
        <v>201510</v>
      </c>
      <c r="G311" s="652">
        <v>0.03</v>
      </c>
      <c r="H311" s="112">
        <f t="shared" si="10"/>
        <v>2016</v>
      </c>
      <c r="I311" s="313">
        <v>20</v>
      </c>
      <c r="J311" s="107" t="s">
        <v>189</v>
      </c>
      <c r="K311" s="103"/>
      <c r="L311" s="101"/>
      <c r="M311" s="101">
        <f t="shared" si="11"/>
        <v>3301</v>
      </c>
      <c r="O311" s="101"/>
      <c r="P311" s="101"/>
      <c r="Q311" s="101"/>
      <c r="R311" s="101"/>
    </row>
    <row r="312" spans="2:18" ht="15">
      <c r="B312" s="650" t="s">
        <v>319</v>
      </c>
      <c r="C312" s="651" t="s">
        <v>829</v>
      </c>
      <c r="D312" s="435" t="s">
        <v>335</v>
      </c>
      <c r="E312" s="650" t="s">
        <v>830</v>
      </c>
      <c r="F312" s="651">
        <v>201510</v>
      </c>
      <c r="G312" s="652">
        <v>84.18</v>
      </c>
      <c r="H312" s="112">
        <f t="shared" si="10"/>
        <v>2016</v>
      </c>
      <c r="I312" s="313">
        <v>20</v>
      </c>
      <c r="J312" s="107" t="s">
        <v>189</v>
      </c>
      <c r="K312" s="103"/>
      <c r="L312" s="101"/>
      <c r="M312" s="101">
        <f t="shared" si="11"/>
        <v>3301</v>
      </c>
      <c r="O312" s="101"/>
      <c r="P312" s="101"/>
      <c r="Q312" s="101"/>
      <c r="R312" s="101"/>
    </row>
    <row r="313" spans="2:18" ht="15">
      <c r="B313" s="650" t="s">
        <v>319</v>
      </c>
      <c r="C313" s="651" t="s">
        <v>829</v>
      </c>
      <c r="D313" s="435" t="s">
        <v>335</v>
      </c>
      <c r="E313" s="650" t="s">
        <v>830</v>
      </c>
      <c r="F313" s="651">
        <v>201510</v>
      </c>
      <c r="G313" s="652">
        <v>3.63</v>
      </c>
      <c r="H313" s="112">
        <f t="shared" si="10"/>
        <v>2016</v>
      </c>
      <c r="I313" s="313">
        <v>20</v>
      </c>
      <c r="J313" s="107" t="s">
        <v>189</v>
      </c>
      <c r="K313" s="103"/>
      <c r="L313" s="101"/>
      <c r="M313" s="101">
        <f t="shared" si="11"/>
        <v>3301</v>
      </c>
      <c r="O313" s="101"/>
      <c r="P313" s="101"/>
      <c r="Q313" s="101"/>
      <c r="R313" s="101"/>
    </row>
    <row r="314" spans="2:18">
      <c r="B314" s="650" t="s">
        <v>319</v>
      </c>
      <c r="C314" s="651" t="s">
        <v>712</v>
      </c>
      <c r="D314" s="434" t="s">
        <v>335</v>
      </c>
      <c r="E314" s="650" t="s">
        <v>713</v>
      </c>
      <c r="F314" s="651">
        <v>201509</v>
      </c>
      <c r="G314" s="652">
        <v>-1001.1800000000001</v>
      </c>
      <c r="H314" s="112">
        <f t="shared" si="10"/>
        <v>2015</v>
      </c>
      <c r="I314" s="313">
        <v>20</v>
      </c>
      <c r="J314" s="107" t="s">
        <v>189</v>
      </c>
      <c r="K314" s="103"/>
      <c r="L314" s="101"/>
      <c r="M314" s="101">
        <f t="shared" si="11"/>
        <v>3301</v>
      </c>
      <c r="O314" s="101"/>
      <c r="P314" s="101"/>
      <c r="Q314" s="101"/>
      <c r="R314" s="101"/>
    </row>
    <row r="315" spans="2:18">
      <c r="B315" s="650" t="s">
        <v>319</v>
      </c>
      <c r="C315" s="651" t="s">
        <v>712</v>
      </c>
      <c r="D315" s="434" t="s">
        <v>335</v>
      </c>
      <c r="E315" s="650" t="s">
        <v>713</v>
      </c>
      <c r="F315" s="651">
        <v>201509</v>
      </c>
      <c r="G315" s="652">
        <v>-24.86</v>
      </c>
      <c r="H315" s="112">
        <f t="shared" si="10"/>
        <v>2015</v>
      </c>
      <c r="I315" s="313">
        <v>20</v>
      </c>
      <c r="J315" s="107" t="s">
        <v>189</v>
      </c>
      <c r="K315" s="103"/>
      <c r="L315" s="101"/>
      <c r="M315" s="101">
        <f t="shared" ref="M315:M378" si="12">IF(LEFT(D315,2)="34",3401,IF(LEFT(D315,2)="33",3301))</f>
        <v>3301</v>
      </c>
      <c r="O315" s="101"/>
      <c r="P315" s="101"/>
      <c r="Q315" s="101"/>
      <c r="R315" s="101"/>
    </row>
    <row r="316" spans="2:18">
      <c r="B316" s="650" t="s">
        <v>319</v>
      </c>
      <c r="C316" s="651" t="s">
        <v>714</v>
      </c>
      <c r="D316" s="434" t="s">
        <v>335</v>
      </c>
      <c r="E316" s="650" t="s">
        <v>1102</v>
      </c>
      <c r="F316" s="651">
        <v>201509</v>
      </c>
      <c r="G316" s="652">
        <v>-4535.8</v>
      </c>
      <c r="H316" s="112">
        <f t="shared" si="10"/>
        <v>2015</v>
      </c>
      <c r="I316" s="313">
        <v>20</v>
      </c>
      <c r="J316" s="107" t="s">
        <v>189</v>
      </c>
      <c r="K316" s="103"/>
      <c r="L316" s="101"/>
      <c r="M316" s="101">
        <f t="shared" si="12"/>
        <v>3301</v>
      </c>
      <c r="O316" s="101"/>
      <c r="P316" s="101"/>
      <c r="Q316" s="101"/>
      <c r="R316" s="101"/>
    </row>
    <row r="317" spans="2:18">
      <c r="B317" s="650" t="s">
        <v>319</v>
      </c>
      <c r="C317" s="651" t="s">
        <v>714</v>
      </c>
      <c r="D317" s="434" t="s">
        <v>335</v>
      </c>
      <c r="E317" s="650" t="s">
        <v>1102</v>
      </c>
      <c r="F317" s="651">
        <v>201509</v>
      </c>
      <c r="G317" s="652">
        <v>-135.37</v>
      </c>
      <c r="H317" s="112">
        <f t="shared" si="10"/>
        <v>2015</v>
      </c>
      <c r="I317" s="313">
        <v>20</v>
      </c>
      <c r="J317" s="107" t="s">
        <v>189</v>
      </c>
      <c r="K317" s="103"/>
      <c r="L317" s="101"/>
      <c r="M317" s="101">
        <f t="shared" si="12"/>
        <v>3301</v>
      </c>
      <c r="O317" s="101"/>
      <c r="P317" s="101"/>
      <c r="Q317" s="101"/>
      <c r="R317" s="101"/>
    </row>
    <row r="318" spans="2:18" ht="15">
      <c r="B318" s="650" t="s">
        <v>319</v>
      </c>
      <c r="C318" s="651" t="s">
        <v>1103</v>
      </c>
      <c r="D318" s="435" t="s">
        <v>335</v>
      </c>
      <c r="E318" s="650" t="s">
        <v>1104</v>
      </c>
      <c r="F318" s="651">
        <v>201512</v>
      </c>
      <c r="G318" s="652">
        <v>44154.33</v>
      </c>
      <c r="H318" s="112">
        <f t="shared" si="10"/>
        <v>2016</v>
      </c>
      <c r="I318" s="313">
        <v>20</v>
      </c>
      <c r="J318" s="107" t="s">
        <v>189</v>
      </c>
      <c r="K318" s="103"/>
      <c r="L318" s="101"/>
      <c r="M318" s="101">
        <f t="shared" si="12"/>
        <v>3301</v>
      </c>
      <c r="O318" s="101"/>
      <c r="P318" s="101"/>
      <c r="Q318" s="101"/>
      <c r="R318" s="101"/>
    </row>
    <row r="319" spans="2:18" ht="15">
      <c r="B319" s="650" t="s">
        <v>326</v>
      </c>
      <c r="C319" s="651" t="s">
        <v>1103</v>
      </c>
      <c r="D319" s="435" t="s">
        <v>335</v>
      </c>
      <c r="E319" s="650" t="s">
        <v>1104</v>
      </c>
      <c r="F319" s="651">
        <v>201512</v>
      </c>
      <c r="G319" s="652">
        <v>75025.5</v>
      </c>
      <c r="H319" s="112">
        <f t="shared" si="10"/>
        <v>2016</v>
      </c>
      <c r="I319" s="313">
        <v>20</v>
      </c>
      <c r="J319" s="107" t="s">
        <v>189</v>
      </c>
      <c r="K319" s="103"/>
      <c r="L319" s="101"/>
      <c r="M319" s="101">
        <f t="shared" si="12"/>
        <v>3301</v>
      </c>
      <c r="O319" s="101"/>
      <c r="P319" s="101"/>
      <c r="Q319" s="101"/>
      <c r="R319" s="101"/>
    </row>
    <row r="320" spans="2:18" ht="15">
      <c r="B320" s="650" t="s">
        <v>319</v>
      </c>
      <c r="C320" s="651" t="s">
        <v>1103</v>
      </c>
      <c r="D320" s="435" t="s">
        <v>335</v>
      </c>
      <c r="E320" s="650" t="s">
        <v>1104</v>
      </c>
      <c r="F320" s="651">
        <v>201512</v>
      </c>
      <c r="G320" s="652">
        <v>641406.15</v>
      </c>
      <c r="H320" s="112">
        <f t="shared" si="10"/>
        <v>2016</v>
      </c>
      <c r="I320" s="313">
        <v>20</v>
      </c>
      <c r="J320" s="107" t="s">
        <v>189</v>
      </c>
      <c r="K320" s="103"/>
      <c r="L320" s="101"/>
      <c r="M320" s="101">
        <f t="shared" si="12"/>
        <v>3301</v>
      </c>
      <c r="O320" s="101"/>
      <c r="P320" s="101"/>
      <c r="Q320" s="101"/>
      <c r="R320" s="101"/>
    </row>
    <row r="321" spans="2:18">
      <c r="B321" s="650" t="s">
        <v>319</v>
      </c>
      <c r="C321" s="651" t="s">
        <v>968</v>
      </c>
      <c r="D321" s="434" t="s">
        <v>338</v>
      </c>
      <c r="E321" s="650" t="s">
        <v>1105</v>
      </c>
      <c r="F321" s="651">
        <v>201509</v>
      </c>
      <c r="G321" s="652">
        <v>-9128.5500000000011</v>
      </c>
      <c r="H321" s="112">
        <f t="shared" si="10"/>
        <v>2015</v>
      </c>
      <c r="I321" s="313">
        <v>20</v>
      </c>
      <c r="J321" s="107" t="s">
        <v>189</v>
      </c>
      <c r="K321" s="103"/>
      <c r="L321" s="101"/>
      <c r="M321" s="101">
        <f t="shared" si="12"/>
        <v>3301</v>
      </c>
      <c r="O321" s="101"/>
      <c r="P321" s="101"/>
      <c r="Q321" s="101"/>
      <c r="R321" s="101"/>
    </row>
    <row r="322" spans="2:18">
      <c r="B322" s="650" t="s">
        <v>319</v>
      </c>
      <c r="C322" s="651" t="s">
        <v>968</v>
      </c>
      <c r="D322" s="434" t="s">
        <v>338</v>
      </c>
      <c r="E322" s="650" t="s">
        <v>1105</v>
      </c>
      <c r="F322" s="651">
        <v>201509</v>
      </c>
      <c r="G322" s="652">
        <v>-388.5</v>
      </c>
      <c r="H322" s="112">
        <f t="shared" si="10"/>
        <v>2015</v>
      </c>
      <c r="I322" s="313">
        <v>20</v>
      </c>
      <c r="J322" s="107" t="s">
        <v>189</v>
      </c>
      <c r="K322" s="103"/>
      <c r="L322" s="101"/>
      <c r="M322" s="101">
        <f t="shared" si="12"/>
        <v>3301</v>
      </c>
      <c r="O322" s="101"/>
      <c r="P322" s="101"/>
      <c r="Q322" s="101"/>
      <c r="R322" s="101"/>
    </row>
    <row r="323" spans="2:18" ht="15">
      <c r="B323" s="650" t="s">
        <v>319</v>
      </c>
      <c r="C323" s="651" t="s">
        <v>968</v>
      </c>
      <c r="D323" s="435" t="s">
        <v>338</v>
      </c>
      <c r="E323" s="650" t="s">
        <v>969</v>
      </c>
      <c r="F323" s="651">
        <v>201512</v>
      </c>
      <c r="G323" s="652">
        <v>-4310.42</v>
      </c>
      <c r="H323" s="112">
        <f t="shared" si="10"/>
        <v>2016</v>
      </c>
      <c r="I323" s="313">
        <v>20</v>
      </c>
      <c r="J323" s="107" t="s">
        <v>189</v>
      </c>
      <c r="K323" s="103"/>
      <c r="L323" s="101"/>
      <c r="M323" s="101">
        <f t="shared" si="12"/>
        <v>3301</v>
      </c>
      <c r="O323" s="101"/>
      <c r="P323" s="101"/>
      <c r="Q323" s="101"/>
      <c r="R323" s="101"/>
    </row>
    <row r="324" spans="2:18" ht="15">
      <c r="B324" s="650" t="s">
        <v>319</v>
      </c>
      <c r="C324" s="651" t="s">
        <v>968</v>
      </c>
      <c r="D324" s="435" t="s">
        <v>338</v>
      </c>
      <c r="E324" s="650" t="s">
        <v>969</v>
      </c>
      <c r="F324" s="651">
        <v>201512</v>
      </c>
      <c r="G324" s="652">
        <v>5479.81</v>
      </c>
      <c r="H324" s="112">
        <f t="shared" si="10"/>
        <v>2016</v>
      </c>
      <c r="I324" s="313">
        <v>20</v>
      </c>
      <c r="J324" s="107" t="s">
        <v>189</v>
      </c>
      <c r="K324" s="103"/>
      <c r="L324" s="101"/>
      <c r="M324" s="101">
        <f t="shared" si="12"/>
        <v>3301</v>
      </c>
      <c r="O324" s="101"/>
      <c r="P324" s="101"/>
      <c r="Q324" s="101"/>
      <c r="R324" s="101"/>
    </row>
    <row r="325" spans="2:18">
      <c r="B325" s="650" t="s">
        <v>319</v>
      </c>
      <c r="C325" s="651" t="s">
        <v>970</v>
      </c>
      <c r="D325" s="434" t="s">
        <v>338</v>
      </c>
      <c r="E325" s="650" t="s">
        <v>971</v>
      </c>
      <c r="F325" s="651">
        <v>201509</v>
      </c>
      <c r="G325" s="652">
        <v>-3756.04</v>
      </c>
      <c r="H325" s="112">
        <f t="shared" si="10"/>
        <v>2015</v>
      </c>
      <c r="I325" s="313">
        <v>20</v>
      </c>
      <c r="J325" s="107" t="s">
        <v>189</v>
      </c>
      <c r="K325" s="103"/>
      <c r="L325" s="101"/>
      <c r="M325" s="101">
        <f t="shared" si="12"/>
        <v>3301</v>
      </c>
      <c r="O325" s="101"/>
      <c r="P325" s="101"/>
      <c r="Q325" s="101"/>
      <c r="R325" s="101"/>
    </row>
    <row r="326" spans="2:18">
      <c r="B326" s="650" t="s">
        <v>319</v>
      </c>
      <c r="C326" s="651" t="s">
        <v>970</v>
      </c>
      <c r="D326" s="434" t="s">
        <v>338</v>
      </c>
      <c r="E326" s="650" t="s">
        <v>971</v>
      </c>
      <c r="F326" s="651">
        <v>201509</v>
      </c>
      <c r="G326" s="652">
        <v>-147.45000000000002</v>
      </c>
      <c r="H326" s="112">
        <f t="shared" si="10"/>
        <v>2015</v>
      </c>
      <c r="I326" s="313">
        <v>20</v>
      </c>
      <c r="J326" s="107" t="s">
        <v>189</v>
      </c>
      <c r="K326" s="103"/>
      <c r="L326" s="101"/>
      <c r="M326" s="101">
        <f t="shared" si="12"/>
        <v>3301</v>
      </c>
      <c r="O326" s="101"/>
      <c r="P326" s="101"/>
      <c r="Q326" s="101"/>
      <c r="R326" s="101"/>
    </row>
    <row r="327" spans="2:18" ht="15">
      <c r="B327" s="650" t="s">
        <v>319</v>
      </c>
      <c r="C327" s="651" t="s">
        <v>970</v>
      </c>
      <c r="D327" s="435" t="s">
        <v>338</v>
      </c>
      <c r="E327" s="650" t="s">
        <v>971</v>
      </c>
      <c r="F327" s="651">
        <v>201511</v>
      </c>
      <c r="G327" s="652">
        <v>-5589.37</v>
      </c>
      <c r="H327" s="112">
        <f t="shared" si="10"/>
        <v>2016</v>
      </c>
      <c r="I327" s="313">
        <v>20</v>
      </c>
      <c r="J327" s="107" t="s">
        <v>189</v>
      </c>
      <c r="K327" s="103"/>
      <c r="L327" s="101"/>
      <c r="M327" s="101">
        <f t="shared" si="12"/>
        <v>3301</v>
      </c>
      <c r="O327" s="101"/>
      <c r="P327" s="101"/>
      <c r="Q327" s="101"/>
      <c r="R327" s="101"/>
    </row>
    <row r="328" spans="2:18" ht="15">
      <c r="B328" s="650" t="s">
        <v>319</v>
      </c>
      <c r="C328" s="651" t="s">
        <v>970</v>
      </c>
      <c r="D328" s="435" t="s">
        <v>338</v>
      </c>
      <c r="E328" s="650" t="s">
        <v>971</v>
      </c>
      <c r="F328" s="651">
        <v>201511</v>
      </c>
      <c r="G328" s="652">
        <v>1596.32</v>
      </c>
      <c r="H328" s="112">
        <f t="shared" ref="H328:H391" si="13">IF(F328&gt;$H$5,0+2016,0+2015)</f>
        <v>2016</v>
      </c>
      <c r="I328" s="313">
        <v>20</v>
      </c>
      <c r="J328" s="107" t="s">
        <v>189</v>
      </c>
      <c r="K328" s="103"/>
      <c r="L328" s="101"/>
      <c r="M328" s="101">
        <f t="shared" si="12"/>
        <v>3301</v>
      </c>
      <c r="O328" s="101"/>
      <c r="P328" s="101"/>
      <c r="Q328" s="101"/>
      <c r="R328" s="101"/>
    </row>
    <row r="329" spans="2:18">
      <c r="B329" s="650" t="s">
        <v>319</v>
      </c>
      <c r="C329" s="651" t="s">
        <v>972</v>
      </c>
      <c r="D329" s="434" t="s">
        <v>338</v>
      </c>
      <c r="E329" s="650" t="s">
        <v>1106</v>
      </c>
      <c r="F329" s="651">
        <v>201509</v>
      </c>
      <c r="G329" s="652">
        <v>-1252.76</v>
      </c>
      <c r="H329" s="112">
        <f t="shared" si="13"/>
        <v>2015</v>
      </c>
      <c r="I329" s="313">
        <v>20</v>
      </c>
      <c r="J329" s="107" t="s">
        <v>189</v>
      </c>
      <c r="K329" s="103"/>
      <c r="L329" s="101"/>
      <c r="M329" s="101">
        <f t="shared" si="12"/>
        <v>3301</v>
      </c>
      <c r="O329" s="101"/>
      <c r="P329" s="101"/>
      <c r="Q329" s="101"/>
      <c r="R329" s="101"/>
    </row>
    <row r="330" spans="2:18">
      <c r="B330" s="650" t="s">
        <v>319</v>
      </c>
      <c r="C330" s="651" t="s">
        <v>972</v>
      </c>
      <c r="D330" s="434" t="s">
        <v>338</v>
      </c>
      <c r="E330" s="650" t="s">
        <v>1106</v>
      </c>
      <c r="F330" s="651">
        <v>201509</v>
      </c>
      <c r="G330" s="652">
        <v>-12.780000000000001</v>
      </c>
      <c r="H330" s="112">
        <f t="shared" si="13"/>
        <v>2015</v>
      </c>
      <c r="I330" s="313">
        <v>20</v>
      </c>
      <c r="J330" s="107" t="s">
        <v>189</v>
      </c>
      <c r="K330" s="103"/>
      <c r="L330" s="101"/>
      <c r="M330" s="101">
        <f t="shared" si="12"/>
        <v>3301</v>
      </c>
      <c r="O330" s="101"/>
      <c r="P330" s="101"/>
      <c r="Q330" s="101"/>
      <c r="R330" s="101"/>
    </row>
    <row r="331" spans="2:18" ht="15">
      <c r="B331" s="650" t="s">
        <v>319</v>
      </c>
      <c r="C331" s="651" t="s">
        <v>972</v>
      </c>
      <c r="D331" s="435" t="s">
        <v>338</v>
      </c>
      <c r="E331" s="650" t="s">
        <v>973</v>
      </c>
      <c r="F331" s="651">
        <v>201510</v>
      </c>
      <c r="G331" s="652">
        <v>128.22999999999999</v>
      </c>
      <c r="H331" s="112">
        <f t="shared" si="13"/>
        <v>2016</v>
      </c>
      <c r="I331" s="313">
        <v>20</v>
      </c>
      <c r="J331" s="107" t="s">
        <v>189</v>
      </c>
      <c r="K331" s="103"/>
      <c r="L331" s="101"/>
      <c r="M331" s="101">
        <f t="shared" si="12"/>
        <v>3301</v>
      </c>
      <c r="O331" s="101"/>
      <c r="P331" s="101"/>
      <c r="Q331" s="101"/>
      <c r="R331" s="101"/>
    </row>
    <row r="332" spans="2:18" ht="15">
      <c r="B332" s="650" t="s">
        <v>319</v>
      </c>
      <c r="C332" s="651" t="s">
        <v>972</v>
      </c>
      <c r="D332" s="435" t="s">
        <v>338</v>
      </c>
      <c r="E332" s="650" t="s">
        <v>973</v>
      </c>
      <c r="F332" s="651">
        <v>201510</v>
      </c>
      <c r="G332" s="652">
        <v>1.31</v>
      </c>
      <c r="H332" s="112">
        <f t="shared" si="13"/>
        <v>2016</v>
      </c>
      <c r="I332" s="313">
        <v>20</v>
      </c>
      <c r="J332" s="107" t="s">
        <v>189</v>
      </c>
      <c r="K332" s="103"/>
      <c r="L332" s="101"/>
      <c r="M332" s="101">
        <f t="shared" si="12"/>
        <v>3301</v>
      </c>
      <c r="O332" s="101"/>
      <c r="P332" s="101"/>
      <c r="Q332" s="101"/>
      <c r="R332" s="101"/>
    </row>
    <row r="333" spans="2:18" ht="15">
      <c r="B333" s="650" t="s">
        <v>319</v>
      </c>
      <c r="C333" s="651" t="s">
        <v>972</v>
      </c>
      <c r="D333" s="435" t="s">
        <v>338</v>
      </c>
      <c r="E333" s="650" t="s">
        <v>973</v>
      </c>
      <c r="F333" s="651">
        <v>201511</v>
      </c>
      <c r="G333" s="652">
        <v>-3418.85</v>
      </c>
      <c r="H333" s="112">
        <f t="shared" si="13"/>
        <v>2016</v>
      </c>
      <c r="I333" s="313">
        <v>20</v>
      </c>
      <c r="J333" s="107" t="s">
        <v>189</v>
      </c>
      <c r="K333" s="103"/>
      <c r="L333" s="101"/>
      <c r="M333" s="101">
        <f t="shared" si="12"/>
        <v>3301</v>
      </c>
      <c r="O333" s="101"/>
      <c r="P333" s="101"/>
      <c r="Q333" s="101"/>
      <c r="R333" s="101"/>
    </row>
    <row r="334" spans="2:18" ht="15">
      <c r="B334" s="650" t="s">
        <v>319</v>
      </c>
      <c r="C334" s="651" t="s">
        <v>972</v>
      </c>
      <c r="D334" s="435" t="s">
        <v>338</v>
      </c>
      <c r="E334" s="650" t="s">
        <v>973</v>
      </c>
      <c r="F334" s="651">
        <v>201511</v>
      </c>
      <c r="G334" s="652">
        <v>790.06</v>
      </c>
      <c r="H334" s="112">
        <f t="shared" si="13"/>
        <v>2016</v>
      </c>
      <c r="I334" s="313">
        <v>20</v>
      </c>
      <c r="J334" s="107" t="s">
        <v>189</v>
      </c>
      <c r="K334" s="103"/>
      <c r="L334" s="101"/>
      <c r="M334" s="101">
        <f t="shared" si="12"/>
        <v>3301</v>
      </c>
      <c r="O334" s="101"/>
      <c r="P334" s="101"/>
      <c r="Q334" s="101"/>
      <c r="R334" s="101"/>
    </row>
    <row r="335" spans="2:18" ht="15">
      <c r="B335" s="650" t="s">
        <v>319</v>
      </c>
      <c r="C335" s="651" t="s">
        <v>972</v>
      </c>
      <c r="D335" s="435" t="s">
        <v>338</v>
      </c>
      <c r="E335" s="650" t="s">
        <v>973</v>
      </c>
      <c r="F335" s="651">
        <v>201512</v>
      </c>
      <c r="G335" s="652">
        <v>0.05</v>
      </c>
      <c r="H335" s="112">
        <f t="shared" si="13"/>
        <v>2016</v>
      </c>
      <c r="I335" s="313">
        <v>20</v>
      </c>
      <c r="J335" s="107" t="s">
        <v>189</v>
      </c>
      <c r="K335" s="103"/>
      <c r="L335" s="101"/>
      <c r="M335" s="101">
        <f t="shared" si="12"/>
        <v>3301</v>
      </c>
      <c r="O335" s="101"/>
      <c r="P335" s="101"/>
      <c r="Q335" s="101"/>
      <c r="R335" s="101"/>
    </row>
    <row r="336" spans="2:18" ht="15">
      <c r="B336" s="650" t="s">
        <v>319</v>
      </c>
      <c r="C336" s="651" t="s">
        <v>972</v>
      </c>
      <c r="D336" s="435" t="s">
        <v>338</v>
      </c>
      <c r="E336" s="650" t="s">
        <v>973</v>
      </c>
      <c r="F336" s="651">
        <v>201512</v>
      </c>
      <c r="G336" s="652">
        <v>3.9</v>
      </c>
      <c r="H336" s="112">
        <f t="shared" si="13"/>
        <v>2016</v>
      </c>
      <c r="I336" s="313">
        <v>20</v>
      </c>
      <c r="J336" s="107" t="s">
        <v>189</v>
      </c>
      <c r="K336" s="103"/>
      <c r="L336" s="101"/>
      <c r="M336" s="101">
        <f t="shared" si="12"/>
        <v>3301</v>
      </c>
      <c r="O336" s="101"/>
      <c r="P336" s="101"/>
      <c r="Q336" s="101"/>
      <c r="R336" s="101"/>
    </row>
    <row r="337" spans="2:18">
      <c r="B337" s="650" t="s">
        <v>319</v>
      </c>
      <c r="C337" s="651" t="s">
        <v>564</v>
      </c>
      <c r="D337" s="434" t="s">
        <v>335</v>
      </c>
      <c r="E337" s="650" t="s">
        <v>1107</v>
      </c>
      <c r="F337" s="651">
        <v>201509</v>
      </c>
      <c r="G337" s="652">
        <v>-19.02</v>
      </c>
      <c r="H337" s="112">
        <f t="shared" si="13"/>
        <v>2015</v>
      </c>
      <c r="I337" s="313">
        <v>20</v>
      </c>
      <c r="J337" s="107" t="s">
        <v>189</v>
      </c>
      <c r="K337" s="103"/>
      <c r="L337" s="101"/>
      <c r="M337" s="101">
        <f t="shared" si="12"/>
        <v>3301</v>
      </c>
      <c r="O337" s="101"/>
      <c r="P337" s="101"/>
      <c r="Q337" s="101"/>
      <c r="R337" s="101"/>
    </row>
    <row r="338" spans="2:18">
      <c r="B338" s="650" t="s">
        <v>319</v>
      </c>
      <c r="C338" s="651" t="s">
        <v>564</v>
      </c>
      <c r="D338" s="434" t="s">
        <v>335</v>
      </c>
      <c r="E338" s="650" t="s">
        <v>1107</v>
      </c>
      <c r="F338" s="651">
        <v>201509</v>
      </c>
      <c r="G338" s="652">
        <v>-0.93</v>
      </c>
      <c r="H338" s="112">
        <f t="shared" si="13"/>
        <v>2015</v>
      </c>
      <c r="I338" s="313">
        <v>20</v>
      </c>
      <c r="J338" s="107" t="s">
        <v>189</v>
      </c>
      <c r="K338" s="103"/>
      <c r="L338" s="101"/>
      <c r="M338" s="101">
        <f t="shared" si="12"/>
        <v>3301</v>
      </c>
      <c r="O338" s="101"/>
      <c r="P338" s="101"/>
      <c r="Q338" s="101"/>
      <c r="R338" s="101"/>
    </row>
    <row r="339" spans="2:18">
      <c r="B339" s="650" t="s">
        <v>319</v>
      </c>
      <c r="C339" s="651" t="s">
        <v>569</v>
      </c>
      <c r="D339" s="434" t="s">
        <v>335</v>
      </c>
      <c r="E339" s="650" t="s">
        <v>1108</v>
      </c>
      <c r="F339" s="651">
        <v>201509</v>
      </c>
      <c r="G339" s="652">
        <v>-7.87</v>
      </c>
      <c r="H339" s="112">
        <f t="shared" si="13"/>
        <v>2015</v>
      </c>
      <c r="I339" s="313">
        <v>20</v>
      </c>
      <c r="J339" s="107" t="s">
        <v>189</v>
      </c>
      <c r="K339" s="103"/>
      <c r="L339" s="101"/>
      <c r="M339" s="101">
        <f t="shared" si="12"/>
        <v>3301</v>
      </c>
      <c r="O339" s="101"/>
      <c r="P339" s="101"/>
      <c r="Q339" s="101"/>
      <c r="R339" s="101"/>
    </row>
    <row r="340" spans="2:18">
      <c r="B340" s="650" t="s">
        <v>319</v>
      </c>
      <c r="C340" s="651" t="s">
        <v>569</v>
      </c>
      <c r="D340" s="434" t="s">
        <v>335</v>
      </c>
      <c r="E340" s="650" t="s">
        <v>1108</v>
      </c>
      <c r="F340" s="651">
        <v>201509</v>
      </c>
      <c r="G340" s="652">
        <v>-0.31</v>
      </c>
      <c r="H340" s="112">
        <f t="shared" si="13"/>
        <v>2015</v>
      </c>
      <c r="I340" s="313">
        <v>20</v>
      </c>
      <c r="J340" s="107" t="s">
        <v>189</v>
      </c>
      <c r="K340" s="103"/>
      <c r="L340" s="101"/>
      <c r="M340" s="101">
        <f t="shared" si="12"/>
        <v>3301</v>
      </c>
      <c r="O340" s="101"/>
      <c r="P340" s="101"/>
      <c r="Q340" s="101"/>
      <c r="R340" s="101"/>
    </row>
    <row r="341" spans="2:18">
      <c r="B341" s="650" t="s">
        <v>326</v>
      </c>
      <c r="C341" s="651" t="s">
        <v>831</v>
      </c>
      <c r="D341" s="434" t="s">
        <v>338</v>
      </c>
      <c r="E341" s="650" t="s">
        <v>978</v>
      </c>
      <c r="F341" s="651">
        <v>201509</v>
      </c>
      <c r="G341" s="652">
        <v>-14440.02</v>
      </c>
      <c r="H341" s="112">
        <f t="shared" si="13"/>
        <v>2015</v>
      </c>
      <c r="I341" s="313">
        <v>20</v>
      </c>
      <c r="J341" s="107" t="s">
        <v>189</v>
      </c>
      <c r="K341" s="103"/>
      <c r="L341" s="101"/>
      <c r="M341" s="101">
        <f t="shared" si="12"/>
        <v>3301</v>
      </c>
      <c r="O341" s="101"/>
      <c r="P341" s="101"/>
      <c r="Q341" s="101"/>
      <c r="R341" s="101"/>
    </row>
    <row r="342" spans="2:18">
      <c r="B342" s="650" t="s">
        <v>319</v>
      </c>
      <c r="C342" s="651" t="s">
        <v>831</v>
      </c>
      <c r="D342" s="434" t="s">
        <v>338</v>
      </c>
      <c r="E342" s="650" t="s">
        <v>978</v>
      </c>
      <c r="F342" s="651">
        <v>201509</v>
      </c>
      <c r="G342" s="652">
        <v>5824.99</v>
      </c>
      <c r="H342" s="112">
        <f t="shared" si="13"/>
        <v>2015</v>
      </c>
      <c r="I342" s="313">
        <v>20</v>
      </c>
      <c r="J342" s="107" t="s">
        <v>189</v>
      </c>
      <c r="K342" s="103"/>
      <c r="L342" s="101"/>
      <c r="M342" s="101">
        <f t="shared" si="12"/>
        <v>3301</v>
      </c>
      <c r="O342" s="101"/>
      <c r="P342" s="101"/>
      <c r="Q342" s="101"/>
      <c r="R342" s="101"/>
    </row>
    <row r="343" spans="2:18">
      <c r="B343" s="650" t="s">
        <v>319</v>
      </c>
      <c r="C343" s="651" t="s">
        <v>831</v>
      </c>
      <c r="D343" s="434" t="s">
        <v>338</v>
      </c>
      <c r="E343" s="650" t="s">
        <v>978</v>
      </c>
      <c r="F343" s="651">
        <v>201509</v>
      </c>
      <c r="G343" s="652">
        <v>-3214.96</v>
      </c>
      <c r="H343" s="112">
        <f t="shared" si="13"/>
        <v>2015</v>
      </c>
      <c r="I343" s="313">
        <v>20</v>
      </c>
      <c r="J343" s="107" t="s">
        <v>189</v>
      </c>
      <c r="K343" s="103"/>
      <c r="L343" s="101"/>
      <c r="M343" s="101">
        <f t="shared" si="12"/>
        <v>3301</v>
      </c>
      <c r="O343" s="101"/>
      <c r="P343" s="101"/>
      <c r="Q343" s="101"/>
      <c r="R343" s="101"/>
    </row>
    <row r="344" spans="2:18">
      <c r="B344" s="650" t="s">
        <v>319</v>
      </c>
      <c r="C344" s="651" t="s">
        <v>833</v>
      </c>
      <c r="D344" s="434" t="s">
        <v>338</v>
      </c>
      <c r="E344" s="650" t="s">
        <v>834</v>
      </c>
      <c r="F344" s="651">
        <v>201509</v>
      </c>
      <c r="G344" s="652">
        <v>-6760.02</v>
      </c>
      <c r="H344" s="112">
        <f t="shared" si="13"/>
        <v>2015</v>
      </c>
      <c r="I344" s="313">
        <v>20</v>
      </c>
      <c r="J344" s="107" t="s">
        <v>189</v>
      </c>
      <c r="K344" s="103"/>
      <c r="L344" s="101"/>
      <c r="M344" s="101">
        <f t="shared" si="12"/>
        <v>3301</v>
      </c>
      <c r="O344" s="101"/>
      <c r="P344" s="101"/>
      <c r="Q344" s="101"/>
      <c r="R344" s="101"/>
    </row>
    <row r="345" spans="2:18">
      <c r="B345" s="650" t="s">
        <v>319</v>
      </c>
      <c r="C345" s="651" t="s">
        <v>833</v>
      </c>
      <c r="D345" s="434" t="s">
        <v>338</v>
      </c>
      <c r="E345" s="650" t="s">
        <v>834</v>
      </c>
      <c r="F345" s="651">
        <v>201509</v>
      </c>
      <c r="G345" s="652">
        <v>-414.06</v>
      </c>
      <c r="H345" s="112">
        <f t="shared" si="13"/>
        <v>2015</v>
      </c>
      <c r="I345" s="313">
        <v>20</v>
      </c>
      <c r="J345" s="107" t="s">
        <v>189</v>
      </c>
      <c r="K345" s="103"/>
      <c r="L345" s="101"/>
      <c r="M345" s="101">
        <f t="shared" si="12"/>
        <v>3301</v>
      </c>
      <c r="O345" s="101"/>
      <c r="P345" s="101"/>
      <c r="Q345" s="101"/>
      <c r="R345" s="101"/>
    </row>
    <row r="346" spans="2:18" ht="15">
      <c r="B346" s="650" t="s">
        <v>319</v>
      </c>
      <c r="C346" s="651" t="s">
        <v>833</v>
      </c>
      <c r="D346" s="435" t="s">
        <v>338</v>
      </c>
      <c r="E346" s="650" t="s">
        <v>834</v>
      </c>
      <c r="F346" s="651">
        <v>201511</v>
      </c>
      <c r="G346" s="652">
        <v>-26817.23</v>
      </c>
      <c r="H346" s="112">
        <f t="shared" si="13"/>
        <v>2016</v>
      </c>
      <c r="I346" s="313">
        <v>20</v>
      </c>
      <c r="J346" s="107" t="s">
        <v>189</v>
      </c>
      <c r="K346" s="103"/>
      <c r="L346" s="101"/>
      <c r="M346" s="101">
        <f t="shared" si="12"/>
        <v>3301</v>
      </c>
      <c r="O346" s="101"/>
      <c r="P346" s="101"/>
      <c r="Q346" s="101"/>
      <c r="R346" s="101"/>
    </row>
    <row r="347" spans="2:18" ht="15">
      <c r="B347" s="650" t="s">
        <v>319</v>
      </c>
      <c r="C347" s="651" t="s">
        <v>833</v>
      </c>
      <c r="D347" s="435" t="s">
        <v>338</v>
      </c>
      <c r="E347" s="650" t="s">
        <v>834</v>
      </c>
      <c r="F347" s="651">
        <v>201511</v>
      </c>
      <c r="G347" s="652">
        <v>22892.15</v>
      </c>
      <c r="H347" s="112">
        <f t="shared" si="13"/>
        <v>2016</v>
      </c>
      <c r="I347" s="313">
        <v>20</v>
      </c>
      <c r="J347" s="107" t="s">
        <v>189</v>
      </c>
      <c r="K347" s="103"/>
      <c r="L347" s="101"/>
      <c r="M347" s="101">
        <f t="shared" si="12"/>
        <v>3301</v>
      </c>
      <c r="O347" s="101"/>
      <c r="P347" s="101"/>
      <c r="Q347" s="101"/>
      <c r="R347" s="101"/>
    </row>
    <row r="348" spans="2:18">
      <c r="B348" s="650" t="s">
        <v>319</v>
      </c>
      <c r="C348" s="651" t="s">
        <v>835</v>
      </c>
      <c r="D348" s="434" t="s">
        <v>338</v>
      </c>
      <c r="E348" s="650" t="s">
        <v>1109</v>
      </c>
      <c r="F348" s="651">
        <v>201509</v>
      </c>
      <c r="G348" s="652">
        <v>-15290.970000000001</v>
      </c>
      <c r="H348" s="112">
        <f t="shared" si="13"/>
        <v>2015</v>
      </c>
      <c r="I348" s="313">
        <v>20</v>
      </c>
      <c r="J348" s="107" t="s">
        <v>189</v>
      </c>
      <c r="K348" s="103"/>
      <c r="L348" s="101"/>
      <c r="M348" s="101">
        <f t="shared" si="12"/>
        <v>3301</v>
      </c>
      <c r="O348" s="101"/>
      <c r="P348" s="101"/>
      <c r="Q348" s="101"/>
      <c r="R348" s="101"/>
    </row>
    <row r="349" spans="2:18">
      <c r="B349" s="650" t="s">
        <v>319</v>
      </c>
      <c r="C349" s="651" t="s">
        <v>835</v>
      </c>
      <c r="D349" s="434" t="s">
        <v>338</v>
      </c>
      <c r="E349" s="650" t="s">
        <v>1109</v>
      </c>
      <c r="F349" s="651">
        <v>201509</v>
      </c>
      <c r="G349" s="652">
        <v>-899.28</v>
      </c>
      <c r="H349" s="112">
        <f t="shared" si="13"/>
        <v>2015</v>
      </c>
      <c r="I349" s="313">
        <v>20</v>
      </c>
      <c r="J349" s="107" t="s">
        <v>189</v>
      </c>
      <c r="K349" s="103"/>
      <c r="L349" s="101"/>
      <c r="M349" s="101">
        <f t="shared" si="12"/>
        <v>3301</v>
      </c>
      <c r="O349" s="101"/>
      <c r="P349" s="101"/>
      <c r="Q349" s="101"/>
      <c r="R349" s="101"/>
    </row>
    <row r="350" spans="2:18">
      <c r="B350" s="650" t="s">
        <v>319</v>
      </c>
      <c r="C350" s="651" t="s">
        <v>837</v>
      </c>
      <c r="D350" s="434" t="s">
        <v>338</v>
      </c>
      <c r="E350" s="650" t="s">
        <v>1110</v>
      </c>
      <c r="F350" s="651">
        <v>201509</v>
      </c>
      <c r="G350" s="652">
        <v>-27232.880000000001</v>
      </c>
      <c r="H350" s="112">
        <f t="shared" si="13"/>
        <v>2015</v>
      </c>
      <c r="I350" s="313">
        <v>20</v>
      </c>
      <c r="J350" s="107" t="s">
        <v>189</v>
      </c>
      <c r="K350" s="103"/>
      <c r="L350" s="101"/>
      <c r="M350" s="101">
        <f t="shared" si="12"/>
        <v>3301</v>
      </c>
      <c r="O350" s="101"/>
      <c r="P350" s="101"/>
      <c r="Q350" s="101"/>
      <c r="R350" s="101"/>
    </row>
    <row r="351" spans="2:18">
      <c r="B351" s="650" t="s">
        <v>319</v>
      </c>
      <c r="C351" s="651" t="s">
        <v>837</v>
      </c>
      <c r="D351" s="434" t="s">
        <v>338</v>
      </c>
      <c r="E351" s="650" t="s">
        <v>1110</v>
      </c>
      <c r="F351" s="651">
        <v>201509</v>
      </c>
      <c r="G351" s="652">
        <v>-2098.4700000000003</v>
      </c>
      <c r="H351" s="112">
        <f t="shared" si="13"/>
        <v>2015</v>
      </c>
      <c r="I351" s="313">
        <v>20</v>
      </c>
      <c r="J351" s="107" t="s">
        <v>189</v>
      </c>
      <c r="K351" s="103"/>
      <c r="L351" s="101"/>
      <c r="M351" s="101">
        <f t="shared" si="12"/>
        <v>3301</v>
      </c>
      <c r="O351" s="101"/>
      <c r="P351" s="101"/>
      <c r="Q351" s="101"/>
      <c r="R351" s="101"/>
    </row>
    <row r="352" spans="2:18" ht="15">
      <c r="B352" s="650" t="s">
        <v>319</v>
      </c>
      <c r="C352" s="651" t="s">
        <v>837</v>
      </c>
      <c r="D352" s="435" t="s">
        <v>338</v>
      </c>
      <c r="E352" s="650" t="s">
        <v>838</v>
      </c>
      <c r="F352" s="651">
        <v>201510</v>
      </c>
      <c r="G352" s="652">
        <v>67.7</v>
      </c>
      <c r="H352" s="112">
        <f t="shared" si="13"/>
        <v>2016</v>
      </c>
      <c r="I352" s="313">
        <v>20</v>
      </c>
      <c r="J352" s="107" t="s">
        <v>189</v>
      </c>
      <c r="K352" s="103"/>
      <c r="L352" s="101"/>
      <c r="M352" s="101">
        <f t="shared" si="12"/>
        <v>3301</v>
      </c>
      <c r="O352" s="101"/>
      <c r="P352" s="101"/>
      <c r="Q352" s="101"/>
      <c r="R352" s="101"/>
    </row>
    <row r="353" spans="2:18" ht="15">
      <c r="B353" s="650" t="s">
        <v>319</v>
      </c>
      <c r="C353" s="651" t="s">
        <v>837</v>
      </c>
      <c r="D353" s="435" t="s">
        <v>338</v>
      </c>
      <c r="E353" s="650" t="s">
        <v>838</v>
      </c>
      <c r="F353" s="651">
        <v>201510</v>
      </c>
      <c r="G353" s="652">
        <v>32.24</v>
      </c>
      <c r="H353" s="112">
        <f t="shared" si="13"/>
        <v>2016</v>
      </c>
      <c r="I353" s="313">
        <v>20</v>
      </c>
      <c r="J353" s="107" t="s">
        <v>189</v>
      </c>
      <c r="K353" s="103"/>
      <c r="L353" s="101"/>
      <c r="M353" s="101">
        <f t="shared" si="12"/>
        <v>3301</v>
      </c>
      <c r="O353" s="101"/>
      <c r="P353" s="101"/>
      <c r="Q353" s="101"/>
      <c r="R353" s="101"/>
    </row>
    <row r="354" spans="2:18" ht="15">
      <c r="B354" s="650" t="s">
        <v>319</v>
      </c>
      <c r="C354" s="651" t="s">
        <v>837</v>
      </c>
      <c r="D354" s="435" t="s">
        <v>338</v>
      </c>
      <c r="E354" s="650" t="s">
        <v>838</v>
      </c>
      <c r="F354" s="651">
        <v>201511</v>
      </c>
      <c r="G354" s="652">
        <v>-0.14000000000000001</v>
      </c>
      <c r="H354" s="112">
        <f t="shared" si="13"/>
        <v>2016</v>
      </c>
      <c r="I354" s="313">
        <v>20</v>
      </c>
      <c r="J354" s="107" t="s">
        <v>189</v>
      </c>
      <c r="K354" s="103"/>
      <c r="L354" s="101"/>
      <c r="M354" s="101">
        <f t="shared" si="12"/>
        <v>3301</v>
      </c>
      <c r="O354" s="101"/>
      <c r="P354" s="101"/>
      <c r="Q354" s="101"/>
      <c r="R354" s="101"/>
    </row>
    <row r="355" spans="2:18" ht="15">
      <c r="B355" s="650" t="s">
        <v>319</v>
      </c>
      <c r="C355" s="651" t="s">
        <v>837</v>
      </c>
      <c r="D355" s="435" t="s">
        <v>338</v>
      </c>
      <c r="E355" s="650" t="s">
        <v>838</v>
      </c>
      <c r="F355" s="651">
        <v>201511</v>
      </c>
      <c r="G355" s="652">
        <v>-0.01</v>
      </c>
      <c r="H355" s="112">
        <f t="shared" si="13"/>
        <v>2016</v>
      </c>
      <c r="I355" s="313">
        <v>20</v>
      </c>
      <c r="J355" s="107" t="s">
        <v>189</v>
      </c>
      <c r="K355" s="103"/>
      <c r="L355" s="101"/>
      <c r="M355" s="101">
        <f t="shared" si="12"/>
        <v>3301</v>
      </c>
      <c r="O355" s="101"/>
      <c r="P355" s="101"/>
      <c r="Q355" s="101"/>
      <c r="R355" s="101"/>
    </row>
    <row r="356" spans="2:18" ht="15">
      <c r="B356" s="650" t="s">
        <v>319</v>
      </c>
      <c r="C356" s="651" t="s">
        <v>837</v>
      </c>
      <c r="D356" s="435" t="s">
        <v>338</v>
      </c>
      <c r="E356" s="650" t="s">
        <v>838</v>
      </c>
      <c r="F356" s="651">
        <v>201512</v>
      </c>
      <c r="G356" s="652">
        <v>0.2</v>
      </c>
      <c r="H356" s="112">
        <f t="shared" si="13"/>
        <v>2016</v>
      </c>
      <c r="I356" s="313">
        <v>20</v>
      </c>
      <c r="J356" s="107" t="s">
        <v>189</v>
      </c>
      <c r="K356" s="103"/>
      <c r="L356" s="101"/>
      <c r="M356" s="101">
        <f t="shared" si="12"/>
        <v>3301</v>
      </c>
      <c r="O356" s="101"/>
      <c r="P356" s="101"/>
      <c r="Q356" s="101"/>
      <c r="R356" s="101"/>
    </row>
    <row r="357" spans="2:18" ht="15">
      <c r="B357" s="650" t="s">
        <v>319</v>
      </c>
      <c r="C357" s="651" t="s">
        <v>837</v>
      </c>
      <c r="D357" s="435" t="s">
        <v>338</v>
      </c>
      <c r="E357" s="650" t="s">
        <v>838</v>
      </c>
      <c r="F357" s="651">
        <v>201512</v>
      </c>
      <c r="G357" s="652">
        <v>3.32</v>
      </c>
      <c r="H357" s="112">
        <f t="shared" si="13"/>
        <v>2016</v>
      </c>
      <c r="I357" s="313">
        <v>20</v>
      </c>
      <c r="J357" s="107" t="s">
        <v>189</v>
      </c>
      <c r="K357" s="103"/>
      <c r="L357" s="101"/>
      <c r="M357" s="101">
        <f t="shared" si="12"/>
        <v>3301</v>
      </c>
      <c r="O357" s="101"/>
      <c r="P357" s="101"/>
      <c r="Q357" s="101"/>
      <c r="R357" s="101"/>
    </row>
    <row r="358" spans="2:18">
      <c r="B358" s="650" t="s">
        <v>319</v>
      </c>
      <c r="C358" s="651" t="s">
        <v>839</v>
      </c>
      <c r="D358" s="434" t="s">
        <v>338</v>
      </c>
      <c r="E358" s="650" t="s">
        <v>1111</v>
      </c>
      <c r="F358" s="651">
        <v>201509</v>
      </c>
      <c r="G358" s="652">
        <v>-2690.67</v>
      </c>
      <c r="H358" s="112">
        <f t="shared" si="13"/>
        <v>2015</v>
      </c>
      <c r="I358" s="313">
        <v>20</v>
      </c>
      <c r="J358" s="107" t="s">
        <v>189</v>
      </c>
      <c r="K358" s="103"/>
      <c r="L358" s="101"/>
      <c r="M358" s="101">
        <f t="shared" si="12"/>
        <v>3301</v>
      </c>
      <c r="O358" s="101"/>
      <c r="P358" s="101"/>
      <c r="Q358" s="101"/>
      <c r="R358" s="101"/>
    </row>
    <row r="359" spans="2:18">
      <c r="B359" s="650" t="s">
        <v>319</v>
      </c>
      <c r="C359" s="651" t="s">
        <v>839</v>
      </c>
      <c r="D359" s="434" t="s">
        <v>338</v>
      </c>
      <c r="E359" s="650" t="s">
        <v>1111</v>
      </c>
      <c r="F359" s="651">
        <v>201509</v>
      </c>
      <c r="G359" s="652">
        <v>-6784.32</v>
      </c>
      <c r="H359" s="112">
        <f t="shared" si="13"/>
        <v>2015</v>
      </c>
      <c r="I359" s="313">
        <v>20</v>
      </c>
      <c r="J359" s="107" t="s">
        <v>189</v>
      </c>
      <c r="K359" s="103"/>
      <c r="L359" s="101"/>
      <c r="M359" s="101">
        <f t="shared" si="12"/>
        <v>3301</v>
      </c>
      <c r="O359" s="101"/>
      <c r="P359" s="101"/>
      <c r="Q359" s="101"/>
      <c r="R359" s="101"/>
    </row>
    <row r="360" spans="2:18" ht="15">
      <c r="B360" s="650" t="s">
        <v>319</v>
      </c>
      <c r="C360" s="651" t="s">
        <v>839</v>
      </c>
      <c r="D360" s="435" t="s">
        <v>338</v>
      </c>
      <c r="E360" s="650" t="s">
        <v>840</v>
      </c>
      <c r="F360" s="651">
        <v>201510</v>
      </c>
      <c r="G360" s="652">
        <v>177.37</v>
      </c>
      <c r="H360" s="112">
        <f t="shared" si="13"/>
        <v>2016</v>
      </c>
      <c r="I360" s="313">
        <v>20</v>
      </c>
      <c r="J360" s="107" t="s">
        <v>189</v>
      </c>
      <c r="K360" s="103"/>
      <c r="L360" s="101"/>
      <c r="M360" s="101">
        <f t="shared" si="12"/>
        <v>3301</v>
      </c>
      <c r="O360" s="101"/>
      <c r="P360" s="101"/>
      <c r="Q360" s="101"/>
      <c r="R360" s="101"/>
    </row>
    <row r="361" spans="2:18" ht="15">
      <c r="B361" s="650" t="s">
        <v>319</v>
      </c>
      <c r="C361" s="651" t="s">
        <v>839</v>
      </c>
      <c r="D361" s="435" t="s">
        <v>338</v>
      </c>
      <c r="E361" s="650" t="s">
        <v>840</v>
      </c>
      <c r="F361" s="651">
        <v>201510</v>
      </c>
      <c r="G361" s="652">
        <v>57.77</v>
      </c>
      <c r="H361" s="112">
        <f t="shared" si="13"/>
        <v>2016</v>
      </c>
      <c r="I361" s="313">
        <v>20</v>
      </c>
      <c r="J361" s="107" t="s">
        <v>189</v>
      </c>
      <c r="K361" s="103"/>
      <c r="L361" s="101"/>
      <c r="M361" s="101">
        <f t="shared" si="12"/>
        <v>3301</v>
      </c>
      <c r="O361" s="101"/>
      <c r="P361" s="101"/>
      <c r="Q361" s="101"/>
      <c r="R361" s="101"/>
    </row>
    <row r="362" spans="2:18" ht="15">
      <c r="B362" s="650" t="s">
        <v>319</v>
      </c>
      <c r="C362" s="651" t="s">
        <v>839</v>
      </c>
      <c r="D362" s="435" t="s">
        <v>338</v>
      </c>
      <c r="E362" s="650" t="s">
        <v>840</v>
      </c>
      <c r="F362" s="651">
        <v>201511</v>
      </c>
      <c r="G362" s="652">
        <v>-0.25</v>
      </c>
      <c r="H362" s="112">
        <f t="shared" si="13"/>
        <v>2016</v>
      </c>
      <c r="I362" s="313">
        <v>20</v>
      </c>
      <c r="J362" s="107" t="s">
        <v>189</v>
      </c>
      <c r="K362" s="103"/>
      <c r="L362" s="101"/>
      <c r="M362" s="101">
        <f t="shared" si="12"/>
        <v>3301</v>
      </c>
      <c r="O362" s="101"/>
      <c r="P362" s="101"/>
      <c r="Q362" s="101"/>
      <c r="R362" s="101"/>
    </row>
    <row r="363" spans="2:18" ht="15">
      <c r="B363" s="650" t="s">
        <v>319</v>
      </c>
      <c r="C363" s="651" t="s">
        <v>839</v>
      </c>
      <c r="D363" s="435" t="s">
        <v>338</v>
      </c>
      <c r="E363" s="650" t="s">
        <v>840</v>
      </c>
      <c r="F363" s="651">
        <v>201511</v>
      </c>
      <c r="G363" s="652">
        <v>-0.02</v>
      </c>
      <c r="H363" s="112">
        <f t="shared" si="13"/>
        <v>2016</v>
      </c>
      <c r="I363" s="313">
        <v>20</v>
      </c>
      <c r="J363" s="107" t="s">
        <v>189</v>
      </c>
      <c r="K363" s="103"/>
      <c r="L363" s="101"/>
      <c r="M363" s="101">
        <f t="shared" si="12"/>
        <v>3301</v>
      </c>
      <c r="O363" s="101"/>
      <c r="P363" s="101"/>
      <c r="Q363" s="101"/>
      <c r="R363" s="101"/>
    </row>
    <row r="364" spans="2:18" ht="15">
      <c r="B364" s="650" t="s">
        <v>319</v>
      </c>
      <c r="C364" s="651" t="s">
        <v>839</v>
      </c>
      <c r="D364" s="435" t="s">
        <v>338</v>
      </c>
      <c r="E364" s="650" t="s">
        <v>840</v>
      </c>
      <c r="F364" s="651">
        <v>201512</v>
      </c>
      <c r="G364" s="652">
        <v>0.22</v>
      </c>
      <c r="H364" s="112">
        <f t="shared" si="13"/>
        <v>2016</v>
      </c>
      <c r="I364" s="313">
        <v>20</v>
      </c>
      <c r="J364" s="107" t="s">
        <v>189</v>
      </c>
      <c r="K364" s="103"/>
      <c r="L364" s="101"/>
      <c r="M364" s="101">
        <f t="shared" si="12"/>
        <v>3301</v>
      </c>
      <c r="O364" s="101"/>
      <c r="P364" s="101"/>
      <c r="Q364" s="101"/>
      <c r="R364" s="101"/>
    </row>
    <row r="365" spans="2:18" ht="15">
      <c r="B365" s="650" t="s">
        <v>319</v>
      </c>
      <c r="C365" s="651" t="s">
        <v>839</v>
      </c>
      <c r="D365" s="435" t="s">
        <v>338</v>
      </c>
      <c r="E365" s="650" t="s">
        <v>840</v>
      </c>
      <c r="F365" s="651">
        <v>201512</v>
      </c>
      <c r="G365" s="652">
        <v>6.93</v>
      </c>
      <c r="H365" s="112">
        <f t="shared" si="13"/>
        <v>2016</v>
      </c>
      <c r="I365" s="313">
        <v>20</v>
      </c>
      <c r="J365" s="107" t="s">
        <v>189</v>
      </c>
      <c r="K365" s="103"/>
      <c r="L365" s="101"/>
      <c r="M365" s="101">
        <f t="shared" si="12"/>
        <v>3301</v>
      </c>
      <c r="O365" s="101"/>
      <c r="P365" s="101"/>
      <c r="Q365" s="101"/>
      <c r="R365" s="101"/>
    </row>
    <row r="366" spans="2:18">
      <c r="B366" s="650" t="s">
        <v>319</v>
      </c>
      <c r="C366" s="651" t="s">
        <v>841</v>
      </c>
      <c r="D366" s="434" t="s">
        <v>338</v>
      </c>
      <c r="E366" s="650" t="s">
        <v>842</v>
      </c>
      <c r="F366" s="651">
        <v>201509</v>
      </c>
      <c r="G366" s="652">
        <v>-16803.86</v>
      </c>
      <c r="H366" s="112">
        <f t="shared" si="13"/>
        <v>2015</v>
      </c>
      <c r="I366" s="313">
        <v>20</v>
      </c>
      <c r="J366" s="107" t="s">
        <v>189</v>
      </c>
      <c r="K366" s="103"/>
      <c r="L366" s="101"/>
      <c r="M366" s="101">
        <f t="shared" si="12"/>
        <v>3301</v>
      </c>
      <c r="O366" s="101"/>
      <c r="P366" s="101"/>
      <c r="Q366" s="101"/>
      <c r="R366" s="101"/>
    </row>
    <row r="367" spans="2:18">
      <c r="B367" s="650" t="s">
        <v>319</v>
      </c>
      <c r="C367" s="651" t="s">
        <v>841</v>
      </c>
      <c r="D367" s="434" t="s">
        <v>338</v>
      </c>
      <c r="E367" s="650" t="s">
        <v>842</v>
      </c>
      <c r="F367" s="651">
        <v>201509</v>
      </c>
      <c r="G367" s="652">
        <v>6235.82</v>
      </c>
      <c r="H367" s="112">
        <f t="shared" si="13"/>
        <v>2015</v>
      </c>
      <c r="I367" s="313">
        <v>20</v>
      </c>
      <c r="J367" s="107" t="s">
        <v>189</v>
      </c>
      <c r="K367" s="103"/>
      <c r="L367" s="101"/>
      <c r="M367" s="101">
        <f t="shared" si="12"/>
        <v>3301</v>
      </c>
      <c r="O367" s="101"/>
      <c r="P367" s="101"/>
      <c r="Q367" s="101"/>
      <c r="R367" s="101"/>
    </row>
    <row r="368" spans="2:18">
      <c r="B368" s="650" t="s">
        <v>319</v>
      </c>
      <c r="C368" s="651" t="s">
        <v>843</v>
      </c>
      <c r="D368" s="434" t="s">
        <v>338</v>
      </c>
      <c r="E368" s="650" t="s">
        <v>844</v>
      </c>
      <c r="F368" s="651">
        <v>201509</v>
      </c>
      <c r="G368" s="652">
        <v>-27702.440000000002</v>
      </c>
      <c r="H368" s="112">
        <f t="shared" si="13"/>
        <v>2015</v>
      </c>
      <c r="I368" s="313">
        <v>20</v>
      </c>
      <c r="J368" s="107" t="s">
        <v>189</v>
      </c>
      <c r="K368" s="103"/>
      <c r="L368" s="101"/>
      <c r="M368" s="101">
        <f t="shared" si="12"/>
        <v>3301</v>
      </c>
      <c r="O368" s="101"/>
      <c r="P368" s="101"/>
      <c r="Q368" s="101"/>
      <c r="R368" s="101"/>
    </row>
    <row r="369" spans="2:18">
      <c r="B369" s="650" t="s">
        <v>319</v>
      </c>
      <c r="C369" s="651" t="s">
        <v>843</v>
      </c>
      <c r="D369" s="434" t="s">
        <v>338</v>
      </c>
      <c r="E369" s="650" t="s">
        <v>844</v>
      </c>
      <c r="F369" s="651">
        <v>201509</v>
      </c>
      <c r="G369" s="652">
        <v>2269.38</v>
      </c>
      <c r="H369" s="112">
        <f t="shared" si="13"/>
        <v>2015</v>
      </c>
      <c r="I369" s="313">
        <v>20</v>
      </c>
      <c r="J369" s="107" t="s">
        <v>189</v>
      </c>
      <c r="K369" s="103"/>
      <c r="L369" s="101"/>
      <c r="M369" s="101">
        <f t="shared" si="12"/>
        <v>3301</v>
      </c>
      <c r="O369" s="101"/>
      <c r="P369" s="101"/>
      <c r="Q369" s="101"/>
      <c r="R369" s="101"/>
    </row>
    <row r="370" spans="2:18" ht="15">
      <c r="B370" s="650" t="s">
        <v>319</v>
      </c>
      <c r="C370" s="651" t="s">
        <v>843</v>
      </c>
      <c r="D370" s="435" t="s">
        <v>338</v>
      </c>
      <c r="E370" s="650" t="s">
        <v>844</v>
      </c>
      <c r="F370" s="651">
        <v>201510</v>
      </c>
      <c r="G370" s="652">
        <v>-184.17</v>
      </c>
      <c r="H370" s="112">
        <f t="shared" si="13"/>
        <v>2016</v>
      </c>
      <c r="I370" s="313">
        <v>20</v>
      </c>
      <c r="J370" s="107" t="s">
        <v>189</v>
      </c>
      <c r="K370" s="103"/>
      <c r="L370" s="101"/>
      <c r="M370" s="101">
        <f t="shared" si="12"/>
        <v>3301</v>
      </c>
      <c r="O370" s="101"/>
      <c r="P370" s="101"/>
      <c r="Q370" s="101"/>
      <c r="R370" s="101"/>
    </row>
    <row r="371" spans="2:18" ht="15">
      <c r="B371" s="650" t="s">
        <v>319</v>
      </c>
      <c r="C371" s="651" t="s">
        <v>843</v>
      </c>
      <c r="D371" s="435" t="s">
        <v>338</v>
      </c>
      <c r="E371" s="650" t="s">
        <v>844</v>
      </c>
      <c r="F371" s="651">
        <v>201510</v>
      </c>
      <c r="G371" s="652">
        <v>-132.63999999999999</v>
      </c>
      <c r="H371" s="112">
        <f t="shared" si="13"/>
        <v>2016</v>
      </c>
      <c r="I371" s="313">
        <v>20</v>
      </c>
      <c r="J371" s="107" t="s">
        <v>189</v>
      </c>
      <c r="K371" s="103"/>
      <c r="L371" s="101"/>
      <c r="M371" s="101">
        <f t="shared" si="12"/>
        <v>3301</v>
      </c>
      <c r="O371" s="101"/>
      <c r="P371" s="101"/>
      <c r="Q371" s="101"/>
      <c r="R371" s="101"/>
    </row>
    <row r="372" spans="2:18" ht="15">
      <c r="B372" s="650" t="s">
        <v>319</v>
      </c>
      <c r="C372" s="651" t="s">
        <v>843</v>
      </c>
      <c r="D372" s="435" t="s">
        <v>338</v>
      </c>
      <c r="E372" s="650" t="s">
        <v>844</v>
      </c>
      <c r="F372" s="651">
        <v>201511</v>
      </c>
      <c r="G372" s="652">
        <v>0.43</v>
      </c>
      <c r="H372" s="112">
        <f t="shared" si="13"/>
        <v>2016</v>
      </c>
      <c r="I372" s="313">
        <v>20</v>
      </c>
      <c r="J372" s="107" t="s">
        <v>189</v>
      </c>
      <c r="K372" s="103"/>
      <c r="L372" s="101"/>
      <c r="M372" s="101">
        <f t="shared" si="12"/>
        <v>3301</v>
      </c>
      <c r="O372" s="101"/>
      <c r="P372" s="101"/>
      <c r="Q372" s="101"/>
      <c r="R372" s="101"/>
    </row>
    <row r="373" spans="2:18" ht="15">
      <c r="B373" s="650" t="s">
        <v>319</v>
      </c>
      <c r="C373" s="651" t="s">
        <v>843</v>
      </c>
      <c r="D373" s="435" t="s">
        <v>338</v>
      </c>
      <c r="E373" s="650" t="s">
        <v>844</v>
      </c>
      <c r="F373" s="651">
        <v>201511</v>
      </c>
      <c r="G373" s="652">
        <v>0.06</v>
      </c>
      <c r="H373" s="112">
        <f t="shared" si="13"/>
        <v>2016</v>
      </c>
      <c r="I373" s="313">
        <v>20</v>
      </c>
      <c r="J373" s="107" t="s">
        <v>189</v>
      </c>
      <c r="K373" s="103"/>
      <c r="L373" s="101"/>
      <c r="M373" s="101">
        <f t="shared" si="12"/>
        <v>3301</v>
      </c>
      <c r="O373" s="101"/>
      <c r="P373" s="101"/>
      <c r="Q373" s="101"/>
      <c r="R373" s="101"/>
    </row>
    <row r="374" spans="2:18" ht="15">
      <c r="B374" s="650" t="s">
        <v>319</v>
      </c>
      <c r="C374" s="651" t="s">
        <v>843</v>
      </c>
      <c r="D374" s="435" t="s">
        <v>338</v>
      </c>
      <c r="E374" s="650" t="s">
        <v>844</v>
      </c>
      <c r="F374" s="651">
        <v>201512</v>
      </c>
      <c r="G374" s="652">
        <v>-48.36</v>
      </c>
      <c r="H374" s="112">
        <f t="shared" si="13"/>
        <v>2016</v>
      </c>
      <c r="I374" s="313">
        <v>20</v>
      </c>
      <c r="J374" s="107" t="s">
        <v>189</v>
      </c>
      <c r="K374" s="103"/>
      <c r="L374" s="101"/>
      <c r="M374" s="101">
        <f t="shared" si="12"/>
        <v>3301</v>
      </c>
      <c r="O374" s="101"/>
      <c r="P374" s="101"/>
      <c r="Q374" s="101"/>
      <c r="R374" s="101"/>
    </row>
    <row r="375" spans="2:18" ht="15">
      <c r="B375" s="650" t="s">
        <v>319</v>
      </c>
      <c r="C375" s="651" t="s">
        <v>843</v>
      </c>
      <c r="D375" s="435" t="s">
        <v>338</v>
      </c>
      <c r="E375" s="650" t="s">
        <v>844</v>
      </c>
      <c r="F375" s="651">
        <v>201512</v>
      </c>
      <c r="G375" s="652">
        <v>-27.2</v>
      </c>
      <c r="H375" s="112">
        <f t="shared" si="13"/>
        <v>2016</v>
      </c>
      <c r="I375" s="313">
        <v>20</v>
      </c>
      <c r="J375" s="107" t="s">
        <v>189</v>
      </c>
      <c r="K375" s="103"/>
      <c r="L375" s="101"/>
      <c r="M375" s="101">
        <f t="shared" si="12"/>
        <v>3301</v>
      </c>
      <c r="O375" s="101"/>
      <c r="P375" s="101"/>
      <c r="Q375" s="101"/>
      <c r="R375" s="101"/>
    </row>
    <row r="376" spans="2:18">
      <c r="B376" s="650" t="s">
        <v>319</v>
      </c>
      <c r="C376" s="651" t="s">
        <v>845</v>
      </c>
      <c r="D376" s="434" t="s">
        <v>338</v>
      </c>
      <c r="E376" s="650" t="s">
        <v>846</v>
      </c>
      <c r="F376" s="651">
        <v>201509</v>
      </c>
      <c r="G376" s="652">
        <v>768.31000000000006</v>
      </c>
      <c r="H376" s="112">
        <f t="shared" si="13"/>
        <v>2015</v>
      </c>
      <c r="I376" s="313">
        <v>20</v>
      </c>
      <c r="J376" s="107" t="s">
        <v>189</v>
      </c>
      <c r="K376" s="103"/>
      <c r="L376" s="101"/>
      <c r="M376" s="101">
        <f t="shared" si="12"/>
        <v>3301</v>
      </c>
      <c r="O376" s="101"/>
      <c r="P376" s="101"/>
      <c r="Q376" s="101"/>
      <c r="R376" s="101"/>
    </row>
    <row r="377" spans="2:18">
      <c r="B377" s="650" t="s">
        <v>319</v>
      </c>
      <c r="C377" s="651" t="s">
        <v>845</v>
      </c>
      <c r="D377" s="434" t="s">
        <v>338</v>
      </c>
      <c r="E377" s="650" t="s">
        <v>846</v>
      </c>
      <c r="F377" s="651">
        <v>201509</v>
      </c>
      <c r="G377" s="652">
        <v>1084.5999999999999</v>
      </c>
      <c r="H377" s="112">
        <f t="shared" si="13"/>
        <v>2015</v>
      </c>
      <c r="I377" s="313">
        <v>20</v>
      </c>
      <c r="J377" s="107" t="s">
        <v>189</v>
      </c>
      <c r="K377" s="103"/>
      <c r="L377" s="101"/>
      <c r="M377" s="101">
        <f t="shared" si="12"/>
        <v>3301</v>
      </c>
      <c r="O377" s="101"/>
      <c r="P377" s="101"/>
      <c r="Q377" s="101"/>
      <c r="R377" s="101"/>
    </row>
    <row r="378" spans="2:18" ht="15">
      <c r="B378" s="650" t="s">
        <v>319</v>
      </c>
      <c r="C378" s="651" t="s">
        <v>845</v>
      </c>
      <c r="D378" s="435" t="s">
        <v>338</v>
      </c>
      <c r="E378" s="650" t="s">
        <v>846</v>
      </c>
      <c r="F378" s="651">
        <v>201510</v>
      </c>
      <c r="G378" s="652">
        <v>2874.34</v>
      </c>
      <c r="H378" s="112">
        <f t="shared" si="13"/>
        <v>2016</v>
      </c>
      <c r="I378" s="313">
        <v>20</v>
      </c>
      <c r="J378" s="107" t="s">
        <v>189</v>
      </c>
      <c r="K378" s="103"/>
      <c r="L378" s="101"/>
      <c r="M378" s="101">
        <f t="shared" si="12"/>
        <v>3301</v>
      </c>
      <c r="O378" s="101"/>
      <c r="P378" s="101"/>
      <c r="Q378" s="101"/>
      <c r="R378" s="101"/>
    </row>
    <row r="379" spans="2:18" ht="15">
      <c r="B379" s="650" t="s">
        <v>319</v>
      </c>
      <c r="C379" s="651" t="s">
        <v>845</v>
      </c>
      <c r="D379" s="435" t="s">
        <v>338</v>
      </c>
      <c r="E379" s="650" t="s">
        <v>846</v>
      </c>
      <c r="F379" s="651">
        <v>201510</v>
      </c>
      <c r="G379" s="652">
        <v>1551.8</v>
      </c>
      <c r="H379" s="112">
        <f t="shared" si="13"/>
        <v>2016</v>
      </c>
      <c r="I379" s="313">
        <v>20</v>
      </c>
      <c r="J379" s="107" t="s">
        <v>189</v>
      </c>
      <c r="K379" s="103"/>
      <c r="L379" s="101"/>
      <c r="M379" s="101">
        <f t="shared" ref="M379:M442" si="14">IF(LEFT(D379,2)="34",3401,IF(LEFT(D379,2)="33",3301))</f>
        <v>3301</v>
      </c>
      <c r="O379" s="101"/>
      <c r="P379" s="101"/>
      <c r="Q379" s="101"/>
      <c r="R379" s="101"/>
    </row>
    <row r="380" spans="2:18" ht="15">
      <c r="B380" s="650" t="s">
        <v>319</v>
      </c>
      <c r="C380" s="651" t="s">
        <v>845</v>
      </c>
      <c r="D380" s="435" t="s">
        <v>338</v>
      </c>
      <c r="E380" s="650" t="s">
        <v>846</v>
      </c>
      <c r="F380" s="651">
        <v>201511</v>
      </c>
      <c r="G380" s="652">
        <v>-79.98</v>
      </c>
      <c r="H380" s="112">
        <f t="shared" si="13"/>
        <v>2016</v>
      </c>
      <c r="I380" s="313">
        <v>20</v>
      </c>
      <c r="J380" s="107" t="s">
        <v>189</v>
      </c>
      <c r="K380" s="103"/>
      <c r="L380" s="101"/>
      <c r="M380" s="101">
        <f t="shared" si="14"/>
        <v>3301</v>
      </c>
      <c r="O380" s="101"/>
      <c r="P380" s="101"/>
      <c r="Q380" s="101"/>
      <c r="R380" s="101"/>
    </row>
    <row r="381" spans="2:18" ht="15">
      <c r="B381" s="650" t="s">
        <v>319</v>
      </c>
      <c r="C381" s="651" t="s">
        <v>845</v>
      </c>
      <c r="D381" s="435" t="s">
        <v>338</v>
      </c>
      <c r="E381" s="650" t="s">
        <v>846</v>
      </c>
      <c r="F381" s="651">
        <v>201511</v>
      </c>
      <c r="G381" s="652">
        <v>-2.11</v>
      </c>
      <c r="H381" s="112">
        <f t="shared" si="13"/>
        <v>2016</v>
      </c>
      <c r="I381" s="313">
        <v>20</v>
      </c>
      <c r="J381" s="107" t="s">
        <v>189</v>
      </c>
      <c r="K381" s="103"/>
      <c r="L381" s="101"/>
      <c r="M381" s="101">
        <f t="shared" si="14"/>
        <v>3301</v>
      </c>
      <c r="O381" s="101"/>
      <c r="P381" s="101"/>
      <c r="Q381" s="101"/>
      <c r="R381" s="101"/>
    </row>
    <row r="382" spans="2:18" ht="15">
      <c r="B382" s="650" t="s">
        <v>319</v>
      </c>
      <c r="C382" s="651" t="s">
        <v>845</v>
      </c>
      <c r="D382" s="435" t="s">
        <v>338</v>
      </c>
      <c r="E382" s="650" t="s">
        <v>846</v>
      </c>
      <c r="F382" s="651">
        <v>201512</v>
      </c>
      <c r="G382" s="652">
        <v>1591.73</v>
      </c>
      <c r="H382" s="112">
        <f t="shared" si="13"/>
        <v>2016</v>
      </c>
      <c r="I382" s="313">
        <v>20</v>
      </c>
      <c r="J382" s="107" t="s">
        <v>189</v>
      </c>
      <c r="K382" s="103"/>
      <c r="L382" s="101"/>
      <c r="M382" s="101">
        <f t="shared" si="14"/>
        <v>3301</v>
      </c>
      <c r="O382" s="101"/>
      <c r="P382" s="101"/>
      <c r="Q382" s="101"/>
      <c r="R382" s="101"/>
    </row>
    <row r="383" spans="2:18" ht="15">
      <c r="B383" s="650" t="s">
        <v>319</v>
      </c>
      <c r="C383" s="651" t="s">
        <v>845</v>
      </c>
      <c r="D383" s="435" t="s">
        <v>338</v>
      </c>
      <c r="E383" s="650" t="s">
        <v>846</v>
      </c>
      <c r="F383" s="651">
        <v>201512</v>
      </c>
      <c r="G383" s="652">
        <v>9523.08</v>
      </c>
      <c r="H383" s="112">
        <f t="shared" si="13"/>
        <v>2016</v>
      </c>
      <c r="I383" s="313">
        <v>20</v>
      </c>
      <c r="J383" s="107" t="s">
        <v>189</v>
      </c>
      <c r="K383" s="103"/>
      <c r="L383" s="101"/>
      <c r="M383" s="101">
        <f t="shared" si="14"/>
        <v>3301</v>
      </c>
      <c r="O383" s="101"/>
      <c r="P383" s="101"/>
      <c r="Q383" s="101"/>
      <c r="R383" s="101"/>
    </row>
    <row r="384" spans="2:18">
      <c r="B384" s="650" t="s">
        <v>319</v>
      </c>
      <c r="C384" s="651" t="s">
        <v>716</v>
      </c>
      <c r="D384" s="434" t="s">
        <v>335</v>
      </c>
      <c r="E384" s="650" t="s">
        <v>1112</v>
      </c>
      <c r="F384" s="651">
        <v>201509</v>
      </c>
      <c r="G384" s="652">
        <v>-167.06</v>
      </c>
      <c r="H384" s="112">
        <f t="shared" si="13"/>
        <v>2015</v>
      </c>
      <c r="I384" s="313">
        <v>20</v>
      </c>
      <c r="J384" s="107" t="s">
        <v>189</v>
      </c>
      <c r="K384" s="103"/>
      <c r="L384" s="101"/>
      <c r="M384" s="101">
        <f t="shared" si="14"/>
        <v>3301</v>
      </c>
      <c r="O384" s="101"/>
      <c r="P384" s="101"/>
      <c r="Q384" s="101"/>
      <c r="R384" s="101"/>
    </row>
    <row r="385" spans="2:18">
      <c r="B385" s="650" t="s">
        <v>319</v>
      </c>
      <c r="C385" s="651" t="s">
        <v>716</v>
      </c>
      <c r="D385" s="434" t="s">
        <v>335</v>
      </c>
      <c r="E385" s="650" t="s">
        <v>1112</v>
      </c>
      <c r="F385" s="651">
        <v>201509</v>
      </c>
      <c r="G385" s="652">
        <v>-23.89</v>
      </c>
      <c r="H385" s="112">
        <f t="shared" si="13"/>
        <v>2015</v>
      </c>
      <c r="I385" s="313">
        <v>20</v>
      </c>
      <c r="J385" s="107" t="s">
        <v>189</v>
      </c>
      <c r="K385" s="103"/>
      <c r="L385" s="101"/>
      <c r="M385" s="101">
        <f t="shared" si="14"/>
        <v>3301</v>
      </c>
      <c r="O385" s="101"/>
      <c r="P385" s="101"/>
      <c r="Q385" s="101"/>
      <c r="R385" s="101"/>
    </row>
    <row r="386" spans="2:18">
      <c r="B386" s="650" t="s">
        <v>326</v>
      </c>
      <c r="C386" s="651" t="s">
        <v>847</v>
      </c>
      <c r="D386" s="434" t="s">
        <v>335</v>
      </c>
      <c r="E386" s="650" t="s">
        <v>1113</v>
      </c>
      <c r="F386" s="651">
        <v>201509</v>
      </c>
      <c r="G386" s="652">
        <v>-617.58000000000004</v>
      </c>
      <c r="H386" s="112">
        <f t="shared" si="13"/>
        <v>2015</v>
      </c>
      <c r="I386" s="313">
        <v>20</v>
      </c>
      <c r="J386" s="107" t="s">
        <v>189</v>
      </c>
      <c r="K386" s="103"/>
      <c r="L386" s="101"/>
      <c r="M386" s="101">
        <f t="shared" si="14"/>
        <v>3301</v>
      </c>
      <c r="O386" s="101"/>
      <c r="P386" s="101"/>
      <c r="Q386" s="101"/>
      <c r="R386" s="101"/>
    </row>
    <row r="387" spans="2:18">
      <c r="B387" s="650" t="s">
        <v>319</v>
      </c>
      <c r="C387" s="651" t="s">
        <v>847</v>
      </c>
      <c r="D387" s="434" t="s">
        <v>335</v>
      </c>
      <c r="E387" s="650" t="s">
        <v>1113</v>
      </c>
      <c r="F387" s="651">
        <v>201509</v>
      </c>
      <c r="G387" s="652">
        <v>-9906.9500000000007</v>
      </c>
      <c r="H387" s="112">
        <f t="shared" si="13"/>
        <v>2015</v>
      </c>
      <c r="I387" s="313">
        <v>20</v>
      </c>
      <c r="J387" s="107" t="s">
        <v>189</v>
      </c>
      <c r="K387" s="103"/>
      <c r="L387" s="101"/>
      <c r="M387" s="101">
        <f t="shared" si="14"/>
        <v>3301</v>
      </c>
      <c r="O387" s="101"/>
      <c r="P387" s="101"/>
      <c r="Q387" s="101"/>
      <c r="R387" s="101"/>
    </row>
    <row r="388" spans="2:18">
      <c r="B388" s="650" t="s">
        <v>319</v>
      </c>
      <c r="C388" s="651" t="s">
        <v>847</v>
      </c>
      <c r="D388" s="434" t="s">
        <v>335</v>
      </c>
      <c r="E388" s="650" t="s">
        <v>1113</v>
      </c>
      <c r="F388" s="651">
        <v>201509</v>
      </c>
      <c r="G388" s="652">
        <v>2196.7000000000003</v>
      </c>
      <c r="H388" s="112">
        <f t="shared" si="13"/>
        <v>2015</v>
      </c>
      <c r="I388" s="313">
        <v>20</v>
      </c>
      <c r="J388" s="107" t="s">
        <v>189</v>
      </c>
      <c r="K388" s="103"/>
      <c r="L388" s="101"/>
      <c r="M388" s="101">
        <f t="shared" si="14"/>
        <v>3301</v>
      </c>
      <c r="O388" s="101"/>
      <c r="P388" s="101"/>
      <c r="Q388" s="101"/>
      <c r="R388" s="101"/>
    </row>
    <row r="389" spans="2:18" ht="15">
      <c r="B389" s="650" t="s">
        <v>326</v>
      </c>
      <c r="C389" s="651" t="s">
        <v>847</v>
      </c>
      <c r="D389" s="435" t="s">
        <v>335</v>
      </c>
      <c r="E389" s="650" t="s">
        <v>848</v>
      </c>
      <c r="F389" s="651">
        <v>201510</v>
      </c>
      <c r="G389" s="652">
        <v>-14.12</v>
      </c>
      <c r="H389" s="112">
        <f t="shared" si="13"/>
        <v>2016</v>
      </c>
      <c r="I389" s="313">
        <v>20</v>
      </c>
      <c r="J389" s="107" t="s">
        <v>189</v>
      </c>
      <c r="K389" s="103"/>
      <c r="L389" s="101"/>
      <c r="M389" s="101">
        <f t="shared" si="14"/>
        <v>3301</v>
      </c>
      <c r="O389" s="101"/>
      <c r="P389" s="101"/>
      <c r="Q389" s="101"/>
      <c r="R389" s="101"/>
    </row>
    <row r="390" spans="2:18" ht="15">
      <c r="B390" s="650" t="s">
        <v>319</v>
      </c>
      <c r="C390" s="651" t="s">
        <v>847</v>
      </c>
      <c r="D390" s="435" t="s">
        <v>335</v>
      </c>
      <c r="E390" s="650" t="s">
        <v>848</v>
      </c>
      <c r="F390" s="651">
        <v>201510</v>
      </c>
      <c r="G390" s="652">
        <v>-333.38</v>
      </c>
      <c r="H390" s="112">
        <f t="shared" si="13"/>
        <v>2016</v>
      </c>
      <c r="I390" s="313">
        <v>20</v>
      </c>
      <c r="J390" s="107" t="s">
        <v>189</v>
      </c>
      <c r="K390" s="103"/>
      <c r="L390" s="101"/>
      <c r="M390" s="101">
        <f t="shared" si="14"/>
        <v>3301</v>
      </c>
      <c r="O390" s="101"/>
      <c r="P390" s="101"/>
      <c r="Q390" s="101"/>
      <c r="R390" s="101"/>
    </row>
    <row r="391" spans="2:18" ht="15">
      <c r="B391" s="650" t="s">
        <v>319</v>
      </c>
      <c r="C391" s="651" t="s">
        <v>847</v>
      </c>
      <c r="D391" s="435" t="s">
        <v>335</v>
      </c>
      <c r="E391" s="650" t="s">
        <v>848</v>
      </c>
      <c r="F391" s="651">
        <v>201510</v>
      </c>
      <c r="G391" s="652">
        <v>-6.63</v>
      </c>
      <c r="H391" s="112">
        <f t="shared" si="13"/>
        <v>2016</v>
      </c>
      <c r="I391" s="313">
        <v>20</v>
      </c>
      <c r="J391" s="107" t="s">
        <v>189</v>
      </c>
      <c r="K391" s="103"/>
      <c r="L391" s="101"/>
      <c r="M391" s="101">
        <f t="shared" si="14"/>
        <v>3301</v>
      </c>
      <c r="O391" s="101"/>
      <c r="P391" s="101"/>
      <c r="Q391" s="101"/>
      <c r="R391" s="101"/>
    </row>
    <row r="392" spans="2:18">
      <c r="B392" s="650" t="s">
        <v>319</v>
      </c>
      <c r="C392" s="651" t="s">
        <v>849</v>
      </c>
      <c r="D392" s="434" t="s">
        <v>335</v>
      </c>
      <c r="E392" s="650" t="s">
        <v>1114</v>
      </c>
      <c r="F392" s="651">
        <v>201509</v>
      </c>
      <c r="G392" s="652">
        <v>-36871.020000000004</v>
      </c>
      <c r="H392" s="112">
        <f t="shared" ref="H392:H455" si="15">IF(F392&gt;$H$5,0+2016,0+2015)</f>
        <v>2015</v>
      </c>
      <c r="I392" s="313">
        <v>20</v>
      </c>
      <c r="J392" s="107" t="s">
        <v>189</v>
      </c>
      <c r="K392" s="103"/>
      <c r="L392" s="101"/>
      <c r="M392" s="101">
        <f t="shared" si="14"/>
        <v>3301</v>
      </c>
      <c r="O392" s="101"/>
      <c r="P392" s="101"/>
      <c r="Q392" s="101"/>
      <c r="R392" s="101"/>
    </row>
    <row r="393" spans="2:18">
      <c r="B393" s="650" t="s">
        <v>319</v>
      </c>
      <c r="C393" s="651" t="s">
        <v>849</v>
      </c>
      <c r="D393" s="434" t="s">
        <v>335</v>
      </c>
      <c r="E393" s="650" t="s">
        <v>1114</v>
      </c>
      <c r="F393" s="651">
        <v>201509</v>
      </c>
      <c r="G393" s="652">
        <v>19345.990000000002</v>
      </c>
      <c r="H393" s="112">
        <f t="shared" si="15"/>
        <v>2015</v>
      </c>
      <c r="I393" s="313">
        <v>20</v>
      </c>
      <c r="J393" s="107" t="s">
        <v>189</v>
      </c>
      <c r="K393" s="103"/>
      <c r="L393" s="101"/>
      <c r="M393" s="101">
        <f t="shared" si="14"/>
        <v>3301</v>
      </c>
      <c r="O393" s="101"/>
      <c r="P393" s="101"/>
      <c r="Q393" s="101"/>
      <c r="R393" s="101"/>
    </row>
    <row r="394" spans="2:18">
      <c r="B394" s="650" t="s">
        <v>319</v>
      </c>
      <c r="C394" s="651" t="s">
        <v>718</v>
      </c>
      <c r="D394" s="434" t="s">
        <v>335</v>
      </c>
      <c r="E394" s="650" t="s">
        <v>719</v>
      </c>
      <c r="F394" s="651">
        <v>201509</v>
      </c>
      <c r="G394" s="652">
        <v>-5881.6</v>
      </c>
      <c r="H394" s="112">
        <f t="shared" si="15"/>
        <v>2015</v>
      </c>
      <c r="I394" s="313">
        <v>20</v>
      </c>
      <c r="J394" s="107" t="s">
        <v>189</v>
      </c>
      <c r="K394" s="103"/>
      <c r="L394" s="101"/>
      <c r="M394" s="101">
        <f t="shared" si="14"/>
        <v>3301</v>
      </c>
      <c r="O394" s="101"/>
      <c r="P394" s="101"/>
      <c r="Q394" s="101"/>
      <c r="R394" s="101"/>
    </row>
    <row r="395" spans="2:18">
      <c r="B395" s="650" t="s">
        <v>319</v>
      </c>
      <c r="C395" s="651" t="s">
        <v>718</v>
      </c>
      <c r="D395" s="434" t="s">
        <v>335</v>
      </c>
      <c r="E395" s="650" t="s">
        <v>719</v>
      </c>
      <c r="F395" s="651">
        <v>201509</v>
      </c>
      <c r="G395" s="652">
        <v>-207.96</v>
      </c>
      <c r="H395" s="112">
        <f t="shared" si="15"/>
        <v>2015</v>
      </c>
      <c r="I395" s="313">
        <v>20</v>
      </c>
      <c r="J395" s="107" t="s">
        <v>189</v>
      </c>
      <c r="K395" s="103"/>
      <c r="L395" s="101"/>
      <c r="M395" s="101">
        <f t="shared" si="14"/>
        <v>3301</v>
      </c>
      <c r="O395" s="101"/>
      <c r="P395" s="101"/>
      <c r="Q395" s="101"/>
      <c r="R395" s="101"/>
    </row>
    <row r="396" spans="2:18">
      <c r="B396" s="650" t="s">
        <v>319</v>
      </c>
      <c r="C396" s="651" t="s">
        <v>979</v>
      </c>
      <c r="D396" s="434" t="s">
        <v>338</v>
      </c>
      <c r="E396" s="650" t="s">
        <v>1115</v>
      </c>
      <c r="F396" s="651">
        <v>201509</v>
      </c>
      <c r="G396" s="652">
        <v>-4653.97</v>
      </c>
      <c r="H396" s="112">
        <f t="shared" si="15"/>
        <v>2015</v>
      </c>
      <c r="I396" s="313">
        <v>20</v>
      </c>
      <c r="J396" s="107" t="s">
        <v>189</v>
      </c>
      <c r="K396" s="103"/>
      <c r="L396" s="101"/>
      <c r="M396" s="101">
        <f t="shared" si="14"/>
        <v>3301</v>
      </c>
      <c r="O396" s="101"/>
      <c r="P396" s="101"/>
      <c r="Q396" s="101"/>
      <c r="R396" s="101"/>
    </row>
    <row r="397" spans="2:18">
      <c r="B397" s="650" t="s">
        <v>319</v>
      </c>
      <c r="C397" s="651" t="s">
        <v>979</v>
      </c>
      <c r="D397" s="434" t="s">
        <v>338</v>
      </c>
      <c r="E397" s="650" t="s">
        <v>1115</v>
      </c>
      <c r="F397" s="651">
        <v>201509</v>
      </c>
      <c r="G397" s="652">
        <v>-251.65</v>
      </c>
      <c r="H397" s="112">
        <f t="shared" si="15"/>
        <v>2015</v>
      </c>
      <c r="I397" s="313">
        <v>20</v>
      </c>
      <c r="J397" s="107" t="s">
        <v>189</v>
      </c>
      <c r="K397" s="103"/>
      <c r="L397" s="101"/>
      <c r="M397" s="101">
        <f t="shared" si="14"/>
        <v>3301</v>
      </c>
      <c r="O397" s="101"/>
      <c r="P397" s="101"/>
      <c r="Q397" s="101"/>
      <c r="R397" s="101"/>
    </row>
    <row r="398" spans="2:18" ht="15">
      <c r="B398" s="650" t="s">
        <v>319</v>
      </c>
      <c r="C398" s="651" t="s">
        <v>979</v>
      </c>
      <c r="D398" s="435" t="s">
        <v>338</v>
      </c>
      <c r="E398" s="650" t="s">
        <v>980</v>
      </c>
      <c r="F398" s="651">
        <v>201510</v>
      </c>
      <c r="G398" s="652">
        <v>35.99</v>
      </c>
      <c r="H398" s="112">
        <f t="shared" si="15"/>
        <v>2016</v>
      </c>
      <c r="I398" s="313">
        <v>20</v>
      </c>
      <c r="J398" s="107" t="s">
        <v>189</v>
      </c>
      <c r="K398" s="103"/>
      <c r="L398" s="101"/>
      <c r="M398" s="101">
        <f t="shared" si="14"/>
        <v>3301</v>
      </c>
      <c r="O398" s="101"/>
      <c r="P398" s="101"/>
      <c r="Q398" s="101"/>
      <c r="R398" s="101"/>
    </row>
    <row r="399" spans="2:18" ht="15">
      <c r="B399" s="650" t="s">
        <v>319</v>
      </c>
      <c r="C399" s="651" t="s">
        <v>979</v>
      </c>
      <c r="D399" s="435" t="s">
        <v>338</v>
      </c>
      <c r="E399" s="650" t="s">
        <v>980</v>
      </c>
      <c r="F399" s="651">
        <v>201510</v>
      </c>
      <c r="G399" s="652">
        <v>1.94</v>
      </c>
      <c r="H399" s="112">
        <f t="shared" si="15"/>
        <v>2016</v>
      </c>
      <c r="I399" s="313">
        <v>20</v>
      </c>
      <c r="J399" s="107" t="s">
        <v>189</v>
      </c>
      <c r="K399" s="103"/>
      <c r="L399" s="101"/>
      <c r="M399" s="101">
        <f t="shared" si="14"/>
        <v>3301</v>
      </c>
      <c r="O399" s="101"/>
      <c r="P399" s="101"/>
      <c r="Q399" s="101"/>
      <c r="R399" s="101"/>
    </row>
    <row r="400" spans="2:18" ht="15">
      <c r="B400" s="650" t="s">
        <v>319</v>
      </c>
      <c r="C400" s="651" t="s">
        <v>979</v>
      </c>
      <c r="D400" s="435" t="s">
        <v>338</v>
      </c>
      <c r="E400" s="650" t="s">
        <v>980</v>
      </c>
      <c r="F400" s="651">
        <v>201511</v>
      </c>
      <c r="G400" s="652">
        <v>-2398.5700000000002</v>
      </c>
      <c r="H400" s="112">
        <f t="shared" si="15"/>
        <v>2016</v>
      </c>
      <c r="I400" s="313">
        <v>20</v>
      </c>
      <c r="J400" s="107" t="s">
        <v>189</v>
      </c>
      <c r="K400" s="103"/>
      <c r="L400" s="101"/>
      <c r="M400" s="101">
        <f t="shared" si="14"/>
        <v>3301</v>
      </c>
      <c r="O400" s="101"/>
      <c r="P400" s="101"/>
      <c r="Q400" s="101"/>
      <c r="R400" s="101"/>
    </row>
    <row r="401" spans="2:18" ht="15">
      <c r="B401" s="650" t="s">
        <v>319</v>
      </c>
      <c r="C401" s="651" t="s">
        <v>979</v>
      </c>
      <c r="D401" s="435" t="s">
        <v>338</v>
      </c>
      <c r="E401" s="650" t="s">
        <v>980</v>
      </c>
      <c r="F401" s="651">
        <v>201511</v>
      </c>
      <c r="G401" s="652">
        <v>405.71</v>
      </c>
      <c r="H401" s="112">
        <f t="shared" si="15"/>
        <v>2016</v>
      </c>
      <c r="I401" s="313">
        <v>20</v>
      </c>
      <c r="J401" s="107" t="s">
        <v>189</v>
      </c>
      <c r="K401" s="103"/>
      <c r="L401" s="101"/>
      <c r="M401" s="101">
        <f t="shared" si="14"/>
        <v>3301</v>
      </c>
      <c r="O401" s="101"/>
      <c r="P401" s="101"/>
      <c r="Q401" s="101"/>
      <c r="R401" s="101"/>
    </row>
    <row r="402" spans="2:18" ht="15">
      <c r="B402" s="650" t="s">
        <v>319</v>
      </c>
      <c r="C402" s="651" t="s">
        <v>979</v>
      </c>
      <c r="D402" s="435" t="s">
        <v>338</v>
      </c>
      <c r="E402" s="650" t="s">
        <v>980</v>
      </c>
      <c r="F402" s="651">
        <v>201512</v>
      </c>
      <c r="G402" s="652">
        <v>31.18</v>
      </c>
      <c r="H402" s="112">
        <f t="shared" si="15"/>
        <v>2016</v>
      </c>
      <c r="I402" s="313">
        <v>20</v>
      </c>
      <c r="J402" s="107" t="s">
        <v>189</v>
      </c>
      <c r="K402" s="103"/>
      <c r="L402" s="101"/>
      <c r="M402" s="101">
        <f t="shared" si="14"/>
        <v>3301</v>
      </c>
      <c r="O402" s="101"/>
      <c r="P402" s="101"/>
      <c r="Q402" s="101"/>
      <c r="R402" s="101"/>
    </row>
    <row r="403" spans="2:18" ht="15">
      <c r="B403" s="650" t="s">
        <v>319</v>
      </c>
      <c r="C403" s="651" t="s">
        <v>979</v>
      </c>
      <c r="D403" s="435" t="s">
        <v>338</v>
      </c>
      <c r="E403" s="650" t="s">
        <v>980</v>
      </c>
      <c r="F403" s="651">
        <v>201512</v>
      </c>
      <c r="G403" s="652">
        <v>152.43</v>
      </c>
      <c r="H403" s="112">
        <f t="shared" si="15"/>
        <v>2016</v>
      </c>
      <c r="I403" s="313">
        <v>20</v>
      </c>
      <c r="J403" s="107" t="s">
        <v>189</v>
      </c>
      <c r="K403" s="103"/>
      <c r="L403" s="101"/>
      <c r="M403" s="101">
        <f t="shared" si="14"/>
        <v>3301</v>
      </c>
      <c r="O403" s="101"/>
      <c r="P403" s="101"/>
      <c r="Q403" s="101"/>
      <c r="R403" s="101"/>
    </row>
    <row r="404" spans="2:18">
      <c r="B404" s="650" t="s">
        <v>319</v>
      </c>
      <c r="C404" s="651" t="s">
        <v>981</v>
      </c>
      <c r="D404" s="434" t="s">
        <v>338</v>
      </c>
      <c r="E404" s="650" t="s">
        <v>982</v>
      </c>
      <c r="F404" s="651">
        <v>201509</v>
      </c>
      <c r="G404" s="652">
        <v>-1359.6100000000001</v>
      </c>
      <c r="H404" s="112">
        <f t="shared" si="15"/>
        <v>2015</v>
      </c>
      <c r="I404" s="313">
        <v>20</v>
      </c>
      <c r="J404" s="107" t="s">
        <v>189</v>
      </c>
      <c r="K404" s="103"/>
      <c r="L404" s="101"/>
      <c r="M404" s="101">
        <f t="shared" si="14"/>
        <v>3301</v>
      </c>
      <c r="O404" s="101"/>
      <c r="P404" s="101"/>
      <c r="Q404" s="101"/>
      <c r="R404" s="101"/>
    </row>
    <row r="405" spans="2:18">
      <c r="B405" s="650" t="s">
        <v>319</v>
      </c>
      <c r="C405" s="651" t="s">
        <v>981</v>
      </c>
      <c r="D405" s="434" t="s">
        <v>338</v>
      </c>
      <c r="E405" s="650" t="s">
        <v>982</v>
      </c>
      <c r="F405" s="651">
        <v>201509</v>
      </c>
      <c r="G405" s="652">
        <v>-113.02</v>
      </c>
      <c r="H405" s="112">
        <f t="shared" si="15"/>
        <v>2015</v>
      </c>
      <c r="I405" s="313">
        <v>20</v>
      </c>
      <c r="J405" s="107" t="s">
        <v>189</v>
      </c>
      <c r="K405" s="103"/>
      <c r="L405" s="101"/>
      <c r="M405" s="101">
        <f t="shared" si="14"/>
        <v>3301</v>
      </c>
      <c r="O405" s="101"/>
      <c r="P405" s="101"/>
      <c r="Q405" s="101"/>
      <c r="R405" s="101"/>
    </row>
    <row r="406" spans="2:18" ht="15">
      <c r="B406" s="650" t="s">
        <v>319</v>
      </c>
      <c r="C406" s="651" t="s">
        <v>981</v>
      </c>
      <c r="D406" s="435" t="s">
        <v>338</v>
      </c>
      <c r="E406" s="650" t="s">
        <v>982</v>
      </c>
      <c r="F406" s="651">
        <v>201511</v>
      </c>
      <c r="G406" s="652">
        <v>-392.6</v>
      </c>
      <c r="H406" s="112">
        <f t="shared" si="15"/>
        <v>2016</v>
      </c>
      <c r="I406" s="313">
        <v>20</v>
      </c>
      <c r="J406" s="107" t="s">
        <v>189</v>
      </c>
      <c r="K406" s="103"/>
      <c r="L406" s="101"/>
      <c r="M406" s="101">
        <f t="shared" si="14"/>
        <v>3301</v>
      </c>
      <c r="O406" s="101"/>
      <c r="P406" s="101"/>
      <c r="Q406" s="101"/>
      <c r="R406" s="101"/>
    </row>
    <row r="407" spans="2:18" ht="15">
      <c r="B407" s="650" t="s">
        <v>319</v>
      </c>
      <c r="C407" s="651" t="s">
        <v>981</v>
      </c>
      <c r="D407" s="435" t="s">
        <v>338</v>
      </c>
      <c r="E407" s="650" t="s">
        <v>982</v>
      </c>
      <c r="F407" s="651">
        <v>201511</v>
      </c>
      <c r="G407" s="652">
        <v>18.62</v>
      </c>
      <c r="H407" s="112">
        <f t="shared" si="15"/>
        <v>2016</v>
      </c>
      <c r="I407" s="313">
        <v>20</v>
      </c>
      <c r="J407" s="107" t="s">
        <v>189</v>
      </c>
      <c r="K407" s="103"/>
      <c r="L407" s="101"/>
      <c r="M407" s="101">
        <f t="shared" si="14"/>
        <v>3301</v>
      </c>
      <c r="O407" s="101"/>
      <c r="P407" s="101"/>
      <c r="Q407" s="101"/>
      <c r="R407" s="101"/>
    </row>
    <row r="408" spans="2:18" ht="15">
      <c r="B408" s="650" t="s">
        <v>319</v>
      </c>
      <c r="C408" s="651" t="s">
        <v>981</v>
      </c>
      <c r="D408" s="435" t="s">
        <v>338</v>
      </c>
      <c r="E408" s="650" t="s">
        <v>982</v>
      </c>
      <c r="F408" s="651">
        <v>201512</v>
      </c>
      <c r="G408" s="652">
        <v>1.52</v>
      </c>
      <c r="H408" s="112">
        <f t="shared" si="15"/>
        <v>2016</v>
      </c>
      <c r="I408" s="313">
        <v>20</v>
      </c>
      <c r="J408" s="107" t="s">
        <v>189</v>
      </c>
      <c r="K408" s="103"/>
      <c r="L408" s="101"/>
      <c r="M408" s="101">
        <f t="shared" si="14"/>
        <v>3301</v>
      </c>
      <c r="O408" s="101"/>
      <c r="P408" s="101"/>
      <c r="Q408" s="101"/>
      <c r="R408" s="101"/>
    </row>
    <row r="409" spans="2:18" ht="15">
      <c r="B409" s="650" t="s">
        <v>319</v>
      </c>
      <c r="C409" s="651" t="s">
        <v>981</v>
      </c>
      <c r="D409" s="435" t="s">
        <v>338</v>
      </c>
      <c r="E409" s="650" t="s">
        <v>982</v>
      </c>
      <c r="F409" s="651">
        <v>201512</v>
      </c>
      <c r="G409" s="652">
        <v>18.399999999999999</v>
      </c>
      <c r="H409" s="112">
        <f t="shared" si="15"/>
        <v>2016</v>
      </c>
      <c r="I409" s="313">
        <v>20</v>
      </c>
      <c r="J409" s="107" t="s">
        <v>189</v>
      </c>
      <c r="K409" s="103"/>
      <c r="L409" s="101"/>
      <c r="M409" s="101">
        <f t="shared" si="14"/>
        <v>3301</v>
      </c>
      <c r="O409" s="101"/>
      <c r="P409" s="101"/>
      <c r="Q409" s="101"/>
      <c r="R409" s="101"/>
    </row>
    <row r="410" spans="2:18">
      <c r="B410" s="650" t="s">
        <v>319</v>
      </c>
      <c r="C410" s="651" t="s">
        <v>851</v>
      </c>
      <c r="D410" s="434" t="s">
        <v>338</v>
      </c>
      <c r="E410" s="650" t="s">
        <v>1116</v>
      </c>
      <c r="F410" s="651">
        <v>201509</v>
      </c>
      <c r="G410" s="652">
        <v>-17053.03</v>
      </c>
      <c r="H410" s="112">
        <f t="shared" si="15"/>
        <v>2015</v>
      </c>
      <c r="I410" s="313">
        <v>20</v>
      </c>
      <c r="J410" s="107" t="s">
        <v>189</v>
      </c>
      <c r="K410" s="103"/>
      <c r="L410" s="101"/>
      <c r="M410" s="101">
        <f t="shared" si="14"/>
        <v>3301</v>
      </c>
      <c r="O410" s="101"/>
      <c r="P410" s="101"/>
      <c r="Q410" s="101"/>
      <c r="R410" s="101"/>
    </row>
    <row r="411" spans="2:18" ht="15">
      <c r="B411" s="650" t="s">
        <v>319</v>
      </c>
      <c r="C411" s="651" t="s">
        <v>851</v>
      </c>
      <c r="D411" s="435" t="s">
        <v>338</v>
      </c>
      <c r="E411" s="650" t="s">
        <v>852</v>
      </c>
      <c r="F411" s="651">
        <v>201510</v>
      </c>
      <c r="G411" s="652">
        <v>30.74</v>
      </c>
      <c r="H411" s="112">
        <f t="shared" si="15"/>
        <v>2016</v>
      </c>
      <c r="I411" s="313">
        <v>20</v>
      </c>
      <c r="J411" s="107" t="s">
        <v>189</v>
      </c>
      <c r="K411" s="103"/>
      <c r="L411" s="101"/>
      <c r="M411" s="101">
        <f t="shared" si="14"/>
        <v>3301</v>
      </c>
      <c r="O411" s="101"/>
      <c r="P411" s="101"/>
      <c r="Q411" s="101"/>
      <c r="R411" s="101"/>
    </row>
    <row r="412" spans="2:18">
      <c r="B412" s="650" t="s">
        <v>319</v>
      </c>
      <c r="C412" s="651" t="s">
        <v>751</v>
      </c>
      <c r="D412" s="434" t="s">
        <v>338</v>
      </c>
      <c r="E412" s="650" t="s">
        <v>1117</v>
      </c>
      <c r="F412" s="651">
        <v>201509</v>
      </c>
      <c r="G412" s="652">
        <v>-3072.69</v>
      </c>
      <c r="H412" s="112">
        <f t="shared" si="15"/>
        <v>2015</v>
      </c>
      <c r="I412" s="313">
        <v>20</v>
      </c>
      <c r="J412" s="107" t="s">
        <v>189</v>
      </c>
      <c r="K412" s="103"/>
      <c r="L412" s="101"/>
      <c r="M412" s="101">
        <f t="shared" si="14"/>
        <v>3301</v>
      </c>
      <c r="O412" s="101"/>
      <c r="P412" s="101"/>
      <c r="Q412" s="101"/>
      <c r="R412" s="101"/>
    </row>
    <row r="413" spans="2:18">
      <c r="B413" s="650" t="s">
        <v>319</v>
      </c>
      <c r="C413" s="651" t="s">
        <v>751</v>
      </c>
      <c r="D413" s="434" t="s">
        <v>338</v>
      </c>
      <c r="E413" s="650" t="s">
        <v>1117</v>
      </c>
      <c r="F413" s="651">
        <v>201509</v>
      </c>
      <c r="G413" s="652">
        <v>-102.65</v>
      </c>
      <c r="H413" s="112">
        <f t="shared" si="15"/>
        <v>2015</v>
      </c>
      <c r="I413" s="313">
        <v>20</v>
      </c>
      <c r="J413" s="107" t="s">
        <v>189</v>
      </c>
      <c r="K413" s="103"/>
      <c r="L413" s="101"/>
      <c r="M413" s="101">
        <f t="shared" si="14"/>
        <v>3301</v>
      </c>
      <c r="O413" s="101"/>
      <c r="P413" s="101"/>
      <c r="Q413" s="101"/>
      <c r="R413" s="101"/>
    </row>
    <row r="414" spans="2:18">
      <c r="B414" s="650" t="s">
        <v>319</v>
      </c>
      <c r="C414" s="651" t="s">
        <v>853</v>
      </c>
      <c r="D414" s="434" t="s">
        <v>338</v>
      </c>
      <c r="E414" s="650" t="s">
        <v>1118</v>
      </c>
      <c r="F414" s="651">
        <v>201509</v>
      </c>
      <c r="G414" s="652">
        <v>20488.93</v>
      </c>
      <c r="H414" s="112">
        <f t="shared" si="15"/>
        <v>2015</v>
      </c>
      <c r="I414" s="313">
        <v>20</v>
      </c>
      <c r="J414" s="107" t="s">
        <v>189</v>
      </c>
      <c r="K414" s="103"/>
      <c r="L414" s="101"/>
      <c r="M414" s="101">
        <f t="shared" si="14"/>
        <v>3301</v>
      </c>
      <c r="O414" s="101"/>
      <c r="P414" s="101"/>
      <c r="Q414" s="101"/>
      <c r="R414" s="101"/>
    </row>
    <row r="415" spans="2:18">
      <c r="B415" s="650" t="s">
        <v>319</v>
      </c>
      <c r="C415" s="651" t="s">
        <v>853</v>
      </c>
      <c r="D415" s="434" t="s">
        <v>338</v>
      </c>
      <c r="E415" s="650" t="s">
        <v>1118</v>
      </c>
      <c r="F415" s="651">
        <v>201509</v>
      </c>
      <c r="G415" s="652">
        <v>-14166.62</v>
      </c>
      <c r="H415" s="112">
        <f t="shared" si="15"/>
        <v>2015</v>
      </c>
      <c r="I415" s="313">
        <v>20</v>
      </c>
      <c r="J415" s="107" t="s">
        <v>189</v>
      </c>
      <c r="K415" s="103"/>
      <c r="L415" s="101"/>
      <c r="M415" s="101">
        <f t="shared" si="14"/>
        <v>3301</v>
      </c>
      <c r="O415" s="101"/>
      <c r="P415" s="101"/>
      <c r="Q415" s="101"/>
      <c r="R415" s="101"/>
    </row>
    <row r="416" spans="2:18">
      <c r="B416" s="650" t="s">
        <v>319</v>
      </c>
      <c r="C416" s="651" t="s">
        <v>855</v>
      </c>
      <c r="D416" s="434" t="s">
        <v>338</v>
      </c>
      <c r="E416" s="650" t="s">
        <v>856</v>
      </c>
      <c r="F416" s="651">
        <v>201509</v>
      </c>
      <c r="G416" s="652">
        <v>22173.79</v>
      </c>
      <c r="H416" s="112">
        <f t="shared" si="15"/>
        <v>2015</v>
      </c>
      <c r="I416" s="313">
        <v>20</v>
      </c>
      <c r="J416" s="107" t="s">
        <v>189</v>
      </c>
      <c r="K416" s="103"/>
      <c r="L416" s="101"/>
      <c r="M416" s="101">
        <f t="shared" si="14"/>
        <v>3301</v>
      </c>
      <c r="O416" s="101"/>
      <c r="P416" s="101"/>
      <c r="Q416" s="101"/>
      <c r="R416" s="101"/>
    </row>
    <row r="417" spans="2:18">
      <c r="B417" s="650" t="s">
        <v>319</v>
      </c>
      <c r="C417" s="651" t="s">
        <v>855</v>
      </c>
      <c r="D417" s="434" t="s">
        <v>338</v>
      </c>
      <c r="E417" s="650" t="s">
        <v>856</v>
      </c>
      <c r="F417" s="651">
        <v>201509</v>
      </c>
      <c r="G417" s="652">
        <v>1617.46</v>
      </c>
      <c r="H417" s="112">
        <f t="shared" si="15"/>
        <v>2015</v>
      </c>
      <c r="I417" s="313">
        <v>20</v>
      </c>
      <c r="J417" s="107" t="s">
        <v>189</v>
      </c>
      <c r="K417" s="103"/>
      <c r="L417" s="101"/>
      <c r="M417" s="101">
        <f t="shared" si="14"/>
        <v>3301</v>
      </c>
      <c r="O417" s="101"/>
      <c r="P417" s="101"/>
      <c r="Q417" s="101"/>
      <c r="R417" s="101"/>
    </row>
    <row r="418" spans="2:18" ht="15">
      <c r="B418" s="650" t="s">
        <v>319</v>
      </c>
      <c r="C418" s="651" t="s">
        <v>855</v>
      </c>
      <c r="D418" s="435" t="s">
        <v>338</v>
      </c>
      <c r="E418" s="650" t="s">
        <v>856</v>
      </c>
      <c r="F418" s="651">
        <v>201510</v>
      </c>
      <c r="G418" s="652">
        <v>23.44</v>
      </c>
      <c r="H418" s="112">
        <f t="shared" si="15"/>
        <v>2016</v>
      </c>
      <c r="I418" s="313">
        <v>20</v>
      </c>
      <c r="J418" s="107" t="s">
        <v>189</v>
      </c>
      <c r="K418" s="103"/>
      <c r="L418" s="101"/>
      <c r="M418" s="101">
        <f t="shared" si="14"/>
        <v>3301</v>
      </c>
      <c r="O418" s="101"/>
      <c r="P418" s="101"/>
      <c r="Q418" s="101"/>
      <c r="R418" s="101"/>
    </row>
    <row r="419" spans="2:18" ht="15">
      <c r="B419" s="650" t="s">
        <v>319</v>
      </c>
      <c r="C419" s="651" t="s">
        <v>855</v>
      </c>
      <c r="D419" s="435" t="s">
        <v>338</v>
      </c>
      <c r="E419" s="650" t="s">
        <v>856</v>
      </c>
      <c r="F419" s="651">
        <v>201510</v>
      </c>
      <c r="G419" s="652">
        <v>2.06</v>
      </c>
      <c r="H419" s="112">
        <f t="shared" si="15"/>
        <v>2016</v>
      </c>
      <c r="I419" s="313">
        <v>20</v>
      </c>
      <c r="J419" s="107" t="s">
        <v>189</v>
      </c>
      <c r="K419" s="103"/>
      <c r="L419" s="101"/>
      <c r="M419" s="101">
        <f t="shared" si="14"/>
        <v>3301</v>
      </c>
      <c r="O419" s="101"/>
      <c r="P419" s="101"/>
      <c r="Q419" s="101"/>
      <c r="R419" s="101"/>
    </row>
    <row r="420" spans="2:18">
      <c r="B420" s="650" t="s">
        <v>319</v>
      </c>
      <c r="C420" s="651" t="s">
        <v>857</v>
      </c>
      <c r="D420" s="434" t="s">
        <v>338</v>
      </c>
      <c r="E420" s="650" t="s">
        <v>1119</v>
      </c>
      <c r="F420" s="651">
        <v>201509</v>
      </c>
      <c r="G420" s="652">
        <v>-27340.100000000002</v>
      </c>
      <c r="H420" s="112">
        <f t="shared" si="15"/>
        <v>2015</v>
      </c>
      <c r="I420" s="313">
        <v>20</v>
      </c>
      <c r="J420" s="107" t="s">
        <v>189</v>
      </c>
      <c r="K420" s="103"/>
      <c r="L420" s="101"/>
      <c r="M420" s="101">
        <f t="shared" si="14"/>
        <v>3301</v>
      </c>
      <c r="O420" s="101"/>
      <c r="P420" s="101"/>
      <c r="Q420" s="101"/>
      <c r="R420" s="101"/>
    </row>
    <row r="421" spans="2:18">
      <c r="B421" s="650" t="s">
        <v>319</v>
      </c>
      <c r="C421" s="651" t="s">
        <v>857</v>
      </c>
      <c r="D421" s="434" t="s">
        <v>338</v>
      </c>
      <c r="E421" s="650" t="s">
        <v>1119</v>
      </c>
      <c r="F421" s="651">
        <v>201509</v>
      </c>
      <c r="G421" s="652">
        <v>-713.99</v>
      </c>
      <c r="H421" s="112">
        <f t="shared" si="15"/>
        <v>2015</v>
      </c>
      <c r="I421" s="313">
        <v>20</v>
      </c>
      <c r="J421" s="107" t="s">
        <v>189</v>
      </c>
      <c r="K421" s="103"/>
      <c r="L421" s="101"/>
      <c r="M421" s="101">
        <f t="shared" si="14"/>
        <v>3301</v>
      </c>
      <c r="O421" s="101"/>
      <c r="P421" s="101"/>
      <c r="Q421" s="101"/>
      <c r="R421" s="101"/>
    </row>
    <row r="422" spans="2:18">
      <c r="B422" s="650" t="s">
        <v>319</v>
      </c>
      <c r="C422" s="651" t="s">
        <v>1031</v>
      </c>
      <c r="D422" s="434" t="s">
        <v>335</v>
      </c>
      <c r="E422" s="650" t="s">
        <v>1120</v>
      </c>
      <c r="F422" s="651">
        <v>201509</v>
      </c>
      <c r="G422" s="652">
        <v>-4941.6900000000005</v>
      </c>
      <c r="H422" s="112">
        <f t="shared" si="15"/>
        <v>2015</v>
      </c>
      <c r="I422" s="313">
        <v>20</v>
      </c>
      <c r="J422" s="107" t="s">
        <v>189</v>
      </c>
      <c r="K422" s="103"/>
      <c r="L422" s="101"/>
      <c r="M422" s="101">
        <f t="shared" si="14"/>
        <v>3301</v>
      </c>
      <c r="O422" s="101"/>
      <c r="P422" s="101"/>
      <c r="Q422" s="101"/>
      <c r="R422" s="101"/>
    </row>
    <row r="423" spans="2:18">
      <c r="B423" s="650" t="s">
        <v>319</v>
      </c>
      <c r="C423" s="651" t="s">
        <v>1031</v>
      </c>
      <c r="D423" s="434" t="s">
        <v>335</v>
      </c>
      <c r="E423" s="650" t="s">
        <v>1120</v>
      </c>
      <c r="F423" s="651">
        <v>201509</v>
      </c>
      <c r="G423" s="652">
        <v>-282.64</v>
      </c>
      <c r="H423" s="112">
        <f t="shared" si="15"/>
        <v>2015</v>
      </c>
      <c r="I423" s="313">
        <v>20</v>
      </c>
      <c r="J423" s="107" t="s">
        <v>189</v>
      </c>
      <c r="K423" s="103"/>
      <c r="L423" s="101"/>
      <c r="M423" s="101">
        <f t="shared" si="14"/>
        <v>3301</v>
      </c>
      <c r="O423" s="101"/>
      <c r="P423" s="101"/>
      <c r="Q423" s="101"/>
      <c r="R423" s="101"/>
    </row>
    <row r="424" spans="2:18" ht="15">
      <c r="B424" s="650" t="s">
        <v>319</v>
      </c>
      <c r="C424" s="651" t="s">
        <v>1031</v>
      </c>
      <c r="D424" s="435" t="s">
        <v>335</v>
      </c>
      <c r="E424" s="650" t="s">
        <v>1032</v>
      </c>
      <c r="F424" s="651">
        <v>201511</v>
      </c>
      <c r="G424" s="652">
        <v>-68.45</v>
      </c>
      <c r="H424" s="112">
        <f t="shared" si="15"/>
        <v>2016</v>
      </c>
      <c r="I424" s="313">
        <v>20</v>
      </c>
      <c r="J424" s="107" t="s">
        <v>189</v>
      </c>
      <c r="K424" s="103"/>
      <c r="L424" s="101"/>
      <c r="M424" s="101">
        <f t="shared" si="14"/>
        <v>3301</v>
      </c>
      <c r="O424" s="101"/>
      <c r="P424" s="101"/>
      <c r="Q424" s="101"/>
      <c r="R424" s="101"/>
    </row>
    <row r="425" spans="2:18" ht="15">
      <c r="B425" s="650" t="s">
        <v>319</v>
      </c>
      <c r="C425" s="651" t="s">
        <v>1031</v>
      </c>
      <c r="D425" s="435" t="s">
        <v>335</v>
      </c>
      <c r="E425" s="650" t="s">
        <v>1032</v>
      </c>
      <c r="F425" s="651">
        <v>201511</v>
      </c>
      <c r="G425" s="652">
        <v>68.45</v>
      </c>
      <c r="H425" s="112">
        <f t="shared" si="15"/>
        <v>2016</v>
      </c>
      <c r="I425" s="313">
        <v>20</v>
      </c>
      <c r="J425" s="107" t="s">
        <v>189</v>
      </c>
      <c r="K425" s="103"/>
      <c r="L425" s="101"/>
      <c r="M425" s="101">
        <f t="shared" si="14"/>
        <v>3301</v>
      </c>
      <c r="O425" s="101"/>
      <c r="P425" s="101"/>
      <c r="Q425" s="101"/>
      <c r="R425" s="101"/>
    </row>
    <row r="426" spans="2:18">
      <c r="B426" s="650" t="s">
        <v>319</v>
      </c>
      <c r="C426" s="651" t="s">
        <v>859</v>
      </c>
      <c r="D426" s="434" t="s">
        <v>335</v>
      </c>
      <c r="E426" s="650" t="s">
        <v>1121</v>
      </c>
      <c r="F426" s="651">
        <v>201509</v>
      </c>
      <c r="G426" s="652">
        <v>-18763.45</v>
      </c>
      <c r="H426" s="112">
        <f t="shared" si="15"/>
        <v>2015</v>
      </c>
      <c r="I426" s="313">
        <v>20</v>
      </c>
      <c r="J426" s="107" t="s">
        <v>189</v>
      </c>
      <c r="K426" s="103"/>
      <c r="L426" s="101"/>
      <c r="M426" s="101">
        <f t="shared" si="14"/>
        <v>3301</v>
      </c>
      <c r="O426" s="101"/>
      <c r="P426" s="101"/>
      <c r="Q426" s="101"/>
      <c r="R426" s="101"/>
    </row>
    <row r="427" spans="2:18">
      <c r="B427" s="650" t="s">
        <v>319</v>
      </c>
      <c r="C427" s="651" t="s">
        <v>859</v>
      </c>
      <c r="D427" s="434" t="s">
        <v>335</v>
      </c>
      <c r="E427" s="650" t="s">
        <v>1121</v>
      </c>
      <c r="F427" s="651">
        <v>201509</v>
      </c>
      <c r="G427" s="652">
        <v>-210.67000000000002</v>
      </c>
      <c r="H427" s="112">
        <f t="shared" si="15"/>
        <v>2015</v>
      </c>
      <c r="I427" s="313">
        <v>20</v>
      </c>
      <c r="J427" s="107" t="s">
        <v>189</v>
      </c>
      <c r="K427" s="103"/>
      <c r="L427" s="101"/>
      <c r="M427" s="101">
        <f t="shared" si="14"/>
        <v>3301</v>
      </c>
      <c r="O427" s="101"/>
      <c r="P427" s="101"/>
      <c r="Q427" s="101"/>
      <c r="R427" s="101"/>
    </row>
    <row r="428" spans="2:18">
      <c r="B428" s="650" t="s">
        <v>319</v>
      </c>
      <c r="C428" s="651" t="s">
        <v>861</v>
      </c>
      <c r="D428" s="434" t="s">
        <v>335</v>
      </c>
      <c r="E428" s="650" t="s">
        <v>862</v>
      </c>
      <c r="F428" s="651">
        <v>201509</v>
      </c>
      <c r="G428" s="652">
        <v>-19996.850000000002</v>
      </c>
      <c r="H428" s="112">
        <f t="shared" si="15"/>
        <v>2015</v>
      </c>
      <c r="I428" s="313">
        <v>20</v>
      </c>
      <c r="J428" s="107" t="s">
        <v>189</v>
      </c>
      <c r="K428" s="103"/>
      <c r="L428" s="101"/>
      <c r="M428" s="101">
        <f t="shared" si="14"/>
        <v>3301</v>
      </c>
      <c r="O428" s="101"/>
      <c r="P428" s="101"/>
      <c r="Q428" s="101"/>
      <c r="R428" s="101"/>
    </row>
    <row r="429" spans="2:18">
      <c r="B429" s="650" t="s">
        <v>319</v>
      </c>
      <c r="C429" s="651" t="s">
        <v>861</v>
      </c>
      <c r="D429" s="434" t="s">
        <v>335</v>
      </c>
      <c r="E429" s="650" t="s">
        <v>862</v>
      </c>
      <c r="F429" s="651">
        <v>201509</v>
      </c>
      <c r="G429" s="652">
        <v>6066.68</v>
      </c>
      <c r="H429" s="112">
        <f t="shared" si="15"/>
        <v>2015</v>
      </c>
      <c r="I429" s="313">
        <v>20</v>
      </c>
      <c r="J429" s="107" t="s">
        <v>189</v>
      </c>
      <c r="K429" s="103"/>
      <c r="L429" s="101"/>
      <c r="M429" s="101">
        <f t="shared" si="14"/>
        <v>3301</v>
      </c>
      <c r="O429" s="101"/>
      <c r="P429" s="101"/>
      <c r="Q429" s="101"/>
      <c r="R429" s="101"/>
    </row>
    <row r="430" spans="2:18">
      <c r="B430" s="650" t="s">
        <v>319</v>
      </c>
      <c r="C430" s="651" t="s">
        <v>1033</v>
      </c>
      <c r="D430" s="434" t="s">
        <v>335</v>
      </c>
      <c r="E430" s="650" t="s">
        <v>1034</v>
      </c>
      <c r="F430" s="651">
        <v>201509</v>
      </c>
      <c r="G430" s="652">
        <v>-9094.42</v>
      </c>
      <c r="H430" s="112">
        <f t="shared" si="15"/>
        <v>2015</v>
      </c>
      <c r="I430" s="313">
        <v>20</v>
      </c>
      <c r="J430" s="107" t="s">
        <v>189</v>
      </c>
      <c r="K430" s="103"/>
      <c r="L430" s="101"/>
      <c r="M430" s="101">
        <f t="shared" si="14"/>
        <v>3301</v>
      </c>
      <c r="O430" s="101"/>
      <c r="P430" s="101"/>
      <c r="Q430" s="101"/>
      <c r="R430" s="101"/>
    </row>
    <row r="431" spans="2:18">
      <c r="B431" s="650" t="s">
        <v>319</v>
      </c>
      <c r="C431" s="651" t="s">
        <v>1033</v>
      </c>
      <c r="D431" s="434" t="s">
        <v>335</v>
      </c>
      <c r="E431" s="650" t="s">
        <v>1034</v>
      </c>
      <c r="F431" s="651">
        <v>201509</v>
      </c>
      <c r="G431" s="652">
        <v>-271.70999999999998</v>
      </c>
      <c r="H431" s="112">
        <f t="shared" si="15"/>
        <v>2015</v>
      </c>
      <c r="I431" s="313">
        <v>20</v>
      </c>
      <c r="J431" s="107" t="s">
        <v>189</v>
      </c>
      <c r="K431" s="103"/>
      <c r="L431" s="101"/>
      <c r="M431" s="101">
        <f t="shared" si="14"/>
        <v>3301</v>
      </c>
      <c r="O431" s="101"/>
      <c r="P431" s="101"/>
      <c r="Q431" s="101"/>
      <c r="R431" s="101"/>
    </row>
    <row r="432" spans="2:18" ht="15">
      <c r="B432" s="650" t="s">
        <v>319</v>
      </c>
      <c r="C432" s="651" t="s">
        <v>1033</v>
      </c>
      <c r="D432" s="435" t="s">
        <v>335</v>
      </c>
      <c r="E432" s="650" t="s">
        <v>1034</v>
      </c>
      <c r="F432" s="651">
        <v>201510</v>
      </c>
      <c r="G432" s="652">
        <v>896.19</v>
      </c>
      <c r="H432" s="112">
        <f t="shared" si="15"/>
        <v>2016</v>
      </c>
      <c r="I432" s="313">
        <v>20</v>
      </c>
      <c r="J432" s="107" t="s">
        <v>189</v>
      </c>
      <c r="K432" s="103"/>
      <c r="L432" s="101"/>
      <c r="M432" s="101">
        <f t="shared" si="14"/>
        <v>3301</v>
      </c>
      <c r="O432" s="101"/>
      <c r="P432" s="101"/>
      <c r="Q432" s="101"/>
      <c r="R432" s="101"/>
    </row>
    <row r="433" spans="2:18" ht="15">
      <c r="B433" s="650" t="s">
        <v>319</v>
      </c>
      <c r="C433" s="651" t="s">
        <v>1033</v>
      </c>
      <c r="D433" s="435" t="s">
        <v>335</v>
      </c>
      <c r="E433" s="650" t="s">
        <v>1034</v>
      </c>
      <c r="F433" s="651">
        <v>201510</v>
      </c>
      <c r="G433" s="652">
        <v>26.76</v>
      </c>
      <c r="H433" s="112">
        <f t="shared" si="15"/>
        <v>2016</v>
      </c>
      <c r="I433" s="313">
        <v>20</v>
      </c>
      <c r="J433" s="107" t="s">
        <v>189</v>
      </c>
      <c r="K433" s="103"/>
      <c r="L433" s="101"/>
      <c r="M433" s="101">
        <f t="shared" si="14"/>
        <v>3301</v>
      </c>
      <c r="O433" s="101"/>
      <c r="P433" s="101"/>
      <c r="Q433" s="101"/>
      <c r="R433" s="101"/>
    </row>
    <row r="434" spans="2:18" ht="15">
      <c r="B434" s="650" t="s">
        <v>319</v>
      </c>
      <c r="C434" s="651" t="s">
        <v>1033</v>
      </c>
      <c r="D434" s="435" t="s">
        <v>335</v>
      </c>
      <c r="E434" s="650" t="s">
        <v>1034</v>
      </c>
      <c r="F434" s="651">
        <v>201511</v>
      </c>
      <c r="G434" s="652">
        <v>478.73</v>
      </c>
      <c r="H434" s="112">
        <f t="shared" si="15"/>
        <v>2016</v>
      </c>
      <c r="I434" s="313">
        <v>20</v>
      </c>
      <c r="J434" s="107" t="s">
        <v>189</v>
      </c>
      <c r="K434" s="103"/>
      <c r="L434" s="101"/>
      <c r="M434" s="101">
        <f t="shared" si="14"/>
        <v>3301</v>
      </c>
      <c r="O434" s="101"/>
      <c r="P434" s="101"/>
      <c r="Q434" s="101"/>
      <c r="R434" s="101"/>
    </row>
    <row r="435" spans="2:18" ht="15">
      <c r="B435" s="650" t="s">
        <v>319</v>
      </c>
      <c r="C435" s="651" t="s">
        <v>1033</v>
      </c>
      <c r="D435" s="435" t="s">
        <v>335</v>
      </c>
      <c r="E435" s="650" t="s">
        <v>1034</v>
      </c>
      <c r="F435" s="651">
        <v>201511</v>
      </c>
      <c r="G435" s="652">
        <v>-480</v>
      </c>
      <c r="H435" s="112">
        <f t="shared" si="15"/>
        <v>2016</v>
      </c>
      <c r="I435" s="313">
        <v>20</v>
      </c>
      <c r="J435" s="107" t="s">
        <v>189</v>
      </c>
      <c r="K435" s="103"/>
      <c r="L435" s="101"/>
      <c r="M435" s="101">
        <f t="shared" si="14"/>
        <v>3301</v>
      </c>
      <c r="O435" s="101"/>
      <c r="P435" s="101"/>
      <c r="Q435" s="101"/>
      <c r="R435" s="101"/>
    </row>
    <row r="436" spans="2:18" ht="15">
      <c r="B436" s="650" t="s">
        <v>319</v>
      </c>
      <c r="C436" s="651" t="s">
        <v>1033</v>
      </c>
      <c r="D436" s="435" t="s">
        <v>335</v>
      </c>
      <c r="E436" s="650" t="s">
        <v>1034</v>
      </c>
      <c r="F436" s="651">
        <v>201512</v>
      </c>
      <c r="G436" s="652">
        <v>0.97</v>
      </c>
      <c r="H436" s="112">
        <f t="shared" si="15"/>
        <v>2016</v>
      </c>
      <c r="I436" s="313">
        <v>20</v>
      </c>
      <c r="J436" s="107" t="s">
        <v>189</v>
      </c>
      <c r="K436" s="103"/>
      <c r="L436" s="101"/>
      <c r="M436" s="101">
        <f t="shared" si="14"/>
        <v>3301</v>
      </c>
      <c r="O436" s="101"/>
      <c r="P436" s="101"/>
      <c r="Q436" s="101"/>
      <c r="R436" s="101"/>
    </row>
    <row r="437" spans="2:18" ht="15">
      <c r="B437" s="650" t="s">
        <v>319</v>
      </c>
      <c r="C437" s="651" t="s">
        <v>1033</v>
      </c>
      <c r="D437" s="435" t="s">
        <v>335</v>
      </c>
      <c r="E437" s="650" t="s">
        <v>1034</v>
      </c>
      <c r="F437" s="651">
        <v>201512</v>
      </c>
      <c r="G437" s="652">
        <v>29.72</v>
      </c>
      <c r="H437" s="112">
        <f t="shared" si="15"/>
        <v>2016</v>
      </c>
      <c r="I437" s="313">
        <v>20</v>
      </c>
      <c r="J437" s="107" t="s">
        <v>189</v>
      </c>
      <c r="K437" s="103"/>
      <c r="L437" s="101"/>
      <c r="M437" s="101">
        <f t="shared" si="14"/>
        <v>3301</v>
      </c>
      <c r="O437" s="101"/>
      <c r="P437" s="101"/>
      <c r="Q437" s="101"/>
      <c r="R437" s="101"/>
    </row>
    <row r="438" spans="2:18">
      <c r="B438" s="650" t="s">
        <v>319</v>
      </c>
      <c r="C438" s="651" t="s">
        <v>985</v>
      </c>
      <c r="D438" s="434" t="s">
        <v>338</v>
      </c>
      <c r="E438" s="650" t="s">
        <v>986</v>
      </c>
      <c r="F438" s="651">
        <v>201509</v>
      </c>
      <c r="G438" s="652">
        <v>-805.24</v>
      </c>
      <c r="H438" s="112">
        <f t="shared" si="15"/>
        <v>2015</v>
      </c>
      <c r="I438" s="313">
        <v>20</v>
      </c>
      <c r="J438" s="107" t="s">
        <v>189</v>
      </c>
      <c r="K438" s="103"/>
      <c r="L438" s="101"/>
      <c r="M438" s="101">
        <f t="shared" si="14"/>
        <v>3301</v>
      </c>
      <c r="O438" s="101"/>
      <c r="P438" s="101"/>
      <c r="Q438" s="101"/>
      <c r="R438" s="101"/>
    </row>
    <row r="439" spans="2:18">
      <c r="B439" s="650" t="s">
        <v>319</v>
      </c>
      <c r="C439" s="651" t="s">
        <v>985</v>
      </c>
      <c r="D439" s="434" t="s">
        <v>338</v>
      </c>
      <c r="E439" s="650" t="s">
        <v>986</v>
      </c>
      <c r="F439" s="651">
        <v>201509</v>
      </c>
      <c r="G439" s="652">
        <v>-112.58</v>
      </c>
      <c r="H439" s="112">
        <f t="shared" si="15"/>
        <v>2015</v>
      </c>
      <c r="I439" s="313">
        <v>20</v>
      </c>
      <c r="J439" s="107" t="s">
        <v>189</v>
      </c>
      <c r="K439" s="103"/>
      <c r="L439" s="101"/>
      <c r="M439" s="101">
        <f t="shared" si="14"/>
        <v>3301</v>
      </c>
      <c r="O439" s="101"/>
      <c r="P439" s="101"/>
      <c r="Q439" s="101"/>
      <c r="R439" s="101"/>
    </row>
    <row r="440" spans="2:18">
      <c r="B440" s="650" t="s">
        <v>319</v>
      </c>
      <c r="C440" s="651" t="s">
        <v>1122</v>
      </c>
      <c r="D440" s="434" t="s">
        <v>338</v>
      </c>
      <c r="E440" s="650" t="s">
        <v>1123</v>
      </c>
      <c r="F440" s="651">
        <v>201509</v>
      </c>
      <c r="G440" s="652">
        <v>-12.65</v>
      </c>
      <c r="H440" s="112">
        <f t="shared" si="15"/>
        <v>2015</v>
      </c>
      <c r="I440" s="313">
        <v>20</v>
      </c>
      <c r="J440" s="107" t="s">
        <v>189</v>
      </c>
      <c r="K440" s="103"/>
      <c r="L440" s="101"/>
      <c r="M440" s="101">
        <f t="shared" si="14"/>
        <v>3301</v>
      </c>
      <c r="O440" s="101"/>
      <c r="P440" s="101"/>
      <c r="Q440" s="101"/>
      <c r="R440" s="101"/>
    </row>
    <row r="441" spans="2:18">
      <c r="B441" s="650" t="s">
        <v>319</v>
      </c>
      <c r="C441" s="651" t="s">
        <v>1122</v>
      </c>
      <c r="D441" s="434" t="s">
        <v>338</v>
      </c>
      <c r="E441" s="650" t="s">
        <v>1123</v>
      </c>
      <c r="F441" s="651">
        <v>201509</v>
      </c>
      <c r="G441" s="652">
        <v>-1.28</v>
      </c>
      <c r="H441" s="112">
        <f t="shared" si="15"/>
        <v>2015</v>
      </c>
      <c r="I441" s="313">
        <v>20</v>
      </c>
      <c r="J441" s="107" t="s">
        <v>189</v>
      </c>
      <c r="K441" s="103"/>
      <c r="L441" s="101"/>
      <c r="M441" s="101">
        <f t="shared" si="14"/>
        <v>3301</v>
      </c>
      <c r="O441" s="101"/>
      <c r="P441" s="101"/>
      <c r="Q441" s="101"/>
      <c r="R441" s="101"/>
    </row>
    <row r="442" spans="2:18">
      <c r="B442" s="650" t="s">
        <v>319</v>
      </c>
      <c r="C442" s="651" t="s">
        <v>863</v>
      </c>
      <c r="D442" s="434" t="s">
        <v>335</v>
      </c>
      <c r="E442" s="650" t="s">
        <v>1124</v>
      </c>
      <c r="F442" s="651">
        <v>201509</v>
      </c>
      <c r="G442" s="652">
        <v>-3389.13</v>
      </c>
      <c r="H442" s="112">
        <f t="shared" si="15"/>
        <v>2015</v>
      </c>
      <c r="I442" s="313">
        <v>20</v>
      </c>
      <c r="J442" s="107" t="s">
        <v>189</v>
      </c>
      <c r="K442" s="103"/>
      <c r="L442" s="101"/>
      <c r="M442" s="101">
        <f t="shared" si="14"/>
        <v>3301</v>
      </c>
      <c r="O442" s="101"/>
      <c r="P442" s="101"/>
      <c r="Q442" s="101"/>
      <c r="R442" s="101"/>
    </row>
    <row r="443" spans="2:18">
      <c r="B443" s="650" t="s">
        <v>319</v>
      </c>
      <c r="C443" s="651" t="s">
        <v>863</v>
      </c>
      <c r="D443" s="434" t="s">
        <v>335</v>
      </c>
      <c r="E443" s="650" t="s">
        <v>1124</v>
      </c>
      <c r="F443" s="651">
        <v>201509</v>
      </c>
      <c r="G443" s="652">
        <v>-898.89</v>
      </c>
      <c r="H443" s="112">
        <f t="shared" si="15"/>
        <v>2015</v>
      </c>
      <c r="I443" s="313">
        <v>20</v>
      </c>
      <c r="J443" s="107" t="s">
        <v>189</v>
      </c>
      <c r="K443" s="103"/>
      <c r="L443" s="101"/>
      <c r="M443" s="101">
        <f t="shared" ref="M443:M506" si="16">IF(LEFT(D443,2)="34",3401,IF(LEFT(D443,2)="33",3301))</f>
        <v>3301</v>
      </c>
      <c r="O443" s="101"/>
      <c r="P443" s="101"/>
      <c r="Q443" s="101"/>
      <c r="R443" s="101"/>
    </row>
    <row r="444" spans="2:18">
      <c r="B444" s="650" t="s">
        <v>319</v>
      </c>
      <c r="C444" s="651" t="s">
        <v>865</v>
      </c>
      <c r="D444" s="434" t="s">
        <v>338</v>
      </c>
      <c r="E444" s="650" t="s">
        <v>1125</v>
      </c>
      <c r="F444" s="651">
        <v>201509</v>
      </c>
      <c r="G444" s="652">
        <v>-1062.8399999999999</v>
      </c>
      <c r="H444" s="112">
        <f t="shared" si="15"/>
        <v>2015</v>
      </c>
      <c r="I444" s="313">
        <v>20</v>
      </c>
      <c r="J444" s="107" t="s">
        <v>189</v>
      </c>
      <c r="K444" s="103"/>
      <c r="L444" s="101"/>
      <c r="M444" s="101">
        <f t="shared" si="16"/>
        <v>3301</v>
      </c>
      <c r="O444" s="101"/>
      <c r="P444" s="101"/>
      <c r="Q444" s="101"/>
      <c r="R444" s="101"/>
    </row>
    <row r="445" spans="2:18">
      <c r="B445" s="650" t="s">
        <v>319</v>
      </c>
      <c r="C445" s="651" t="s">
        <v>865</v>
      </c>
      <c r="D445" s="434" t="s">
        <v>338</v>
      </c>
      <c r="E445" s="650" t="s">
        <v>1125</v>
      </c>
      <c r="F445" s="651">
        <v>201509</v>
      </c>
      <c r="G445" s="652">
        <v>-44.62</v>
      </c>
      <c r="H445" s="112">
        <f t="shared" si="15"/>
        <v>2015</v>
      </c>
      <c r="I445" s="313">
        <v>20</v>
      </c>
      <c r="J445" s="107" t="s">
        <v>189</v>
      </c>
      <c r="K445" s="103"/>
      <c r="L445" s="101"/>
      <c r="M445" s="101">
        <f t="shared" si="16"/>
        <v>3301</v>
      </c>
      <c r="O445" s="101"/>
      <c r="P445" s="101"/>
      <c r="Q445" s="101"/>
      <c r="R445" s="101"/>
    </row>
    <row r="446" spans="2:18" ht="15">
      <c r="B446" s="650" t="s">
        <v>319</v>
      </c>
      <c r="C446" s="651" t="s">
        <v>865</v>
      </c>
      <c r="D446" s="435" t="s">
        <v>338</v>
      </c>
      <c r="E446" s="650" t="s">
        <v>866</v>
      </c>
      <c r="F446" s="651">
        <v>201510</v>
      </c>
      <c r="G446" s="652">
        <v>12.05</v>
      </c>
      <c r="H446" s="112">
        <f t="shared" si="15"/>
        <v>2016</v>
      </c>
      <c r="I446" s="313">
        <v>20</v>
      </c>
      <c r="J446" s="107" t="s">
        <v>189</v>
      </c>
      <c r="K446" s="103"/>
      <c r="L446" s="101"/>
      <c r="M446" s="101">
        <f t="shared" si="16"/>
        <v>3301</v>
      </c>
      <c r="O446" s="101"/>
      <c r="P446" s="101"/>
      <c r="Q446" s="101"/>
      <c r="R446" s="101"/>
    </row>
    <row r="447" spans="2:18" ht="15">
      <c r="B447" s="650" t="s">
        <v>319</v>
      </c>
      <c r="C447" s="651" t="s">
        <v>865</v>
      </c>
      <c r="D447" s="435" t="s">
        <v>338</v>
      </c>
      <c r="E447" s="650" t="s">
        <v>866</v>
      </c>
      <c r="F447" s="651">
        <v>201510</v>
      </c>
      <c r="G447" s="652">
        <v>1.7</v>
      </c>
      <c r="H447" s="112">
        <f t="shared" si="15"/>
        <v>2016</v>
      </c>
      <c r="I447" s="313">
        <v>20</v>
      </c>
      <c r="J447" s="107" t="s">
        <v>189</v>
      </c>
      <c r="K447" s="103"/>
      <c r="L447" s="101"/>
      <c r="M447" s="101">
        <f t="shared" si="16"/>
        <v>3301</v>
      </c>
      <c r="O447" s="101"/>
      <c r="P447" s="101"/>
      <c r="Q447" s="101"/>
      <c r="R447" s="101"/>
    </row>
    <row r="448" spans="2:18">
      <c r="B448" s="650" t="s">
        <v>319</v>
      </c>
      <c r="C448" s="651" t="s">
        <v>720</v>
      </c>
      <c r="D448" s="434" t="s">
        <v>338</v>
      </c>
      <c r="E448" s="650" t="s">
        <v>1126</v>
      </c>
      <c r="F448" s="651">
        <v>201509</v>
      </c>
      <c r="G448" s="652">
        <v>-165.1</v>
      </c>
      <c r="H448" s="112">
        <f t="shared" si="15"/>
        <v>2015</v>
      </c>
      <c r="I448" s="313">
        <v>20</v>
      </c>
      <c r="J448" s="107" t="s">
        <v>189</v>
      </c>
      <c r="K448" s="103"/>
      <c r="L448" s="101"/>
      <c r="M448" s="101">
        <f t="shared" si="16"/>
        <v>3301</v>
      </c>
      <c r="O448" s="101"/>
      <c r="P448" s="101"/>
      <c r="Q448" s="101"/>
      <c r="R448" s="101"/>
    </row>
    <row r="449" spans="2:18">
      <c r="B449" s="650" t="s">
        <v>319</v>
      </c>
      <c r="C449" s="651" t="s">
        <v>720</v>
      </c>
      <c r="D449" s="434" t="s">
        <v>338</v>
      </c>
      <c r="E449" s="650" t="s">
        <v>1126</v>
      </c>
      <c r="F449" s="651">
        <v>201509</v>
      </c>
      <c r="G449" s="652">
        <v>-5.54</v>
      </c>
      <c r="H449" s="112">
        <f t="shared" si="15"/>
        <v>2015</v>
      </c>
      <c r="I449" s="313">
        <v>20</v>
      </c>
      <c r="J449" s="107" t="s">
        <v>189</v>
      </c>
      <c r="K449" s="103"/>
      <c r="L449" s="101"/>
      <c r="M449" s="101">
        <f t="shared" si="16"/>
        <v>3301</v>
      </c>
      <c r="O449" s="101"/>
      <c r="P449" s="101"/>
      <c r="Q449" s="101"/>
      <c r="R449" s="101"/>
    </row>
    <row r="450" spans="2:18">
      <c r="B450" s="650" t="s">
        <v>319</v>
      </c>
      <c r="C450" s="651" t="s">
        <v>867</v>
      </c>
      <c r="D450" s="434" t="s">
        <v>338</v>
      </c>
      <c r="E450" s="650" t="s">
        <v>868</v>
      </c>
      <c r="F450" s="651">
        <v>201509</v>
      </c>
      <c r="G450" s="652">
        <v>-77130.19</v>
      </c>
      <c r="H450" s="112">
        <f t="shared" si="15"/>
        <v>2015</v>
      </c>
      <c r="I450" s="313">
        <v>20</v>
      </c>
      <c r="J450" s="107" t="s">
        <v>189</v>
      </c>
      <c r="K450" s="103"/>
      <c r="L450" s="101"/>
      <c r="M450" s="101">
        <f t="shared" si="16"/>
        <v>3301</v>
      </c>
      <c r="O450" s="101"/>
      <c r="P450" s="101"/>
      <c r="Q450" s="101"/>
      <c r="R450" s="101"/>
    </row>
    <row r="451" spans="2:18">
      <c r="B451" s="650" t="s">
        <v>319</v>
      </c>
      <c r="C451" s="651" t="s">
        <v>867</v>
      </c>
      <c r="D451" s="434" t="s">
        <v>338</v>
      </c>
      <c r="E451" s="650" t="s">
        <v>868</v>
      </c>
      <c r="F451" s="651">
        <v>201509</v>
      </c>
      <c r="G451" s="652">
        <v>15147.92</v>
      </c>
      <c r="H451" s="112">
        <f t="shared" si="15"/>
        <v>2015</v>
      </c>
      <c r="I451" s="313">
        <v>20</v>
      </c>
      <c r="J451" s="107" t="s">
        <v>189</v>
      </c>
      <c r="K451" s="103"/>
      <c r="L451" s="101"/>
      <c r="M451" s="101">
        <f t="shared" si="16"/>
        <v>3301</v>
      </c>
      <c r="O451" s="101"/>
      <c r="P451" s="101"/>
      <c r="Q451" s="101"/>
      <c r="R451" s="101"/>
    </row>
    <row r="452" spans="2:18" ht="15">
      <c r="B452" s="650" t="s">
        <v>319</v>
      </c>
      <c r="C452" s="651" t="s">
        <v>867</v>
      </c>
      <c r="D452" s="435" t="s">
        <v>338</v>
      </c>
      <c r="E452" s="650" t="s">
        <v>1127</v>
      </c>
      <c r="F452" s="651">
        <v>201510</v>
      </c>
      <c r="G452" s="652">
        <v>-8.69</v>
      </c>
      <c r="H452" s="112">
        <f t="shared" si="15"/>
        <v>2016</v>
      </c>
      <c r="I452" s="313">
        <v>20</v>
      </c>
      <c r="J452" s="107" t="s">
        <v>189</v>
      </c>
      <c r="K452" s="103"/>
      <c r="L452" s="101"/>
      <c r="M452" s="101">
        <f t="shared" si="16"/>
        <v>3301</v>
      </c>
      <c r="O452" s="101"/>
      <c r="P452" s="101"/>
      <c r="Q452" s="101"/>
      <c r="R452" s="101"/>
    </row>
    <row r="453" spans="2:18" ht="15">
      <c r="B453" s="650" t="s">
        <v>319</v>
      </c>
      <c r="C453" s="651" t="s">
        <v>867</v>
      </c>
      <c r="D453" s="435" t="s">
        <v>338</v>
      </c>
      <c r="E453" s="650" t="s">
        <v>1127</v>
      </c>
      <c r="F453" s="651">
        <v>201510</v>
      </c>
      <c r="G453" s="652">
        <v>-114.2</v>
      </c>
      <c r="H453" s="112">
        <f t="shared" si="15"/>
        <v>2016</v>
      </c>
      <c r="I453" s="313">
        <v>20</v>
      </c>
      <c r="J453" s="107" t="s">
        <v>189</v>
      </c>
      <c r="K453" s="103"/>
      <c r="L453" s="101"/>
      <c r="M453" s="101">
        <f t="shared" si="16"/>
        <v>3301</v>
      </c>
      <c r="O453" s="101"/>
      <c r="P453" s="101"/>
      <c r="Q453" s="101"/>
      <c r="R453" s="101"/>
    </row>
    <row r="454" spans="2:18" ht="15">
      <c r="B454" s="650" t="s">
        <v>319</v>
      </c>
      <c r="C454" s="651" t="s">
        <v>867</v>
      </c>
      <c r="D454" s="435" t="s">
        <v>338</v>
      </c>
      <c r="E454" s="650" t="s">
        <v>1127</v>
      </c>
      <c r="F454" s="651">
        <v>201511</v>
      </c>
      <c r="G454" s="652">
        <v>0.15</v>
      </c>
      <c r="H454" s="112">
        <f t="shared" si="15"/>
        <v>2016</v>
      </c>
      <c r="I454" s="313">
        <v>20</v>
      </c>
      <c r="J454" s="107" t="s">
        <v>189</v>
      </c>
      <c r="K454" s="103"/>
      <c r="L454" s="101"/>
      <c r="M454" s="101">
        <f t="shared" si="16"/>
        <v>3301</v>
      </c>
      <c r="O454" s="101"/>
      <c r="P454" s="101"/>
      <c r="Q454" s="101"/>
      <c r="R454" s="101"/>
    </row>
    <row r="455" spans="2:18" ht="15">
      <c r="B455" s="650" t="s">
        <v>319</v>
      </c>
      <c r="C455" s="651" t="s">
        <v>867</v>
      </c>
      <c r="D455" s="435" t="s">
        <v>338</v>
      </c>
      <c r="E455" s="650" t="s">
        <v>1127</v>
      </c>
      <c r="F455" s="651">
        <v>201511</v>
      </c>
      <c r="G455" s="652">
        <v>-0.02</v>
      </c>
      <c r="H455" s="112">
        <f t="shared" si="15"/>
        <v>2016</v>
      </c>
      <c r="I455" s="313">
        <v>20</v>
      </c>
      <c r="J455" s="107" t="s">
        <v>189</v>
      </c>
      <c r="K455" s="103"/>
      <c r="L455" s="101"/>
      <c r="M455" s="101">
        <f t="shared" si="16"/>
        <v>3301</v>
      </c>
      <c r="O455" s="101"/>
      <c r="P455" s="101"/>
      <c r="Q455" s="101"/>
      <c r="R455" s="101"/>
    </row>
    <row r="456" spans="2:18" ht="15">
      <c r="B456" s="650" t="s">
        <v>319</v>
      </c>
      <c r="C456" s="651" t="s">
        <v>867</v>
      </c>
      <c r="D456" s="435" t="s">
        <v>338</v>
      </c>
      <c r="E456" s="650" t="s">
        <v>1127</v>
      </c>
      <c r="F456" s="651">
        <v>201512</v>
      </c>
      <c r="G456" s="652">
        <v>-7.27</v>
      </c>
      <c r="H456" s="112">
        <f t="shared" ref="H456:H519" si="17">IF(F456&gt;$H$5,0+2016,0+2015)</f>
        <v>2016</v>
      </c>
      <c r="I456" s="313">
        <v>20</v>
      </c>
      <c r="J456" s="107" t="s">
        <v>189</v>
      </c>
      <c r="K456" s="103"/>
      <c r="L456" s="101"/>
      <c r="M456" s="101">
        <f t="shared" si="16"/>
        <v>3301</v>
      </c>
      <c r="O456" s="101"/>
      <c r="P456" s="101"/>
      <c r="Q456" s="101"/>
      <c r="R456" s="101"/>
    </row>
    <row r="457" spans="2:18" ht="15">
      <c r="B457" s="650" t="s">
        <v>319</v>
      </c>
      <c r="C457" s="651" t="s">
        <v>867</v>
      </c>
      <c r="D457" s="435" t="s">
        <v>338</v>
      </c>
      <c r="E457" s="650" t="s">
        <v>1127</v>
      </c>
      <c r="F457" s="651">
        <v>201512</v>
      </c>
      <c r="G457" s="652">
        <v>-1</v>
      </c>
      <c r="H457" s="112">
        <f t="shared" si="17"/>
        <v>2016</v>
      </c>
      <c r="I457" s="313">
        <v>20</v>
      </c>
      <c r="J457" s="107" t="s">
        <v>189</v>
      </c>
      <c r="K457" s="103"/>
      <c r="L457" s="101"/>
      <c r="M457" s="101">
        <f t="shared" si="16"/>
        <v>3301</v>
      </c>
      <c r="O457" s="101"/>
      <c r="P457" s="101"/>
      <c r="Q457" s="101"/>
      <c r="R457" s="101"/>
    </row>
    <row r="458" spans="2:18" ht="15">
      <c r="B458" s="650" t="s">
        <v>319</v>
      </c>
      <c r="C458" s="651" t="s">
        <v>1128</v>
      </c>
      <c r="D458" s="435" t="s">
        <v>338</v>
      </c>
      <c r="E458" s="650" t="s">
        <v>1129</v>
      </c>
      <c r="F458" s="651">
        <v>201512</v>
      </c>
      <c r="G458" s="652">
        <v>3992.84</v>
      </c>
      <c r="H458" s="112">
        <f t="shared" si="17"/>
        <v>2016</v>
      </c>
      <c r="I458" s="313">
        <v>20</v>
      </c>
      <c r="J458" s="107" t="s">
        <v>189</v>
      </c>
      <c r="K458" s="103"/>
      <c r="L458" s="101"/>
      <c r="M458" s="101">
        <f t="shared" si="16"/>
        <v>3301</v>
      </c>
      <c r="O458" s="101"/>
      <c r="P458" s="101"/>
      <c r="Q458" s="101"/>
      <c r="R458" s="101"/>
    </row>
    <row r="459" spans="2:18" ht="15">
      <c r="B459" s="650" t="s">
        <v>319</v>
      </c>
      <c r="C459" s="651" t="s">
        <v>1128</v>
      </c>
      <c r="D459" s="435" t="s">
        <v>338</v>
      </c>
      <c r="E459" s="650" t="s">
        <v>1129</v>
      </c>
      <c r="F459" s="651">
        <v>201512</v>
      </c>
      <c r="G459" s="652">
        <v>248451.55</v>
      </c>
      <c r="H459" s="112">
        <f t="shared" si="17"/>
        <v>2016</v>
      </c>
      <c r="I459" s="313">
        <v>20</v>
      </c>
      <c r="J459" s="107" t="s">
        <v>189</v>
      </c>
      <c r="K459" s="103"/>
      <c r="L459" s="101"/>
      <c r="M459" s="101">
        <f t="shared" si="16"/>
        <v>3301</v>
      </c>
      <c r="O459" s="101"/>
      <c r="P459" s="101"/>
      <c r="Q459" s="101"/>
      <c r="R459" s="101"/>
    </row>
    <row r="460" spans="2:18">
      <c r="B460" s="650" t="s">
        <v>319</v>
      </c>
      <c r="C460" s="651" t="s">
        <v>987</v>
      </c>
      <c r="D460" s="434" t="s">
        <v>338</v>
      </c>
      <c r="E460" s="650" t="s">
        <v>1130</v>
      </c>
      <c r="F460" s="651">
        <v>201509</v>
      </c>
      <c r="G460" s="652">
        <v>-1321.76</v>
      </c>
      <c r="H460" s="112">
        <f t="shared" si="17"/>
        <v>2015</v>
      </c>
      <c r="I460" s="313">
        <v>20</v>
      </c>
      <c r="J460" s="107" t="s">
        <v>189</v>
      </c>
      <c r="K460" s="103"/>
      <c r="L460" s="101"/>
      <c r="M460" s="101">
        <f t="shared" si="16"/>
        <v>3301</v>
      </c>
      <c r="O460" s="101"/>
      <c r="P460" s="101"/>
      <c r="Q460" s="101"/>
      <c r="R460" s="101"/>
    </row>
    <row r="461" spans="2:18">
      <c r="B461" s="650" t="s">
        <v>319</v>
      </c>
      <c r="C461" s="651" t="s">
        <v>987</v>
      </c>
      <c r="D461" s="434" t="s">
        <v>338</v>
      </c>
      <c r="E461" s="650" t="s">
        <v>1130</v>
      </c>
      <c r="F461" s="651">
        <v>201509</v>
      </c>
      <c r="G461" s="652">
        <v>-78.05</v>
      </c>
      <c r="H461" s="112">
        <f t="shared" si="17"/>
        <v>2015</v>
      </c>
      <c r="I461" s="313">
        <v>20</v>
      </c>
      <c r="J461" s="107" t="s">
        <v>189</v>
      </c>
      <c r="K461" s="103"/>
      <c r="L461" s="101"/>
      <c r="M461" s="101">
        <f t="shared" si="16"/>
        <v>3301</v>
      </c>
      <c r="O461" s="101"/>
      <c r="P461" s="101"/>
      <c r="Q461" s="101"/>
      <c r="R461" s="101"/>
    </row>
    <row r="462" spans="2:18" ht="15">
      <c r="B462" s="650" t="s">
        <v>319</v>
      </c>
      <c r="C462" s="651" t="s">
        <v>987</v>
      </c>
      <c r="D462" s="435" t="s">
        <v>338</v>
      </c>
      <c r="E462" s="650" t="s">
        <v>988</v>
      </c>
      <c r="F462" s="651">
        <v>201510</v>
      </c>
      <c r="G462" s="652">
        <v>13315.54</v>
      </c>
      <c r="H462" s="112">
        <f t="shared" si="17"/>
        <v>2016</v>
      </c>
      <c r="I462" s="313">
        <v>20</v>
      </c>
      <c r="J462" s="107" t="s">
        <v>189</v>
      </c>
      <c r="K462" s="103"/>
      <c r="L462" s="101"/>
      <c r="M462" s="101">
        <f t="shared" si="16"/>
        <v>3301</v>
      </c>
      <c r="O462" s="101"/>
      <c r="P462" s="101"/>
      <c r="Q462" s="101"/>
      <c r="R462" s="101"/>
    </row>
    <row r="463" spans="2:18" ht="15">
      <c r="B463" s="650" t="s">
        <v>319</v>
      </c>
      <c r="C463" s="651" t="s">
        <v>987</v>
      </c>
      <c r="D463" s="435" t="s">
        <v>338</v>
      </c>
      <c r="E463" s="650" t="s">
        <v>988</v>
      </c>
      <c r="F463" s="651">
        <v>201510</v>
      </c>
      <c r="G463" s="652">
        <v>786.24</v>
      </c>
      <c r="H463" s="112">
        <f t="shared" si="17"/>
        <v>2016</v>
      </c>
      <c r="I463" s="313">
        <v>20</v>
      </c>
      <c r="J463" s="107" t="s">
        <v>189</v>
      </c>
      <c r="K463" s="103"/>
      <c r="L463" s="101"/>
      <c r="M463" s="101">
        <f t="shared" si="16"/>
        <v>3301</v>
      </c>
      <c r="O463" s="101"/>
      <c r="P463" s="101"/>
      <c r="Q463" s="101"/>
      <c r="R463" s="101"/>
    </row>
    <row r="464" spans="2:18">
      <c r="B464" s="650" t="s">
        <v>319</v>
      </c>
      <c r="C464" s="651" t="s">
        <v>989</v>
      </c>
      <c r="D464" s="434" t="s">
        <v>338</v>
      </c>
      <c r="E464" s="650" t="s">
        <v>1131</v>
      </c>
      <c r="F464" s="651">
        <v>201509</v>
      </c>
      <c r="G464" s="652">
        <v>-1774.32</v>
      </c>
      <c r="H464" s="112">
        <f t="shared" si="17"/>
        <v>2015</v>
      </c>
      <c r="I464" s="313">
        <v>20</v>
      </c>
      <c r="J464" s="107" t="s">
        <v>189</v>
      </c>
      <c r="K464" s="103"/>
      <c r="L464" s="101"/>
      <c r="M464" s="101">
        <f t="shared" si="16"/>
        <v>3301</v>
      </c>
      <c r="O464" s="101"/>
      <c r="P464" s="101"/>
      <c r="Q464" s="101"/>
      <c r="R464" s="101"/>
    </row>
    <row r="465" spans="2:18">
      <c r="B465" s="650" t="s">
        <v>319</v>
      </c>
      <c r="C465" s="651" t="s">
        <v>989</v>
      </c>
      <c r="D465" s="434" t="s">
        <v>338</v>
      </c>
      <c r="E465" s="650" t="s">
        <v>1131</v>
      </c>
      <c r="F465" s="651">
        <v>201509</v>
      </c>
      <c r="G465" s="652">
        <v>-27.8</v>
      </c>
      <c r="H465" s="112">
        <f t="shared" si="17"/>
        <v>2015</v>
      </c>
      <c r="I465" s="313">
        <v>20</v>
      </c>
      <c r="J465" s="107" t="s">
        <v>189</v>
      </c>
      <c r="K465" s="103"/>
      <c r="L465" s="101"/>
      <c r="M465" s="101">
        <f t="shared" si="16"/>
        <v>3301</v>
      </c>
      <c r="O465" s="101"/>
      <c r="P465" s="101"/>
      <c r="Q465" s="101"/>
      <c r="R465" s="101"/>
    </row>
    <row r="466" spans="2:18" ht="15">
      <c r="B466" s="650" t="s">
        <v>319</v>
      </c>
      <c r="C466" s="651" t="s">
        <v>989</v>
      </c>
      <c r="D466" s="435" t="s">
        <v>338</v>
      </c>
      <c r="E466" s="650" t="s">
        <v>990</v>
      </c>
      <c r="F466" s="651">
        <v>201510</v>
      </c>
      <c r="G466" s="652">
        <v>1218.32</v>
      </c>
      <c r="H466" s="112">
        <f t="shared" si="17"/>
        <v>2016</v>
      </c>
      <c r="I466" s="313">
        <v>20</v>
      </c>
      <c r="J466" s="107" t="s">
        <v>189</v>
      </c>
      <c r="K466" s="103"/>
      <c r="L466" s="101"/>
      <c r="M466" s="101">
        <f t="shared" si="16"/>
        <v>3301</v>
      </c>
      <c r="O466" s="101"/>
      <c r="P466" s="101"/>
      <c r="Q466" s="101"/>
      <c r="R466" s="101"/>
    </row>
    <row r="467" spans="2:18" ht="15">
      <c r="B467" s="650" t="s">
        <v>319</v>
      </c>
      <c r="C467" s="651" t="s">
        <v>989</v>
      </c>
      <c r="D467" s="435" t="s">
        <v>338</v>
      </c>
      <c r="E467" s="650" t="s">
        <v>990</v>
      </c>
      <c r="F467" s="651">
        <v>201510</v>
      </c>
      <c r="G467" s="652">
        <v>19.09</v>
      </c>
      <c r="H467" s="112">
        <f t="shared" si="17"/>
        <v>2016</v>
      </c>
      <c r="I467" s="313">
        <v>20</v>
      </c>
      <c r="J467" s="107" t="s">
        <v>189</v>
      </c>
      <c r="K467" s="103"/>
      <c r="L467" s="101"/>
      <c r="M467" s="101">
        <f t="shared" si="16"/>
        <v>3301</v>
      </c>
      <c r="O467" s="101"/>
      <c r="P467" s="101"/>
      <c r="Q467" s="101"/>
      <c r="R467" s="101"/>
    </row>
    <row r="468" spans="2:18" ht="15">
      <c r="B468" s="650" t="s">
        <v>319</v>
      </c>
      <c r="C468" s="651" t="s">
        <v>989</v>
      </c>
      <c r="D468" s="435" t="s">
        <v>338</v>
      </c>
      <c r="E468" s="650" t="s">
        <v>990</v>
      </c>
      <c r="F468" s="651">
        <v>201511</v>
      </c>
      <c r="G468" s="652">
        <v>-0.93</v>
      </c>
      <c r="H468" s="112">
        <f t="shared" si="17"/>
        <v>2016</v>
      </c>
      <c r="I468" s="313">
        <v>20</v>
      </c>
      <c r="J468" s="107" t="s">
        <v>189</v>
      </c>
      <c r="K468" s="103"/>
      <c r="L468" s="101"/>
      <c r="M468" s="101">
        <f t="shared" si="16"/>
        <v>3301</v>
      </c>
      <c r="O468" s="101"/>
      <c r="P468" s="101"/>
      <c r="Q468" s="101"/>
      <c r="R468" s="101"/>
    </row>
    <row r="469" spans="2:18" ht="15">
      <c r="B469" s="650" t="s">
        <v>319</v>
      </c>
      <c r="C469" s="651" t="s">
        <v>989</v>
      </c>
      <c r="D469" s="435" t="s">
        <v>338</v>
      </c>
      <c r="E469" s="650" t="s">
        <v>990</v>
      </c>
      <c r="F469" s="651">
        <v>201511</v>
      </c>
      <c r="G469" s="652">
        <v>-0.02</v>
      </c>
      <c r="H469" s="112">
        <f t="shared" si="17"/>
        <v>2016</v>
      </c>
      <c r="I469" s="313">
        <v>20</v>
      </c>
      <c r="J469" s="107" t="s">
        <v>189</v>
      </c>
      <c r="K469" s="103"/>
      <c r="L469" s="101"/>
      <c r="M469" s="101">
        <f t="shared" si="16"/>
        <v>3301</v>
      </c>
      <c r="O469" s="101"/>
      <c r="P469" s="101"/>
      <c r="Q469" s="101"/>
      <c r="R469" s="101"/>
    </row>
    <row r="470" spans="2:18" ht="15">
      <c r="B470" s="650" t="s">
        <v>319</v>
      </c>
      <c r="C470" s="651" t="s">
        <v>989</v>
      </c>
      <c r="D470" s="435" t="s">
        <v>338</v>
      </c>
      <c r="E470" s="650" t="s">
        <v>990</v>
      </c>
      <c r="F470" s="651">
        <v>201512</v>
      </c>
      <c r="G470" s="652">
        <v>-6247.79</v>
      </c>
      <c r="H470" s="112">
        <f t="shared" si="17"/>
        <v>2016</v>
      </c>
      <c r="I470" s="313">
        <v>20</v>
      </c>
      <c r="J470" s="107" t="s">
        <v>189</v>
      </c>
      <c r="K470" s="103"/>
      <c r="L470" s="101"/>
      <c r="M470" s="101">
        <f t="shared" si="16"/>
        <v>3301</v>
      </c>
      <c r="O470" s="101"/>
      <c r="P470" s="101"/>
      <c r="Q470" s="101"/>
      <c r="R470" s="101"/>
    </row>
    <row r="471" spans="2:18" ht="15">
      <c r="B471" s="650" t="s">
        <v>319</v>
      </c>
      <c r="C471" s="651" t="s">
        <v>989</v>
      </c>
      <c r="D471" s="435" t="s">
        <v>338</v>
      </c>
      <c r="E471" s="650" t="s">
        <v>990</v>
      </c>
      <c r="F471" s="651">
        <v>201512</v>
      </c>
      <c r="G471" s="652">
        <v>29.98</v>
      </c>
      <c r="H471" s="112">
        <f t="shared" si="17"/>
        <v>2016</v>
      </c>
      <c r="I471" s="313">
        <v>20</v>
      </c>
      <c r="J471" s="107" t="s">
        <v>189</v>
      </c>
      <c r="K471" s="103"/>
      <c r="L471" s="101"/>
      <c r="M471" s="101">
        <f t="shared" si="16"/>
        <v>3301</v>
      </c>
      <c r="O471" s="101"/>
      <c r="P471" s="101"/>
      <c r="Q471" s="101"/>
      <c r="R471" s="101"/>
    </row>
    <row r="472" spans="2:18">
      <c r="B472" s="650" t="s">
        <v>319</v>
      </c>
      <c r="C472" s="651" t="s">
        <v>871</v>
      </c>
      <c r="D472" s="434" t="s">
        <v>338</v>
      </c>
      <c r="E472" s="650" t="s">
        <v>1132</v>
      </c>
      <c r="F472" s="651">
        <v>201509</v>
      </c>
      <c r="G472" s="652">
        <v>-153825.96</v>
      </c>
      <c r="H472" s="112">
        <f t="shared" si="17"/>
        <v>2015</v>
      </c>
      <c r="I472" s="313">
        <v>20</v>
      </c>
      <c r="J472" s="107" t="s">
        <v>189</v>
      </c>
      <c r="K472" s="103"/>
      <c r="L472" s="101"/>
      <c r="M472" s="101">
        <f t="shared" si="16"/>
        <v>3301</v>
      </c>
      <c r="O472" s="101"/>
      <c r="P472" s="101"/>
      <c r="Q472" s="101"/>
      <c r="R472" s="101"/>
    </row>
    <row r="473" spans="2:18">
      <c r="B473" s="650" t="s">
        <v>319</v>
      </c>
      <c r="C473" s="651" t="s">
        <v>871</v>
      </c>
      <c r="D473" s="434" t="s">
        <v>338</v>
      </c>
      <c r="E473" s="650" t="s">
        <v>1132</v>
      </c>
      <c r="F473" s="651">
        <v>201509</v>
      </c>
      <c r="G473" s="652">
        <v>-1147.2</v>
      </c>
      <c r="H473" s="112">
        <f t="shared" si="17"/>
        <v>2015</v>
      </c>
      <c r="I473" s="313">
        <v>20</v>
      </c>
      <c r="J473" s="107" t="s">
        <v>189</v>
      </c>
      <c r="K473" s="103"/>
      <c r="L473" s="101"/>
      <c r="M473" s="101">
        <f t="shared" si="16"/>
        <v>3301</v>
      </c>
      <c r="O473" s="101"/>
      <c r="P473" s="101"/>
      <c r="Q473" s="101"/>
      <c r="R473" s="101"/>
    </row>
    <row r="474" spans="2:18" ht="15">
      <c r="B474" s="650" t="s">
        <v>319</v>
      </c>
      <c r="C474" s="651" t="s">
        <v>871</v>
      </c>
      <c r="D474" s="435" t="s">
        <v>338</v>
      </c>
      <c r="E474" s="650" t="s">
        <v>872</v>
      </c>
      <c r="F474" s="651">
        <v>201510</v>
      </c>
      <c r="G474" s="652">
        <v>61.5</v>
      </c>
      <c r="H474" s="112">
        <f t="shared" si="17"/>
        <v>2016</v>
      </c>
      <c r="I474" s="313">
        <v>20</v>
      </c>
      <c r="J474" s="107" t="s">
        <v>189</v>
      </c>
      <c r="K474" s="103"/>
      <c r="L474" s="101"/>
      <c r="M474" s="101">
        <f t="shared" si="16"/>
        <v>3301</v>
      </c>
      <c r="O474" s="101"/>
      <c r="P474" s="101"/>
      <c r="Q474" s="101"/>
      <c r="R474" s="101"/>
    </row>
    <row r="475" spans="2:18" ht="15">
      <c r="B475" s="650" t="s">
        <v>319</v>
      </c>
      <c r="C475" s="651" t="s">
        <v>871</v>
      </c>
      <c r="D475" s="435" t="s">
        <v>338</v>
      </c>
      <c r="E475" s="650" t="s">
        <v>872</v>
      </c>
      <c r="F475" s="651">
        <v>201510</v>
      </c>
      <c r="G475" s="652">
        <v>1.83</v>
      </c>
      <c r="H475" s="112">
        <f t="shared" si="17"/>
        <v>2016</v>
      </c>
      <c r="I475" s="313">
        <v>20</v>
      </c>
      <c r="J475" s="107" t="s">
        <v>189</v>
      </c>
      <c r="K475" s="103"/>
      <c r="L475" s="101"/>
      <c r="M475" s="101">
        <f t="shared" si="16"/>
        <v>3301</v>
      </c>
      <c r="O475" s="101"/>
      <c r="P475" s="101"/>
      <c r="Q475" s="101"/>
      <c r="R475" s="101"/>
    </row>
    <row r="476" spans="2:18">
      <c r="B476" s="650" t="s">
        <v>319</v>
      </c>
      <c r="C476" s="651" t="s">
        <v>991</v>
      </c>
      <c r="D476" s="434" t="s">
        <v>338</v>
      </c>
      <c r="E476" s="650" t="s">
        <v>1133</v>
      </c>
      <c r="F476" s="651">
        <v>201509</v>
      </c>
      <c r="G476" s="652">
        <v>-4442.05</v>
      </c>
      <c r="H476" s="112">
        <f t="shared" si="17"/>
        <v>2015</v>
      </c>
      <c r="I476" s="313">
        <v>20</v>
      </c>
      <c r="J476" s="107" t="s">
        <v>189</v>
      </c>
      <c r="K476" s="103"/>
      <c r="L476" s="101"/>
      <c r="M476" s="101">
        <f t="shared" si="16"/>
        <v>3301</v>
      </c>
      <c r="O476" s="101"/>
      <c r="P476" s="101"/>
      <c r="Q476" s="101"/>
      <c r="R476" s="101"/>
    </row>
    <row r="477" spans="2:18">
      <c r="B477" s="650" t="s">
        <v>319</v>
      </c>
      <c r="C477" s="651" t="s">
        <v>991</v>
      </c>
      <c r="D477" s="434" t="s">
        <v>338</v>
      </c>
      <c r="E477" s="650" t="s">
        <v>1133</v>
      </c>
      <c r="F477" s="651">
        <v>201509</v>
      </c>
      <c r="G477" s="652">
        <v>-319.29000000000002</v>
      </c>
      <c r="H477" s="112">
        <f t="shared" si="17"/>
        <v>2015</v>
      </c>
      <c r="I477" s="313">
        <v>20</v>
      </c>
      <c r="J477" s="107" t="s">
        <v>189</v>
      </c>
      <c r="K477" s="103"/>
      <c r="L477" s="101"/>
      <c r="M477" s="101">
        <f t="shared" si="16"/>
        <v>3301</v>
      </c>
      <c r="O477" s="101"/>
      <c r="P477" s="101"/>
      <c r="Q477" s="101"/>
      <c r="R477" s="101"/>
    </row>
    <row r="478" spans="2:18" ht="15">
      <c r="B478" s="650" t="s">
        <v>319</v>
      </c>
      <c r="C478" s="651" t="s">
        <v>991</v>
      </c>
      <c r="D478" s="435" t="s">
        <v>338</v>
      </c>
      <c r="E478" s="650" t="s">
        <v>992</v>
      </c>
      <c r="F478" s="651">
        <v>201511</v>
      </c>
      <c r="G478" s="652">
        <v>-4163.6400000000003</v>
      </c>
      <c r="H478" s="112">
        <f t="shared" si="17"/>
        <v>2016</v>
      </c>
      <c r="I478" s="313">
        <v>20</v>
      </c>
      <c r="J478" s="107" t="s">
        <v>189</v>
      </c>
      <c r="K478" s="103"/>
      <c r="L478" s="101"/>
      <c r="M478" s="101">
        <f t="shared" si="16"/>
        <v>3301</v>
      </c>
      <c r="O478" s="101"/>
      <c r="P478" s="101"/>
      <c r="Q478" s="101"/>
      <c r="R478" s="101"/>
    </row>
    <row r="479" spans="2:18" ht="15">
      <c r="B479" s="650" t="s">
        <v>319</v>
      </c>
      <c r="C479" s="651" t="s">
        <v>991</v>
      </c>
      <c r="D479" s="435" t="s">
        <v>338</v>
      </c>
      <c r="E479" s="650" t="s">
        <v>992</v>
      </c>
      <c r="F479" s="651">
        <v>201511</v>
      </c>
      <c r="G479" s="652">
        <v>4734.79</v>
      </c>
      <c r="H479" s="112">
        <f t="shared" si="17"/>
        <v>2016</v>
      </c>
      <c r="I479" s="313">
        <v>20</v>
      </c>
      <c r="J479" s="107" t="s">
        <v>189</v>
      </c>
      <c r="K479" s="103"/>
      <c r="L479" s="101"/>
      <c r="M479" s="101">
        <f t="shared" si="16"/>
        <v>3301</v>
      </c>
      <c r="O479" s="101"/>
      <c r="P479" s="101"/>
      <c r="Q479" s="101"/>
      <c r="R479" s="101"/>
    </row>
    <row r="480" spans="2:18" ht="15">
      <c r="B480" s="650" t="s">
        <v>319</v>
      </c>
      <c r="C480" s="651" t="s">
        <v>991</v>
      </c>
      <c r="D480" s="435" t="s">
        <v>338</v>
      </c>
      <c r="E480" s="650" t="s">
        <v>992</v>
      </c>
      <c r="F480" s="651">
        <v>201512</v>
      </c>
      <c r="G480" s="652">
        <v>-1007.99</v>
      </c>
      <c r="H480" s="112">
        <f t="shared" si="17"/>
        <v>2016</v>
      </c>
      <c r="I480" s="313">
        <v>20</v>
      </c>
      <c r="J480" s="107" t="s">
        <v>189</v>
      </c>
      <c r="K480" s="103"/>
      <c r="L480" s="101"/>
      <c r="M480" s="101">
        <f t="shared" si="16"/>
        <v>3301</v>
      </c>
      <c r="O480" s="101"/>
      <c r="P480" s="101"/>
      <c r="Q480" s="101"/>
      <c r="R480" s="101"/>
    </row>
    <row r="481" spans="2:18" ht="15">
      <c r="B481" s="650" t="s">
        <v>319</v>
      </c>
      <c r="C481" s="651" t="s">
        <v>991</v>
      </c>
      <c r="D481" s="435" t="s">
        <v>338</v>
      </c>
      <c r="E481" s="650" t="s">
        <v>992</v>
      </c>
      <c r="F481" s="651">
        <v>201512</v>
      </c>
      <c r="G481" s="652">
        <v>-21.91</v>
      </c>
      <c r="H481" s="112">
        <f t="shared" si="17"/>
        <v>2016</v>
      </c>
      <c r="I481" s="313">
        <v>20</v>
      </c>
      <c r="J481" s="107" t="s">
        <v>189</v>
      </c>
      <c r="K481" s="103"/>
      <c r="L481" s="101"/>
      <c r="M481" s="101">
        <f t="shared" si="16"/>
        <v>3301</v>
      </c>
      <c r="O481" s="101"/>
      <c r="P481" s="101"/>
      <c r="Q481" s="101"/>
      <c r="R481" s="101"/>
    </row>
    <row r="482" spans="2:18">
      <c r="B482" s="650" t="s">
        <v>319</v>
      </c>
      <c r="C482" s="651" t="s">
        <v>873</v>
      </c>
      <c r="D482" s="434" t="s">
        <v>338</v>
      </c>
      <c r="E482" s="650" t="s">
        <v>1134</v>
      </c>
      <c r="F482" s="651">
        <v>201509</v>
      </c>
      <c r="G482" s="652">
        <v>22993.48</v>
      </c>
      <c r="H482" s="112">
        <f t="shared" si="17"/>
        <v>2015</v>
      </c>
      <c r="I482" s="313">
        <v>20</v>
      </c>
      <c r="J482" s="107" t="s">
        <v>189</v>
      </c>
      <c r="K482" s="103"/>
      <c r="L482" s="101"/>
      <c r="M482" s="101">
        <f t="shared" si="16"/>
        <v>3301</v>
      </c>
      <c r="O482" s="101"/>
      <c r="P482" s="101"/>
      <c r="Q482" s="101"/>
      <c r="R482" s="101"/>
    </row>
    <row r="483" spans="2:18">
      <c r="B483" s="650" t="s">
        <v>319</v>
      </c>
      <c r="C483" s="651" t="s">
        <v>873</v>
      </c>
      <c r="D483" s="434" t="s">
        <v>338</v>
      </c>
      <c r="E483" s="650" t="s">
        <v>1134</v>
      </c>
      <c r="F483" s="651">
        <v>201509</v>
      </c>
      <c r="G483" s="652">
        <v>2458.35</v>
      </c>
      <c r="H483" s="112">
        <f t="shared" si="17"/>
        <v>2015</v>
      </c>
      <c r="I483" s="313">
        <v>20</v>
      </c>
      <c r="J483" s="107" t="s">
        <v>189</v>
      </c>
      <c r="K483" s="103"/>
      <c r="L483" s="101"/>
      <c r="M483" s="101">
        <f t="shared" si="16"/>
        <v>3301</v>
      </c>
      <c r="O483" s="101"/>
      <c r="P483" s="101"/>
      <c r="Q483" s="101"/>
      <c r="R483" s="101"/>
    </row>
    <row r="484" spans="2:18" ht="15">
      <c r="B484" s="650" t="s">
        <v>319</v>
      </c>
      <c r="C484" s="651" t="s">
        <v>873</v>
      </c>
      <c r="D484" s="435" t="s">
        <v>338</v>
      </c>
      <c r="E484" s="650" t="s">
        <v>874</v>
      </c>
      <c r="F484" s="651">
        <v>201510</v>
      </c>
      <c r="G484" s="652">
        <v>-232.2</v>
      </c>
      <c r="H484" s="112">
        <f t="shared" si="17"/>
        <v>2016</v>
      </c>
      <c r="I484" s="313">
        <v>20</v>
      </c>
      <c r="J484" s="107" t="s">
        <v>189</v>
      </c>
      <c r="K484" s="103"/>
      <c r="L484" s="101"/>
      <c r="M484" s="101">
        <f t="shared" si="16"/>
        <v>3301</v>
      </c>
      <c r="O484" s="101"/>
      <c r="P484" s="101"/>
      <c r="Q484" s="101"/>
      <c r="R484" s="101"/>
    </row>
    <row r="485" spans="2:18" ht="15">
      <c r="B485" s="650" t="s">
        <v>319</v>
      </c>
      <c r="C485" s="651" t="s">
        <v>873</v>
      </c>
      <c r="D485" s="435" t="s">
        <v>338</v>
      </c>
      <c r="E485" s="650" t="s">
        <v>874</v>
      </c>
      <c r="F485" s="651">
        <v>201510</v>
      </c>
      <c r="G485" s="652">
        <v>5.79</v>
      </c>
      <c r="H485" s="112">
        <f t="shared" si="17"/>
        <v>2016</v>
      </c>
      <c r="I485" s="313">
        <v>20</v>
      </c>
      <c r="J485" s="107" t="s">
        <v>189</v>
      </c>
      <c r="K485" s="103"/>
      <c r="L485" s="101"/>
      <c r="M485" s="101">
        <f t="shared" si="16"/>
        <v>3301</v>
      </c>
      <c r="O485" s="101"/>
      <c r="P485" s="101"/>
      <c r="Q485" s="101"/>
      <c r="R485" s="101"/>
    </row>
    <row r="486" spans="2:18" ht="15">
      <c r="B486" s="650" t="s">
        <v>319</v>
      </c>
      <c r="C486" s="651" t="s">
        <v>873</v>
      </c>
      <c r="D486" s="435" t="s">
        <v>338</v>
      </c>
      <c r="E486" s="650" t="s">
        <v>874</v>
      </c>
      <c r="F486" s="651">
        <v>201512</v>
      </c>
      <c r="G486" s="652">
        <v>-15.88</v>
      </c>
      <c r="H486" s="112">
        <f t="shared" si="17"/>
        <v>2016</v>
      </c>
      <c r="I486" s="313">
        <v>20</v>
      </c>
      <c r="J486" s="107" t="s">
        <v>189</v>
      </c>
      <c r="K486" s="103"/>
      <c r="L486" s="101"/>
      <c r="M486" s="101">
        <f t="shared" si="16"/>
        <v>3301</v>
      </c>
      <c r="O486" s="101"/>
      <c r="P486" s="101"/>
      <c r="Q486" s="101"/>
      <c r="R486" s="101"/>
    </row>
    <row r="487" spans="2:18" ht="15">
      <c r="B487" s="650" t="s">
        <v>319</v>
      </c>
      <c r="C487" s="651" t="s">
        <v>873</v>
      </c>
      <c r="D487" s="435" t="s">
        <v>338</v>
      </c>
      <c r="E487" s="650" t="s">
        <v>874</v>
      </c>
      <c r="F487" s="651">
        <v>201512</v>
      </c>
      <c r="G487" s="652">
        <v>-10.68</v>
      </c>
      <c r="H487" s="112">
        <f t="shared" si="17"/>
        <v>2016</v>
      </c>
      <c r="I487" s="313">
        <v>20</v>
      </c>
      <c r="J487" s="107" t="s">
        <v>189</v>
      </c>
      <c r="K487" s="103"/>
      <c r="L487" s="101"/>
      <c r="M487" s="101">
        <f t="shared" si="16"/>
        <v>3301</v>
      </c>
      <c r="O487" s="101"/>
      <c r="P487" s="101"/>
      <c r="Q487" s="101"/>
      <c r="R487" s="101"/>
    </row>
    <row r="488" spans="2:18">
      <c r="B488" s="650" t="s">
        <v>319</v>
      </c>
      <c r="C488" s="651" t="s">
        <v>993</v>
      </c>
      <c r="D488" s="434" t="s">
        <v>338</v>
      </c>
      <c r="E488" s="650" t="s">
        <v>1135</v>
      </c>
      <c r="F488" s="651">
        <v>201509</v>
      </c>
      <c r="G488" s="652">
        <v>-3391.46</v>
      </c>
      <c r="H488" s="112">
        <f t="shared" si="17"/>
        <v>2015</v>
      </c>
      <c r="I488" s="313">
        <v>20</v>
      </c>
      <c r="J488" s="107" t="s">
        <v>189</v>
      </c>
      <c r="K488" s="103"/>
      <c r="L488" s="101"/>
      <c r="M488" s="101">
        <f t="shared" si="16"/>
        <v>3301</v>
      </c>
      <c r="O488" s="101"/>
      <c r="P488" s="101"/>
      <c r="Q488" s="101"/>
      <c r="R488" s="101"/>
    </row>
    <row r="489" spans="2:18">
      <c r="B489" s="650" t="s">
        <v>319</v>
      </c>
      <c r="C489" s="651" t="s">
        <v>993</v>
      </c>
      <c r="D489" s="434" t="s">
        <v>338</v>
      </c>
      <c r="E489" s="650" t="s">
        <v>1135</v>
      </c>
      <c r="F489" s="651">
        <v>201509</v>
      </c>
      <c r="G489" s="652">
        <v>-160.01</v>
      </c>
      <c r="H489" s="112">
        <f t="shared" si="17"/>
        <v>2015</v>
      </c>
      <c r="I489" s="313">
        <v>20</v>
      </c>
      <c r="J489" s="107" t="s">
        <v>189</v>
      </c>
      <c r="K489" s="103"/>
      <c r="L489" s="101"/>
      <c r="M489" s="101">
        <f t="shared" si="16"/>
        <v>3301</v>
      </c>
      <c r="O489" s="101"/>
      <c r="P489" s="101"/>
      <c r="Q489" s="101"/>
      <c r="R489" s="101"/>
    </row>
    <row r="490" spans="2:18" ht="15">
      <c r="B490" s="650" t="s">
        <v>319</v>
      </c>
      <c r="C490" s="651" t="s">
        <v>993</v>
      </c>
      <c r="D490" s="435" t="s">
        <v>338</v>
      </c>
      <c r="E490" s="650" t="s">
        <v>994</v>
      </c>
      <c r="F490" s="651">
        <v>201510</v>
      </c>
      <c r="G490" s="652">
        <v>379.02</v>
      </c>
      <c r="H490" s="112">
        <f t="shared" si="17"/>
        <v>2016</v>
      </c>
      <c r="I490" s="313">
        <v>20</v>
      </c>
      <c r="J490" s="107" t="s">
        <v>189</v>
      </c>
      <c r="K490" s="103"/>
      <c r="L490" s="101"/>
      <c r="M490" s="101">
        <f t="shared" si="16"/>
        <v>3301</v>
      </c>
      <c r="O490" s="101"/>
      <c r="P490" s="101"/>
      <c r="Q490" s="101"/>
      <c r="R490" s="101"/>
    </row>
    <row r="491" spans="2:18" ht="15">
      <c r="B491" s="650" t="s">
        <v>319</v>
      </c>
      <c r="C491" s="651" t="s">
        <v>993</v>
      </c>
      <c r="D491" s="435" t="s">
        <v>338</v>
      </c>
      <c r="E491" s="650" t="s">
        <v>994</v>
      </c>
      <c r="F491" s="651">
        <v>201510</v>
      </c>
      <c r="G491" s="652">
        <v>17.899999999999999</v>
      </c>
      <c r="H491" s="112">
        <f t="shared" si="17"/>
        <v>2016</v>
      </c>
      <c r="I491" s="313">
        <v>20</v>
      </c>
      <c r="J491" s="107" t="s">
        <v>189</v>
      </c>
      <c r="K491" s="103"/>
      <c r="L491" s="101"/>
      <c r="M491" s="101">
        <f t="shared" si="16"/>
        <v>3301</v>
      </c>
      <c r="O491" s="101"/>
      <c r="P491" s="101"/>
      <c r="Q491" s="101"/>
      <c r="R491" s="101"/>
    </row>
    <row r="492" spans="2:18" ht="15">
      <c r="B492" s="650" t="s">
        <v>319</v>
      </c>
      <c r="C492" s="651" t="s">
        <v>993</v>
      </c>
      <c r="D492" s="435" t="s">
        <v>338</v>
      </c>
      <c r="E492" s="650" t="s">
        <v>994</v>
      </c>
      <c r="F492" s="651">
        <v>201511</v>
      </c>
      <c r="G492" s="652">
        <v>-2811.35</v>
      </c>
      <c r="H492" s="112">
        <f t="shared" si="17"/>
        <v>2016</v>
      </c>
      <c r="I492" s="313">
        <v>20</v>
      </c>
      <c r="J492" s="107" t="s">
        <v>189</v>
      </c>
      <c r="K492" s="103"/>
      <c r="L492" s="101"/>
      <c r="M492" s="101">
        <f t="shared" si="16"/>
        <v>3301</v>
      </c>
      <c r="O492" s="101"/>
      <c r="P492" s="101"/>
      <c r="Q492" s="101"/>
      <c r="R492" s="101"/>
    </row>
    <row r="493" spans="2:18" ht="15">
      <c r="B493" s="650" t="s">
        <v>319</v>
      </c>
      <c r="C493" s="651" t="s">
        <v>993</v>
      </c>
      <c r="D493" s="435" t="s">
        <v>338</v>
      </c>
      <c r="E493" s="650" t="s">
        <v>994</v>
      </c>
      <c r="F493" s="651">
        <v>201511</v>
      </c>
      <c r="G493" s="652">
        <v>789.25</v>
      </c>
      <c r="H493" s="112">
        <f t="shared" si="17"/>
        <v>2016</v>
      </c>
      <c r="I493" s="313">
        <v>20</v>
      </c>
      <c r="J493" s="107" t="s">
        <v>189</v>
      </c>
      <c r="K493" s="103"/>
      <c r="L493" s="101"/>
      <c r="M493" s="101">
        <f t="shared" si="16"/>
        <v>3301</v>
      </c>
      <c r="O493" s="101"/>
      <c r="P493" s="101"/>
      <c r="Q493" s="101"/>
      <c r="R493" s="101"/>
    </row>
    <row r="494" spans="2:18" ht="15">
      <c r="B494" s="650" t="s">
        <v>319</v>
      </c>
      <c r="C494" s="651" t="s">
        <v>993</v>
      </c>
      <c r="D494" s="435" t="s">
        <v>338</v>
      </c>
      <c r="E494" s="650" t="s">
        <v>994</v>
      </c>
      <c r="F494" s="651">
        <v>201512</v>
      </c>
      <c r="G494" s="652">
        <v>-369.18</v>
      </c>
      <c r="H494" s="112">
        <f t="shared" si="17"/>
        <v>2016</v>
      </c>
      <c r="I494" s="313">
        <v>20</v>
      </c>
      <c r="J494" s="107" t="s">
        <v>189</v>
      </c>
      <c r="K494" s="103"/>
      <c r="L494" s="101"/>
      <c r="M494" s="101">
        <f t="shared" si="16"/>
        <v>3301</v>
      </c>
      <c r="O494" s="101"/>
      <c r="P494" s="101"/>
      <c r="Q494" s="101"/>
      <c r="R494" s="101"/>
    </row>
    <row r="495" spans="2:18" ht="15">
      <c r="B495" s="650" t="s">
        <v>319</v>
      </c>
      <c r="C495" s="651" t="s">
        <v>993</v>
      </c>
      <c r="D495" s="435" t="s">
        <v>338</v>
      </c>
      <c r="E495" s="650" t="s">
        <v>994</v>
      </c>
      <c r="F495" s="651">
        <v>201512</v>
      </c>
      <c r="G495" s="652">
        <v>-9.99</v>
      </c>
      <c r="H495" s="112">
        <f t="shared" si="17"/>
        <v>2016</v>
      </c>
      <c r="I495" s="313">
        <v>20</v>
      </c>
      <c r="J495" s="107" t="s">
        <v>189</v>
      </c>
      <c r="K495" s="103"/>
      <c r="L495" s="101"/>
      <c r="M495" s="101">
        <f t="shared" si="16"/>
        <v>3301</v>
      </c>
      <c r="O495" s="101"/>
      <c r="P495" s="101"/>
      <c r="Q495" s="101"/>
      <c r="R495" s="101"/>
    </row>
    <row r="496" spans="2:18">
      <c r="B496" s="650" t="s">
        <v>319</v>
      </c>
      <c r="C496" s="651" t="s">
        <v>995</v>
      </c>
      <c r="D496" s="434" t="s">
        <v>338</v>
      </c>
      <c r="E496" s="650" t="s">
        <v>1136</v>
      </c>
      <c r="F496" s="651">
        <v>201509</v>
      </c>
      <c r="G496" s="652">
        <v>2783.36</v>
      </c>
      <c r="H496" s="112">
        <f t="shared" si="17"/>
        <v>2015</v>
      </c>
      <c r="I496" s="313">
        <v>20</v>
      </c>
      <c r="J496" s="107" t="s">
        <v>189</v>
      </c>
      <c r="K496" s="103"/>
      <c r="L496" s="101"/>
      <c r="M496" s="101">
        <f t="shared" si="16"/>
        <v>3301</v>
      </c>
      <c r="O496" s="101"/>
      <c r="P496" s="101"/>
      <c r="Q496" s="101"/>
      <c r="R496" s="101"/>
    </row>
    <row r="497" spans="2:18" ht="15">
      <c r="B497" s="650" t="s">
        <v>319</v>
      </c>
      <c r="C497" s="651" t="s">
        <v>995</v>
      </c>
      <c r="D497" s="435" t="s">
        <v>338</v>
      </c>
      <c r="E497" s="650" t="s">
        <v>996</v>
      </c>
      <c r="F497" s="651">
        <v>201511</v>
      </c>
      <c r="G497" s="652">
        <v>-1132.6300000000001</v>
      </c>
      <c r="H497" s="112">
        <f t="shared" si="17"/>
        <v>2016</v>
      </c>
      <c r="I497" s="313">
        <v>20</v>
      </c>
      <c r="J497" s="107" t="s">
        <v>189</v>
      </c>
      <c r="K497" s="103"/>
      <c r="L497" s="101"/>
      <c r="M497" s="101">
        <f t="shared" si="16"/>
        <v>3301</v>
      </c>
      <c r="O497" s="101"/>
      <c r="P497" s="101"/>
      <c r="Q497" s="101"/>
      <c r="R497" s="101"/>
    </row>
    <row r="498" spans="2:18" ht="15">
      <c r="B498" s="650" t="s">
        <v>319</v>
      </c>
      <c r="C498" s="651" t="s">
        <v>995</v>
      </c>
      <c r="D498" s="435" t="s">
        <v>338</v>
      </c>
      <c r="E498" s="650" t="s">
        <v>996</v>
      </c>
      <c r="F498" s="651">
        <v>201512</v>
      </c>
      <c r="G498" s="652">
        <v>-315.11</v>
      </c>
      <c r="H498" s="112">
        <f t="shared" si="17"/>
        <v>2016</v>
      </c>
      <c r="I498" s="313">
        <v>20</v>
      </c>
      <c r="J498" s="107" t="s">
        <v>189</v>
      </c>
      <c r="K498" s="103"/>
      <c r="L498" s="101"/>
      <c r="M498" s="101">
        <f t="shared" si="16"/>
        <v>3301</v>
      </c>
      <c r="O498" s="101"/>
      <c r="P498" s="101"/>
      <c r="Q498" s="101"/>
      <c r="R498" s="101"/>
    </row>
    <row r="499" spans="2:18">
      <c r="B499" s="650" t="s">
        <v>319</v>
      </c>
      <c r="C499" s="651" t="s">
        <v>875</v>
      </c>
      <c r="D499" s="434" t="s">
        <v>338</v>
      </c>
      <c r="E499" s="650" t="s">
        <v>876</v>
      </c>
      <c r="F499" s="651">
        <v>201509</v>
      </c>
      <c r="G499" s="652">
        <v>19719.8</v>
      </c>
      <c r="H499" s="112">
        <f t="shared" si="17"/>
        <v>2015</v>
      </c>
      <c r="I499" s="313">
        <v>20</v>
      </c>
      <c r="J499" s="107" t="s">
        <v>189</v>
      </c>
      <c r="K499" s="103"/>
      <c r="L499" s="101"/>
      <c r="M499" s="101">
        <f t="shared" si="16"/>
        <v>3301</v>
      </c>
      <c r="O499" s="101"/>
      <c r="P499" s="101"/>
      <c r="Q499" s="101"/>
      <c r="R499" s="101"/>
    </row>
    <row r="500" spans="2:18">
      <c r="B500" s="650" t="s">
        <v>319</v>
      </c>
      <c r="C500" s="651" t="s">
        <v>875</v>
      </c>
      <c r="D500" s="434" t="s">
        <v>338</v>
      </c>
      <c r="E500" s="650" t="s">
        <v>876</v>
      </c>
      <c r="F500" s="651">
        <v>201509</v>
      </c>
      <c r="G500" s="652">
        <v>2579.92</v>
      </c>
      <c r="H500" s="112">
        <f t="shared" si="17"/>
        <v>2015</v>
      </c>
      <c r="I500" s="313">
        <v>20</v>
      </c>
      <c r="J500" s="107" t="s">
        <v>189</v>
      </c>
      <c r="K500" s="103"/>
      <c r="L500" s="101"/>
      <c r="M500" s="101">
        <f t="shared" si="16"/>
        <v>3301</v>
      </c>
      <c r="O500" s="101"/>
      <c r="P500" s="101"/>
      <c r="Q500" s="101"/>
      <c r="R500" s="101"/>
    </row>
    <row r="501" spans="2:18" ht="15">
      <c r="B501" s="650" t="s">
        <v>319</v>
      </c>
      <c r="C501" s="651" t="s">
        <v>875</v>
      </c>
      <c r="D501" s="435" t="s">
        <v>338</v>
      </c>
      <c r="E501" s="650" t="s">
        <v>876</v>
      </c>
      <c r="F501" s="651">
        <v>201510</v>
      </c>
      <c r="G501" s="652">
        <v>-13.58</v>
      </c>
      <c r="H501" s="112">
        <f t="shared" si="17"/>
        <v>2016</v>
      </c>
      <c r="I501" s="313">
        <v>20</v>
      </c>
      <c r="J501" s="107" t="s">
        <v>189</v>
      </c>
      <c r="K501" s="103"/>
      <c r="L501" s="101"/>
      <c r="M501" s="101">
        <f t="shared" si="16"/>
        <v>3301</v>
      </c>
      <c r="O501" s="101"/>
      <c r="P501" s="101"/>
      <c r="Q501" s="101"/>
      <c r="R501" s="101"/>
    </row>
    <row r="502" spans="2:18" ht="15">
      <c r="B502" s="650" t="s">
        <v>319</v>
      </c>
      <c r="C502" s="651" t="s">
        <v>875</v>
      </c>
      <c r="D502" s="435" t="s">
        <v>338</v>
      </c>
      <c r="E502" s="650" t="s">
        <v>876</v>
      </c>
      <c r="F502" s="651">
        <v>201510</v>
      </c>
      <c r="G502" s="652">
        <v>1.62</v>
      </c>
      <c r="H502" s="112">
        <f t="shared" si="17"/>
        <v>2016</v>
      </c>
      <c r="I502" s="313">
        <v>20</v>
      </c>
      <c r="J502" s="107" t="s">
        <v>189</v>
      </c>
      <c r="K502" s="103"/>
      <c r="L502" s="101"/>
      <c r="M502" s="101">
        <f t="shared" si="16"/>
        <v>3301</v>
      </c>
      <c r="O502" s="101"/>
      <c r="P502" s="101"/>
      <c r="Q502" s="101"/>
      <c r="R502" s="101"/>
    </row>
    <row r="503" spans="2:18">
      <c r="B503" s="650" t="s">
        <v>319</v>
      </c>
      <c r="C503" s="651" t="s">
        <v>877</v>
      </c>
      <c r="D503" s="434" t="s">
        <v>338</v>
      </c>
      <c r="E503" s="650" t="s">
        <v>1137</v>
      </c>
      <c r="F503" s="651">
        <v>201509</v>
      </c>
      <c r="G503" s="652">
        <v>1690.8400000000001</v>
      </c>
      <c r="H503" s="112">
        <f t="shared" si="17"/>
        <v>2015</v>
      </c>
      <c r="I503" s="313">
        <v>20</v>
      </c>
      <c r="J503" s="107" t="s">
        <v>189</v>
      </c>
      <c r="K503" s="103"/>
      <c r="L503" s="101"/>
      <c r="M503" s="101">
        <f t="shared" si="16"/>
        <v>3301</v>
      </c>
      <c r="O503" s="101"/>
      <c r="P503" s="101"/>
      <c r="Q503" s="101"/>
      <c r="R503" s="101"/>
    </row>
    <row r="504" spans="2:18">
      <c r="B504" s="650" t="s">
        <v>319</v>
      </c>
      <c r="C504" s="651" t="s">
        <v>877</v>
      </c>
      <c r="D504" s="434" t="s">
        <v>338</v>
      </c>
      <c r="E504" s="650" t="s">
        <v>1137</v>
      </c>
      <c r="F504" s="651">
        <v>201509</v>
      </c>
      <c r="G504" s="652">
        <v>7070.7300000000005</v>
      </c>
      <c r="H504" s="112">
        <f t="shared" si="17"/>
        <v>2015</v>
      </c>
      <c r="I504" s="313">
        <v>20</v>
      </c>
      <c r="J504" s="107" t="s">
        <v>189</v>
      </c>
      <c r="K504" s="103"/>
      <c r="L504" s="101"/>
      <c r="M504" s="101">
        <f t="shared" si="16"/>
        <v>3301</v>
      </c>
      <c r="O504" s="101"/>
      <c r="P504" s="101"/>
      <c r="Q504" s="101"/>
      <c r="R504" s="101"/>
    </row>
    <row r="505" spans="2:18" ht="15">
      <c r="B505" s="650" t="s">
        <v>319</v>
      </c>
      <c r="C505" s="651" t="s">
        <v>877</v>
      </c>
      <c r="D505" s="435" t="s">
        <v>338</v>
      </c>
      <c r="E505" s="650" t="s">
        <v>878</v>
      </c>
      <c r="F505" s="651">
        <v>201510</v>
      </c>
      <c r="G505" s="652">
        <v>53.62</v>
      </c>
      <c r="H505" s="112">
        <f t="shared" si="17"/>
        <v>2016</v>
      </c>
      <c r="I505" s="313">
        <v>20</v>
      </c>
      <c r="J505" s="107" t="s">
        <v>189</v>
      </c>
      <c r="K505" s="103"/>
      <c r="L505" s="101"/>
      <c r="M505" s="101">
        <f t="shared" si="16"/>
        <v>3301</v>
      </c>
      <c r="O505" s="101"/>
      <c r="P505" s="101"/>
      <c r="Q505" s="101"/>
      <c r="R505" s="101"/>
    </row>
    <row r="506" spans="2:18" ht="15">
      <c r="B506" s="650" t="s">
        <v>319</v>
      </c>
      <c r="C506" s="651" t="s">
        <v>877</v>
      </c>
      <c r="D506" s="435" t="s">
        <v>338</v>
      </c>
      <c r="E506" s="650" t="s">
        <v>878</v>
      </c>
      <c r="F506" s="651">
        <v>201510</v>
      </c>
      <c r="G506" s="652">
        <v>7.67</v>
      </c>
      <c r="H506" s="112">
        <f t="shared" si="17"/>
        <v>2016</v>
      </c>
      <c r="I506" s="313">
        <v>20</v>
      </c>
      <c r="J506" s="107" t="s">
        <v>189</v>
      </c>
      <c r="K506" s="103"/>
      <c r="L506" s="101"/>
      <c r="M506" s="101">
        <f t="shared" si="16"/>
        <v>3301</v>
      </c>
      <c r="O506" s="101"/>
      <c r="P506" s="101"/>
      <c r="Q506" s="101"/>
      <c r="R506" s="101"/>
    </row>
    <row r="507" spans="2:18">
      <c r="B507" s="650" t="s">
        <v>319</v>
      </c>
      <c r="C507" s="651" t="s">
        <v>879</v>
      </c>
      <c r="D507" s="434" t="s">
        <v>338</v>
      </c>
      <c r="E507" s="650" t="s">
        <v>1138</v>
      </c>
      <c r="F507" s="651">
        <v>201509</v>
      </c>
      <c r="G507" s="652">
        <v>-1569.92</v>
      </c>
      <c r="H507" s="112">
        <f t="shared" si="17"/>
        <v>2015</v>
      </c>
      <c r="I507" s="313">
        <v>20</v>
      </c>
      <c r="J507" s="107" t="s">
        <v>189</v>
      </c>
      <c r="K507" s="103"/>
      <c r="L507" s="101"/>
      <c r="M507" s="101">
        <f t="shared" ref="M507:M553" si="18">IF(LEFT(D507,2)="34",3401,IF(LEFT(D507,2)="33",3301))</f>
        <v>3301</v>
      </c>
      <c r="O507" s="101"/>
      <c r="P507" s="101"/>
      <c r="Q507" s="101"/>
      <c r="R507" s="101"/>
    </row>
    <row r="508" spans="2:18">
      <c r="B508" s="650" t="s">
        <v>319</v>
      </c>
      <c r="C508" s="651" t="s">
        <v>879</v>
      </c>
      <c r="D508" s="434" t="s">
        <v>338</v>
      </c>
      <c r="E508" s="650" t="s">
        <v>1138</v>
      </c>
      <c r="F508" s="651">
        <v>201509</v>
      </c>
      <c r="G508" s="652">
        <v>-3524.82</v>
      </c>
      <c r="H508" s="112">
        <f t="shared" si="17"/>
        <v>2015</v>
      </c>
      <c r="I508" s="313">
        <v>20</v>
      </c>
      <c r="J508" s="107" t="s">
        <v>189</v>
      </c>
      <c r="K508" s="103"/>
      <c r="L508" s="101"/>
      <c r="M508" s="101">
        <f t="shared" si="18"/>
        <v>3301</v>
      </c>
      <c r="O508" s="101"/>
      <c r="P508" s="101"/>
      <c r="Q508" s="101"/>
      <c r="R508" s="101"/>
    </row>
    <row r="509" spans="2:18" ht="15">
      <c r="B509" s="650" t="s">
        <v>319</v>
      </c>
      <c r="C509" s="651" t="s">
        <v>879</v>
      </c>
      <c r="D509" s="435" t="s">
        <v>338</v>
      </c>
      <c r="E509" s="650" t="s">
        <v>880</v>
      </c>
      <c r="F509" s="651">
        <v>201510</v>
      </c>
      <c r="G509" s="652">
        <v>-466.36</v>
      </c>
      <c r="H509" s="112">
        <f t="shared" si="17"/>
        <v>2016</v>
      </c>
      <c r="I509" s="313">
        <v>20</v>
      </c>
      <c r="J509" s="107" t="s">
        <v>189</v>
      </c>
      <c r="K509" s="103"/>
      <c r="L509" s="101"/>
      <c r="M509" s="101">
        <f t="shared" si="18"/>
        <v>3301</v>
      </c>
      <c r="O509" s="101"/>
      <c r="P509" s="101"/>
      <c r="Q509" s="101"/>
      <c r="R509" s="101"/>
    </row>
    <row r="510" spans="2:18" ht="15">
      <c r="B510" s="650" t="s">
        <v>319</v>
      </c>
      <c r="C510" s="651" t="s">
        <v>879</v>
      </c>
      <c r="D510" s="435" t="s">
        <v>338</v>
      </c>
      <c r="E510" s="650" t="s">
        <v>880</v>
      </c>
      <c r="F510" s="651">
        <v>201510</v>
      </c>
      <c r="G510" s="652">
        <v>-4.12</v>
      </c>
      <c r="H510" s="112">
        <f t="shared" si="17"/>
        <v>2016</v>
      </c>
      <c r="I510" s="313">
        <v>20</v>
      </c>
      <c r="J510" s="107" t="s">
        <v>189</v>
      </c>
      <c r="K510" s="103"/>
      <c r="L510" s="101"/>
      <c r="M510" s="101">
        <f t="shared" si="18"/>
        <v>3301</v>
      </c>
      <c r="O510" s="101"/>
      <c r="P510" s="101"/>
      <c r="Q510" s="101"/>
      <c r="R510" s="101"/>
    </row>
    <row r="511" spans="2:18">
      <c r="B511" s="650" t="s">
        <v>319</v>
      </c>
      <c r="C511" s="651" t="s">
        <v>881</v>
      </c>
      <c r="D511" s="434" t="s">
        <v>338</v>
      </c>
      <c r="E511" s="650" t="s">
        <v>1139</v>
      </c>
      <c r="F511" s="651">
        <v>201509</v>
      </c>
      <c r="G511" s="652">
        <v>5653.63</v>
      </c>
      <c r="H511" s="112">
        <f t="shared" si="17"/>
        <v>2015</v>
      </c>
      <c r="I511" s="313">
        <v>20</v>
      </c>
      <c r="J511" s="107" t="s">
        <v>189</v>
      </c>
      <c r="K511" s="103"/>
      <c r="L511" s="101"/>
      <c r="M511" s="101">
        <f t="shared" si="18"/>
        <v>3301</v>
      </c>
      <c r="O511" s="101"/>
      <c r="P511" s="101"/>
      <c r="Q511" s="101"/>
      <c r="R511" s="101"/>
    </row>
    <row r="512" spans="2:18">
      <c r="B512" s="650" t="s">
        <v>319</v>
      </c>
      <c r="C512" s="651" t="s">
        <v>881</v>
      </c>
      <c r="D512" s="434" t="s">
        <v>338</v>
      </c>
      <c r="E512" s="650" t="s">
        <v>1139</v>
      </c>
      <c r="F512" s="651">
        <v>201509</v>
      </c>
      <c r="G512" s="652">
        <v>-1503.84</v>
      </c>
      <c r="H512" s="112">
        <f t="shared" si="17"/>
        <v>2015</v>
      </c>
      <c r="I512" s="313">
        <v>20</v>
      </c>
      <c r="J512" s="107" t="s">
        <v>189</v>
      </c>
      <c r="K512" s="103"/>
      <c r="L512" s="101"/>
      <c r="M512" s="101">
        <f t="shared" si="18"/>
        <v>3301</v>
      </c>
      <c r="O512" s="101"/>
      <c r="P512" s="101"/>
      <c r="Q512" s="101"/>
      <c r="R512" s="101"/>
    </row>
    <row r="513" spans="2:18" ht="15">
      <c r="B513" s="650" t="s">
        <v>319</v>
      </c>
      <c r="C513" s="651" t="s">
        <v>881</v>
      </c>
      <c r="D513" s="435" t="s">
        <v>338</v>
      </c>
      <c r="E513" s="650" t="s">
        <v>882</v>
      </c>
      <c r="F513" s="651">
        <v>201510</v>
      </c>
      <c r="G513" s="652">
        <v>11.12</v>
      </c>
      <c r="H513" s="112">
        <f t="shared" si="17"/>
        <v>2016</v>
      </c>
      <c r="I513" s="313">
        <v>20</v>
      </c>
      <c r="J513" s="107" t="s">
        <v>189</v>
      </c>
      <c r="K513" s="103"/>
      <c r="L513" s="101"/>
      <c r="M513" s="101">
        <f t="shared" si="18"/>
        <v>3301</v>
      </c>
      <c r="O513" s="101"/>
      <c r="P513" s="101"/>
      <c r="Q513" s="101"/>
      <c r="R513" s="101"/>
    </row>
    <row r="514" spans="2:18" ht="15">
      <c r="B514" s="650" t="s">
        <v>319</v>
      </c>
      <c r="C514" s="651" t="s">
        <v>881</v>
      </c>
      <c r="D514" s="435" t="s">
        <v>338</v>
      </c>
      <c r="E514" s="650" t="s">
        <v>882</v>
      </c>
      <c r="F514" s="651">
        <v>201510</v>
      </c>
      <c r="G514" s="652">
        <v>0.05</v>
      </c>
      <c r="H514" s="112">
        <f t="shared" si="17"/>
        <v>2016</v>
      </c>
      <c r="I514" s="313">
        <v>20</v>
      </c>
      <c r="J514" s="107" t="s">
        <v>189</v>
      </c>
      <c r="K514" s="103"/>
      <c r="L514" s="101"/>
      <c r="M514" s="101">
        <f t="shared" si="18"/>
        <v>3301</v>
      </c>
      <c r="O514" s="101"/>
      <c r="P514" s="101"/>
      <c r="Q514" s="101"/>
      <c r="R514" s="101"/>
    </row>
    <row r="515" spans="2:18">
      <c r="B515" s="650" t="s">
        <v>319</v>
      </c>
      <c r="C515" s="651" t="s">
        <v>883</v>
      </c>
      <c r="D515" s="434" t="s">
        <v>338</v>
      </c>
      <c r="E515" s="650" t="s">
        <v>1140</v>
      </c>
      <c r="F515" s="651">
        <v>201509</v>
      </c>
      <c r="G515" s="652">
        <v>-541.99</v>
      </c>
      <c r="H515" s="112">
        <f t="shared" si="17"/>
        <v>2015</v>
      </c>
      <c r="I515" s="313">
        <v>20</v>
      </c>
      <c r="J515" s="107" t="s">
        <v>189</v>
      </c>
      <c r="K515" s="103"/>
      <c r="L515" s="101"/>
      <c r="M515" s="101">
        <f t="shared" si="18"/>
        <v>3301</v>
      </c>
      <c r="O515" s="101"/>
      <c r="P515" s="101"/>
      <c r="Q515" s="101"/>
      <c r="R515" s="101"/>
    </row>
    <row r="516" spans="2:18">
      <c r="B516" s="650" t="s">
        <v>319</v>
      </c>
      <c r="C516" s="651" t="s">
        <v>883</v>
      </c>
      <c r="D516" s="434" t="s">
        <v>338</v>
      </c>
      <c r="E516" s="650" t="s">
        <v>1140</v>
      </c>
      <c r="F516" s="651">
        <v>201509</v>
      </c>
      <c r="G516" s="652">
        <v>-20.72</v>
      </c>
      <c r="H516" s="112">
        <f t="shared" si="17"/>
        <v>2015</v>
      </c>
      <c r="I516" s="313">
        <v>20</v>
      </c>
      <c r="J516" s="107" t="s">
        <v>189</v>
      </c>
      <c r="K516" s="103"/>
      <c r="L516" s="101"/>
      <c r="M516" s="101">
        <f t="shared" si="18"/>
        <v>3301</v>
      </c>
      <c r="O516" s="101"/>
      <c r="P516" s="101"/>
      <c r="Q516" s="101"/>
      <c r="R516" s="101"/>
    </row>
    <row r="517" spans="2:18" ht="15">
      <c r="B517" s="650" t="s">
        <v>319</v>
      </c>
      <c r="C517" s="651" t="s">
        <v>883</v>
      </c>
      <c r="D517" s="435" t="s">
        <v>338</v>
      </c>
      <c r="E517" s="650" t="s">
        <v>884</v>
      </c>
      <c r="F517" s="651">
        <v>201510</v>
      </c>
      <c r="G517" s="652">
        <v>7.16</v>
      </c>
      <c r="H517" s="112">
        <f t="shared" si="17"/>
        <v>2016</v>
      </c>
      <c r="I517" s="313">
        <v>20</v>
      </c>
      <c r="J517" s="107" t="s">
        <v>189</v>
      </c>
      <c r="K517" s="103"/>
      <c r="L517" s="101"/>
      <c r="M517" s="101">
        <f t="shared" si="18"/>
        <v>3301</v>
      </c>
      <c r="O517" s="101"/>
      <c r="P517" s="101"/>
      <c r="Q517" s="101"/>
      <c r="R517" s="101"/>
    </row>
    <row r="518" spans="2:18" ht="15">
      <c r="B518" s="650" t="s">
        <v>319</v>
      </c>
      <c r="C518" s="651" t="s">
        <v>883</v>
      </c>
      <c r="D518" s="435" t="s">
        <v>338</v>
      </c>
      <c r="E518" s="650" t="s">
        <v>884</v>
      </c>
      <c r="F518" s="651">
        <v>201510</v>
      </c>
      <c r="G518" s="652">
        <v>0.78</v>
      </c>
      <c r="H518" s="112">
        <f t="shared" si="17"/>
        <v>2016</v>
      </c>
      <c r="I518" s="313">
        <v>20</v>
      </c>
      <c r="J518" s="107" t="s">
        <v>189</v>
      </c>
      <c r="K518" s="103"/>
      <c r="L518" s="101"/>
      <c r="M518" s="101">
        <f t="shared" si="18"/>
        <v>3301</v>
      </c>
      <c r="O518" s="101"/>
      <c r="P518" s="101"/>
      <c r="Q518" s="101"/>
      <c r="R518" s="101"/>
    </row>
    <row r="519" spans="2:18">
      <c r="B519" s="650" t="s">
        <v>319</v>
      </c>
      <c r="C519" s="651" t="s">
        <v>885</v>
      </c>
      <c r="D519" s="434" t="s">
        <v>338</v>
      </c>
      <c r="E519" s="650" t="s">
        <v>1141</v>
      </c>
      <c r="F519" s="651">
        <v>201509</v>
      </c>
      <c r="G519" s="652">
        <v>-2144.4499999999998</v>
      </c>
      <c r="H519" s="112">
        <f t="shared" si="17"/>
        <v>2015</v>
      </c>
      <c r="I519" s="313">
        <v>20</v>
      </c>
      <c r="J519" s="107" t="s">
        <v>189</v>
      </c>
      <c r="K519" s="103"/>
      <c r="L519" s="101"/>
      <c r="M519" s="101">
        <f t="shared" si="18"/>
        <v>3301</v>
      </c>
      <c r="O519" s="101"/>
      <c r="P519" s="101"/>
      <c r="Q519" s="101"/>
      <c r="R519" s="101"/>
    </row>
    <row r="520" spans="2:18">
      <c r="B520" s="650" t="s">
        <v>319</v>
      </c>
      <c r="C520" s="651" t="s">
        <v>885</v>
      </c>
      <c r="D520" s="434" t="s">
        <v>338</v>
      </c>
      <c r="E520" s="650" t="s">
        <v>1141</v>
      </c>
      <c r="F520" s="651">
        <v>201509</v>
      </c>
      <c r="G520" s="652">
        <v>-81.48</v>
      </c>
      <c r="H520" s="112">
        <f t="shared" ref="H520:H583" si="19">IF(F520&gt;$H$5,0+2016,0+2015)</f>
        <v>2015</v>
      </c>
      <c r="I520" s="313">
        <v>20</v>
      </c>
      <c r="J520" s="107" t="s">
        <v>189</v>
      </c>
      <c r="K520" s="103"/>
      <c r="L520" s="101"/>
      <c r="M520" s="101">
        <f t="shared" si="18"/>
        <v>3301</v>
      </c>
      <c r="O520" s="101"/>
      <c r="P520" s="101"/>
      <c r="Q520" s="101"/>
      <c r="R520" s="101"/>
    </row>
    <row r="521" spans="2:18" ht="15">
      <c r="B521" s="650" t="s">
        <v>319</v>
      </c>
      <c r="C521" s="651" t="s">
        <v>885</v>
      </c>
      <c r="D521" s="435" t="s">
        <v>338</v>
      </c>
      <c r="E521" s="650" t="s">
        <v>886</v>
      </c>
      <c r="F521" s="651">
        <v>201510</v>
      </c>
      <c r="G521" s="652">
        <v>32.31</v>
      </c>
      <c r="H521" s="112">
        <f t="shared" si="19"/>
        <v>2016</v>
      </c>
      <c r="I521" s="313">
        <v>20</v>
      </c>
      <c r="J521" s="107" t="s">
        <v>189</v>
      </c>
      <c r="K521" s="103"/>
      <c r="L521" s="101"/>
      <c r="M521" s="101">
        <f t="shared" si="18"/>
        <v>3301</v>
      </c>
      <c r="O521" s="101"/>
      <c r="P521" s="101"/>
      <c r="Q521" s="101"/>
      <c r="R521" s="101"/>
    </row>
    <row r="522" spans="2:18" ht="15">
      <c r="B522" s="650" t="s">
        <v>319</v>
      </c>
      <c r="C522" s="651" t="s">
        <v>885</v>
      </c>
      <c r="D522" s="435" t="s">
        <v>338</v>
      </c>
      <c r="E522" s="650" t="s">
        <v>886</v>
      </c>
      <c r="F522" s="651">
        <v>201510</v>
      </c>
      <c r="G522" s="652">
        <v>0.84</v>
      </c>
      <c r="H522" s="112">
        <f t="shared" si="19"/>
        <v>2016</v>
      </c>
      <c r="I522" s="313">
        <v>20</v>
      </c>
      <c r="J522" s="107" t="s">
        <v>189</v>
      </c>
      <c r="K522" s="103"/>
      <c r="L522" s="101"/>
      <c r="M522" s="101">
        <f t="shared" si="18"/>
        <v>3301</v>
      </c>
      <c r="O522" s="101"/>
      <c r="P522" s="101"/>
      <c r="Q522" s="101"/>
      <c r="R522" s="101"/>
    </row>
    <row r="523" spans="2:18">
      <c r="B523" s="650" t="s">
        <v>319</v>
      </c>
      <c r="C523" s="651" t="s">
        <v>887</v>
      </c>
      <c r="D523" s="434" t="s">
        <v>338</v>
      </c>
      <c r="E523" s="650" t="s">
        <v>888</v>
      </c>
      <c r="F523" s="651">
        <v>201509</v>
      </c>
      <c r="G523" s="652">
        <v>-5504.14</v>
      </c>
      <c r="H523" s="112">
        <f t="shared" si="19"/>
        <v>2015</v>
      </c>
      <c r="I523" s="313">
        <v>20</v>
      </c>
      <c r="J523" s="107" t="s">
        <v>189</v>
      </c>
      <c r="K523" s="103"/>
      <c r="L523" s="101"/>
      <c r="M523" s="101">
        <f t="shared" si="18"/>
        <v>3301</v>
      </c>
      <c r="O523" s="101"/>
      <c r="P523" s="101"/>
      <c r="Q523" s="101"/>
      <c r="R523" s="101"/>
    </row>
    <row r="524" spans="2:18">
      <c r="B524" s="650" t="s">
        <v>319</v>
      </c>
      <c r="C524" s="651" t="s">
        <v>887</v>
      </c>
      <c r="D524" s="434" t="s">
        <v>338</v>
      </c>
      <c r="E524" s="650" t="s">
        <v>888</v>
      </c>
      <c r="F524" s="651">
        <v>201509</v>
      </c>
      <c r="G524" s="652">
        <v>178.37</v>
      </c>
      <c r="H524" s="112">
        <f t="shared" si="19"/>
        <v>2015</v>
      </c>
      <c r="I524" s="313">
        <v>20</v>
      </c>
      <c r="J524" s="107" t="s">
        <v>189</v>
      </c>
      <c r="K524" s="103"/>
      <c r="L524" s="101"/>
      <c r="M524" s="101">
        <f t="shared" si="18"/>
        <v>3301</v>
      </c>
      <c r="O524" s="101"/>
      <c r="P524" s="101"/>
      <c r="Q524" s="101"/>
      <c r="R524" s="101"/>
    </row>
    <row r="525" spans="2:18" ht="15">
      <c r="B525" s="650" t="s">
        <v>319</v>
      </c>
      <c r="C525" s="651" t="s">
        <v>887</v>
      </c>
      <c r="D525" s="435" t="s">
        <v>338</v>
      </c>
      <c r="E525" s="650" t="s">
        <v>888</v>
      </c>
      <c r="F525" s="651">
        <v>201510</v>
      </c>
      <c r="G525" s="652">
        <v>4089.37</v>
      </c>
      <c r="H525" s="112">
        <f t="shared" si="19"/>
        <v>2016</v>
      </c>
      <c r="I525" s="313">
        <v>20</v>
      </c>
      <c r="J525" s="107" t="s">
        <v>189</v>
      </c>
      <c r="K525" s="103"/>
      <c r="L525" s="101"/>
      <c r="M525" s="101">
        <f t="shared" si="18"/>
        <v>3301</v>
      </c>
      <c r="O525" s="101"/>
      <c r="P525" s="101"/>
      <c r="Q525" s="101"/>
      <c r="R525" s="101"/>
    </row>
    <row r="526" spans="2:18" ht="15">
      <c r="B526" s="650" t="s">
        <v>319</v>
      </c>
      <c r="C526" s="651" t="s">
        <v>887</v>
      </c>
      <c r="D526" s="435" t="s">
        <v>338</v>
      </c>
      <c r="E526" s="650" t="s">
        <v>888</v>
      </c>
      <c r="F526" s="651">
        <v>201510</v>
      </c>
      <c r="G526" s="652">
        <v>195.6</v>
      </c>
      <c r="H526" s="112">
        <f t="shared" si="19"/>
        <v>2016</v>
      </c>
      <c r="I526" s="313">
        <v>20</v>
      </c>
      <c r="J526" s="107" t="s">
        <v>189</v>
      </c>
      <c r="K526" s="103"/>
      <c r="L526" s="101"/>
      <c r="M526" s="101">
        <f t="shared" si="18"/>
        <v>3301</v>
      </c>
      <c r="O526" s="101"/>
      <c r="P526" s="101"/>
      <c r="Q526" s="101"/>
      <c r="R526" s="101"/>
    </row>
    <row r="527" spans="2:18" ht="15">
      <c r="B527" s="650" t="s">
        <v>319</v>
      </c>
      <c r="C527" s="651" t="s">
        <v>1142</v>
      </c>
      <c r="D527" s="435" t="s">
        <v>338</v>
      </c>
      <c r="E527" s="650" t="s">
        <v>1143</v>
      </c>
      <c r="F527" s="651">
        <v>201511</v>
      </c>
      <c r="G527" s="652">
        <v>58748.33</v>
      </c>
      <c r="H527" s="112">
        <f t="shared" si="19"/>
        <v>2016</v>
      </c>
      <c r="I527" s="313">
        <v>20</v>
      </c>
      <c r="J527" s="107" t="s">
        <v>189</v>
      </c>
      <c r="K527" s="103"/>
      <c r="L527" s="101"/>
      <c r="M527" s="101">
        <f t="shared" si="18"/>
        <v>3301</v>
      </c>
      <c r="O527" s="101"/>
      <c r="P527" s="101"/>
      <c r="Q527" s="101"/>
      <c r="R527" s="101"/>
    </row>
    <row r="528" spans="2:18" ht="15">
      <c r="B528" s="650" t="s">
        <v>319</v>
      </c>
      <c r="C528" s="651" t="s">
        <v>1142</v>
      </c>
      <c r="D528" s="435" t="s">
        <v>338</v>
      </c>
      <c r="E528" s="650" t="s">
        <v>1143</v>
      </c>
      <c r="F528" s="651">
        <v>201511</v>
      </c>
      <c r="G528" s="652">
        <v>4888.8599999999997</v>
      </c>
      <c r="H528" s="112">
        <f t="shared" si="19"/>
        <v>2016</v>
      </c>
      <c r="I528" s="313">
        <v>20</v>
      </c>
      <c r="J528" s="107" t="s">
        <v>189</v>
      </c>
      <c r="K528" s="103"/>
      <c r="L528" s="101"/>
      <c r="M528" s="101">
        <f t="shared" si="18"/>
        <v>3301</v>
      </c>
      <c r="O528" s="101"/>
      <c r="P528" s="101"/>
      <c r="Q528" s="101"/>
      <c r="R528" s="101"/>
    </row>
    <row r="529" spans="2:18" ht="15">
      <c r="B529" s="650" t="s">
        <v>319</v>
      </c>
      <c r="C529" s="651" t="s">
        <v>1142</v>
      </c>
      <c r="D529" s="435" t="s">
        <v>338</v>
      </c>
      <c r="E529" s="650" t="s">
        <v>1143</v>
      </c>
      <c r="F529" s="651">
        <v>201512</v>
      </c>
      <c r="G529" s="652">
        <v>2.23</v>
      </c>
      <c r="H529" s="112">
        <f t="shared" si="19"/>
        <v>2016</v>
      </c>
      <c r="I529" s="313">
        <v>20</v>
      </c>
      <c r="J529" s="107" t="s">
        <v>189</v>
      </c>
      <c r="K529" s="103"/>
      <c r="L529" s="101"/>
      <c r="M529" s="101">
        <f t="shared" si="18"/>
        <v>3301</v>
      </c>
      <c r="O529" s="101"/>
      <c r="P529" s="101"/>
      <c r="Q529" s="101"/>
      <c r="R529" s="101"/>
    </row>
    <row r="530" spans="2:18" ht="15">
      <c r="B530" s="650" t="s">
        <v>319</v>
      </c>
      <c r="C530" s="651" t="s">
        <v>1142</v>
      </c>
      <c r="D530" s="435" t="s">
        <v>338</v>
      </c>
      <c r="E530" s="650" t="s">
        <v>1143</v>
      </c>
      <c r="F530" s="651">
        <v>201512</v>
      </c>
      <c r="G530" s="652">
        <v>26.65</v>
      </c>
      <c r="H530" s="112">
        <f t="shared" si="19"/>
        <v>2016</v>
      </c>
      <c r="I530" s="313">
        <v>20</v>
      </c>
      <c r="J530" s="107" t="s">
        <v>189</v>
      </c>
      <c r="K530" s="103"/>
      <c r="L530" s="101"/>
      <c r="M530" s="101">
        <f t="shared" si="18"/>
        <v>3301</v>
      </c>
      <c r="O530" s="101"/>
      <c r="P530" s="101"/>
      <c r="Q530" s="101"/>
      <c r="R530" s="101"/>
    </row>
    <row r="531" spans="2:18">
      <c r="B531" s="650" t="s">
        <v>319</v>
      </c>
      <c r="C531" s="651" t="s">
        <v>753</v>
      </c>
      <c r="D531" s="434" t="s">
        <v>338</v>
      </c>
      <c r="E531" s="650" t="s">
        <v>754</v>
      </c>
      <c r="F531" s="651">
        <v>201509</v>
      </c>
      <c r="G531" s="652">
        <v>-144.18</v>
      </c>
      <c r="H531" s="112">
        <f t="shared" si="19"/>
        <v>2015</v>
      </c>
      <c r="I531" s="313">
        <v>20</v>
      </c>
      <c r="J531" s="107" t="s">
        <v>189</v>
      </c>
      <c r="K531" s="103"/>
      <c r="L531" s="101"/>
      <c r="M531" s="101">
        <f t="shared" si="18"/>
        <v>3301</v>
      </c>
      <c r="O531" s="101"/>
      <c r="P531" s="101"/>
      <c r="Q531" s="101"/>
      <c r="R531" s="101"/>
    </row>
    <row r="532" spans="2:18">
      <c r="B532" s="650" t="s">
        <v>319</v>
      </c>
      <c r="C532" s="651" t="s">
        <v>753</v>
      </c>
      <c r="D532" s="434" t="s">
        <v>338</v>
      </c>
      <c r="E532" s="650" t="s">
        <v>754</v>
      </c>
      <c r="F532" s="651">
        <v>201509</v>
      </c>
      <c r="G532" s="652">
        <v>-2.66</v>
      </c>
      <c r="H532" s="112">
        <f t="shared" si="19"/>
        <v>2015</v>
      </c>
      <c r="I532" s="313">
        <v>20</v>
      </c>
      <c r="J532" s="107" t="s">
        <v>189</v>
      </c>
      <c r="K532" s="103"/>
      <c r="L532" s="101"/>
      <c r="M532" s="101">
        <f t="shared" si="18"/>
        <v>3301</v>
      </c>
      <c r="O532" s="101"/>
      <c r="P532" s="101"/>
      <c r="Q532" s="101"/>
      <c r="R532" s="101"/>
    </row>
    <row r="533" spans="2:18">
      <c r="B533" s="650" t="s">
        <v>319</v>
      </c>
      <c r="C533" s="651" t="s">
        <v>1035</v>
      </c>
      <c r="D533" s="434" t="s">
        <v>335</v>
      </c>
      <c r="E533" s="650" t="s">
        <v>1036</v>
      </c>
      <c r="F533" s="651">
        <v>201509</v>
      </c>
      <c r="G533" s="652">
        <v>-10876.19</v>
      </c>
      <c r="H533" s="112">
        <f t="shared" si="19"/>
        <v>2015</v>
      </c>
      <c r="I533" s="313">
        <v>20</v>
      </c>
      <c r="J533" s="107" t="s">
        <v>189</v>
      </c>
      <c r="K533" s="103"/>
      <c r="L533" s="101"/>
      <c r="M533" s="101">
        <f t="shared" si="18"/>
        <v>3301</v>
      </c>
      <c r="O533" s="101"/>
      <c r="P533" s="101"/>
      <c r="Q533" s="101"/>
      <c r="R533" s="101"/>
    </row>
    <row r="534" spans="2:18">
      <c r="B534" s="650" t="s">
        <v>319</v>
      </c>
      <c r="C534" s="651" t="s">
        <v>1035</v>
      </c>
      <c r="D534" s="434" t="s">
        <v>335</v>
      </c>
      <c r="E534" s="650" t="s">
        <v>1036</v>
      </c>
      <c r="F534" s="651">
        <v>201509</v>
      </c>
      <c r="G534" s="652">
        <v>-840.11</v>
      </c>
      <c r="H534" s="112">
        <f t="shared" si="19"/>
        <v>2015</v>
      </c>
      <c r="I534" s="313">
        <v>20</v>
      </c>
      <c r="J534" s="107" t="s">
        <v>189</v>
      </c>
      <c r="K534" s="103"/>
      <c r="L534" s="101"/>
      <c r="M534" s="101">
        <f t="shared" si="18"/>
        <v>3301</v>
      </c>
      <c r="O534" s="101"/>
      <c r="P534" s="101"/>
      <c r="Q534" s="101"/>
      <c r="R534" s="101"/>
    </row>
    <row r="535" spans="2:18" ht="15">
      <c r="B535" s="650" t="s">
        <v>319</v>
      </c>
      <c r="C535" s="651" t="s">
        <v>1035</v>
      </c>
      <c r="D535" s="435" t="s">
        <v>335</v>
      </c>
      <c r="E535" s="650" t="s">
        <v>1036</v>
      </c>
      <c r="F535" s="651">
        <v>201510</v>
      </c>
      <c r="G535" s="652">
        <v>404.39</v>
      </c>
      <c r="H535" s="112">
        <f t="shared" si="19"/>
        <v>2016</v>
      </c>
      <c r="I535" s="313">
        <v>20</v>
      </c>
      <c r="J535" s="107" t="s">
        <v>189</v>
      </c>
      <c r="K535" s="103"/>
      <c r="L535" s="101"/>
      <c r="M535" s="101">
        <f t="shared" si="18"/>
        <v>3301</v>
      </c>
      <c r="O535" s="101"/>
      <c r="P535" s="101"/>
      <c r="Q535" s="101"/>
      <c r="R535" s="101"/>
    </row>
    <row r="536" spans="2:18" ht="15">
      <c r="B536" s="650" t="s">
        <v>319</v>
      </c>
      <c r="C536" s="651" t="s">
        <v>1035</v>
      </c>
      <c r="D536" s="435" t="s">
        <v>335</v>
      </c>
      <c r="E536" s="650" t="s">
        <v>1036</v>
      </c>
      <c r="F536" s="651">
        <v>201510</v>
      </c>
      <c r="G536" s="652">
        <v>31.23</v>
      </c>
      <c r="H536" s="112">
        <f t="shared" si="19"/>
        <v>2016</v>
      </c>
      <c r="I536" s="313">
        <v>20</v>
      </c>
      <c r="J536" s="107" t="s">
        <v>189</v>
      </c>
      <c r="K536" s="103"/>
      <c r="L536" s="101"/>
      <c r="M536" s="101">
        <f t="shared" si="18"/>
        <v>3301</v>
      </c>
      <c r="O536" s="101"/>
      <c r="P536" s="101"/>
      <c r="Q536" s="101"/>
      <c r="R536" s="101"/>
    </row>
    <row r="537" spans="2:18" ht="15">
      <c r="B537" s="650" t="s">
        <v>319</v>
      </c>
      <c r="C537" s="651" t="s">
        <v>1035</v>
      </c>
      <c r="D537" s="435" t="s">
        <v>335</v>
      </c>
      <c r="E537" s="650" t="s">
        <v>1036</v>
      </c>
      <c r="F537" s="651">
        <v>201511</v>
      </c>
      <c r="G537" s="652">
        <v>-2800.39</v>
      </c>
      <c r="H537" s="112">
        <f t="shared" si="19"/>
        <v>2016</v>
      </c>
      <c r="I537" s="313">
        <v>20</v>
      </c>
      <c r="J537" s="107" t="s">
        <v>189</v>
      </c>
      <c r="K537" s="103"/>
      <c r="L537" s="101"/>
      <c r="M537" s="101">
        <f t="shared" si="18"/>
        <v>3301</v>
      </c>
      <c r="O537" s="101"/>
      <c r="P537" s="101"/>
      <c r="Q537" s="101"/>
      <c r="R537" s="101"/>
    </row>
    <row r="538" spans="2:18" ht="15">
      <c r="B538" s="650" t="s">
        <v>319</v>
      </c>
      <c r="C538" s="651" t="s">
        <v>1035</v>
      </c>
      <c r="D538" s="435" t="s">
        <v>335</v>
      </c>
      <c r="E538" s="650" t="s">
        <v>1036</v>
      </c>
      <c r="F538" s="651">
        <v>201511</v>
      </c>
      <c r="G538" s="652">
        <v>2799.8</v>
      </c>
      <c r="H538" s="112">
        <f t="shared" si="19"/>
        <v>2016</v>
      </c>
      <c r="I538" s="313">
        <v>20</v>
      </c>
      <c r="J538" s="107" t="s">
        <v>189</v>
      </c>
      <c r="K538" s="103"/>
      <c r="L538" s="101"/>
      <c r="M538" s="101">
        <f t="shared" si="18"/>
        <v>3301</v>
      </c>
      <c r="O538" s="101"/>
      <c r="P538" s="101"/>
      <c r="Q538" s="101"/>
      <c r="R538" s="101"/>
    </row>
    <row r="539" spans="2:18" ht="15">
      <c r="B539" s="650" t="s">
        <v>319</v>
      </c>
      <c r="C539" s="651" t="s">
        <v>1035</v>
      </c>
      <c r="D539" s="435" t="s">
        <v>335</v>
      </c>
      <c r="E539" s="650" t="s">
        <v>1036</v>
      </c>
      <c r="F539" s="651">
        <v>201512</v>
      </c>
      <c r="G539" s="652">
        <v>1.1399999999999999</v>
      </c>
      <c r="H539" s="112">
        <f t="shared" si="19"/>
        <v>2016</v>
      </c>
      <c r="I539" s="313">
        <v>20</v>
      </c>
      <c r="J539" s="107" t="s">
        <v>189</v>
      </c>
      <c r="K539" s="103"/>
      <c r="L539" s="101"/>
      <c r="M539" s="101">
        <f t="shared" si="18"/>
        <v>3301</v>
      </c>
      <c r="O539" s="101"/>
      <c r="P539" s="101"/>
      <c r="Q539" s="101"/>
      <c r="R539" s="101"/>
    </row>
    <row r="540" spans="2:18" ht="15">
      <c r="B540" s="650" t="s">
        <v>319</v>
      </c>
      <c r="C540" s="651" t="s">
        <v>1035</v>
      </c>
      <c r="D540" s="435" t="s">
        <v>335</v>
      </c>
      <c r="E540" s="650" t="s">
        <v>1036</v>
      </c>
      <c r="F540" s="651">
        <v>201512</v>
      </c>
      <c r="G540" s="652">
        <v>13.32</v>
      </c>
      <c r="H540" s="112">
        <f t="shared" si="19"/>
        <v>2016</v>
      </c>
      <c r="I540" s="313">
        <v>20</v>
      </c>
      <c r="J540" s="107" t="s">
        <v>189</v>
      </c>
      <c r="K540" s="103"/>
      <c r="L540" s="101"/>
      <c r="M540" s="101">
        <f t="shared" si="18"/>
        <v>3301</v>
      </c>
      <c r="O540" s="101"/>
      <c r="P540" s="101"/>
      <c r="Q540" s="101"/>
      <c r="R540" s="101"/>
    </row>
    <row r="541" spans="2:18">
      <c r="B541" s="650" t="s">
        <v>319</v>
      </c>
      <c r="C541" s="651" t="s">
        <v>889</v>
      </c>
      <c r="D541" s="434" t="s">
        <v>338</v>
      </c>
      <c r="E541" s="650" t="s">
        <v>890</v>
      </c>
      <c r="F541" s="651">
        <v>201509</v>
      </c>
      <c r="G541" s="652">
        <v>-960.68000000000006</v>
      </c>
      <c r="H541" s="112">
        <f t="shared" si="19"/>
        <v>2015</v>
      </c>
      <c r="I541" s="313">
        <v>20</v>
      </c>
      <c r="J541" s="107" t="s">
        <v>189</v>
      </c>
      <c r="K541" s="103"/>
      <c r="L541" s="101"/>
      <c r="M541" s="101">
        <f t="shared" si="18"/>
        <v>3301</v>
      </c>
      <c r="O541" s="101"/>
      <c r="P541" s="101"/>
      <c r="Q541" s="101"/>
      <c r="R541" s="101"/>
    </row>
    <row r="542" spans="2:18" ht="15">
      <c r="B542" s="650" t="s">
        <v>319</v>
      </c>
      <c r="C542" s="651" t="s">
        <v>889</v>
      </c>
      <c r="D542" s="435" t="s">
        <v>338</v>
      </c>
      <c r="E542" s="650" t="s">
        <v>890</v>
      </c>
      <c r="F542" s="651">
        <v>201510</v>
      </c>
      <c r="G542" s="652">
        <v>3.58</v>
      </c>
      <c r="H542" s="112">
        <f t="shared" si="19"/>
        <v>2016</v>
      </c>
      <c r="I542" s="313">
        <v>20</v>
      </c>
      <c r="J542" s="107" t="s">
        <v>189</v>
      </c>
      <c r="K542" s="103"/>
      <c r="L542" s="101"/>
      <c r="M542" s="101">
        <f t="shared" si="18"/>
        <v>3301</v>
      </c>
      <c r="O542" s="101"/>
      <c r="P542" s="101"/>
      <c r="Q542" s="101"/>
      <c r="R542" s="101"/>
    </row>
    <row r="543" spans="2:18" ht="15">
      <c r="B543" s="650" t="s">
        <v>319</v>
      </c>
      <c r="C543" s="651" t="s">
        <v>1144</v>
      </c>
      <c r="D543" s="435" t="s">
        <v>338</v>
      </c>
      <c r="E543" s="650" t="s">
        <v>1145</v>
      </c>
      <c r="F543" s="651">
        <v>201512</v>
      </c>
      <c r="G543" s="652">
        <v>14963.94</v>
      </c>
      <c r="H543" s="112">
        <f t="shared" si="19"/>
        <v>2016</v>
      </c>
      <c r="I543" s="313">
        <v>20</v>
      </c>
      <c r="J543" s="107" t="s">
        <v>189</v>
      </c>
      <c r="K543" s="103"/>
      <c r="L543" s="101"/>
      <c r="M543" s="101">
        <f t="shared" si="18"/>
        <v>3301</v>
      </c>
      <c r="O543" s="101"/>
      <c r="P543" s="101"/>
      <c r="Q543" s="101"/>
      <c r="R543" s="101"/>
    </row>
    <row r="544" spans="2:18" ht="15">
      <c r="B544" s="650" t="s">
        <v>319</v>
      </c>
      <c r="C544" s="651" t="s">
        <v>1144</v>
      </c>
      <c r="D544" s="435" t="s">
        <v>338</v>
      </c>
      <c r="E544" s="650" t="s">
        <v>1145</v>
      </c>
      <c r="F544" s="651">
        <v>201512</v>
      </c>
      <c r="G544" s="652">
        <v>295611.05</v>
      </c>
      <c r="H544" s="112">
        <f t="shared" si="19"/>
        <v>2016</v>
      </c>
      <c r="I544" s="313">
        <v>20</v>
      </c>
      <c r="J544" s="107" t="s">
        <v>189</v>
      </c>
      <c r="K544" s="103"/>
      <c r="L544" s="101"/>
      <c r="M544" s="101">
        <f t="shared" si="18"/>
        <v>3301</v>
      </c>
      <c r="O544" s="101"/>
      <c r="P544" s="101"/>
      <c r="Q544" s="101"/>
      <c r="R544" s="101"/>
    </row>
    <row r="545" spans="2:18">
      <c r="B545" s="650" t="s">
        <v>319</v>
      </c>
      <c r="C545" s="651" t="s">
        <v>1037</v>
      </c>
      <c r="D545" s="434" t="s">
        <v>335</v>
      </c>
      <c r="E545" s="650" t="s">
        <v>1038</v>
      </c>
      <c r="F545" s="651">
        <v>201509</v>
      </c>
      <c r="G545" s="652">
        <v>-9276.64</v>
      </c>
      <c r="H545" s="112">
        <f t="shared" si="19"/>
        <v>2015</v>
      </c>
      <c r="I545" s="313">
        <v>20</v>
      </c>
      <c r="J545" s="107" t="s">
        <v>189</v>
      </c>
      <c r="K545" s="103"/>
      <c r="L545" s="101"/>
      <c r="M545" s="101">
        <f t="shared" si="18"/>
        <v>3301</v>
      </c>
      <c r="O545" s="101"/>
      <c r="P545" s="101"/>
      <c r="Q545" s="101"/>
      <c r="R545" s="101"/>
    </row>
    <row r="546" spans="2:18">
      <c r="B546" s="650" t="s">
        <v>319</v>
      </c>
      <c r="C546" s="651" t="s">
        <v>1037</v>
      </c>
      <c r="D546" s="434" t="s">
        <v>335</v>
      </c>
      <c r="E546" s="650" t="s">
        <v>1038</v>
      </c>
      <c r="F546" s="651">
        <v>201509</v>
      </c>
      <c r="G546" s="652">
        <v>-2837</v>
      </c>
      <c r="H546" s="112">
        <f t="shared" si="19"/>
        <v>2015</v>
      </c>
      <c r="I546" s="313">
        <v>20</v>
      </c>
      <c r="J546" s="107" t="s">
        <v>189</v>
      </c>
      <c r="K546" s="103"/>
      <c r="L546" s="101"/>
      <c r="M546" s="101">
        <f t="shared" si="18"/>
        <v>3301</v>
      </c>
      <c r="O546" s="101"/>
      <c r="P546" s="101"/>
      <c r="Q546" s="101"/>
      <c r="R546" s="101"/>
    </row>
    <row r="547" spans="2:18" ht="15">
      <c r="B547" s="650" t="s">
        <v>319</v>
      </c>
      <c r="C547" s="651" t="s">
        <v>1037</v>
      </c>
      <c r="D547" s="435" t="s">
        <v>335</v>
      </c>
      <c r="E547" s="650" t="s">
        <v>1038</v>
      </c>
      <c r="F547" s="651">
        <v>201511</v>
      </c>
      <c r="G547" s="652">
        <v>-8923.52</v>
      </c>
      <c r="H547" s="112">
        <f t="shared" si="19"/>
        <v>2016</v>
      </c>
      <c r="I547" s="313">
        <v>20</v>
      </c>
      <c r="J547" s="107" t="s">
        <v>189</v>
      </c>
      <c r="K547" s="103"/>
      <c r="L547" s="101"/>
      <c r="M547" s="101">
        <f t="shared" si="18"/>
        <v>3301</v>
      </c>
      <c r="O547" s="101"/>
      <c r="P547" s="101"/>
      <c r="Q547" s="101"/>
      <c r="R547" s="101"/>
    </row>
    <row r="548" spans="2:18" ht="15">
      <c r="B548" s="650" t="s">
        <v>319</v>
      </c>
      <c r="C548" s="651" t="s">
        <v>1037</v>
      </c>
      <c r="D548" s="435" t="s">
        <v>335</v>
      </c>
      <c r="E548" s="650" t="s">
        <v>1038</v>
      </c>
      <c r="F548" s="651">
        <v>201511</v>
      </c>
      <c r="G548" s="652">
        <v>8923.52</v>
      </c>
      <c r="H548" s="112">
        <f t="shared" si="19"/>
        <v>2016</v>
      </c>
      <c r="I548" s="313">
        <v>20</v>
      </c>
      <c r="J548" s="107" t="s">
        <v>189</v>
      </c>
      <c r="K548" s="103"/>
      <c r="L548" s="101"/>
      <c r="M548" s="101">
        <f t="shared" si="18"/>
        <v>3301</v>
      </c>
      <c r="O548" s="101"/>
      <c r="P548" s="101"/>
      <c r="Q548" s="101"/>
      <c r="R548" s="101"/>
    </row>
    <row r="549" spans="2:18">
      <c r="B549" s="650" t="s">
        <v>319</v>
      </c>
      <c r="C549" s="651" t="s">
        <v>891</v>
      </c>
      <c r="D549" s="434" t="s">
        <v>338</v>
      </c>
      <c r="E549" s="650" t="s">
        <v>1146</v>
      </c>
      <c r="F549" s="651">
        <v>201509</v>
      </c>
      <c r="G549" s="652">
        <v>454.79</v>
      </c>
      <c r="H549" s="112">
        <f t="shared" si="19"/>
        <v>2015</v>
      </c>
      <c r="I549" s="313">
        <v>20</v>
      </c>
      <c r="J549" s="107" t="s">
        <v>189</v>
      </c>
      <c r="K549" s="103"/>
      <c r="L549" s="101"/>
      <c r="M549" s="101">
        <f t="shared" si="18"/>
        <v>3301</v>
      </c>
      <c r="O549" s="101"/>
      <c r="P549" s="101"/>
      <c r="Q549" s="101"/>
      <c r="R549" s="101"/>
    </row>
    <row r="550" spans="2:18">
      <c r="B550" s="650" t="s">
        <v>319</v>
      </c>
      <c r="C550" s="651" t="s">
        <v>891</v>
      </c>
      <c r="D550" s="434" t="s">
        <v>338</v>
      </c>
      <c r="E550" s="650" t="s">
        <v>1146</v>
      </c>
      <c r="F550" s="651">
        <v>201509</v>
      </c>
      <c r="G550" s="652">
        <v>39</v>
      </c>
      <c r="H550" s="112">
        <f t="shared" si="19"/>
        <v>2015</v>
      </c>
      <c r="I550" s="313">
        <v>20</v>
      </c>
      <c r="J550" s="107" t="s">
        <v>189</v>
      </c>
      <c r="K550" s="103"/>
      <c r="L550" s="101"/>
      <c r="M550" s="101">
        <f t="shared" si="18"/>
        <v>3301</v>
      </c>
      <c r="O550" s="101"/>
      <c r="P550" s="101"/>
      <c r="Q550" s="101"/>
      <c r="R550" s="101"/>
    </row>
    <row r="551" spans="2:18">
      <c r="B551" s="650" t="s">
        <v>319</v>
      </c>
      <c r="C551" s="651" t="s">
        <v>1039</v>
      </c>
      <c r="D551" s="434" t="s">
        <v>335</v>
      </c>
      <c r="E551" s="650" t="s">
        <v>1040</v>
      </c>
      <c r="F551" s="651">
        <v>201509</v>
      </c>
      <c r="G551" s="652">
        <v>18953.48</v>
      </c>
      <c r="H551" s="112">
        <f t="shared" si="19"/>
        <v>2015</v>
      </c>
      <c r="I551" s="313">
        <v>20</v>
      </c>
      <c r="J551" s="107" t="s">
        <v>189</v>
      </c>
      <c r="K551" s="103"/>
      <c r="L551" s="101"/>
      <c r="M551" s="101">
        <f t="shared" si="18"/>
        <v>3301</v>
      </c>
      <c r="O551" s="101"/>
      <c r="P551" s="101"/>
      <c r="Q551" s="101"/>
      <c r="R551" s="101"/>
    </row>
    <row r="552" spans="2:18">
      <c r="B552" s="650" t="s">
        <v>319</v>
      </c>
      <c r="C552" s="651" t="s">
        <v>1039</v>
      </c>
      <c r="D552" s="434" t="s">
        <v>335</v>
      </c>
      <c r="E552" s="650" t="s">
        <v>1040</v>
      </c>
      <c r="F552" s="651">
        <v>201509</v>
      </c>
      <c r="G552" s="652">
        <v>1380.98</v>
      </c>
      <c r="H552" s="112">
        <f t="shared" si="19"/>
        <v>2015</v>
      </c>
      <c r="I552" s="313">
        <v>20</v>
      </c>
      <c r="J552" s="107" t="s">
        <v>189</v>
      </c>
      <c r="K552" s="103"/>
      <c r="L552" s="101"/>
      <c r="M552" s="101">
        <f t="shared" si="18"/>
        <v>3301</v>
      </c>
      <c r="O552" s="101"/>
      <c r="P552" s="101"/>
      <c r="Q552" s="101"/>
      <c r="R552" s="101"/>
    </row>
    <row r="553" spans="2:18" ht="15">
      <c r="B553" s="650" t="s">
        <v>319</v>
      </c>
      <c r="C553" s="651" t="s">
        <v>1039</v>
      </c>
      <c r="D553" s="435" t="s">
        <v>335</v>
      </c>
      <c r="E553" s="650" t="s">
        <v>1040</v>
      </c>
      <c r="F553" s="651">
        <v>201510</v>
      </c>
      <c r="G553" s="652">
        <v>556.72</v>
      </c>
      <c r="H553" s="112">
        <f t="shared" si="19"/>
        <v>2016</v>
      </c>
      <c r="I553" s="313">
        <v>20</v>
      </c>
      <c r="J553" s="107" t="s">
        <v>189</v>
      </c>
      <c r="K553" s="103"/>
      <c r="L553" s="101"/>
      <c r="M553" s="101">
        <f t="shared" si="18"/>
        <v>3301</v>
      </c>
      <c r="O553" s="101"/>
      <c r="P553" s="101"/>
      <c r="Q553" s="101"/>
      <c r="R553" s="101"/>
    </row>
    <row r="554" spans="2:18" ht="15">
      <c r="B554" s="650" t="s">
        <v>319</v>
      </c>
      <c r="C554" s="651" t="s">
        <v>1039</v>
      </c>
      <c r="D554" s="435" t="s">
        <v>335</v>
      </c>
      <c r="E554" s="650" t="s">
        <v>1040</v>
      </c>
      <c r="F554" s="651">
        <v>201510</v>
      </c>
      <c r="G554" s="652">
        <v>40.56</v>
      </c>
      <c r="H554" s="112">
        <f t="shared" si="19"/>
        <v>2016</v>
      </c>
      <c r="I554" s="313">
        <v>20</v>
      </c>
      <c r="J554" s="107" t="s">
        <v>189</v>
      </c>
      <c r="K554" s="103"/>
      <c r="L554" s="101"/>
      <c r="M554" s="101">
        <f t="shared" ref="M554:M555" si="20">IF(LEFT(D554,2)="34",3401,IF(LEFT(D554,2)="33",3301))</f>
        <v>3301</v>
      </c>
      <c r="O554" s="101"/>
      <c r="P554" s="101"/>
      <c r="Q554" s="101"/>
      <c r="R554" s="101"/>
    </row>
    <row r="555" spans="2:18" ht="15">
      <c r="B555" s="650" t="s">
        <v>319</v>
      </c>
      <c r="C555" s="651" t="s">
        <v>1039</v>
      </c>
      <c r="D555" s="435" t="s">
        <v>335</v>
      </c>
      <c r="E555" s="650" t="s">
        <v>1040</v>
      </c>
      <c r="F555" s="651">
        <v>201511</v>
      </c>
      <c r="G555" s="652">
        <v>-0.77</v>
      </c>
      <c r="H555" s="112">
        <f t="shared" si="19"/>
        <v>2016</v>
      </c>
      <c r="I555" s="313">
        <v>20</v>
      </c>
      <c r="J555" s="107" t="s">
        <v>189</v>
      </c>
      <c r="K555" s="103"/>
      <c r="L555" s="101"/>
      <c r="M555" s="101">
        <f t="shared" si="20"/>
        <v>3301</v>
      </c>
      <c r="O555" s="101"/>
      <c r="P555" s="101"/>
      <c r="Q555" s="101"/>
      <c r="R555" s="101"/>
    </row>
    <row r="556" spans="2:18" ht="15">
      <c r="B556" s="650" t="s">
        <v>319</v>
      </c>
      <c r="C556" s="651" t="s">
        <v>1039</v>
      </c>
      <c r="D556" s="435" t="s">
        <v>335</v>
      </c>
      <c r="E556" s="650" t="s">
        <v>1040</v>
      </c>
      <c r="F556" s="651">
        <v>201511</v>
      </c>
      <c r="G556" s="652">
        <v>-0.06</v>
      </c>
      <c r="H556" s="112">
        <f t="shared" si="19"/>
        <v>2016</v>
      </c>
      <c r="I556" s="313">
        <v>20</v>
      </c>
      <c r="J556" s="107" t="s">
        <v>189</v>
      </c>
      <c r="K556" s="103"/>
      <c r="L556" s="101"/>
      <c r="M556" s="101">
        <f t="shared" ref="M556:M619" si="21">IF(LEFT(D556,2)="34",3401,IF(LEFT(D556,2)="33",3301))</f>
        <v>3301</v>
      </c>
      <c r="O556" s="101"/>
      <c r="P556" s="101"/>
      <c r="Q556" s="101"/>
      <c r="R556" s="101"/>
    </row>
    <row r="557" spans="2:18" ht="15">
      <c r="B557" s="650" t="s">
        <v>319</v>
      </c>
      <c r="C557" s="651" t="s">
        <v>1039</v>
      </c>
      <c r="D557" s="435" t="s">
        <v>335</v>
      </c>
      <c r="E557" s="650" t="s">
        <v>1040</v>
      </c>
      <c r="F557" s="651">
        <v>201512</v>
      </c>
      <c r="G557" s="652">
        <v>-84254.24</v>
      </c>
      <c r="H557" s="112">
        <f t="shared" si="19"/>
        <v>2016</v>
      </c>
      <c r="I557" s="313">
        <v>20</v>
      </c>
      <c r="J557" s="107" t="s">
        <v>189</v>
      </c>
      <c r="K557" s="103"/>
      <c r="L557" s="101"/>
      <c r="M557" s="101">
        <f t="shared" si="21"/>
        <v>3301</v>
      </c>
      <c r="O557" s="101"/>
      <c r="P557" s="101"/>
      <c r="Q557" s="101"/>
      <c r="R557" s="101"/>
    </row>
    <row r="558" spans="2:18" ht="15">
      <c r="B558" s="650" t="s">
        <v>319</v>
      </c>
      <c r="C558" s="651" t="s">
        <v>1039</v>
      </c>
      <c r="D558" s="435" t="s">
        <v>335</v>
      </c>
      <c r="E558" s="650" t="s">
        <v>1040</v>
      </c>
      <c r="F558" s="651">
        <v>201512</v>
      </c>
      <c r="G558" s="652">
        <v>84274.07</v>
      </c>
      <c r="H558" s="112">
        <f t="shared" si="19"/>
        <v>2016</v>
      </c>
      <c r="I558" s="313">
        <v>20</v>
      </c>
      <c r="J558" s="107" t="s">
        <v>189</v>
      </c>
      <c r="K558" s="103"/>
      <c r="L558" s="101"/>
      <c r="M558" s="101">
        <f t="shared" si="21"/>
        <v>3301</v>
      </c>
      <c r="O558" s="101"/>
      <c r="P558" s="101"/>
      <c r="Q558" s="101"/>
      <c r="R558" s="101"/>
    </row>
    <row r="559" spans="2:18">
      <c r="B559" s="650" t="s">
        <v>319</v>
      </c>
      <c r="C559" s="651" t="s">
        <v>1147</v>
      </c>
      <c r="D559" s="434" t="s">
        <v>335</v>
      </c>
      <c r="E559" s="650" t="s">
        <v>1148</v>
      </c>
      <c r="F559" s="651">
        <v>201509</v>
      </c>
      <c r="G559" s="652">
        <v>305891.76</v>
      </c>
      <c r="H559" s="112">
        <f t="shared" si="19"/>
        <v>2015</v>
      </c>
      <c r="I559" s="313">
        <v>20</v>
      </c>
      <c r="J559" s="107" t="s">
        <v>189</v>
      </c>
      <c r="K559" s="103"/>
      <c r="L559" s="101"/>
      <c r="M559" s="101">
        <f t="shared" si="21"/>
        <v>3301</v>
      </c>
      <c r="O559" s="101"/>
      <c r="P559" s="101"/>
      <c r="Q559" s="101"/>
      <c r="R559" s="101"/>
    </row>
    <row r="560" spans="2:18">
      <c r="B560" s="650" t="s">
        <v>319</v>
      </c>
      <c r="C560" s="651" t="s">
        <v>1147</v>
      </c>
      <c r="D560" s="434" t="s">
        <v>335</v>
      </c>
      <c r="E560" s="650" t="s">
        <v>1148</v>
      </c>
      <c r="F560" s="651">
        <v>201509</v>
      </c>
      <c r="G560" s="652">
        <v>18214.16</v>
      </c>
      <c r="H560" s="112">
        <f t="shared" si="19"/>
        <v>2015</v>
      </c>
      <c r="I560" s="313">
        <v>20</v>
      </c>
      <c r="J560" s="107" t="s">
        <v>189</v>
      </c>
      <c r="K560" s="103"/>
      <c r="L560" s="101"/>
      <c r="M560" s="101">
        <f t="shared" si="21"/>
        <v>3301</v>
      </c>
      <c r="O560" s="101"/>
      <c r="P560" s="101"/>
      <c r="Q560" s="101"/>
      <c r="R560" s="101"/>
    </row>
    <row r="561" spans="2:18" ht="15">
      <c r="B561" s="650" t="s">
        <v>319</v>
      </c>
      <c r="C561" s="651" t="s">
        <v>1147</v>
      </c>
      <c r="D561" s="435" t="s">
        <v>335</v>
      </c>
      <c r="E561" s="650" t="s">
        <v>1149</v>
      </c>
      <c r="F561" s="651">
        <v>201510</v>
      </c>
      <c r="G561" s="652">
        <v>710.09</v>
      </c>
      <c r="H561" s="112">
        <f t="shared" si="19"/>
        <v>2016</v>
      </c>
      <c r="I561" s="313">
        <v>20</v>
      </c>
      <c r="J561" s="107" t="s">
        <v>189</v>
      </c>
      <c r="K561" s="103"/>
      <c r="L561" s="101"/>
      <c r="M561" s="101">
        <f t="shared" si="21"/>
        <v>3301</v>
      </c>
      <c r="O561" s="101"/>
      <c r="P561" s="101"/>
      <c r="Q561" s="101"/>
      <c r="R561" s="101"/>
    </row>
    <row r="562" spans="2:18" ht="15">
      <c r="B562" s="650" t="s">
        <v>319</v>
      </c>
      <c r="C562" s="651" t="s">
        <v>1147</v>
      </c>
      <c r="D562" s="435" t="s">
        <v>335</v>
      </c>
      <c r="E562" s="650" t="s">
        <v>1149</v>
      </c>
      <c r="F562" s="651">
        <v>201510</v>
      </c>
      <c r="G562" s="652">
        <v>42.29</v>
      </c>
      <c r="H562" s="112">
        <f t="shared" si="19"/>
        <v>2016</v>
      </c>
      <c r="I562" s="313">
        <v>20</v>
      </c>
      <c r="J562" s="107" t="s">
        <v>189</v>
      </c>
      <c r="K562" s="103"/>
      <c r="L562" s="101"/>
      <c r="M562" s="101">
        <f t="shared" si="21"/>
        <v>3301</v>
      </c>
      <c r="O562" s="101"/>
      <c r="P562" s="101"/>
      <c r="Q562" s="101"/>
      <c r="R562" s="101"/>
    </row>
    <row r="563" spans="2:18" ht="15">
      <c r="B563" s="650" t="s">
        <v>319</v>
      </c>
      <c r="C563" s="651" t="s">
        <v>1147</v>
      </c>
      <c r="D563" s="435" t="s">
        <v>335</v>
      </c>
      <c r="E563" s="650" t="s">
        <v>1149</v>
      </c>
      <c r="F563" s="651">
        <v>201511</v>
      </c>
      <c r="G563" s="652">
        <v>-5949.46</v>
      </c>
      <c r="H563" s="112">
        <f t="shared" si="19"/>
        <v>2016</v>
      </c>
      <c r="I563" s="313">
        <v>20</v>
      </c>
      <c r="J563" s="107" t="s">
        <v>189</v>
      </c>
      <c r="K563" s="103"/>
      <c r="L563" s="101"/>
      <c r="M563" s="101">
        <f t="shared" si="21"/>
        <v>3301</v>
      </c>
      <c r="O563" s="101"/>
      <c r="P563" s="101"/>
      <c r="Q563" s="101"/>
      <c r="R563" s="101"/>
    </row>
    <row r="564" spans="2:18" ht="15">
      <c r="B564" s="650" t="s">
        <v>319</v>
      </c>
      <c r="C564" s="651" t="s">
        <v>1147</v>
      </c>
      <c r="D564" s="435" t="s">
        <v>335</v>
      </c>
      <c r="E564" s="650" t="s">
        <v>1149</v>
      </c>
      <c r="F564" s="651">
        <v>201511</v>
      </c>
      <c r="G564" s="652">
        <v>-354.26</v>
      </c>
      <c r="H564" s="112">
        <f t="shared" si="19"/>
        <v>2016</v>
      </c>
      <c r="I564" s="313">
        <v>20</v>
      </c>
      <c r="J564" s="107" t="s">
        <v>189</v>
      </c>
      <c r="K564" s="103"/>
      <c r="L564" s="101"/>
      <c r="M564" s="101">
        <f t="shared" si="21"/>
        <v>3301</v>
      </c>
      <c r="O564" s="101"/>
      <c r="P564" s="101"/>
      <c r="Q564" s="101"/>
      <c r="R564" s="101"/>
    </row>
    <row r="565" spans="2:18" ht="15">
      <c r="B565" s="650" t="s">
        <v>319</v>
      </c>
      <c r="C565" s="651" t="s">
        <v>1147</v>
      </c>
      <c r="D565" s="435" t="s">
        <v>335</v>
      </c>
      <c r="E565" s="650" t="s">
        <v>1149</v>
      </c>
      <c r="F565" s="651">
        <v>201512</v>
      </c>
      <c r="G565" s="652">
        <v>4.88</v>
      </c>
      <c r="H565" s="112">
        <f t="shared" si="19"/>
        <v>2016</v>
      </c>
      <c r="I565" s="313">
        <v>20</v>
      </c>
      <c r="J565" s="107" t="s">
        <v>189</v>
      </c>
      <c r="K565" s="103"/>
      <c r="L565" s="101"/>
      <c r="M565" s="101">
        <f t="shared" si="21"/>
        <v>3301</v>
      </c>
      <c r="O565" s="101"/>
      <c r="P565" s="101"/>
      <c r="Q565" s="101"/>
      <c r="R565" s="101"/>
    </row>
    <row r="566" spans="2:18" ht="15">
      <c r="B566" s="650" t="s">
        <v>319</v>
      </c>
      <c r="C566" s="651" t="s">
        <v>1147</v>
      </c>
      <c r="D566" s="435" t="s">
        <v>335</v>
      </c>
      <c r="E566" s="650" t="s">
        <v>1149</v>
      </c>
      <c r="F566" s="651">
        <v>201512</v>
      </c>
      <c r="G566" s="652">
        <v>81.93</v>
      </c>
      <c r="H566" s="112">
        <f t="shared" si="19"/>
        <v>2016</v>
      </c>
      <c r="I566" s="313">
        <v>20</v>
      </c>
      <c r="J566" s="107" t="s">
        <v>189</v>
      </c>
      <c r="K566" s="103"/>
      <c r="L566" s="101"/>
      <c r="M566" s="101">
        <f t="shared" si="21"/>
        <v>3301</v>
      </c>
      <c r="O566" s="101"/>
      <c r="P566" s="101"/>
      <c r="Q566" s="101"/>
      <c r="R566" s="101"/>
    </row>
    <row r="567" spans="2:18" ht="15">
      <c r="B567" s="650" t="s">
        <v>319</v>
      </c>
      <c r="C567" s="651" t="s">
        <v>1150</v>
      </c>
      <c r="D567" s="435" t="s">
        <v>338</v>
      </c>
      <c r="E567" s="650" t="s">
        <v>1151</v>
      </c>
      <c r="F567" s="651">
        <v>201512</v>
      </c>
      <c r="G567" s="652">
        <v>9922.2999999999993</v>
      </c>
      <c r="H567" s="112">
        <f t="shared" si="19"/>
        <v>2016</v>
      </c>
      <c r="I567" s="313">
        <v>20</v>
      </c>
      <c r="J567" s="107" t="s">
        <v>189</v>
      </c>
      <c r="K567" s="103"/>
      <c r="L567" s="101"/>
      <c r="M567" s="101">
        <f t="shared" si="21"/>
        <v>3301</v>
      </c>
      <c r="O567" s="101"/>
      <c r="P567" s="101"/>
      <c r="Q567" s="101"/>
      <c r="R567" s="101"/>
    </row>
    <row r="568" spans="2:18" ht="15">
      <c r="B568" s="650" t="s">
        <v>319</v>
      </c>
      <c r="C568" s="651" t="s">
        <v>1150</v>
      </c>
      <c r="D568" s="435" t="s">
        <v>338</v>
      </c>
      <c r="E568" s="650" t="s">
        <v>1151</v>
      </c>
      <c r="F568" s="651">
        <v>201512</v>
      </c>
      <c r="G568" s="652">
        <v>400436.29</v>
      </c>
      <c r="H568" s="112">
        <f t="shared" si="19"/>
        <v>2016</v>
      </c>
      <c r="I568" s="313">
        <v>20</v>
      </c>
      <c r="J568" s="107" t="s">
        <v>189</v>
      </c>
      <c r="K568" s="103"/>
      <c r="L568" s="101"/>
      <c r="M568" s="101">
        <f t="shared" si="21"/>
        <v>3301</v>
      </c>
      <c r="O568" s="101"/>
      <c r="P568" s="101"/>
      <c r="Q568" s="101"/>
      <c r="R568" s="101"/>
    </row>
    <row r="569" spans="2:18">
      <c r="B569" s="650" t="s">
        <v>319</v>
      </c>
      <c r="C569" s="651" t="s">
        <v>893</v>
      </c>
      <c r="D569" s="434" t="s">
        <v>338</v>
      </c>
      <c r="E569" s="650" t="s">
        <v>894</v>
      </c>
      <c r="F569" s="651">
        <v>201509</v>
      </c>
      <c r="G569" s="652">
        <v>44753.62</v>
      </c>
      <c r="H569" s="112">
        <f t="shared" si="19"/>
        <v>2015</v>
      </c>
      <c r="I569" s="313">
        <v>20</v>
      </c>
      <c r="J569" s="107" t="s">
        <v>189</v>
      </c>
      <c r="K569" s="103"/>
      <c r="L569" s="101"/>
      <c r="M569" s="101">
        <f t="shared" si="21"/>
        <v>3301</v>
      </c>
      <c r="O569" s="101"/>
      <c r="P569" s="101"/>
      <c r="Q569" s="101"/>
      <c r="R569" s="101"/>
    </row>
    <row r="570" spans="2:18">
      <c r="B570" s="650" t="s">
        <v>319</v>
      </c>
      <c r="C570" s="651" t="s">
        <v>893</v>
      </c>
      <c r="D570" s="434" t="s">
        <v>338</v>
      </c>
      <c r="E570" s="650" t="s">
        <v>894</v>
      </c>
      <c r="F570" s="651">
        <v>201509</v>
      </c>
      <c r="G570" s="652">
        <v>11424.95</v>
      </c>
      <c r="H570" s="112">
        <f t="shared" si="19"/>
        <v>2015</v>
      </c>
      <c r="I570" s="313">
        <v>20</v>
      </c>
      <c r="J570" s="107" t="s">
        <v>189</v>
      </c>
      <c r="K570" s="103"/>
      <c r="L570" s="101"/>
      <c r="M570" s="101">
        <f t="shared" si="21"/>
        <v>3301</v>
      </c>
      <c r="O570" s="101"/>
      <c r="P570" s="101"/>
      <c r="Q570" s="101"/>
      <c r="R570" s="101"/>
    </row>
    <row r="571" spans="2:18" ht="15">
      <c r="B571" s="650" t="s">
        <v>319</v>
      </c>
      <c r="C571" s="651" t="s">
        <v>893</v>
      </c>
      <c r="D571" s="435" t="s">
        <v>338</v>
      </c>
      <c r="E571" s="650" t="s">
        <v>894</v>
      </c>
      <c r="F571" s="651">
        <v>201510</v>
      </c>
      <c r="G571" s="652">
        <v>-258.39</v>
      </c>
      <c r="H571" s="112">
        <f t="shared" si="19"/>
        <v>2016</v>
      </c>
      <c r="I571" s="313">
        <v>20</v>
      </c>
      <c r="J571" s="107" t="s">
        <v>189</v>
      </c>
      <c r="K571" s="103"/>
      <c r="L571" s="101"/>
      <c r="M571" s="101">
        <f t="shared" si="21"/>
        <v>3301</v>
      </c>
      <c r="O571" s="101"/>
      <c r="P571" s="101"/>
      <c r="Q571" s="101"/>
      <c r="R571" s="101"/>
    </row>
    <row r="572" spans="2:18" ht="15">
      <c r="B572" s="650" t="s">
        <v>319</v>
      </c>
      <c r="C572" s="651" t="s">
        <v>893</v>
      </c>
      <c r="D572" s="435" t="s">
        <v>338</v>
      </c>
      <c r="E572" s="650" t="s">
        <v>894</v>
      </c>
      <c r="F572" s="651">
        <v>201510</v>
      </c>
      <c r="G572" s="652">
        <v>-15.52</v>
      </c>
      <c r="H572" s="112">
        <f t="shared" si="19"/>
        <v>2016</v>
      </c>
      <c r="I572" s="313">
        <v>20</v>
      </c>
      <c r="J572" s="107" t="s">
        <v>189</v>
      </c>
      <c r="K572" s="103"/>
      <c r="L572" s="101"/>
      <c r="M572" s="101">
        <f t="shared" si="21"/>
        <v>3301</v>
      </c>
      <c r="O572" s="101"/>
      <c r="P572" s="101"/>
      <c r="Q572" s="101"/>
      <c r="R572" s="101"/>
    </row>
    <row r="573" spans="2:18">
      <c r="B573" s="650" t="s">
        <v>319</v>
      </c>
      <c r="C573" s="651" t="s">
        <v>1152</v>
      </c>
      <c r="D573" s="434" t="s">
        <v>338</v>
      </c>
      <c r="E573" s="650" t="s">
        <v>1153</v>
      </c>
      <c r="F573" s="651">
        <v>201509</v>
      </c>
      <c r="G573" s="652">
        <v>207224.86000000002</v>
      </c>
      <c r="H573" s="112">
        <f t="shared" si="19"/>
        <v>2015</v>
      </c>
      <c r="I573" s="313">
        <v>20</v>
      </c>
      <c r="J573" s="107" t="s">
        <v>189</v>
      </c>
      <c r="K573" s="103"/>
      <c r="L573" s="101"/>
      <c r="M573" s="101">
        <f t="shared" si="21"/>
        <v>3301</v>
      </c>
      <c r="O573" s="101"/>
      <c r="P573" s="101"/>
      <c r="Q573" s="101"/>
      <c r="R573" s="101"/>
    </row>
    <row r="574" spans="2:18">
      <c r="B574" s="650" t="s">
        <v>319</v>
      </c>
      <c r="C574" s="651" t="s">
        <v>1152</v>
      </c>
      <c r="D574" s="434" t="s">
        <v>338</v>
      </c>
      <c r="E574" s="650" t="s">
        <v>1153</v>
      </c>
      <c r="F574" s="651">
        <v>201509</v>
      </c>
      <c r="G574" s="652">
        <v>5106.34</v>
      </c>
      <c r="H574" s="112">
        <f t="shared" si="19"/>
        <v>2015</v>
      </c>
      <c r="I574" s="313">
        <v>20</v>
      </c>
      <c r="J574" s="107" t="s">
        <v>189</v>
      </c>
      <c r="K574" s="103"/>
      <c r="L574" s="101"/>
      <c r="M574" s="101">
        <f t="shared" si="21"/>
        <v>3301</v>
      </c>
      <c r="O574" s="101"/>
      <c r="P574" s="101"/>
      <c r="Q574" s="101"/>
      <c r="R574" s="101"/>
    </row>
    <row r="575" spans="2:18" ht="15">
      <c r="B575" s="650" t="s">
        <v>319</v>
      </c>
      <c r="C575" s="651" t="s">
        <v>1152</v>
      </c>
      <c r="D575" s="435" t="s">
        <v>338</v>
      </c>
      <c r="E575" s="650" t="s">
        <v>1153</v>
      </c>
      <c r="F575" s="651">
        <v>201510</v>
      </c>
      <c r="G575" s="652">
        <v>328.21</v>
      </c>
      <c r="H575" s="112">
        <f t="shared" si="19"/>
        <v>2016</v>
      </c>
      <c r="I575" s="313">
        <v>20</v>
      </c>
      <c r="J575" s="107" t="s">
        <v>189</v>
      </c>
      <c r="K575" s="103"/>
      <c r="L575" s="101"/>
      <c r="M575" s="101">
        <f t="shared" si="21"/>
        <v>3301</v>
      </c>
      <c r="O575" s="101"/>
      <c r="P575" s="101"/>
      <c r="Q575" s="101"/>
      <c r="R575" s="101"/>
    </row>
    <row r="576" spans="2:18" ht="15">
      <c r="B576" s="650" t="s">
        <v>319</v>
      </c>
      <c r="C576" s="651" t="s">
        <v>1152</v>
      </c>
      <c r="D576" s="435" t="s">
        <v>338</v>
      </c>
      <c r="E576" s="650" t="s">
        <v>1153</v>
      </c>
      <c r="F576" s="651">
        <v>201510</v>
      </c>
      <c r="G576" s="652">
        <v>8.1</v>
      </c>
      <c r="H576" s="112">
        <f t="shared" si="19"/>
        <v>2016</v>
      </c>
      <c r="I576" s="313">
        <v>20</v>
      </c>
      <c r="J576" s="107" t="s">
        <v>189</v>
      </c>
      <c r="K576" s="103"/>
      <c r="L576" s="101"/>
      <c r="M576" s="101">
        <f t="shared" si="21"/>
        <v>3301</v>
      </c>
      <c r="O576" s="101"/>
      <c r="P576" s="101"/>
      <c r="Q576" s="101"/>
      <c r="R576" s="101"/>
    </row>
    <row r="577" spans="2:18" ht="15">
      <c r="B577" s="650" t="s">
        <v>319</v>
      </c>
      <c r="C577" s="651" t="s">
        <v>1152</v>
      </c>
      <c r="D577" s="435" t="s">
        <v>338</v>
      </c>
      <c r="E577" s="650" t="s">
        <v>1153</v>
      </c>
      <c r="F577" s="651">
        <v>201511</v>
      </c>
      <c r="G577" s="652">
        <v>-1453.94</v>
      </c>
      <c r="H577" s="112">
        <f t="shared" si="19"/>
        <v>2016</v>
      </c>
      <c r="I577" s="313">
        <v>20</v>
      </c>
      <c r="J577" s="107" t="s">
        <v>189</v>
      </c>
      <c r="K577" s="103"/>
      <c r="L577" s="101"/>
      <c r="M577" s="101">
        <f t="shared" si="21"/>
        <v>3301</v>
      </c>
      <c r="O577" s="101"/>
      <c r="P577" s="101"/>
      <c r="Q577" s="101"/>
      <c r="R577" s="101"/>
    </row>
    <row r="578" spans="2:18" ht="15">
      <c r="B578" s="650" t="s">
        <v>319</v>
      </c>
      <c r="C578" s="651" t="s">
        <v>1152</v>
      </c>
      <c r="D578" s="435" t="s">
        <v>338</v>
      </c>
      <c r="E578" s="650" t="s">
        <v>1153</v>
      </c>
      <c r="F578" s="651">
        <v>201511</v>
      </c>
      <c r="G578" s="652">
        <v>-35.83</v>
      </c>
      <c r="H578" s="112">
        <f t="shared" si="19"/>
        <v>2016</v>
      </c>
      <c r="I578" s="313">
        <v>20</v>
      </c>
      <c r="J578" s="107" t="s">
        <v>189</v>
      </c>
      <c r="K578" s="103"/>
      <c r="L578" s="101"/>
      <c r="M578" s="101">
        <f t="shared" si="21"/>
        <v>3301</v>
      </c>
      <c r="O578" s="101"/>
      <c r="P578" s="101"/>
      <c r="Q578" s="101"/>
      <c r="R578" s="101"/>
    </row>
    <row r="579" spans="2:18" ht="15">
      <c r="B579" s="650" t="s">
        <v>319</v>
      </c>
      <c r="C579" s="651" t="s">
        <v>1152</v>
      </c>
      <c r="D579" s="435" t="s">
        <v>338</v>
      </c>
      <c r="E579" s="650" t="s">
        <v>1153</v>
      </c>
      <c r="F579" s="651">
        <v>201512</v>
      </c>
      <c r="G579" s="652">
        <v>0.71</v>
      </c>
      <c r="H579" s="112">
        <f t="shared" si="19"/>
        <v>2016</v>
      </c>
      <c r="I579" s="313">
        <v>20</v>
      </c>
      <c r="J579" s="107" t="s">
        <v>189</v>
      </c>
      <c r="K579" s="103"/>
      <c r="L579" s="101"/>
      <c r="M579" s="101">
        <f t="shared" si="21"/>
        <v>3301</v>
      </c>
      <c r="O579" s="101"/>
      <c r="P579" s="101"/>
      <c r="Q579" s="101"/>
      <c r="R579" s="101"/>
    </row>
    <row r="580" spans="2:18" ht="15">
      <c r="B580" s="650" t="s">
        <v>319</v>
      </c>
      <c r="C580" s="651" t="s">
        <v>1152</v>
      </c>
      <c r="D580" s="435" t="s">
        <v>338</v>
      </c>
      <c r="E580" s="650" t="s">
        <v>1153</v>
      </c>
      <c r="F580" s="651">
        <v>201512</v>
      </c>
      <c r="G580" s="652">
        <v>28.63</v>
      </c>
      <c r="H580" s="112">
        <f t="shared" si="19"/>
        <v>2016</v>
      </c>
      <c r="I580" s="313">
        <v>20</v>
      </c>
      <c r="J580" s="107" t="s">
        <v>189</v>
      </c>
      <c r="K580" s="103"/>
      <c r="L580" s="101"/>
      <c r="M580" s="101">
        <f t="shared" si="21"/>
        <v>3301</v>
      </c>
      <c r="O580" s="101"/>
      <c r="P580" s="101"/>
      <c r="Q580" s="101"/>
      <c r="R580" s="101"/>
    </row>
    <row r="581" spans="2:18" ht="15">
      <c r="B581" s="650" t="s">
        <v>319</v>
      </c>
      <c r="C581" s="651" t="s">
        <v>1154</v>
      </c>
      <c r="D581" s="435" t="s">
        <v>338</v>
      </c>
      <c r="E581" s="650" t="s">
        <v>1155</v>
      </c>
      <c r="F581" s="651">
        <v>201511</v>
      </c>
      <c r="G581" s="652">
        <v>1596.26</v>
      </c>
      <c r="H581" s="112">
        <f t="shared" si="19"/>
        <v>2016</v>
      </c>
      <c r="I581" s="313">
        <v>20</v>
      </c>
      <c r="J581" s="107" t="s">
        <v>189</v>
      </c>
      <c r="K581" s="103"/>
      <c r="L581" s="101"/>
      <c r="M581" s="101">
        <f t="shared" si="21"/>
        <v>3301</v>
      </c>
      <c r="O581" s="101"/>
      <c r="P581" s="101"/>
      <c r="Q581" s="101"/>
      <c r="R581" s="101"/>
    </row>
    <row r="582" spans="2:18" ht="15">
      <c r="B582" s="650" t="s">
        <v>319</v>
      </c>
      <c r="C582" s="651" t="s">
        <v>1154</v>
      </c>
      <c r="D582" s="435" t="s">
        <v>338</v>
      </c>
      <c r="E582" s="650" t="s">
        <v>1155</v>
      </c>
      <c r="F582" s="651">
        <v>201511</v>
      </c>
      <c r="G582" s="652">
        <v>66.59</v>
      </c>
      <c r="H582" s="112">
        <f t="shared" si="19"/>
        <v>2016</v>
      </c>
      <c r="I582" s="313">
        <v>20</v>
      </c>
      <c r="J582" s="107" t="s">
        <v>189</v>
      </c>
      <c r="K582" s="103"/>
      <c r="L582" s="101"/>
      <c r="M582" s="101">
        <f t="shared" si="21"/>
        <v>3301</v>
      </c>
      <c r="O582" s="101"/>
      <c r="P582" s="101"/>
      <c r="Q582" s="101"/>
      <c r="R582" s="101"/>
    </row>
    <row r="583" spans="2:18">
      <c r="B583" s="650" t="s">
        <v>319</v>
      </c>
      <c r="C583" s="651" t="s">
        <v>1041</v>
      </c>
      <c r="D583" s="434" t="s">
        <v>338</v>
      </c>
      <c r="E583" s="650" t="s">
        <v>1156</v>
      </c>
      <c r="F583" s="651">
        <v>201509</v>
      </c>
      <c r="G583" s="652">
        <v>-1193.73</v>
      </c>
      <c r="H583" s="112">
        <f t="shared" si="19"/>
        <v>2015</v>
      </c>
      <c r="I583" s="313">
        <v>20</v>
      </c>
      <c r="J583" s="107" t="s">
        <v>189</v>
      </c>
      <c r="K583" s="103"/>
      <c r="L583" s="101"/>
      <c r="M583" s="101">
        <f t="shared" si="21"/>
        <v>3301</v>
      </c>
      <c r="O583" s="101"/>
      <c r="P583" s="101"/>
      <c r="Q583" s="101"/>
      <c r="R583" s="101"/>
    </row>
    <row r="584" spans="2:18">
      <c r="B584" s="650" t="s">
        <v>319</v>
      </c>
      <c r="C584" s="651" t="s">
        <v>1041</v>
      </c>
      <c r="D584" s="434" t="s">
        <v>338</v>
      </c>
      <c r="E584" s="650" t="s">
        <v>1156</v>
      </c>
      <c r="F584" s="651">
        <v>201509</v>
      </c>
      <c r="G584" s="652">
        <v>-109.02</v>
      </c>
      <c r="H584" s="112">
        <f t="shared" ref="H584:H924" si="22">IF(F584&gt;$H$5,0+2016,0+2015)</f>
        <v>2015</v>
      </c>
      <c r="I584" s="313">
        <v>20</v>
      </c>
      <c r="J584" s="107" t="s">
        <v>189</v>
      </c>
      <c r="K584" s="103"/>
      <c r="L584" s="101"/>
      <c r="M584" s="101">
        <f t="shared" si="21"/>
        <v>3301</v>
      </c>
      <c r="O584" s="101"/>
      <c r="P584" s="101"/>
      <c r="Q584" s="101"/>
      <c r="R584" s="101"/>
    </row>
    <row r="585" spans="2:18" ht="15">
      <c r="B585" s="650" t="s">
        <v>319</v>
      </c>
      <c r="C585" s="651" t="s">
        <v>1041</v>
      </c>
      <c r="D585" s="435" t="s">
        <v>338</v>
      </c>
      <c r="E585" s="650" t="s">
        <v>1042</v>
      </c>
      <c r="F585" s="651">
        <v>201510</v>
      </c>
      <c r="G585" s="652">
        <v>52.48</v>
      </c>
      <c r="H585" s="112">
        <f t="shared" si="22"/>
        <v>2016</v>
      </c>
      <c r="I585" s="313">
        <v>20</v>
      </c>
      <c r="J585" s="107" t="s">
        <v>189</v>
      </c>
      <c r="K585" s="103"/>
      <c r="L585" s="101"/>
      <c r="M585" s="101">
        <f t="shared" si="21"/>
        <v>3301</v>
      </c>
      <c r="O585" s="101"/>
      <c r="P585" s="101"/>
      <c r="Q585" s="101"/>
      <c r="R585" s="101"/>
    </row>
    <row r="586" spans="2:18" ht="15">
      <c r="B586" s="650" t="s">
        <v>319</v>
      </c>
      <c r="C586" s="651" t="s">
        <v>1041</v>
      </c>
      <c r="D586" s="435" t="s">
        <v>338</v>
      </c>
      <c r="E586" s="650" t="s">
        <v>1042</v>
      </c>
      <c r="F586" s="651">
        <v>201510</v>
      </c>
      <c r="G586" s="652">
        <v>4.8</v>
      </c>
      <c r="H586" s="112">
        <f t="shared" si="22"/>
        <v>2016</v>
      </c>
      <c r="I586" s="313">
        <v>20</v>
      </c>
      <c r="J586" s="107" t="s">
        <v>189</v>
      </c>
      <c r="K586" s="103"/>
      <c r="L586" s="101"/>
      <c r="M586" s="101">
        <f t="shared" si="21"/>
        <v>3301</v>
      </c>
      <c r="O586" s="101"/>
      <c r="P586" s="101"/>
      <c r="Q586" s="101"/>
      <c r="R586" s="101"/>
    </row>
    <row r="587" spans="2:18" ht="15">
      <c r="B587" s="650" t="s">
        <v>319</v>
      </c>
      <c r="C587" s="651" t="s">
        <v>1041</v>
      </c>
      <c r="D587" s="435" t="s">
        <v>338</v>
      </c>
      <c r="E587" s="650" t="s">
        <v>1042</v>
      </c>
      <c r="F587" s="651">
        <v>201511</v>
      </c>
      <c r="G587" s="652">
        <v>-4.5599999999999996</v>
      </c>
      <c r="H587" s="112">
        <f t="shared" si="22"/>
        <v>2016</v>
      </c>
      <c r="I587" s="313">
        <v>20</v>
      </c>
      <c r="J587" s="107" t="s">
        <v>189</v>
      </c>
      <c r="K587" s="103"/>
      <c r="L587" s="101"/>
      <c r="M587" s="101">
        <f t="shared" si="21"/>
        <v>3301</v>
      </c>
      <c r="O587" s="101"/>
      <c r="P587" s="101"/>
      <c r="Q587" s="101"/>
      <c r="R587" s="101"/>
    </row>
    <row r="588" spans="2:18" ht="15">
      <c r="B588" s="650" t="s">
        <v>319</v>
      </c>
      <c r="C588" s="651" t="s">
        <v>1041</v>
      </c>
      <c r="D588" s="435" t="s">
        <v>338</v>
      </c>
      <c r="E588" s="650" t="s">
        <v>1042</v>
      </c>
      <c r="F588" s="651">
        <v>201511</v>
      </c>
      <c r="G588" s="652">
        <v>4.49</v>
      </c>
      <c r="H588" s="112">
        <f t="shared" si="22"/>
        <v>2016</v>
      </c>
      <c r="I588" s="313">
        <v>20</v>
      </c>
      <c r="J588" s="107" t="s">
        <v>189</v>
      </c>
      <c r="K588" s="103"/>
      <c r="L588" s="101"/>
      <c r="M588" s="101">
        <f t="shared" si="21"/>
        <v>3301</v>
      </c>
      <c r="O588" s="101"/>
      <c r="P588" s="101"/>
      <c r="Q588" s="101"/>
      <c r="R588" s="101"/>
    </row>
    <row r="589" spans="2:18" ht="15">
      <c r="B589" s="650" t="s">
        <v>319</v>
      </c>
      <c r="C589" s="651" t="s">
        <v>1041</v>
      </c>
      <c r="D589" s="435" t="s">
        <v>338</v>
      </c>
      <c r="E589" s="650" t="s">
        <v>1042</v>
      </c>
      <c r="F589" s="651">
        <v>201512</v>
      </c>
      <c r="G589" s="652">
        <v>1.07</v>
      </c>
      <c r="H589" s="112">
        <f t="shared" si="22"/>
        <v>2016</v>
      </c>
      <c r="I589" s="313">
        <v>20</v>
      </c>
      <c r="J589" s="107" t="s">
        <v>189</v>
      </c>
      <c r="K589" s="103"/>
      <c r="L589" s="101"/>
      <c r="M589" s="101">
        <f t="shared" si="21"/>
        <v>3301</v>
      </c>
      <c r="O589" s="101"/>
      <c r="P589" s="101"/>
      <c r="Q589" s="101"/>
      <c r="R589" s="101"/>
    </row>
    <row r="590" spans="2:18" ht="15">
      <c r="B590" s="650" t="s">
        <v>319</v>
      </c>
      <c r="C590" s="651" t="s">
        <v>1041</v>
      </c>
      <c r="D590" s="435" t="s">
        <v>338</v>
      </c>
      <c r="E590" s="650" t="s">
        <v>1042</v>
      </c>
      <c r="F590" s="651">
        <v>201512</v>
      </c>
      <c r="G590" s="652">
        <v>9.66</v>
      </c>
      <c r="H590" s="112">
        <f t="shared" si="22"/>
        <v>2016</v>
      </c>
      <c r="I590" s="313">
        <v>20</v>
      </c>
      <c r="J590" s="107" t="s">
        <v>189</v>
      </c>
      <c r="K590" s="103"/>
      <c r="L590" s="101"/>
      <c r="M590" s="101">
        <f t="shared" si="21"/>
        <v>3301</v>
      </c>
      <c r="O590" s="101"/>
      <c r="P590" s="101"/>
      <c r="Q590" s="101"/>
      <c r="R590" s="101"/>
    </row>
    <row r="591" spans="2:18">
      <c r="B591" s="650" t="s">
        <v>319</v>
      </c>
      <c r="C591" s="651" t="s">
        <v>997</v>
      </c>
      <c r="D591" s="434" t="s">
        <v>338</v>
      </c>
      <c r="E591" s="650" t="s">
        <v>1157</v>
      </c>
      <c r="F591" s="651">
        <v>201509</v>
      </c>
      <c r="G591" s="652">
        <v>-754.32</v>
      </c>
      <c r="H591" s="112">
        <f t="shared" si="22"/>
        <v>2015</v>
      </c>
      <c r="I591" s="313">
        <v>20</v>
      </c>
      <c r="J591" s="107" t="s">
        <v>189</v>
      </c>
      <c r="K591" s="103"/>
      <c r="L591" s="101"/>
      <c r="M591" s="101">
        <f t="shared" si="21"/>
        <v>3301</v>
      </c>
      <c r="O591" s="101"/>
      <c r="P591" s="101"/>
      <c r="Q591" s="101"/>
      <c r="R591" s="101"/>
    </row>
    <row r="592" spans="2:18">
      <c r="B592" s="650" t="s">
        <v>319</v>
      </c>
      <c r="C592" s="651" t="s">
        <v>997</v>
      </c>
      <c r="D592" s="434" t="s">
        <v>338</v>
      </c>
      <c r="E592" s="650" t="s">
        <v>1157</v>
      </c>
      <c r="F592" s="651">
        <v>201509</v>
      </c>
      <c r="G592" s="652">
        <v>-17.72</v>
      </c>
      <c r="H592" s="112">
        <f t="shared" si="22"/>
        <v>2015</v>
      </c>
      <c r="I592" s="313">
        <v>20</v>
      </c>
      <c r="J592" s="107" t="s">
        <v>189</v>
      </c>
      <c r="K592" s="103"/>
      <c r="L592" s="101"/>
      <c r="M592" s="101">
        <f t="shared" si="21"/>
        <v>3301</v>
      </c>
      <c r="O592" s="101"/>
      <c r="P592" s="101"/>
      <c r="Q592" s="101"/>
      <c r="R592" s="101"/>
    </row>
    <row r="593" spans="2:18">
      <c r="B593" s="650" t="s">
        <v>319</v>
      </c>
      <c r="C593" s="651" t="s">
        <v>1158</v>
      </c>
      <c r="D593" s="434" t="s">
        <v>338</v>
      </c>
      <c r="E593" s="650" t="s">
        <v>1159</v>
      </c>
      <c r="F593" s="651">
        <v>201509</v>
      </c>
      <c r="G593" s="652">
        <v>32723.7</v>
      </c>
      <c r="H593" s="112">
        <f t="shared" si="22"/>
        <v>2015</v>
      </c>
      <c r="I593" s="313">
        <v>20</v>
      </c>
      <c r="J593" s="107" t="s">
        <v>189</v>
      </c>
      <c r="K593" s="103"/>
      <c r="L593" s="101"/>
      <c r="M593" s="101">
        <f t="shared" si="21"/>
        <v>3301</v>
      </c>
      <c r="O593" s="101"/>
      <c r="P593" s="101"/>
      <c r="Q593" s="101"/>
      <c r="R593" s="101"/>
    </row>
    <row r="594" spans="2:18">
      <c r="B594" s="650" t="s">
        <v>319</v>
      </c>
      <c r="C594" s="651" t="s">
        <v>1158</v>
      </c>
      <c r="D594" s="434" t="s">
        <v>338</v>
      </c>
      <c r="E594" s="650" t="s">
        <v>1159</v>
      </c>
      <c r="F594" s="651">
        <v>201509</v>
      </c>
      <c r="G594" s="652">
        <v>1565.71</v>
      </c>
      <c r="H594" s="112">
        <f t="shared" si="22"/>
        <v>2015</v>
      </c>
      <c r="I594" s="313">
        <v>20</v>
      </c>
      <c r="J594" s="107" t="s">
        <v>189</v>
      </c>
      <c r="K594" s="103"/>
      <c r="L594" s="101"/>
      <c r="M594" s="101">
        <f t="shared" si="21"/>
        <v>3301</v>
      </c>
      <c r="O594" s="101"/>
      <c r="P594" s="101"/>
      <c r="Q594" s="101"/>
      <c r="R594" s="101"/>
    </row>
    <row r="595" spans="2:18" ht="15">
      <c r="B595" s="650" t="s">
        <v>319</v>
      </c>
      <c r="C595" s="651" t="s">
        <v>1158</v>
      </c>
      <c r="D595" s="435" t="s">
        <v>338</v>
      </c>
      <c r="E595" s="650" t="s">
        <v>1160</v>
      </c>
      <c r="F595" s="651">
        <v>201510</v>
      </c>
      <c r="G595" s="652">
        <v>659.67</v>
      </c>
      <c r="H595" s="112">
        <f t="shared" si="22"/>
        <v>2016</v>
      </c>
      <c r="I595" s="313">
        <v>20</v>
      </c>
      <c r="J595" s="107" t="s">
        <v>189</v>
      </c>
      <c r="K595" s="103"/>
      <c r="L595" s="101"/>
      <c r="M595" s="101">
        <f t="shared" si="21"/>
        <v>3301</v>
      </c>
      <c r="O595" s="101"/>
      <c r="P595" s="101"/>
      <c r="Q595" s="101"/>
      <c r="R595" s="101"/>
    </row>
    <row r="596" spans="2:18" ht="15">
      <c r="B596" s="650" t="s">
        <v>319</v>
      </c>
      <c r="C596" s="651" t="s">
        <v>1158</v>
      </c>
      <c r="D596" s="435" t="s">
        <v>338</v>
      </c>
      <c r="E596" s="650" t="s">
        <v>1160</v>
      </c>
      <c r="F596" s="651">
        <v>201510</v>
      </c>
      <c r="G596" s="652">
        <v>31.55</v>
      </c>
      <c r="H596" s="112">
        <f t="shared" si="22"/>
        <v>2016</v>
      </c>
      <c r="I596" s="313">
        <v>20</v>
      </c>
      <c r="J596" s="107" t="s">
        <v>189</v>
      </c>
      <c r="K596" s="103"/>
      <c r="L596" s="101"/>
      <c r="M596" s="101">
        <f t="shared" si="21"/>
        <v>3301</v>
      </c>
      <c r="O596" s="101"/>
      <c r="P596" s="101"/>
      <c r="Q596" s="101"/>
      <c r="R596" s="101"/>
    </row>
    <row r="597" spans="2:18" ht="15">
      <c r="B597" s="650" t="s">
        <v>319</v>
      </c>
      <c r="C597" s="651" t="s">
        <v>1158</v>
      </c>
      <c r="D597" s="435" t="s">
        <v>338</v>
      </c>
      <c r="E597" s="650" t="s">
        <v>1160</v>
      </c>
      <c r="F597" s="651">
        <v>201511</v>
      </c>
      <c r="G597" s="652">
        <v>-448.14</v>
      </c>
      <c r="H597" s="112">
        <f t="shared" si="22"/>
        <v>2016</v>
      </c>
      <c r="I597" s="313">
        <v>20</v>
      </c>
      <c r="J597" s="107" t="s">
        <v>189</v>
      </c>
      <c r="K597" s="103"/>
      <c r="L597" s="101"/>
      <c r="M597" s="101">
        <f t="shared" si="21"/>
        <v>3301</v>
      </c>
      <c r="O597" s="101"/>
      <c r="P597" s="101"/>
      <c r="Q597" s="101"/>
      <c r="R597" s="101"/>
    </row>
    <row r="598" spans="2:18" ht="15">
      <c r="B598" s="650" t="s">
        <v>319</v>
      </c>
      <c r="C598" s="651" t="s">
        <v>1158</v>
      </c>
      <c r="D598" s="435" t="s">
        <v>338</v>
      </c>
      <c r="E598" s="650" t="s">
        <v>1160</v>
      </c>
      <c r="F598" s="651">
        <v>201511</v>
      </c>
      <c r="G598" s="652">
        <v>-21.44</v>
      </c>
      <c r="H598" s="112">
        <f t="shared" si="22"/>
        <v>2016</v>
      </c>
      <c r="I598" s="313">
        <v>20</v>
      </c>
      <c r="J598" s="107" t="s">
        <v>189</v>
      </c>
      <c r="K598" s="103"/>
      <c r="L598" s="101"/>
      <c r="M598" s="101">
        <f t="shared" si="21"/>
        <v>3301</v>
      </c>
      <c r="O598" s="101"/>
      <c r="P598" s="101"/>
      <c r="Q598" s="101"/>
      <c r="R598" s="101"/>
    </row>
    <row r="599" spans="2:18" ht="15">
      <c r="B599" s="650" t="s">
        <v>319</v>
      </c>
      <c r="C599" s="651" t="s">
        <v>1158</v>
      </c>
      <c r="D599" s="435" t="s">
        <v>338</v>
      </c>
      <c r="E599" s="650" t="s">
        <v>1160</v>
      </c>
      <c r="F599" s="651">
        <v>201512</v>
      </c>
      <c r="G599" s="652">
        <v>0.74</v>
      </c>
      <c r="H599" s="112">
        <f t="shared" si="22"/>
        <v>2016</v>
      </c>
      <c r="I599" s="313">
        <v>20</v>
      </c>
      <c r="J599" s="107" t="s">
        <v>189</v>
      </c>
      <c r="K599" s="103"/>
      <c r="L599" s="101"/>
      <c r="M599" s="101">
        <f t="shared" si="21"/>
        <v>3301</v>
      </c>
      <c r="O599" s="101"/>
      <c r="P599" s="101"/>
      <c r="Q599" s="101"/>
      <c r="R599" s="101"/>
    </row>
    <row r="600" spans="2:18" ht="15">
      <c r="B600" s="650" t="s">
        <v>319</v>
      </c>
      <c r="C600" s="651" t="s">
        <v>1158</v>
      </c>
      <c r="D600" s="435" t="s">
        <v>338</v>
      </c>
      <c r="E600" s="650" t="s">
        <v>1160</v>
      </c>
      <c r="F600" s="651">
        <v>201512</v>
      </c>
      <c r="G600" s="652">
        <v>15.74</v>
      </c>
      <c r="H600" s="112">
        <f t="shared" si="22"/>
        <v>2016</v>
      </c>
      <c r="I600" s="313">
        <v>20</v>
      </c>
      <c r="J600" s="107" t="s">
        <v>189</v>
      </c>
      <c r="K600" s="103"/>
      <c r="L600" s="101"/>
      <c r="M600" s="101">
        <f t="shared" si="21"/>
        <v>3301</v>
      </c>
      <c r="O600" s="101"/>
      <c r="P600" s="101"/>
      <c r="Q600" s="101"/>
      <c r="R600" s="101"/>
    </row>
    <row r="601" spans="2:18" ht="15">
      <c r="B601" s="650" t="s">
        <v>319</v>
      </c>
      <c r="C601" s="651" t="s">
        <v>1161</v>
      </c>
      <c r="D601" s="435" t="s">
        <v>335</v>
      </c>
      <c r="E601" s="650" t="s">
        <v>1162</v>
      </c>
      <c r="F601" s="651">
        <v>201512</v>
      </c>
      <c r="G601" s="652">
        <v>39428.370000000003</v>
      </c>
      <c r="H601" s="112">
        <f t="shared" si="22"/>
        <v>2016</v>
      </c>
      <c r="I601" s="313">
        <v>20</v>
      </c>
      <c r="J601" s="107" t="s">
        <v>189</v>
      </c>
      <c r="K601" s="103"/>
      <c r="L601" s="101"/>
      <c r="M601" s="101">
        <f t="shared" si="21"/>
        <v>3301</v>
      </c>
      <c r="O601" s="101"/>
      <c r="P601" s="101"/>
      <c r="Q601" s="101"/>
      <c r="R601" s="101"/>
    </row>
    <row r="602" spans="2:18" ht="15">
      <c r="B602" s="650" t="s">
        <v>319</v>
      </c>
      <c r="C602" s="651" t="s">
        <v>1161</v>
      </c>
      <c r="D602" s="435" t="s">
        <v>335</v>
      </c>
      <c r="E602" s="650" t="s">
        <v>1162</v>
      </c>
      <c r="F602" s="651">
        <v>201512</v>
      </c>
      <c r="G602" s="652">
        <v>476956.19</v>
      </c>
      <c r="H602" s="112">
        <f t="shared" si="22"/>
        <v>2016</v>
      </c>
      <c r="I602" s="313">
        <v>20</v>
      </c>
      <c r="J602" s="107" t="s">
        <v>189</v>
      </c>
      <c r="K602" s="103"/>
      <c r="L602" s="101"/>
      <c r="M602" s="101">
        <f t="shared" si="21"/>
        <v>3301</v>
      </c>
      <c r="O602" s="101"/>
      <c r="P602" s="101"/>
      <c r="Q602" s="101"/>
      <c r="R602" s="101"/>
    </row>
    <row r="603" spans="2:18">
      <c r="B603" s="650" t="s">
        <v>326</v>
      </c>
      <c r="C603" s="651" t="s">
        <v>1163</v>
      </c>
      <c r="D603" s="434" t="s">
        <v>335</v>
      </c>
      <c r="E603" s="650" t="s">
        <v>1164</v>
      </c>
      <c r="F603" s="651">
        <v>201509</v>
      </c>
      <c r="G603" s="652">
        <v>6650.31</v>
      </c>
      <c r="H603" s="112">
        <f t="shared" si="22"/>
        <v>2015</v>
      </c>
      <c r="I603" s="313">
        <v>20</v>
      </c>
      <c r="J603" s="107" t="s">
        <v>189</v>
      </c>
      <c r="K603" s="103"/>
      <c r="L603" s="101"/>
      <c r="M603" s="101">
        <f t="shared" si="21"/>
        <v>3301</v>
      </c>
      <c r="O603" s="101"/>
      <c r="P603" s="101"/>
      <c r="Q603" s="101"/>
      <c r="R603" s="101"/>
    </row>
    <row r="604" spans="2:18">
      <c r="B604" s="650" t="s">
        <v>319</v>
      </c>
      <c r="C604" s="651" t="s">
        <v>1163</v>
      </c>
      <c r="D604" s="434" t="s">
        <v>335</v>
      </c>
      <c r="E604" s="650" t="s">
        <v>1164</v>
      </c>
      <c r="F604" s="651">
        <v>201509</v>
      </c>
      <c r="G604" s="652">
        <v>341419.16000000003</v>
      </c>
      <c r="H604" s="112">
        <f t="shared" si="22"/>
        <v>2015</v>
      </c>
      <c r="I604" s="313">
        <v>20</v>
      </c>
      <c r="J604" s="107" t="s">
        <v>189</v>
      </c>
      <c r="K604" s="103"/>
      <c r="L604" s="101"/>
      <c r="M604" s="101">
        <f t="shared" si="21"/>
        <v>3301</v>
      </c>
      <c r="O604" s="101"/>
      <c r="P604" s="101"/>
      <c r="Q604" s="101"/>
      <c r="R604" s="101"/>
    </row>
    <row r="605" spans="2:18">
      <c r="B605" s="650" t="s">
        <v>319</v>
      </c>
      <c r="C605" s="651" t="s">
        <v>1163</v>
      </c>
      <c r="D605" s="434" t="s">
        <v>335</v>
      </c>
      <c r="E605" s="650" t="s">
        <v>1164</v>
      </c>
      <c r="F605" s="651">
        <v>201509</v>
      </c>
      <c r="G605" s="652">
        <v>71756.88</v>
      </c>
      <c r="H605" s="112">
        <f t="shared" si="22"/>
        <v>2015</v>
      </c>
      <c r="I605" s="313">
        <v>20</v>
      </c>
      <c r="J605" s="107" t="s">
        <v>189</v>
      </c>
      <c r="K605" s="103"/>
      <c r="L605" s="101"/>
      <c r="M605" s="101">
        <f t="shared" si="21"/>
        <v>3301</v>
      </c>
      <c r="O605" s="101"/>
      <c r="P605" s="101"/>
      <c r="Q605" s="101"/>
      <c r="R605" s="101"/>
    </row>
    <row r="606" spans="2:18" ht="15">
      <c r="B606" s="650" t="s">
        <v>326</v>
      </c>
      <c r="C606" s="651" t="s">
        <v>1163</v>
      </c>
      <c r="D606" s="435" t="s">
        <v>335</v>
      </c>
      <c r="E606" s="650" t="s">
        <v>1164</v>
      </c>
      <c r="F606" s="651">
        <v>201510</v>
      </c>
      <c r="G606" s="652">
        <v>-198.44</v>
      </c>
      <c r="H606" s="112">
        <f t="shared" si="22"/>
        <v>2016</v>
      </c>
      <c r="I606" s="313">
        <v>20</v>
      </c>
      <c r="J606" s="107" t="s">
        <v>189</v>
      </c>
      <c r="K606" s="103"/>
      <c r="L606" s="101"/>
      <c r="M606" s="101">
        <f t="shared" si="21"/>
        <v>3301</v>
      </c>
      <c r="O606" s="101"/>
      <c r="P606" s="101"/>
      <c r="Q606" s="101"/>
      <c r="R606" s="101"/>
    </row>
    <row r="607" spans="2:18" ht="15">
      <c r="B607" s="650" t="s">
        <v>319</v>
      </c>
      <c r="C607" s="651" t="s">
        <v>1163</v>
      </c>
      <c r="D607" s="435" t="s">
        <v>335</v>
      </c>
      <c r="E607" s="650" t="s">
        <v>1164</v>
      </c>
      <c r="F607" s="651">
        <v>201510</v>
      </c>
      <c r="G607" s="652">
        <v>-10188.42</v>
      </c>
      <c r="H607" s="112">
        <f t="shared" si="22"/>
        <v>2016</v>
      </c>
      <c r="I607" s="313">
        <v>20</v>
      </c>
      <c r="J607" s="107" t="s">
        <v>189</v>
      </c>
      <c r="K607" s="103"/>
      <c r="L607" s="101"/>
      <c r="M607" s="101">
        <f t="shared" si="21"/>
        <v>3301</v>
      </c>
      <c r="O607" s="101"/>
      <c r="P607" s="101"/>
      <c r="Q607" s="101"/>
      <c r="R607" s="101"/>
    </row>
    <row r="608" spans="2:18" ht="15">
      <c r="B608" s="650" t="s">
        <v>319</v>
      </c>
      <c r="C608" s="651" t="s">
        <v>1163</v>
      </c>
      <c r="D608" s="435" t="s">
        <v>335</v>
      </c>
      <c r="E608" s="650" t="s">
        <v>1164</v>
      </c>
      <c r="F608" s="651">
        <v>201510</v>
      </c>
      <c r="G608" s="652">
        <v>-2141.33</v>
      </c>
      <c r="H608" s="112">
        <f t="shared" si="22"/>
        <v>2016</v>
      </c>
      <c r="I608" s="313">
        <v>20</v>
      </c>
      <c r="J608" s="107" t="s">
        <v>189</v>
      </c>
      <c r="K608" s="103"/>
      <c r="L608" s="101"/>
      <c r="M608" s="101">
        <f t="shared" si="21"/>
        <v>3301</v>
      </c>
      <c r="O608" s="101"/>
      <c r="P608" s="101"/>
      <c r="Q608" s="101"/>
      <c r="R608" s="101"/>
    </row>
    <row r="609" spans="2:18" ht="15">
      <c r="B609" s="650" t="s">
        <v>326</v>
      </c>
      <c r="C609" s="651" t="s">
        <v>1163</v>
      </c>
      <c r="D609" s="435" t="s">
        <v>335</v>
      </c>
      <c r="E609" s="650" t="s">
        <v>1164</v>
      </c>
      <c r="F609" s="651">
        <v>201511</v>
      </c>
      <c r="G609" s="652">
        <v>-50.64</v>
      </c>
      <c r="H609" s="112">
        <f t="shared" si="22"/>
        <v>2016</v>
      </c>
      <c r="I609" s="313">
        <v>20</v>
      </c>
      <c r="J609" s="107" t="s">
        <v>189</v>
      </c>
      <c r="K609" s="103"/>
      <c r="L609" s="101"/>
      <c r="M609" s="101">
        <f t="shared" si="21"/>
        <v>3301</v>
      </c>
      <c r="O609" s="101"/>
      <c r="P609" s="101"/>
      <c r="Q609" s="101"/>
      <c r="R609" s="101"/>
    </row>
    <row r="610" spans="2:18" ht="15">
      <c r="B610" s="650" t="s">
        <v>319</v>
      </c>
      <c r="C610" s="651" t="s">
        <v>1163</v>
      </c>
      <c r="D610" s="435" t="s">
        <v>335</v>
      </c>
      <c r="E610" s="650" t="s">
        <v>1164</v>
      </c>
      <c r="F610" s="651">
        <v>201511</v>
      </c>
      <c r="G610" s="652">
        <v>-2600.88</v>
      </c>
      <c r="H610" s="112">
        <f t="shared" si="22"/>
        <v>2016</v>
      </c>
      <c r="I610" s="313">
        <v>20</v>
      </c>
      <c r="J610" s="107" t="s">
        <v>189</v>
      </c>
      <c r="K610" s="103"/>
      <c r="L610" s="101"/>
      <c r="M610" s="101">
        <f t="shared" si="21"/>
        <v>3301</v>
      </c>
      <c r="O610" s="101"/>
      <c r="P610" s="101"/>
      <c r="Q610" s="101"/>
      <c r="R610" s="101"/>
    </row>
    <row r="611" spans="2:18" ht="15">
      <c r="B611" s="650" t="s">
        <v>319</v>
      </c>
      <c r="C611" s="651" t="s">
        <v>1163</v>
      </c>
      <c r="D611" s="435" t="s">
        <v>335</v>
      </c>
      <c r="E611" s="650" t="s">
        <v>1164</v>
      </c>
      <c r="F611" s="651">
        <v>201511</v>
      </c>
      <c r="G611" s="652">
        <v>-546.64</v>
      </c>
      <c r="H611" s="112">
        <f t="shared" si="22"/>
        <v>2016</v>
      </c>
      <c r="I611" s="313">
        <v>20</v>
      </c>
      <c r="J611" s="107" t="s">
        <v>189</v>
      </c>
      <c r="K611" s="103"/>
      <c r="L611" s="101"/>
      <c r="M611" s="101">
        <f t="shared" si="21"/>
        <v>3301</v>
      </c>
      <c r="O611" s="101"/>
      <c r="P611" s="101"/>
      <c r="Q611" s="101"/>
      <c r="R611" s="101"/>
    </row>
    <row r="612" spans="2:18" ht="15">
      <c r="B612" s="650" t="s">
        <v>319</v>
      </c>
      <c r="C612" s="651" t="s">
        <v>1163</v>
      </c>
      <c r="D612" s="435" t="s">
        <v>335</v>
      </c>
      <c r="E612" s="650" t="s">
        <v>1164</v>
      </c>
      <c r="F612" s="651">
        <v>201512</v>
      </c>
      <c r="G612" s="652">
        <v>-297.42</v>
      </c>
      <c r="H612" s="112">
        <f t="shared" si="22"/>
        <v>2016</v>
      </c>
      <c r="I612" s="313">
        <v>20</v>
      </c>
      <c r="J612" s="107" t="s">
        <v>189</v>
      </c>
      <c r="K612" s="103"/>
      <c r="L612" s="101"/>
      <c r="M612" s="101">
        <f t="shared" si="21"/>
        <v>3301</v>
      </c>
      <c r="O612" s="101"/>
      <c r="P612" s="101"/>
      <c r="Q612" s="101"/>
      <c r="R612" s="101"/>
    </row>
    <row r="613" spans="2:18" ht="15">
      <c r="B613" s="650" t="s">
        <v>319</v>
      </c>
      <c r="C613" s="651" t="s">
        <v>1163</v>
      </c>
      <c r="D613" s="435" t="s">
        <v>335</v>
      </c>
      <c r="E613" s="650" t="s">
        <v>1164</v>
      </c>
      <c r="F613" s="651">
        <v>201512</v>
      </c>
      <c r="G613" s="652">
        <v>-62.51</v>
      </c>
      <c r="H613" s="112">
        <f t="shared" si="22"/>
        <v>2016</v>
      </c>
      <c r="I613" s="313">
        <v>20</v>
      </c>
      <c r="J613" s="107" t="s">
        <v>189</v>
      </c>
      <c r="K613" s="103"/>
      <c r="L613" s="101"/>
      <c r="M613" s="101">
        <f t="shared" si="21"/>
        <v>3301</v>
      </c>
      <c r="O613" s="101"/>
      <c r="P613" s="101"/>
      <c r="Q613" s="101"/>
      <c r="R613" s="101"/>
    </row>
    <row r="614" spans="2:18" ht="15">
      <c r="B614" s="650" t="s">
        <v>326</v>
      </c>
      <c r="C614" s="651" t="s">
        <v>1163</v>
      </c>
      <c r="D614" s="435" t="s">
        <v>335</v>
      </c>
      <c r="E614" s="650" t="s">
        <v>1164</v>
      </c>
      <c r="F614" s="651">
        <v>201512</v>
      </c>
      <c r="G614" s="652">
        <v>-5.79</v>
      </c>
      <c r="H614" s="112">
        <f t="shared" si="22"/>
        <v>2016</v>
      </c>
      <c r="I614" s="313">
        <v>20</v>
      </c>
      <c r="J614" s="107" t="s">
        <v>189</v>
      </c>
      <c r="K614" s="103"/>
      <c r="L614" s="101"/>
      <c r="M614" s="101">
        <f t="shared" si="21"/>
        <v>3301</v>
      </c>
      <c r="O614" s="101"/>
      <c r="P614" s="101"/>
      <c r="Q614" s="101"/>
      <c r="R614" s="101"/>
    </row>
    <row r="615" spans="2:18" ht="15">
      <c r="B615" s="650" t="s">
        <v>319</v>
      </c>
      <c r="C615" s="651" t="s">
        <v>1165</v>
      </c>
      <c r="D615" s="435" t="s">
        <v>338</v>
      </c>
      <c r="E615" s="650" t="s">
        <v>1166</v>
      </c>
      <c r="F615" s="651">
        <v>201512</v>
      </c>
      <c r="G615" s="652">
        <v>7810.51</v>
      </c>
      <c r="H615" s="112">
        <f t="shared" si="22"/>
        <v>2016</v>
      </c>
      <c r="I615" s="313">
        <v>20</v>
      </c>
      <c r="J615" s="107" t="s">
        <v>189</v>
      </c>
      <c r="K615" s="103"/>
      <c r="L615" s="101"/>
      <c r="M615" s="101">
        <f t="shared" si="21"/>
        <v>3301</v>
      </c>
      <c r="O615" s="101"/>
      <c r="P615" s="101"/>
      <c r="Q615" s="101"/>
      <c r="R615" s="101"/>
    </row>
    <row r="616" spans="2:18" ht="15">
      <c r="B616" s="650" t="s">
        <v>319</v>
      </c>
      <c r="C616" s="651" t="s">
        <v>1165</v>
      </c>
      <c r="D616" s="435" t="s">
        <v>338</v>
      </c>
      <c r="E616" s="650" t="s">
        <v>1166</v>
      </c>
      <c r="F616" s="651">
        <v>201512</v>
      </c>
      <c r="G616" s="652">
        <v>204650.36</v>
      </c>
      <c r="H616" s="112">
        <f t="shared" si="22"/>
        <v>2016</v>
      </c>
      <c r="I616" s="313">
        <v>20</v>
      </c>
      <c r="J616" s="107" t="s">
        <v>189</v>
      </c>
      <c r="K616" s="103"/>
      <c r="L616" s="101"/>
      <c r="M616" s="101">
        <f t="shared" si="21"/>
        <v>3301</v>
      </c>
      <c r="O616" s="101"/>
      <c r="P616" s="101"/>
      <c r="Q616" s="101"/>
      <c r="R616" s="101"/>
    </row>
    <row r="617" spans="2:18">
      <c r="B617" s="650" t="s">
        <v>319</v>
      </c>
      <c r="C617" s="651" t="s">
        <v>1167</v>
      </c>
      <c r="D617" s="434" t="s">
        <v>338</v>
      </c>
      <c r="E617" s="650" t="s">
        <v>1168</v>
      </c>
      <c r="F617" s="651">
        <v>201509</v>
      </c>
      <c r="G617" s="652">
        <v>79845.33</v>
      </c>
      <c r="H617" s="112">
        <f t="shared" si="22"/>
        <v>2015</v>
      </c>
      <c r="I617" s="313">
        <v>20</v>
      </c>
      <c r="J617" s="107" t="s">
        <v>189</v>
      </c>
      <c r="K617" s="103"/>
      <c r="L617" s="101"/>
      <c r="M617" s="101">
        <f t="shared" si="21"/>
        <v>3301</v>
      </c>
      <c r="O617" s="101"/>
      <c r="P617" s="101"/>
      <c r="Q617" s="101"/>
      <c r="R617" s="101"/>
    </row>
    <row r="618" spans="2:18">
      <c r="B618" s="650" t="s">
        <v>319</v>
      </c>
      <c r="C618" s="651" t="s">
        <v>1167</v>
      </c>
      <c r="D618" s="434" t="s">
        <v>338</v>
      </c>
      <c r="E618" s="650" t="s">
        <v>1168</v>
      </c>
      <c r="F618" s="651">
        <v>201509</v>
      </c>
      <c r="G618" s="652">
        <v>3741.9700000000003</v>
      </c>
      <c r="H618" s="112">
        <f t="shared" si="22"/>
        <v>2015</v>
      </c>
      <c r="I618" s="313">
        <v>20</v>
      </c>
      <c r="J618" s="107" t="s">
        <v>189</v>
      </c>
      <c r="K618" s="103"/>
      <c r="L618" s="101"/>
      <c r="M618" s="101">
        <f t="shared" si="21"/>
        <v>3301</v>
      </c>
      <c r="O618" s="101"/>
      <c r="P618" s="101"/>
      <c r="Q618" s="101"/>
      <c r="R618" s="101"/>
    </row>
    <row r="619" spans="2:18" ht="15">
      <c r="B619" s="650" t="s">
        <v>319</v>
      </c>
      <c r="C619" s="651" t="s">
        <v>1167</v>
      </c>
      <c r="D619" s="435" t="s">
        <v>338</v>
      </c>
      <c r="E619" s="650" t="s">
        <v>1169</v>
      </c>
      <c r="F619" s="651">
        <v>201510</v>
      </c>
      <c r="G619" s="652">
        <v>5998.99</v>
      </c>
      <c r="H619" s="112">
        <f t="shared" si="22"/>
        <v>2016</v>
      </c>
      <c r="I619" s="313">
        <v>20</v>
      </c>
      <c r="J619" s="107" t="s">
        <v>189</v>
      </c>
      <c r="K619" s="103"/>
      <c r="L619" s="101"/>
      <c r="M619" s="101">
        <f t="shared" si="21"/>
        <v>3301</v>
      </c>
      <c r="O619" s="101"/>
      <c r="P619" s="101"/>
      <c r="Q619" s="101"/>
      <c r="R619" s="101"/>
    </row>
    <row r="620" spans="2:18" ht="15">
      <c r="B620" s="650" t="s">
        <v>319</v>
      </c>
      <c r="C620" s="651" t="s">
        <v>1167</v>
      </c>
      <c r="D620" s="435" t="s">
        <v>338</v>
      </c>
      <c r="E620" s="650" t="s">
        <v>1169</v>
      </c>
      <c r="F620" s="651">
        <v>201510</v>
      </c>
      <c r="G620" s="652">
        <v>281.14999999999998</v>
      </c>
      <c r="H620" s="112">
        <f t="shared" si="22"/>
        <v>2016</v>
      </c>
      <c r="I620" s="313">
        <v>20</v>
      </c>
      <c r="J620" s="107" t="s">
        <v>189</v>
      </c>
      <c r="K620" s="103"/>
      <c r="L620" s="101"/>
      <c r="M620" s="101">
        <f t="shared" ref="M620:M957" si="23">IF(LEFT(D620,2)="34",3401,IF(LEFT(D620,2)="33",3301))</f>
        <v>3301</v>
      </c>
      <c r="O620" s="101"/>
      <c r="P620" s="101"/>
      <c r="Q620" s="101"/>
      <c r="R620" s="101"/>
    </row>
    <row r="621" spans="2:18" ht="15">
      <c r="B621" s="650" t="s">
        <v>319</v>
      </c>
      <c r="C621" s="651" t="s">
        <v>1167</v>
      </c>
      <c r="D621" s="435" t="s">
        <v>338</v>
      </c>
      <c r="E621" s="650" t="s">
        <v>1169</v>
      </c>
      <c r="F621" s="651">
        <v>201511</v>
      </c>
      <c r="G621" s="652">
        <v>-1178.26</v>
      </c>
      <c r="H621" s="112">
        <f t="shared" si="22"/>
        <v>2016</v>
      </c>
      <c r="I621" s="313">
        <v>20</v>
      </c>
      <c r="J621" s="107" t="s">
        <v>189</v>
      </c>
      <c r="K621" s="103"/>
      <c r="L621" s="101"/>
      <c r="M621" s="101">
        <f t="shared" si="23"/>
        <v>3301</v>
      </c>
      <c r="O621" s="101"/>
      <c r="P621" s="101"/>
      <c r="Q621" s="101"/>
      <c r="R621" s="101"/>
    </row>
    <row r="622" spans="2:18" ht="15">
      <c r="B622" s="650" t="s">
        <v>319</v>
      </c>
      <c r="C622" s="651" t="s">
        <v>1167</v>
      </c>
      <c r="D622" s="435" t="s">
        <v>338</v>
      </c>
      <c r="E622" s="650" t="s">
        <v>1169</v>
      </c>
      <c r="F622" s="651">
        <v>201511</v>
      </c>
      <c r="G622" s="652">
        <v>-55.23</v>
      </c>
      <c r="H622" s="112">
        <f t="shared" si="22"/>
        <v>2016</v>
      </c>
      <c r="I622" s="313">
        <v>20</v>
      </c>
      <c r="J622" s="107" t="s">
        <v>189</v>
      </c>
      <c r="K622" s="103"/>
      <c r="L622" s="101"/>
      <c r="M622" s="101">
        <f t="shared" si="23"/>
        <v>3301</v>
      </c>
      <c r="O622" s="101"/>
      <c r="P622" s="101"/>
      <c r="Q622" s="101"/>
      <c r="R622" s="101"/>
    </row>
    <row r="623" spans="2:18" ht="15">
      <c r="B623" s="650" t="s">
        <v>319</v>
      </c>
      <c r="C623" s="651" t="s">
        <v>1167</v>
      </c>
      <c r="D623" s="435" t="s">
        <v>338</v>
      </c>
      <c r="E623" s="650" t="s">
        <v>1169</v>
      </c>
      <c r="F623" s="651">
        <v>201512</v>
      </c>
      <c r="G623" s="652">
        <v>5.43</v>
      </c>
      <c r="H623" s="112">
        <f t="shared" si="22"/>
        <v>2016</v>
      </c>
      <c r="I623" s="313">
        <v>20</v>
      </c>
      <c r="J623" s="107" t="s">
        <v>189</v>
      </c>
      <c r="K623" s="103"/>
      <c r="L623" s="101"/>
      <c r="M623" s="101">
        <f t="shared" si="23"/>
        <v>3301</v>
      </c>
      <c r="O623" s="101"/>
      <c r="P623" s="101"/>
      <c r="Q623" s="101"/>
      <c r="R623" s="101"/>
    </row>
    <row r="624" spans="2:18" ht="15">
      <c r="B624" s="650" t="s">
        <v>319</v>
      </c>
      <c r="C624" s="651" t="s">
        <v>1167</v>
      </c>
      <c r="D624" s="435" t="s">
        <v>338</v>
      </c>
      <c r="E624" s="650" t="s">
        <v>1169</v>
      </c>
      <c r="F624" s="651">
        <v>201512</v>
      </c>
      <c r="G624" s="652">
        <v>115.7</v>
      </c>
      <c r="H624" s="112">
        <f t="shared" si="22"/>
        <v>2016</v>
      </c>
      <c r="I624" s="313">
        <v>20</v>
      </c>
      <c r="J624" s="107" t="s">
        <v>189</v>
      </c>
      <c r="K624" s="103"/>
      <c r="L624" s="101"/>
      <c r="M624" s="101">
        <f t="shared" si="23"/>
        <v>3301</v>
      </c>
      <c r="O624" s="101"/>
      <c r="P624" s="101"/>
      <c r="Q624" s="101"/>
      <c r="R624" s="101"/>
    </row>
    <row r="625" spans="2:18">
      <c r="B625" s="650" t="s">
        <v>326</v>
      </c>
      <c r="C625" s="651" t="s">
        <v>895</v>
      </c>
      <c r="D625" s="434" t="s">
        <v>338</v>
      </c>
      <c r="E625" s="650" t="s">
        <v>896</v>
      </c>
      <c r="F625" s="651">
        <v>201509</v>
      </c>
      <c r="G625" s="652">
        <v>-5629.12</v>
      </c>
      <c r="H625" s="112">
        <f t="shared" si="22"/>
        <v>2015</v>
      </c>
      <c r="I625" s="313">
        <v>20</v>
      </c>
      <c r="J625" s="107" t="s">
        <v>189</v>
      </c>
      <c r="K625" s="103"/>
      <c r="L625" s="101"/>
      <c r="M625" s="101">
        <f t="shared" si="23"/>
        <v>3301</v>
      </c>
      <c r="O625" s="101"/>
      <c r="P625" s="101"/>
      <c r="Q625" s="101"/>
      <c r="R625" s="101"/>
    </row>
    <row r="626" spans="2:18" ht="15">
      <c r="B626" s="650" t="s">
        <v>326</v>
      </c>
      <c r="C626" s="651" t="s">
        <v>895</v>
      </c>
      <c r="D626" s="435" t="s">
        <v>338</v>
      </c>
      <c r="E626" s="650" t="s">
        <v>896</v>
      </c>
      <c r="F626" s="651">
        <v>201512</v>
      </c>
      <c r="G626" s="652">
        <v>-216.99</v>
      </c>
      <c r="H626" s="112">
        <f t="shared" si="22"/>
        <v>2016</v>
      </c>
      <c r="I626" s="313">
        <v>20</v>
      </c>
      <c r="J626" s="107" t="s">
        <v>189</v>
      </c>
      <c r="K626" s="103"/>
      <c r="L626" s="101"/>
      <c r="M626" s="101">
        <f t="shared" si="23"/>
        <v>3301</v>
      </c>
      <c r="O626" s="101"/>
      <c r="P626" s="101"/>
      <c r="Q626" s="101"/>
      <c r="R626" s="101"/>
    </row>
    <row r="627" spans="2:18" ht="15">
      <c r="B627" s="650" t="s">
        <v>319</v>
      </c>
      <c r="C627" s="651" t="s">
        <v>1170</v>
      </c>
      <c r="D627" s="435" t="s">
        <v>338</v>
      </c>
      <c r="E627" s="650" t="s">
        <v>1171</v>
      </c>
      <c r="F627" s="651">
        <v>201512</v>
      </c>
      <c r="G627" s="652">
        <v>6323.75</v>
      </c>
      <c r="H627" s="112">
        <f t="shared" si="22"/>
        <v>2016</v>
      </c>
      <c r="I627" s="313">
        <v>20</v>
      </c>
      <c r="J627" s="107" t="s">
        <v>189</v>
      </c>
      <c r="K627" s="103"/>
      <c r="L627" s="101"/>
      <c r="M627" s="101">
        <f t="shared" si="23"/>
        <v>3301</v>
      </c>
      <c r="O627" s="101"/>
      <c r="P627" s="101"/>
      <c r="Q627" s="101"/>
      <c r="R627" s="101"/>
    </row>
    <row r="628" spans="2:18" ht="15">
      <c r="B628" s="650" t="s">
        <v>319</v>
      </c>
      <c r="C628" s="651" t="s">
        <v>1170</v>
      </c>
      <c r="D628" s="435" t="s">
        <v>338</v>
      </c>
      <c r="E628" s="650" t="s">
        <v>1171</v>
      </c>
      <c r="F628" s="651">
        <v>201512</v>
      </c>
      <c r="G628" s="652">
        <v>154355.10999999999</v>
      </c>
      <c r="H628" s="112">
        <f t="shared" si="22"/>
        <v>2016</v>
      </c>
      <c r="I628" s="313">
        <v>20</v>
      </c>
      <c r="J628" s="107" t="s">
        <v>189</v>
      </c>
      <c r="K628" s="103"/>
      <c r="L628" s="101"/>
      <c r="M628" s="101">
        <f t="shared" si="23"/>
        <v>3301</v>
      </c>
      <c r="O628" s="101"/>
      <c r="P628" s="101"/>
      <c r="Q628" s="101"/>
      <c r="R628" s="101"/>
    </row>
    <row r="629" spans="2:18">
      <c r="B629" s="650" t="s">
        <v>319</v>
      </c>
      <c r="C629" s="651" t="s">
        <v>1172</v>
      </c>
      <c r="D629" s="434" t="s">
        <v>338</v>
      </c>
      <c r="E629" s="650" t="s">
        <v>1173</v>
      </c>
      <c r="F629" s="651">
        <v>201509</v>
      </c>
      <c r="G629" s="652">
        <v>40932.69</v>
      </c>
      <c r="H629" s="112">
        <f t="shared" si="22"/>
        <v>2015</v>
      </c>
      <c r="I629" s="313">
        <v>20</v>
      </c>
      <c r="J629" s="107" t="s">
        <v>189</v>
      </c>
      <c r="K629" s="103"/>
      <c r="L629" s="101"/>
      <c r="M629" s="101">
        <f t="shared" si="23"/>
        <v>3301</v>
      </c>
      <c r="O629" s="101"/>
      <c r="P629" s="101"/>
      <c r="Q629" s="101"/>
      <c r="R629" s="101"/>
    </row>
    <row r="630" spans="2:18">
      <c r="B630" s="650" t="s">
        <v>319</v>
      </c>
      <c r="C630" s="651" t="s">
        <v>1172</v>
      </c>
      <c r="D630" s="434" t="s">
        <v>338</v>
      </c>
      <c r="E630" s="650" t="s">
        <v>1173</v>
      </c>
      <c r="F630" s="651">
        <v>201509</v>
      </c>
      <c r="G630" s="652">
        <v>2690.78</v>
      </c>
      <c r="H630" s="112">
        <f t="shared" si="22"/>
        <v>2015</v>
      </c>
      <c r="I630" s="313">
        <v>20</v>
      </c>
      <c r="J630" s="107" t="s">
        <v>189</v>
      </c>
      <c r="K630" s="103"/>
      <c r="L630" s="101"/>
      <c r="M630" s="101">
        <f t="shared" si="23"/>
        <v>3301</v>
      </c>
      <c r="O630" s="101"/>
      <c r="P630" s="101"/>
      <c r="Q630" s="101"/>
      <c r="R630" s="101"/>
    </row>
    <row r="631" spans="2:18" ht="15">
      <c r="B631" s="650" t="s">
        <v>319</v>
      </c>
      <c r="C631" s="651" t="s">
        <v>1172</v>
      </c>
      <c r="D631" s="435" t="s">
        <v>338</v>
      </c>
      <c r="E631" s="650" t="s">
        <v>1173</v>
      </c>
      <c r="F631" s="651">
        <v>201510</v>
      </c>
      <c r="G631" s="652">
        <v>8674.51</v>
      </c>
      <c r="H631" s="112">
        <f t="shared" si="22"/>
        <v>2016</v>
      </c>
      <c r="I631" s="313">
        <v>20</v>
      </c>
      <c r="J631" s="107" t="s">
        <v>189</v>
      </c>
      <c r="K631" s="103"/>
      <c r="L631" s="101"/>
      <c r="M631" s="101">
        <f t="shared" si="23"/>
        <v>3301</v>
      </c>
      <c r="O631" s="101"/>
      <c r="P631" s="101"/>
      <c r="Q631" s="101"/>
      <c r="R631" s="101"/>
    </row>
    <row r="632" spans="2:18" ht="15">
      <c r="B632" s="650" t="s">
        <v>319</v>
      </c>
      <c r="C632" s="651" t="s">
        <v>1172</v>
      </c>
      <c r="D632" s="435" t="s">
        <v>338</v>
      </c>
      <c r="E632" s="650" t="s">
        <v>1173</v>
      </c>
      <c r="F632" s="651">
        <v>201510</v>
      </c>
      <c r="G632" s="652">
        <v>570.23</v>
      </c>
      <c r="H632" s="112">
        <f t="shared" si="22"/>
        <v>2016</v>
      </c>
      <c r="I632" s="313">
        <v>20</v>
      </c>
      <c r="J632" s="107" t="s">
        <v>189</v>
      </c>
      <c r="K632" s="103"/>
      <c r="L632" s="101"/>
      <c r="M632" s="101">
        <f t="shared" si="23"/>
        <v>3301</v>
      </c>
      <c r="O632" s="101"/>
      <c r="P632" s="101"/>
      <c r="Q632" s="101"/>
      <c r="R632" s="101"/>
    </row>
    <row r="633" spans="2:18" ht="15">
      <c r="B633" s="650" t="s">
        <v>319</v>
      </c>
      <c r="C633" s="651" t="s">
        <v>1172</v>
      </c>
      <c r="D633" s="435" t="s">
        <v>338</v>
      </c>
      <c r="E633" s="650" t="s">
        <v>1173</v>
      </c>
      <c r="F633" s="651">
        <v>201511</v>
      </c>
      <c r="G633" s="652">
        <v>-261.3</v>
      </c>
      <c r="H633" s="112">
        <f t="shared" si="22"/>
        <v>2016</v>
      </c>
      <c r="I633" s="313">
        <v>20</v>
      </c>
      <c r="J633" s="107" t="s">
        <v>189</v>
      </c>
      <c r="K633" s="103"/>
      <c r="L633" s="101"/>
      <c r="M633" s="101">
        <f t="shared" si="23"/>
        <v>3301</v>
      </c>
      <c r="O633" s="101"/>
      <c r="P633" s="101"/>
      <c r="Q633" s="101"/>
      <c r="R633" s="101"/>
    </row>
    <row r="634" spans="2:18" ht="15">
      <c r="B634" s="650" t="s">
        <v>319</v>
      </c>
      <c r="C634" s="651" t="s">
        <v>1172</v>
      </c>
      <c r="D634" s="435" t="s">
        <v>338</v>
      </c>
      <c r="E634" s="650" t="s">
        <v>1173</v>
      </c>
      <c r="F634" s="651">
        <v>201511</v>
      </c>
      <c r="G634" s="652">
        <v>-17.190000000000001</v>
      </c>
      <c r="H634" s="112">
        <f t="shared" si="22"/>
        <v>2016</v>
      </c>
      <c r="I634" s="313">
        <v>20</v>
      </c>
      <c r="J634" s="107" t="s">
        <v>189</v>
      </c>
      <c r="K634" s="103"/>
      <c r="L634" s="101"/>
      <c r="M634" s="101">
        <f t="shared" si="23"/>
        <v>3301</v>
      </c>
      <c r="O634" s="101"/>
      <c r="P634" s="101"/>
      <c r="Q634" s="101"/>
      <c r="R634" s="101"/>
    </row>
    <row r="635" spans="2:18" ht="15">
      <c r="B635" s="650" t="s">
        <v>319</v>
      </c>
      <c r="C635" s="651" t="s">
        <v>1172</v>
      </c>
      <c r="D635" s="435" t="s">
        <v>338</v>
      </c>
      <c r="E635" s="650" t="s">
        <v>1173</v>
      </c>
      <c r="F635" s="651">
        <v>201512</v>
      </c>
      <c r="G635" s="652">
        <v>-5.29</v>
      </c>
      <c r="H635" s="112">
        <f t="shared" si="22"/>
        <v>2016</v>
      </c>
      <c r="I635" s="313">
        <v>20</v>
      </c>
      <c r="J635" s="107" t="s">
        <v>189</v>
      </c>
      <c r="K635" s="103"/>
      <c r="L635" s="101"/>
      <c r="M635" s="101">
        <f t="shared" si="23"/>
        <v>3301</v>
      </c>
      <c r="O635" s="101"/>
      <c r="P635" s="101"/>
      <c r="Q635" s="101"/>
      <c r="R635" s="101"/>
    </row>
    <row r="636" spans="2:18" ht="15">
      <c r="B636" s="650" t="s">
        <v>319</v>
      </c>
      <c r="C636" s="651" t="s">
        <v>1172</v>
      </c>
      <c r="D636" s="435" t="s">
        <v>338</v>
      </c>
      <c r="E636" s="650" t="s">
        <v>1173</v>
      </c>
      <c r="F636" s="651">
        <v>201512</v>
      </c>
      <c r="G636" s="652">
        <v>-0.37</v>
      </c>
      <c r="H636" s="112">
        <f t="shared" si="22"/>
        <v>2016</v>
      </c>
      <c r="I636" s="313">
        <v>20</v>
      </c>
      <c r="J636" s="107" t="s">
        <v>189</v>
      </c>
      <c r="K636" s="103"/>
      <c r="L636" s="101"/>
      <c r="M636" s="101">
        <f t="shared" si="23"/>
        <v>3301</v>
      </c>
      <c r="O636" s="101"/>
      <c r="P636" s="101"/>
      <c r="Q636" s="101"/>
      <c r="R636" s="101"/>
    </row>
    <row r="637" spans="2:18" ht="15">
      <c r="B637" s="650" t="s">
        <v>319</v>
      </c>
      <c r="C637" s="651" t="s">
        <v>1174</v>
      </c>
      <c r="D637" s="435" t="s">
        <v>338</v>
      </c>
      <c r="E637" s="650" t="s">
        <v>1175</v>
      </c>
      <c r="F637" s="651">
        <v>201512</v>
      </c>
      <c r="G637" s="652">
        <v>869.82</v>
      </c>
      <c r="H637" s="112">
        <f t="shared" si="22"/>
        <v>2016</v>
      </c>
      <c r="I637" s="313">
        <v>20</v>
      </c>
      <c r="J637" s="107" t="s">
        <v>189</v>
      </c>
      <c r="K637" s="103"/>
      <c r="L637" s="101"/>
      <c r="M637" s="101">
        <f t="shared" si="23"/>
        <v>3301</v>
      </c>
      <c r="O637" s="101"/>
      <c r="P637" s="101"/>
      <c r="Q637" s="101"/>
      <c r="R637" s="101"/>
    </row>
    <row r="638" spans="2:18" ht="15">
      <c r="B638" s="650" t="s">
        <v>319</v>
      </c>
      <c r="C638" s="651" t="s">
        <v>1174</v>
      </c>
      <c r="D638" s="435" t="s">
        <v>338</v>
      </c>
      <c r="E638" s="650" t="s">
        <v>1175</v>
      </c>
      <c r="F638" s="651">
        <v>201512</v>
      </c>
      <c r="G638" s="652">
        <v>41404.01</v>
      </c>
      <c r="H638" s="112">
        <f t="shared" si="22"/>
        <v>2016</v>
      </c>
      <c r="I638" s="313">
        <v>20</v>
      </c>
      <c r="J638" s="107" t="s">
        <v>189</v>
      </c>
      <c r="K638" s="103"/>
      <c r="L638" s="101"/>
      <c r="M638" s="101">
        <f t="shared" si="23"/>
        <v>3301</v>
      </c>
      <c r="O638" s="101"/>
      <c r="P638" s="101"/>
      <c r="Q638" s="101"/>
      <c r="R638" s="101"/>
    </row>
    <row r="639" spans="2:18" ht="15">
      <c r="B639" s="650" t="s">
        <v>319</v>
      </c>
      <c r="C639" s="651" t="s">
        <v>1176</v>
      </c>
      <c r="D639" s="435" t="s">
        <v>338</v>
      </c>
      <c r="E639" s="650" t="s">
        <v>1177</v>
      </c>
      <c r="F639" s="651">
        <v>201512</v>
      </c>
      <c r="G639" s="652">
        <v>1388.83</v>
      </c>
      <c r="H639" s="112">
        <f t="shared" si="22"/>
        <v>2016</v>
      </c>
      <c r="I639" s="313">
        <v>20</v>
      </c>
      <c r="J639" s="107" t="s">
        <v>189</v>
      </c>
      <c r="K639" s="103"/>
      <c r="L639" s="101"/>
      <c r="M639" s="101">
        <f t="shared" si="23"/>
        <v>3301</v>
      </c>
      <c r="O639" s="101"/>
      <c r="P639" s="101"/>
      <c r="Q639" s="101"/>
      <c r="R639" s="101"/>
    </row>
    <row r="640" spans="2:18" ht="15">
      <c r="B640" s="650" t="s">
        <v>319</v>
      </c>
      <c r="C640" s="651" t="s">
        <v>1176</v>
      </c>
      <c r="D640" s="435" t="s">
        <v>338</v>
      </c>
      <c r="E640" s="650" t="s">
        <v>1177</v>
      </c>
      <c r="F640" s="651">
        <v>201512</v>
      </c>
      <c r="G640" s="652">
        <v>32114.37</v>
      </c>
      <c r="H640" s="112">
        <f t="shared" si="22"/>
        <v>2016</v>
      </c>
      <c r="I640" s="313">
        <v>20</v>
      </c>
      <c r="J640" s="107" t="s">
        <v>189</v>
      </c>
      <c r="K640" s="103"/>
      <c r="L640" s="101"/>
      <c r="M640" s="101">
        <f t="shared" si="23"/>
        <v>3301</v>
      </c>
      <c r="O640" s="101"/>
      <c r="P640" s="101"/>
      <c r="Q640" s="101"/>
      <c r="R640" s="101"/>
    </row>
    <row r="641" spans="2:18">
      <c r="B641" s="650" t="s">
        <v>319</v>
      </c>
      <c r="C641" s="651" t="s">
        <v>1178</v>
      </c>
      <c r="D641" s="434" t="s">
        <v>338</v>
      </c>
      <c r="E641" s="650" t="s">
        <v>1179</v>
      </c>
      <c r="F641" s="651">
        <v>201509</v>
      </c>
      <c r="G641" s="652">
        <v>7839.5</v>
      </c>
      <c r="H641" s="112">
        <f t="shared" si="22"/>
        <v>2015</v>
      </c>
      <c r="I641" s="313">
        <v>20</v>
      </c>
      <c r="J641" s="107" t="s">
        <v>189</v>
      </c>
      <c r="K641" s="103"/>
      <c r="L641" s="101"/>
      <c r="M641" s="101">
        <f t="shared" si="23"/>
        <v>3301</v>
      </c>
      <c r="O641" s="101"/>
      <c r="P641" s="101"/>
      <c r="Q641" s="101"/>
      <c r="R641" s="101"/>
    </row>
    <row r="642" spans="2:18" ht="15">
      <c r="B642" s="650" t="s">
        <v>319</v>
      </c>
      <c r="C642" s="651" t="s">
        <v>1178</v>
      </c>
      <c r="D642" s="435" t="s">
        <v>338</v>
      </c>
      <c r="E642" s="650" t="s">
        <v>1180</v>
      </c>
      <c r="F642" s="651">
        <v>201510</v>
      </c>
      <c r="G642" s="652">
        <v>604.27</v>
      </c>
      <c r="H642" s="112">
        <f t="shared" si="22"/>
        <v>2016</v>
      </c>
      <c r="I642" s="313">
        <v>20</v>
      </c>
      <c r="J642" s="107" t="s">
        <v>189</v>
      </c>
      <c r="K642" s="103"/>
      <c r="L642" s="101"/>
      <c r="M642" s="101">
        <f t="shared" si="23"/>
        <v>3301</v>
      </c>
      <c r="O642" s="101"/>
      <c r="P642" s="101"/>
      <c r="Q642" s="101"/>
      <c r="R642" s="101"/>
    </row>
    <row r="643" spans="2:18" ht="15">
      <c r="B643" s="650" t="s">
        <v>319</v>
      </c>
      <c r="C643" s="651" t="s">
        <v>1178</v>
      </c>
      <c r="D643" s="435" t="s">
        <v>338</v>
      </c>
      <c r="E643" s="650" t="s">
        <v>1180</v>
      </c>
      <c r="F643" s="651">
        <v>201511</v>
      </c>
      <c r="G643" s="652">
        <v>-0.6</v>
      </c>
      <c r="H643" s="112">
        <f t="shared" si="22"/>
        <v>2016</v>
      </c>
      <c r="I643" s="313">
        <v>20</v>
      </c>
      <c r="J643" s="107" t="s">
        <v>189</v>
      </c>
      <c r="K643" s="103"/>
      <c r="L643" s="101"/>
      <c r="M643" s="101">
        <f t="shared" si="23"/>
        <v>3301</v>
      </c>
      <c r="O643" s="101"/>
      <c r="P643" s="101"/>
      <c r="Q643" s="101"/>
      <c r="R643" s="101"/>
    </row>
    <row r="644" spans="2:18" ht="15">
      <c r="B644" s="650" t="s">
        <v>319</v>
      </c>
      <c r="C644" s="651" t="s">
        <v>1178</v>
      </c>
      <c r="D644" s="435" t="s">
        <v>338</v>
      </c>
      <c r="E644" s="650" t="s">
        <v>1180</v>
      </c>
      <c r="F644" s="651">
        <v>201512</v>
      </c>
      <c r="G644" s="652">
        <v>22.98</v>
      </c>
      <c r="H644" s="112">
        <f t="shared" si="22"/>
        <v>2016</v>
      </c>
      <c r="I644" s="313">
        <v>20</v>
      </c>
      <c r="J644" s="107" t="s">
        <v>189</v>
      </c>
      <c r="K644" s="103"/>
      <c r="L644" s="101"/>
      <c r="M644" s="101">
        <f t="shared" si="23"/>
        <v>3301</v>
      </c>
      <c r="O644" s="101"/>
      <c r="P644" s="101"/>
      <c r="Q644" s="101"/>
      <c r="R644" s="101"/>
    </row>
    <row r="645" spans="2:18" ht="15">
      <c r="B645" s="650" t="s">
        <v>319</v>
      </c>
      <c r="C645" s="651" t="s">
        <v>1181</v>
      </c>
      <c r="D645" s="435" t="s">
        <v>338</v>
      </c>
      <c r="E645" s="650" t="s">
        <v>1182</v>
      </c>
      <c r="F645" s="651">
        <v>201512</v>
      </c>
      <c r="G645" s="652">
        <v>606.37</v>
      </c>
      <c r="H645" s="112">
        <f t="shared" si="22"/>
        <v>2016</v>
      </c>
      <c r="I645" s="313">
        <v>20</v>
      </c>
      <c r="J645" s="107" t="s">
        <v>189</v>
      </c>
      <c r="K645" s="103"/>
      <c r="L645" s="101"/>
      <c r="M645" s="101">
        <f t="shared" si="23"/>
        <v>3301</v>
      </c>
      <c r="O645" s="101"/>
      <c r="P645" s="101"/>
      <c r="Q645" s="101"/>
      <c r="R645" s="101"/>
    </row>
    <row r="646" spans="2:18" ht="15">
      <c r="B646" s="650" t="s">
        <v>319</v>
      </c>
      <c r="C646" s="651" t="s">
        <v>1181</v>
      </c>
      <c r="D646" s="435" t="s">
        <v>338</v>
      </c>
      <c r="E646" s="650" t="s">
        <v>1182</v>
      </c>
      <c r="F646" s="651">
        <v>201512</v>
      </c>
      <c r="G646" s="652">
        <v>5399.81</v>
      </c>
      <c r="H646" s="112">
        <f t="shared" si="22"/>
        <v>2016</v>
      </c>
      <c r="I646" s="313">
        <v>20</v>
      </c>
      <c r="J646" s="107" t="s">
        <v>189</v>
      </c>
      <c r="K646" s="103"/>
      <c r="L646" s="101"/>
      <c r="M646" s="101">
        <f t="shared" si="23"/>
        <v>3301</v>
      </c>
      <c r="O646" s="101"/>
      <c r="P646" s="101"/>
      <c r="Q646" s="101"/>
      <c r="R646" s="101"/>
    </row>
    <row r="647" spans="2:18" s="717" customFormat="1" ht="15">
      <c r="B647" s="650"/>
      <c r="C647" s="651"/>
      <c r="D647" s="435"/>
      <c r="E647" s="650"/>
      <c r="F647" s="651"/>
      <c r="G647" s="652"/>
      <c r="H647" s="112"/>
      <c r="I647" s="313"/>
      <c r="J647" s="107"/>
      <c r="K647" s="103"/>
    </row>
    <row r="648" spans="2:18" s="717" customFormat="1">
      <c r="B648" s="650" t="s">
        <v>319</v>
      </c>
      <c r="C648" s="651" t="s">
        <v>1021</v>
      </c>
      <c r="D648" s="599" t="s">
        <v>338</v>
      </c>
      <c r="E648" s="650" t="s">
        <v>1022</v>
      </c>
      <c r="F648" s="651">
        <v>201601</v>
      </c>
      <c r="G648" s="652">
        <v>-191.51</v>
      </c>
      <c r="H648" s="112">
        <f t="shared" ref="H648:H711" si="24">IF(F648&gt;$H$5,0+2016,0+2015)</f>
        <v>2016</v>
      </c>
      <c r="I648" s="313">
        <v>20</v>
      </c>
      <c r="J648" s="107" t="s">
        <v>189</v>
      </c>
      <c r="K648" s="103"/>
      <c r="M648" s="717">
        <f t="shared" ref="M648:M711" si="25">IF(LEFT(D648,2)="34",3401,IF(LEFT(D648,2)="33",3301))</f>
        <v>3301</v>
      </c>
    </row>
    <row r="649" spans="2:18" s="717" customFormat="1">
      <c r="B649" s="650" t="s">
        <v>319</v>
      </c>
      <c r="C649" s="651" t="s">
        <v>324</v>
      </c>
      <c r="D649" s="599" t="s">
        <v>320</v>
      </c>
      <c r="E649" s="650" t="s">
        <v>325</v>
      </c>
      <c r="F649" s="651">
        <v>201601</v>
      </c>
      <c r="G649" s="652">
        <v>-445.09</v>
      </c>
      <c r="H649" s="112">
        <f t="shared" si="24"/>
        <v>2016</v>
      </c>
      <c r="I649" s="313">
        <v>20</v>
      </c>
      <c r="J649" s="107" t="s">
        <v>189</v>
      </c>
      <c r="K649" s="103"/>
      <c r="M649" s="717">
        <f t="shared" si="25"/>
        <v>3301</v>
      </c>
    </row>
    <row r="650" spans="2:18" s="717" customFormat="1">
      <c r="B650" s="650" t="s">
        <v>319</v>
      </c>
      <c r="C650" s="651" t="s">
        <v>329</v>
      </c>
      <c r="D650" s="599" t="s">
        <v>320</v>
      </c>
      <c r="E650" s="650" t="s">
        <v>330</v>
      </c>
      <c r="F650" s="651">
        <v>201601</v>
      </c>
      <c r="G650" s="652">
        <v>32536.7</v>
      </c>
      <c r="H650" s="112">
        <f t="shared" si="24"/>
        <v>2016</v>
      </c>
      <c r="I650" s="313">
        <v>20</v>
      </c>
      <c r="J650" s="107" t="s">
        <v>189</v>
      </c>
      <c r="K650" s="103"/>
      <c r="M650" s="717">
        <f t="shared" si="25"/>
        <v>3301</v>
      </c>
    </row>
    <row r="651" spans="2:18" s="717" customFormat="1">
      <c r="B651" s="650" t="s">
        <v>326</v>
      </c>
      <c r="C651" s="651" t="s">
        <v>331</v>
      </c>
      <c r="D651" s="599" t="s">
        <v>320</v>
      </c>
      <c r="E651" s="650" t="s">
        <v>332</v>
      </c>
      <c r="F651" s="651">
        <v>201601</v>
      </c>
      <c r="G651" s="652">
        <v>28326.25</v>
      </c>
      <c r="H651" s="112">
        <f t="shared" si="24"/>
        <v>2016</v>
      </c>
      <c r="I651" s="313">
        <v>20</v>
      </c>
      <c r="J651" s="107" t="s">
        <v>189</v>
      </c>
      <c r="K651" s="103"/>
      <c r="M651" s="717">
        <f t="shared" si="25"/>
        <v>3301</v>
      </c>
    </row>
    <row r="652" spans="2:18" s="717" customFormat="1">
      <c r="B652" s="650" t="s">
        <v>319</v>
      </c>
      <c r="C652" s="651" t="s">
        <v>333</v>
      </c>
      <c r="D652" s="599" t="s">
        <v>320</v>
      </c>
      <c r="E652" s="650" t="s">
        <v>334</v>
      </c>
      <c r="F652" s="651">
        <v>201601</v>
      </c>
      <c r="G652" s="652">
        <v>110486.19</v>
      </c>
      <c r="H652" s="112">
        <f t="shared" si="24"/>
        <v>2016</v>
      </c>
      <c r="I652" s="313">
        <v>20</v>
      </c>
      <c r="J652" s="107" t="s">
        <v>189</v>
      </c>
      <c r="K652" s="103"/>
      <c r="M652" s="717">
        <f t="shared" si="25"/>
        <v>3301</v>
      </c>
    </row>
    <row r="653" spans="2:18" s="717" customFormat="1">
      <c r="B653" s="650" t="s">
        <v>319</v>
      </c>
      <c r="C653" s="651" t="s">
        <v>940</v>
      </c>
      <c r="D653" s="599" t="s">
        <v>338</v>
      </c>
      <c r="E653" s="650" t="s">
        <v>941</v>
      </c>
      <c r="F653" s="651">
        <v>201601</v>
      </c>
      <c r="G653" s="652">
        <v>16.28</v>
      </c>
      <c r="H653" s="112">
        <f t="shared" si="24"/>
        <v>2016</v>
      </c>
      <c r="I653" s="313">
        <v>20</v>
      </c>
      <c r="J653" s="107" t="s">
        <v>189</v>
      </c>
      <c r="K653" s="103"/>
      <c r="M653" s="717">
        <f t="shared" si="25"/>
        <v>3301</v>
      </c>
    </row>
    <row r="654" spans="2:18" s="717" customFormat="1">
      <c r="B654" s="650" t="s">
        <v>319</v>
      </c>
      <c r="C654" s="651" t="s">
        <v>940</v>
      </c>
      <c r="D654" s="599" t="s">
        <v>338</v>
      </c>
      <c r="E654" s="650" t="s">
        <v>941</v>
      </c>
      <c r="F654" s="651">
        <v>201601</v>
      </c>
      <c r="G654" s="652">
        <v>0.52</v>
      </c>
      <c r="H654" s="112">
        <f t="shared" si="24"/>
        <v>2016</v>
      </c>
      <c r="I654" s="313">
        <v>20</v>
      </c>
      <c r="J654" s="107" t="s">
        <v>189</v>
      </c>
      <c r="K654" s="103"/>
      <c r="M654" s="717">
        <f t="shared" si="25"/>
        <v>3301</v>
      </c>
    </row>
    <row r="655" spans="2:18" s="717" customFormat="1">
      <c r="B655" s="650" t="s">
        <v>326</v>
      </c>
      <c r="C655" s="651" t="s">
        <v>1045</v>
      </c>
      <c r="D655" s="599" t="s">
        <v>338</v>
      </c>
      <c r="E655" s="650" t="s">
        <v>1046</v>
      </c>
      <c r="F655" s="651">
        <v>201601</v>
      </c>
      <c r="G655" s="652">
        <v>26.95</v>
      </c>
      <c r="H655" s="112">
        <f t="shared" si="24"/>
        <v>2016</v>
      </c>
      <c r="I655" s="313">
        <v>20</v>
      </c>
      <c r="J655" s="107" t="s">
        <v>189</v>
      </c>
      <c r="K655" s="103"/>
      <c r="M655" s="717">
        <f t="shared" si="25"/>
        <v>3301</v>
      </c>
    </row>
    <row r="656" spans="2:18" s="717" customFormat="1">
      <c r="B656" s="650" t="s">
        <v>319</v>
      </c>
      <c r="C656" s="651" t="s">
        <v>1045</v>
      </c>
      <c r="D656" s="599" t="s">
        <v>338</v>
      </c>
      <c r="E656" s="650" t="s">
        <v>1046</v>
      </c>
      <c r="F656" s="651">
        <v>201601</v>
      </c>
      <c r="G656" s="652">
        <v>1850.19</v>
      </c>
      <c r="H656" s="112">
        <f t="shared" si="24"/>
        <v>2016</v>
      </c>
      <c r="I656" s="313">
        <v>20</v>
      </c>
      <c r="J656" s="107" t="s">
        <v>189</v>
      </c>
      <c r="K656" s="103"/>
      <c r="M656" s="717">
        <f t="shared" si="25"/>
        <v>3301</v>
      </c>
    </row>
    <row r="657" spans="2:13" s="717" customFormat="1">
      <c r="B657" s="650" t="s">
        <v>319</v>
      </c>
      <c r="C657" s="651" t="s">
        <v>1045</v>
      </c>
      <c r="D657" s="599" t="s">
        <v>338</v>
      </c>
      <c r="E657" s="650" t="s">
        <v>1046</v>
      </c>
      <c r="F657" s="651">
        <v>201601</v>
      </c>
      <c r="G657" s="652">
        <v>129.43</v>
      </c>
      <c r="H657" s="112">
        <f t="shared" si="24"/>
        <v>2016</v>
      </c>
      <c r="I657" s="313">
        <v>20</v>
      </c>
      <c r="J657" s="107" t="s">
        <v>189</v>
      </c>
      <c r="K657" s="103"/>
      <c r="M657" s="717">
        <f t="shared" si="25"/>
        <v>3301</v>
      </c>
    </row>
    <row r="658" spans="2:13" s="717" customFormat="1">
      <c r="B658" s="650" t="s">
        <v>319</v>
      </c>
      <c r="C658" s="651" t="s">
        <v>509</v>
      </c>
      <c r="D658" s="599" t="s">
        <v>338</v>
      </c>
      <c r="E658" s="650" t="s">
        <v>510</v>
      </c>
      <c r="F658" s="651">
        <v>201601</v>
      </c>
      <c r="G658" s="652">
        <v>-1.34</v>
      </c>
      <c r="H658" s="112">
        <f t="shared" si="24"/>
        <v>2016</v>
      </c>
      <c r="I658" s="313">
        <v>20</v>
      </c>
      <c r="J658" s="107" t="s">
        <v>189</v>
      </c>
      <c r="K658" s="103"/>
      <c r="M658" s="717">
        <f t="shared" si="25"/>
        <v>3301</v>
      </c>
    </row>
    <row r="659" spans="2:13" s="717" customFormat="1">
      <c r="B659" s="650" t="s">
        <v>319</v>
      </c>
      <c r="C659" s="651" t="s">
        <v>509</v>
      </c>
      <c r="D659" s="599" t="s">
        <v>338</v>
      </c>
      <c r="E659" s="650" t="s">
        <v>510</v>
      </c>
      <c r="F659" s="651">
        <v>201601</v>
      </c>
      <c r="G659" s="652">
        <v>-0.03</v>
      </c>
      <c r="H659" s="112">
        <f t="shared" si="24"/>
        <v>2016</v>
      </c>
      <c r="I659" s="313">
        <v>20</v>
      </c>
      <c r="J659" s="107" t="s">
        <v>189</v>
      </c>
      <c r="K659" s="103"/>
      <c r="M659" s="717">
        <f t="shared" si="25"/>
        <v>3301</v>
      </c>
    </row>
    <row r="660" spans="2:13" s="717" customFormat="1">
      <c r="B660" s="650" t="s">
        <v>319</v>
      </c>
      <c r="C660" s="651" t="s">
        <v>1053</v>
      </c>
      <c r="D660" s="599" t="s">
        <v>338</v>
      </c>
      <c r="E660" s="650" t="s">
        <v>1054</v>
      </c>
      <c r="F660" s="651">
        <v>201601</v>
      </c>
      <c r="G660" s="652">
        <v>20663.919999999998</v>
      </c>
      <c r="H660" s="112">
        <f t="shared" si="24"/>
        <v>2016</v>
      </c>
      <c r="I660" s="313">
        <v>20</v>
      </c>
      <c r="J660" s="107" t="s">
        <v>189</v>
      </c>
      <c r="K660" s="103"/>
      <c r="M660" s="717">
        <f t="shared" si="25"/>
        <v>3301</v>
      </c>
    </row>
    <row r="661" spans="2:13" s="717" customFormat="1">
      <c r="B661" s="650" t="s">
        <v>319</v>
      </c>
      <c r="C661" s="651" t="s">
        <v>1053</v>
      </c>
      <c r="D661" s="599" t="s">
        <v>338</v>
      </c>
      <c r="E661" s="650" t="s">
        <v>1054</v>
      </c>
      <c r="F661" s="651">
        <v>201601</v>
      </c>
      <c r="G661" s="652">
        <v>1311.22</v>
      </c>
      <c r="H661" s="112">
        <f t="shared" si="24"/>
        <v>2016</v>
      </c>
      <c r="I661" s="313">
        <v>20</v>
      </c>
      <c r="J661" s="107" t="s">
        <v>189</v>
      </c>
      <c r="K661" s="103"/>
      <c r="M661" s="717">
        <f t="shared" si="25"/>
        <v>3301</v>
      </c>
    </row>
    <row r="662" spans="2:13" s="717" customFormat="1">
      <c r="B662" s="650" t="s">
        <v>319</v>
      </c>
      <c r="C662" s="651" t="s">
        <v>1055</v>
      </c>
      <c r="D662" s="599" t="s">
        <v>338</v>
      </c>
      <c r="E662" s="650" t="s">
        <v>1056</v>
      </c>
      <c r="F662" s="651">
        <v>201601</v>
      </c>
      <c r="G662" s="652">
        <v>1103.04</v>
      </c>
      <c r="H662" s="112">
        <f t="shared" si="24"/>
        <v>2016</v>
      </c>
      <c r="I662" s="313">
        <v>20</v>
      </c>
      <c r="J662" s="107" t="s">
        <v>189</v>
      </c>
      <c r="K662" s="103"/>
      <c r="M662" s="717">
        <f t="shared" si="25"/>
        <v>3301</v>
      </c>
    </row>
    <row r="663" spans="2:13" s="717" customFormat="1">
      <c r="B663" s="650" t="s">
        <v>319</v>
      </c>
      <c r="C663" s="651" t="s">
        <v>1055</v>
      </c>
      <c r="D663" s="599" t="s">
        <v>338</v>
      </c>
      <c r="E663" s="650" t="s">
        <v>1056</v>
      </c>
      <c r="F663" s="651">
        <v>201601</v>
      </c>
      <c r="G663" s="652">
        <v>70.010000000000005</v>
      </c>
      <c r="H663" s="112">
        <f t="shared" si="24"/>
        <v>2016</v>
      </c>
      <c r="I663" s="313">
        <v>20</v>
      </c>
      <c r="J663" s="107" t="s">
        <v>189</v>
      </c>
      <c r="K663" s="103"/>
      <c r="M663" s="717">
        <f t="shared" si="25"/>
        <v>3301</v>
      </c>
    </row>
    <row r="664" spans="2:13" s="717" customFormat="1">
      <c r="B664" s="650" t="s">
        <v>319</v>
      </c>
      <c r="C664" s="651" t="s">
        <v>1408</v>
      </c>
      <c r="D664" s="599" t="s">
        <v>338</v>
      </c>
      <c r="E664" s="650" t="s">
        <v>1409</v>
      </c>
      <c r="F664" s="651">
        <v>201601</v>
      </c>
      <c r="G664" s="652">
        <v>379979.09</v>
      </c>
      <c r="H664" s="112">
        <f t="shared" si="24"/>
        <v>2016</v>
      </c>
      <c r="I664" s="313">
        <v>20</v>
      </c>
      <c r="J664" s="107" t="s">
        <v>189</v>
      </c>
      <c r="K664" s="103"/>
      <c r="M664" s="717">
        <f t="shared" si="25"/>
        <v>3301</v>
      </c>
    </row>
    <row r="665" spans="2:13" s="717" customFormat="1">
      <c r="B665" s="650" t="s">
        <v>319</v>
      </c>
      <c r="C665" s="651" t="s">
        <v>1408</v>
      </c>
      <c r="D665" s="599" t="s">
        <v>338</v>
      </c>
      <c r="E665" s="650" t="s">
        <v>1409</v>
      </c>
      <c r="F665" s="651">
        <v>201601</v>
      </c>
      <c r="G665" s="652">
        <v>2390.84</v>
      </c>
      <c r="H665" s="112">
        <f t="shared" si="24"/>
        <v>2016</v>
      </c>
      <c r="I665" s="313">
        <v>20</v>
      </c>
      <c r="J665" s="107" t="s">
        <v>189</v>
      </c>
      <c r="K665" s="103"/>
      <c r="M665" s="717">
        <f t="shared" si="25"/>
        <v>3301</v>
      </c>
    </row>
    <row r="666" spans="2:13" s="717" customFormat="1">
      <c r="B666" s="650" t="s">
        <v>319</v>
      </c>
      <c r="C666" s="651" t="s">
        <v>956</v>
      </c>
      <c r="D666" s="599" t="s">
        <v>335</v>
      </c>
      <c r="E666" s="650" t="s">
        <v>957</v>
      </c>
      <c r="F666" s="651">
        <v>201601</v>
      </c>
      <c r="G666" s="652">
        <v>-0.48</v>
      </c>
      <c r="H666" s="112">
        <f t="shared" si="24"/>
        <v>2016</v>
      </c>
      <c r="I666" s="313">
        <v>20</v>
      </c>
      <c r="J666" s="107" t="s">
        <v>189</v>
      </c>
      <c r="K666" s="103"/>
      <c r="M666" s="717">
        <f t="shared" si="25"/>
        <v>3301</v>
      </c>
    </row>
    <row r="667" spans="2:13" s="717" customFormat="1">
      <c r="B667" s="650" t="s">
        <v>319</v>
      </c>
      <c r="C667" s="651" t="s">
        <v>956</v>
      </c>
      <c r="D667" s="599" t="s">
        <v>335</v>
      </c>
      <c r="E667" s="650" t="s">
        <v>957</v>
      </c>
      <c r="F667" s="651">
        <v>201601</v>
      </c>
      <c r="G667" s="652">
        <v>-0.05</v>
      </c>
      <c r="H667" s="112">
        <f t="shared" si="24"/>
        <v>2016</v>
      </c>
      <c r="I667" s="313">
        <v>20</v>
      </c>
      <c r="J667" s="107" t="s">
        <v>189</v>
      </c>
      <c r="K667" s="103"/>
      <c r="M667" s="717">
        <f t="shared" si="25"/>
        <v>3301</v>
      </c>
    </row>
    <row r="668" spans="2:13" s="717" customFormat="1">
      <c r="B668" s="650" t="s">
        <v>319</v>
      </c>
      <c r="C668" s="651" t="s">
        <v>1027</v>
      </c>
      <c r="D668" s="599" t="s">
        <v>338</v>
      </c>
      <c r="E668" s="650" t="s">
        <v>1028</v>
      </c>
      <c r="F668" s="651">
        <v>201601</v>
      </c>
      <c r="G668" s="652">
        <v>-275.24</v>
      </c>
      <c r="H668" s="112">
        <f t="shared" si="24"/>
        <v>2016</v>
      </c>
      <c r="I668" s="313">
        <v>20</v>
      </c>
      <c r="J668" s="107" t="s">
        <v>189</v>
      </c>
      <c r="K668" s="103"/>
      <c r="M668" s="717">
        <f t="shared" si="25"/>
        <v>3301</v>
      </c>
    </row>
    <row r="669" spans="2:13" s="717" customFormat="1">
      <c r="B669" s="650" t="s">
        <v>319</v>
      </c>
      <c r="C669" s="651" t="s">
        <v>1027</v>
      </c>
      <c r="D669" s="599" t="s">
        <v>338</v>
      </c>
      <c r="E669" s="650" t="s">
        <v>1028</v>
      </c>
      <c r="F669" s="651">
        <v>201601</v>
      </c>
      <c r="G669" s="652">
        <v>-4.9800000000000004</v>
      </c>
      <c r="H669" s="112">
        <f t="shared" si="24"/>
        <v>2016</v>
      </c>
      <c r="I669" s="313">
        <v>20</v>
      </c>
      <c r="J669" s="107" t="s">
        <v>189</v>
      </c>
      <c r="K669" s="103"/>
      <c r="M669" s="717">
        <f t="shared" si="25"/>
        <v>3301</v>
      </c>
    </row>
    <row r="670" spans="2:13" s="717" customFormat="1">
      <c r="B670" s="650" t="s">
        <v>319</v>
      </c>
      <c r="C670" s="651" t="s">
        <v>1076</v>
      </c>
      <c r="D670" s="599" t="s">
        <v>338</v>
      </c>
      <c r="E670" s="650" t="s">
        <v>1077</v>
      </c>
      <c r="F670" s="651">
        <v>201601</v>
      </c>
      <c r="G670" s="652">
        <v>5505.4</v>
      </c>
      <c r="H670" s="112">
        <f t="shared" si="24"/>
        <v>2016</v>
      </c>
      <c r="I670" s="313">
        <v>20</v>
      </c>
      <c r="J670" s="107" t="s">
        <v>189</v>
      </c>
      <c r="K670" s="103"/>
      <c r="M670" s="717">
        <f t="shared" si="25"/>
        <v>3301</v>
      </c>
    </row>
    <row r="671" spans="2:13" s="717" customFormat="1">
      <c r="B671" s="650" t="s">
        <v>319</v>
      </c>
      <c r="C671" s="651" t="s">
        <v>1076</v>
      </c>
      <c r="D671" s="599" t="s">
        <v>338</v>
      </c>
      <c r="E671" s="650" t="s">
        <v>1077</v>
      </c>
      <c r="F671" s="651">
        <v>201601</v>
      </c>
      <c r="G671" s="652">
        <v>57.73</v>
      </c>
      <c r="H671" s="112">
        <f t="shared" si="24"/>
        <v>2016</v>
      </c>
      <c r="I671" s="313">
        <v>20</v>
      </c>
      <c r="J671" s="107" t="s">
        <v>189</v>
      </c>
      <c r="K671" s="103"/>
      <c r="M671" s="717">
        <f t="shared" si="25"/>
        <v>3301</v>
      </c>
    </row>
    <row r="672" spans="2:13" s="717" customFormat="1">
      <c r="B672" s="650" t="s">
        <v>319</v>
      </c>
      <c r="C672" s="651" t="s">
        <v>1078</v>
      </c>
      <c r="D672" s="599" t="s">
        <v>338</v>
      </c>
      <c r="E672" s="650" t="s">
        <v>1079</v>
      </c>
      <c r="F672" s="651">
        <v>201601</v>
      </c>
      <c r="G672" s="652">
        <v>7446.83</v>
      </c>
      <c r="H672" s="112">
        <f t="shared" si="24"/>
        <v>2016</v>
      </c>
      <c r="I672" s="313">
        <v>20</v>
      </c>
      <c r="J672" s="107" t="s">
        <v>189</v>
      </c>
      <c r="K672" s="103"/>
      <c r="M672" s="717">
        <f t="shared" si="25"/>
        <v>3301</v>
      </c>
    </row>
    <row r="673" spans="2:13" s="717" customFormat="1">
      <c r="B673" s="650" t="s">
        <v>319</v>
      </c>
      <c r="C673" s="651" t="s">
        <v>1078</v>
      </c>
      <c r="D673" s="599" t="s">
        <v>338</v>
      </c>
      <c r="E673" s="650" t="s">
        <v>1079</v>
      </c>
      <c r="F673" s="651">
        <v>201601</v>
      </c>
      <c r="G673" s="652">
        <v>554.63</v>
      </c>
      <c r="H673" s="112">
        <f t="shared" si="24"/>
        <v>2016</v>
      </c>
      <c r="I673" s="313">
        <v>20</v>
      </c>
      <c r="J673" s="107" t="s">
        <v>189</v>
      </c>
      <c r="K673" s="103"/>
      <c r="M673" s="717">
        <f t="shared" si="25"/>
        <v>3301</v>
      </c>
    </row>
    <row r="674" spans="2:13" s="717" customFormat="1">
      <c r="B674" s="650" t="s">
        <v>319</v>
      </c>
      <c r="C674" s="651" t="s">
        <v>1410</v>
      </c>
      <c r="D674" s="599" t="s">
        <v>338</v>
      </c>
      <c r="E674" s="650" t="s">
        <v>1411</v>
      </c>
      <c r="F674" s="651">
        <v>201601</v>
      </c>
      <c r="G674" s="652">
        <v>406568.9</v>
      </c>
      <c r="H674" s="112">
        <f t="shared" si="24"/>
        <v>2016</v>
      </c>
      <c r="I674" s="313">
        <v>20</v>
      </c>
      <c r="J674" s="107" t="s">
        <v>189</v>
      </c>
      <c r="K674" s="103"/>
      <c r="M674" s="717">
        <f t="shared" si="25"/>
        <v>3301</v>
      </c>
    </row>
    <row r="675" spans="2:13" s="717" customFormat="1">
      <c r="B675" s="650" t="s">
        <v>319</v>
      </c>
      <c r="C675" s="651" t="s">
        <v>1410</v>
      </c>
      <c r="D675" s="599" t="s">
        <v>338</v>
      </c>
      <c r="E675" s="650" t="s">
        <v>1411</v>
      </c>
      <c r="F675" s="651">
        <v>201601</v>
      </c>
      <c r="G675" s="652">
        <v>27518.85</v>
      </c>
      <c r="H675" s="112">
        <f t="shared" si="24"/>
        <v>2016</v>
      </c>
      <c r="I675" s="313">
        <v>20</v>
      </c>
      <c r="J675" s="107" t="s">
        <v>189</v>
      </c>
      <c r="K675" s="103"/>
      <c r="M675" s="717">
        <f t="shared" si="25"/>
        <v>3301</v>
      </c>
    </row>
    <row r="676" spans="2:13" s="717" customFormat="1">
      <c r="B676" s="650" t="s">
        <v>319</v>
      </c>
      <c r="C676" s="651" t="s">
        <v>1080</v>
      </c>
      <c r="D676" s="599" t="s">
        <v>338</v>
      </c>
      <c r="E676" s="650" t="s">
        <v>1081</v>
      </c>
      <c r="F676" s="651">
        <v>201601</v>
      </c>
      <c r="G676" s="652">
        <v>3543.64</v>
      </c>
      <c r="H676" s="112">
        <f t="shared" si="24"/>
        <v>2016</v>
      </c>
      <c r="I676" s="313">
        <v>20</v>
      </c>
      <c r="J676" s="107" t="s">
        <v>189</v>
      </c>
      <c r="K676" s="103"/>
      <c r="M676" s="717">
        <f t="shared" si="25"/>
        <v>3301</v>
      </c>
    </row>
    <row r="677" spans="2:13" s="717" customFormat="1">
      <c r="B677" s="650" t="s">
        <v>319</v>
      </c>
      <c r="C677" s="651" t="s">
        <v>1080</v>
      </c>
      <c r="D677" s="599" t="s">
        <v>338</v>
      </c>
      <c r="E677" s="650" t="s">
        <v>1081</v>
      </c>
      <c r="F677" s="651">
        <v>201601</v>
      </c>
      <c r="G677" s="652">
        <v>88.78</v>
      </c>
      <c r="H677" s="112">
        <f t="shared" si="24"/>
        <v>2016</v>
      </c>
      <c r="I677" s="313">
        <v>20</v>
      </c>
      <c r="J677" s="107" t="s">
        <v>189</v>
      </c>
      <c r="K677" s="103"/>
      <c r="M677" s="717">
        <f t="shared" si="25"/>
        <v>3301</v>
      </c>
    </row>
    <row r="678" spans="2:13" s="717" customFormat="1">
      <c r="B678" s="650" t="s">
        <v>319</v>
      </c>
      <c r="C678" s="651" t="s">
        <v>1082</v>
      </c>
      <c r="D678" s="599" t="s">
        <v>338</v>
      </c>
      <c r="E678" s="650" t="s">
        <v>1084</v>
      </c>
      <c r="F678" s="651">
        <v>201601</v>
      </c>
      <c r="G678" s="652">
        <v>7740.57</v>
      </c>
      <c r="H678" s="112">
        <f t="shared" si="24"/>
        <v>2016</v>
      </c>
      <c r="I678" s="313">
        <v>20</v>
      </c>
      <c r="J678" s="107" t="s">
        <v>189</v>
      </c>
      <c r="K678" s="103"/>
      <c r="M678" s="717">
        <f t="shared" si="25"/>
        <v>3301</v>
      </c>
    </row>
    <row r="679" spans="2:13" s="717" customFormat="1">
      <c r="B679" s="650" t="s">
        <v>319</v>
      </c>
      <c r="C679" s="651" t="s">
        <v>1082</v>
      </c>
      <c r="D679" s="599" t="s">
        <v>338</v>
      </c>
      <c r="E679" s="650" t="s">
        <v>1084</v>
      </c>
      <c r="F679" s="651">
        <v>201601</v>
      </c>
      <c r="G679" s="652">
        <v>-11996.03</v>
      </c>
      <c r="H679" s="112">
        <f t="shared" si="24"/>
        <v>2016</v>
      </c>
      <c r="I679" s="313">
        <v>20</v>
      </c>
      <c r="J679" s="107" t="s">
        <v>189</v>
      </c>
      <c r="K679" s="103"/>
      <c r="M679" s="717">
        <f t="shared" si="25"/>
        <v>3301</v>
      </c>
    </row>
    <row r="680" spans="2:13" s="717" customFormat="1">
      <c r="B680" s="650" t="s">
        <v>319</v>
      </c>
      <c r="C680" s="651" t="s">
        <v>962</v>
      </c>
      <c r="D680" s="599" t="s">
        <v>338</v>
      </c>
      <c r="E680" s="650" t="s">
        <v>963</v>
      </c>
      <c r="F680" s="651">
        <v>201601</v>
      </c>
      <c r="G680" s="652">
        <v>-62334.44</v>
      </c>
      <c r="H680" s="112">
        <f t="shared" si="24"/>
        <v>2016</v>
      </c>
      <c r="I680" s="313">
        <v>20</v>
      </c>
      <c r="J680" s="107" t="s">
        <v>189</v>
      </c>
      <c r="K680" s="103"/>
      <c r="M680" s="717">
        <f t="shared" si="25"/>
        <v>3301</v>
      </c>
    </row>
    <row r="681" spans="2:13" s="717" customFormat="1">
      <c r="B681" s="650" t="s">
        <v>319</v>
      </c>
      <c r="C681" s="651" t="s">
        <v>962</v>
      </c>
      <c r="D681" s="599" t="s">
        <v>338</v>
      </c>
      <c r="E681" s="650" t="s">
        <v>963</v>
      </c>
      <c r="F681" s="651">
        <v>201601</v>
      </c>
      <c r="G681" s="652">
        <v>-4774.21</v>
      </c>
      <c r="H681" s="112">
        <f t="shared" si="24"/>
        <v>2016</v>
      </c>
      <c r="I681" s="313">
        <v>20</v>
      </c>
      <c r="J681" s="107" t="s">
        <v>189</v>
      </c>
      <c r="K681" s="103"/>
      <c r="M681" s="717">
        <f t="shared" si="25"/>
        <v>3301</v>
      </c>
    </row>
    <row r="682" spans="2:13" s="717" customFormat="1">
      <c r="B682" s="650" t="s">
        <v>319</v>
      </c>
      <c r="C682" s="651" t="s">
        <v>964</v>
      </c>
      <c r="D682" s="599" t="s">
        <v>338</v>
      </c>
      <c r="E682" s="650" t="s">
        <v>965</v>
      </c>
      <c r="F682" s="651">
        <v>201601</v>
      </c>
      <c r="G682" s="652">
        <v>1.02</v>
      </c>
      <c r="H682" s="112">
        <f t="shared" si="24"/>
        <v>2016</v>
      </c>
      <c r="I682" s="313">
        <v>20</v>
      </c>
      <c r="J682" s="107" t="s">
        <v>189</v>
      </c>
      <c r="K682" s="103"/>
      <c r="M682" s="717">
        <f t="shared" si="25"/>
        <v>3301</v>
      </c>
    </row>
    <row r="683" spans="2:13" s="717" customFormat="1">
      <c r="B683" s="650" t="s">
        <v>319</v>
      </c>
      <c r="C683" s="651" t="s">
        <v>964</v>
      </c>
      <c r="D683" s="599" t="s">
        <v>338</v>
      </c>
      <c r="E683" s="650" t="s">
        <v>965</v>
      </c>
      <c r="F683" s="651">
        <v>201601</v>
      </c>
      <c r="G683" s="652">
        <v>0.01</v>
      </c>
      <c r="H683" s="112">
        <f t="shared" si="24"/>
        <v>2016</v>
      </c>
      <c r="I683" s="313">
        <v>20</v>
      </c>
      <c r="J683" s="107" t="s">
        <v>189</v>
      </c>
      <c r="K683" s="103"/>
      <c r="M683" s="717">
        <f t="shared" si="25"/>
        <v>3301</v>
      </c>
    </row>
    <row r="684" spans="2:13" s="717" customFormat="1">
      <c r="B684" s="650" t="s">
        <v>319</v>
      </c>
      <c r="C684" s="651" t="s">
        <v>1087</v>
      </c>
      <c r="D684" s="599" t="s">
        <v>338</v>
      </c>
      <c r="E684" s="650" t="s">
        <v>1088</v>
      </c>
      <c r="F684" s="651">
        <v>201601</v>
      </c>
      <c r="G684" s="652">
        <v>3955.18</v>
      </c>
      <c r="H684" s="112">
        <f t="shared" si="24"/>
        <v>2016</v>
      </c>
      <c r="I684" s="313">
        <v>20</v>
      </c>
      <c r="J684" s="107" t="s">
        <v>189</v>
      </c>
      <c r="K684" s="103"/>
      <c r="M684" s="717">
        <f t="shared" si="25"/>
        <v>3301</v>
      </c>
    </row>
    <row r="685" spans="2:13" s="717" customFormat="1">
      <c r="B685" s="650" t="s">
        <v>319</v>
      </c>
      <c r="C685" s="651" t="s">
        <v>1087</v>
      </c>
      <c r="D685" s="599" t="s">
        <v>338</v>
      </c>
      <c r="E685" s="650" t="s">
        <v>1088</v>
      </c>
      <c r="F685" s="651">
        <v>201601</v>
      </c>
      <c r="G685" s="652">
        <v>211.81</v>
      </c>
      <c r="H685" s="112">
        <f t="shared" si="24"/>
        <v>2016</v>
      </c>
      <c r="I685" s="313">
        <v>20</v>
      </c>
      <c r="J685" s="107" t="s">
        <v>189</v>
      </c>
      <c r="K685" s="103"/>
      <c r="M685" s="717">
        <f t="shared" si="25"/>
        <v>3301</v>
      </c>
    </row>
    <row r="686" spans="2:13" s="717" customFormat="1">
      <c r="B686" s="650" t="s">
        <v>319</v>
      </c>
      <c r="C686" s="651" t="s">
        <v>1089</v>
      </c>
      <c r="D686" s="599" t="s">
        <v>338</v>
      </c>
      <c r="E686" s="650" t="s">
        <v>1090</v>
      </c>
      <c r="F686" s="651">
        <v>201601</v>
      </c>
      <c r="G686" s="652">
        <v>-233.19</v>
      </c>
      <c r="H686" s="112">
        <f t="shared" si="24"/>
        <v>2016</v>
      </c>
      <c r="I686" s="313">
        <v>20</v>
      </c>
      <c r="J686" s="107" t="s">
        <v>189</v>
      </c>
      <c r="K686" s="103"/>
      <c r="M686" s="717">
        <f t="shared" si="25"/>
        <v>3301</v>
      </c>
    </row>
    <row r="687" spans="2:13" s="717" customFormat="1">
      <c r="B687" s="650" t="s">
        <v>319</v>
      </c>
      <c r="C687" s="651" t="s">
        <v>1089</v>
      </c>
      <c r="D687" s="599" t="s">
        <v>338</v>
      </c>
      <c r="E687" s="650" t="s">
        <v>1090</v>
      </c>
      <c r="F687" s="651">
        <v>201601</v>
      </c>
      <c r="G687" s="652">
        <v>-2.66</v>
      </c>
      <c r="H687" s="112">
        <f t="shared" si="24"/>
        <v>2016</v>
      </c>
      <c r="I687" s="313">
        <v>20</v>
      </c>
      <c r="J687" s="107" t="s">
        <v>189</v>
      </c>
      <c r="K687" s="103"/>
      <c r="M687" s="717">
        <f t="shared" si="25"/>
        <v>3301</v>
      </c>
    </row>
    <row r="688" spans="2:13" s="717" customFormat="1">
      <c r="B688" s="650" t="s">
        <v>319</v>
      </c>
      <c r="C688" s="651" t="s">
        <v>1092</v>
      </c>
      <c r="D688" s="599" t="s">
        <v>338</v>
      </c>
      <c r="E688" s="650" t="s">
        <v>1093</v>
      </c>
      <c r="F688" s="651">
        <v>201601</v>
      </c>
      <c r="G688" s="652">
        <v>39916.81</v>
      </c>
      <c r="H688" s="112">
        <f t="shared" si="24"/>
        <v>2016</v>
      </c>
      <c r="I688" s="313">
        <v>20</v>
      </c>
      <c r="J688" s="107" t="s">
        <v>189</v>
      </c>
      <c r="K688" s="103"/>
      <c r="M688" s="717">
        <f t="shared" si="25"/>
        <v>3301</v>
      </c>
    </row>
    <row r="689" spans="2:13" s="717" customFormat="1">
      <c r="B689" s="650" t="s">
        <v>319</v>
      </c>
      <c r="C689" s="651" t="s">
        <v>1092</v>
      </c>
      <c r="D689" s="599" t="s">
        <v>338</v>
      </c>
      <c r="E689" s="650" t="s">
        <v>1093</v>
      </c>
      <c r="F689" s="651">
        <v>201601</v>
      </c>
      <c r="G689" s="652">
        <v>2642.38</v>
      </c>
      <c r="H689" s="112">
        <f t="shared" si="24"/>
        <v>2016</v>
      </c>
      <c r="I689" s="313">
        <v>20</v>
      </c>
      <c r="J689" s="107" t="s">
        <v>189</v>
      </c>
      <c r="K689" s="103"/>
      <c r="M689" s="717">
        <f t="shared" si="25"/>
        <v>3301</v>
      </c>
    </row>
    <row r="690" spans="2:13" s="717" customFormat="1">
      <c r="B690" s="650" t="s">
        <v>319</v>
      </c>
      <c r="C690" s="651" t="s">
        <v>1094</v>
      </c>
      <c r="D690" s="599" t="s">
        <v>338</v>
      </c>
      <c r="E690" s="650" t="s">
        <v>1095</v>
      </c>
      <c r="F690" s="651">
        <v>201601</v>
      </c>
      <c r="G690" s="652">
        <v>10205.61</v>
      </c>
      <c r="H690" s="112">
        <f t="shared" si="24"/>
        <v>2016</v>
      </c>
      <c r="I690" s="313">
        <v>20</v>
      </c>
      <c r="J690" s="107" t="s">
        <v>189</v>
      </c>
      <c r="K690" s="103"/>
      <c r="M690" s="717">
        <f t="shared" si="25"/>
        <v>3301</v>
      </c>
    </row>
    <row r="691" spans="2:13" s="717" customFormat="1">
      <c r="B691" s="650" t="s">
        <v>319</v>
      </c>
      <c r="C691" s="651" t="s">
        <v>1094</v>
      </c>
      <c r="D691" s="599" t="s">
        <v>338</v>
      </c>
      <c r="E691" s="650" t="s">
        <v>1095</v>
      </c>
      <c r="F691" s="651">
        <v>201601</v>
      </c>
      <c r="G691" s="652">
        <v>742.36</v>
      </c>
      <c r="H691" s="112">
        <f t="shared" si="24"/>
        <v>2016</v>
      </c>
      <c r="I691" s="313">
        <v>20</v>
      </c>
      <c r="J691" s="107" t="s">
        <v>189</v>
      </c>
      <c r="K691" s="103"/>
      <c r="M691" s="717">
        <f t="shared" si="25"/>
        <v>3301</v>
      </c>
    </row>
    <row r="692" spans="2:13" s="717" customFormat="1">
      <c r="B692" s="650" t="s">
        <v>319</v>
      </c>
      <c r="C692" s="651" t="s">
        <v>1096</v>
      </c>
      <c r="D692" s="599" t="s">
        <v>338</v>
      </c>
      <c r="E692" s="650" t="s">
        <v>1098</v>
      </c>
      <c r="F692" s="651">
        <v>201601</v>
      </c>
      <c r="G692" s="652">
        <v>2.92</v>
      </c>
      <c r="H692" s="112">
        <f t="shared" si="24"/>
        <v>2016</v>
      </c>
      <c r="I692" s="313">
        <v>20</v>
      </c>
      <c r="J692" s="107" t="s">
        <v>189</v>
      </c>
      <c r="K692" s="103"/>
      <c r="M692" s="717">
        <f t="shared" si="25"/>
        <v>3301</v>
      </c>
    </row>
    <row r="693" spans="2:13" s="717" customFormat="1">
      <c r="B693" s="650" t="s">
        <v>319</v>
      </c>
      <c r="C693" s="651" t="s">
        <v>1096</v>
      </c>
      <c r="D693" s="599" t="s">
        <v>338</v>
      </c>
      <c r="E693" s="650" t="s">
        <v>1098</v>
      </c>
      <c r="F693" s="651">
        <v>201601</v>
      </c>
      <c r="G693" s="652">
        <v>0.11</v>
      </c>
      <c r="H693" s="112">
        <f t="shared" si="24"/>
        <v>2016</v>
      </c>
      <c r="I693" s="313">
        <v>20</v>
      </c>
      <c r="J693" s="107" t="s">
        <v>189</v>
      </c>
      <c r="K693" s="103"/>
      <c r="M693" s="717">
        <f t="shared" si="25"/>
        <v>3301</v>
      </c>
    </row>
    <row r="694" spans="2:13" s="717" customFormat="1">
      <c r="B694" s="650" t="s">
        <v>319</v>
      </c>
      <c r="C694" s="651" t="s">
        <v>1029</v>
      </c>
      <c r="D694" s="599" t="s">
        <v>335</v>
      </c>
      <c r="E694" s="650" t="s">
        <v>1030</v>
      </c>
      <c r="F694" s="651">
        <v>201601</v>
      </c>
      <c r="G694" s="652">
        <v>-6677.12</v>
      </c>
      <c r="H694" s="112">
        <f t="shared" si="24"/>
        <v>2016</v>
      </c>
      <c r="I694" s="313">
        <v>20</v>
      </c>
      <c r="J694" s="107" t="s">
        <v>189</v>
      </c>
      <c r="K694" s="103"/>
      <c r="M694" s="717">
        <f t="shared" si="25"/>
        <v>3301</v>
      </c>
    </row>
    <row r="695" spans="2:13" s="717" customFormat="1">
      <c r="B695" s="650" t="s">
        <v>319</v>
      </c>
      <c r="C695" s="651" t="s">
        <v>1029</v>
      </c>
      <c r="D695" s="599" t="s">
        <v>335</v>
      </c>
      <c r="E695" s="650" t="s">
        <v>1030</v>
      </c>
      <c r="F695" s="651">
        <v>201601</v>
      </c>
      <c r="G695" s="652">
        <v>-396.7</v>
      </c>
      <c r="H695" s="112">
        <f t="shared" si="24"/>
        <v>2016</v>
      </c>
      <c r="I695" s="313">
        <v>20</v>
      </c>
      <c r="J695" s="107" t="s">
        <v>189</v>
      </c>
      <c r="K695" s="103"/>
      <c r="M695" s="717">
        <f t="shared" si="25"/>
        <v>3301</v>
      </c>
    </row>
    <row r="696" spans="2:13" s="717" customFormat="1">
      <c r="B696" s="650" t="s">
        <v>319</v>
      </c>
      <c r="C696" s="651" t="s">
        <v>1103</v>
      </c>
      <c r="D696" s="599" t="s">
        <v>335</v>
      </c>
      <c r="E696" s="650" t="s">
        <v>1104</v>
      </c>
      <c r="F696" s="651">
        <v>201601</v>
      </c>
      <c r="G696" s="652">
        <v>598.52</v>
      </c>
      <c r="H696" s="112">
        <f t="shared" si="24"/>
        <v>2016</v>
      </c>
      <c r="I696" s="313">
        <v>20</v>
      </c>
      <c r="J696" s="107" t="s">
        <v>189</v>
      </c>
      <c r="K696" s="103"/>
      <c r="M696" s="717">
        <f t="shared" si="25"/>
        <v>3301</v>
      </c>
    </row>
    <row r="697" spans="2:13" s="717" customFormat="1">
      <c r="B697" s="650" t="s">
        <v>326</v>
      </c>
      <c r="C697" s="651" t="s">
        <v>1103</v>
      </c>
      <c r="D697" s="599" t="s">
        <v>335</v>
      </c>
      <c r="E697" s="650" t="s">
        <v>1104</v>
      </c>
      <c r="F697" s="651">
        <v>201601</v>
      </c>
      <c r="G697" s="652">
        <v>70.03</v>
      </c>
      <c r="H697" s="112">
        <f t="shared" si="24"/>
        <v>2016</v>
      </c>
      <c r="I697" s="313">
        <v>20</v>
      </c>
      <c r="J697" s="107" t="s">
        <v>189</v>
      </c>
      <c r="K697" s="103"/>
      <c r="M697" s="717">
        <f t="shared" si="25"/>
        <v>3301</v>
      </c>
    </row>
    <row r="698" spans="2:13" s="717" customFormat="1">
      <c r="B698" s="650" t="s">
        <v>319</v>
      </c>
      <c r="C698" s="651" t="s">
        <v>1103</v>
      </c>
      <c r="D698" s="599" t="s">
        <v>335</v>
      </c>
      <c r="E698" s="650" t="s">
        <v>1104</v>
      </c>
      <c r="F698" s="651">
        <v>201601</v>
      </c>
      <c r="G698" s="652">
        <v>41.2</v>
      </c>
      <c r="H698" s="112">
        <f t="shared" si="24"/>
        <v>2016</v>
      </c>
      <c r="I698" s="313">
        <v>20</v>
      </c>
      <c r="J698" s="107" t="s">
        <v>189</v>
      </c>
      <c r="K698" s="103"/>
      <c r="M698" s="717">
        <f t="shared" si="25"/>
        <v>3301</v>
      </c>
    </row>
    <row r="699" spans="2:13" s="717" customFormat="1">
      <c r="B699" s="650" t="s">
        <v>319</v>
      </c>
      <c r="C699" s="651" t="s">
        <v>972</v>
      </c>
      <c r="D699" s="599" t="s">
        <v>338</v>
      </c>
      <c r="E699" s="650" t="s">
        <v>973</v>
      </c>
      <c r="F699" s="651">
        <v>201601</v>
      </c>
      <c r="G699" s="652">
        <v>0.71</v>
      </c>
      <c r="H699" s="112">
        <f t="shared" si="24"/>
        <v>2016</v>
      </c>
      <c r="I699" s="313">
        <v>20</v>
      </c>
      <c r="J699" s="107" t="s">
        <v>189</v>
      </c>
      <c r="K699" s="103"/>
      <c r="M699" s="717">
        <f t="shared" si="25"/>
        <v>3301</v>
      </c>
    </row>
    <row r="700" spans="2:13" s="717" customFormat="1">
      <c r="B700" s="650" t="s">
        <v>319</v>
      </c>
      <c r="C700" s="651" t="s">
        <v>837</v>
      </c>
      <c r="D700" s="599" t="s">
        <v>338</v>
      </c>
      <c r="E700" s="650" t="s">
        <v>838</v>
      </c>
      <c r="F700" s="651">
        <v>201601</v>
      </c>
      <c r="G700" s="652">
        <v>0.63</v>
      </c>
      <c r="H700" s="112">
        <f t="shared" si="24"/>
        <v>2016</v>
      </c>
      <c r="I700" s="313">
        <v>20</v>
      </c>
      <c r="J700" s="107" t="s">
        <v>189</v>
      </c>
      <c r="K700" s="103"/>
      <c r="M700" s="717">
        <f t="shared" si="25"/>
        <v>3301</v>
      </c>
    </row>
    <row r="701" spans="2:13" s="717" customFormat="1">
      <c r="B701" s="650" t="s">
        <v>319</v>
      </c>
      <c r="C701" s="651" t="s">
        <v>837</v>
      </c>
      <c r="D701" s="599" t="s">
        <v>338</v>
      </c>
      <c r="E701" s="650" t="s">
        <v>838</v>
      </c>
      <c r="F701" s="651">
        <v>201601</v>
      </c>
      <c r="G701" s="652">
        <v>0.03</v>
      </c>
      <c r="H701" s="112">
        <f t="shared" si="24"/>
        <v>2016</v>
      </c>
      <c r="I701" s="313">
        <v>20</v>
      </c>
      <c r="J701" s="107" t="s">
        <v>189</v>
      </c>
      <c r="K701" s="103"/>
      <c r="M701" s="717">
        <f t="shared" si="25"/>
        <v>3301</v>
      </c>
    </row>
    <row r="702" spans="2:13" s="717" customFormat="1">
      <c r="B702" s="650" t="s">
        <v>319</v>
      </c>
      <c r="C702" s="651" t="s">
        <v>839</v>
      </c>
      <c r="D702" s="599" t="s">
        <v>338</v>
      </c>
      <c r="E702" s="650" t="s">
        <v>840</v>
      </c>
      <c r="F702" s="651">
        <v>201601</v>
      </c>
      <c r="G702" s="652">
        <v>1.37</v>
      </c>
      <c r="H702" s="112">
        <f t="shared" si="24"/>
        <v>2016</v>
      </c>
      <c r="I702" s="313">
        <v>20</v>
      </c>
      <c r="J702" s="107" t="s">
        <v>189</v>
      </c>
      <c r="K702" s="103"/>
      <c r="M702" s="717">
        <f t="shared" si="25"/>
        <v>3301</v>
      </c>
    </row>
    <row r="703" spans="2:13" s="717" customFormat="1">
      <c r="B703" s="650" t="s">
        <v>319</v>
      </c>
      <c r="C703" s="651" t="s">
        <v>839</v>
      </c>
      <c r="D703" s="599" t="s">
        <v>338</v>
      </c>
      <c r="E703" s="650" t="s">
        <v>840</v>
      </c>
      <c r="F703" s="651">
        <v>201601</v>
      </c>
      <c r="G703" s="652">
        <v>0.01</v>
      </c>
      <c r="H703" s="112">
        <f t="shared" si="24"/>
        <v>2016</v>
      </c>
      <c r="I703" s="313">
        <v>20</v>
      </c>
      <c r="J703" s="107" t="s">
        <v>189</v>
      </c>
      <c r="K703" s="103"/>
      <c r="M703" s="717">
        <f t="shared" si="25"/>
        <v>3301</v>
      </c>
    </row>
    <row r="704" spans="2:13" s="717" customFormat="1">
      <c r="B704" s="650" t="s">
        <v>319</v>
      </c>
      <c r="C704" s="651" t="s">
        <v>843</v>
      </c>
      <c r="D704" s="599" t="s">
        <v>338</v>
      </c>
      <c r="E704" s="650" t="s">
        <v>844</v>
      </c>
      <c r="F704" s="651">
        <v>201601</v>
      </c>
      <c r="G704" s="652">
        <v>-2.4300000000000002</v>
      </c>
      <c r="H704" s="112">
        <f t="shared" si="24"/>
        <v>2016</v>
      </c>
      <c r="I704" s="313">
        <v>20</v>
      </c>
      <c r="J704" s="107" t="s">
        <v>189</v>
      </c>
      <c r="K704" s="103"/>
      <c r="M704" s="717">
        <f t="shared" si="25"/>
        <v>3301</v>
      </c>
    </row>
    <row r="705" spans="2:13" s="717" customFormat="1">
      <c r="B705" s="650" t="s">
        <v>319</v>
      </c>
      <c r="C705" s="651" t="s">
        <v>843</v>
      </c>
      <c r="D705" s="599" t="s">
        <v>338</v>
      </c>
      <c r="E705" s="650" t="s">
        <v>844</v>
      </c>
      <c r="F705" s="651">
        <v>201601</v>
      </c>
      <c r="G705" s="652">
        <v>-0.13</v>
      </c>
      <c r="H705" s="112">
        <f t="shared" si="24"/>
        <v>2016</v>
      </c>
      <c r="I705" s="313">
        <v>20</v>
      </c>
      <c r="J705" s="107" t="s">
        <v>189</v>
      </c>
      <c r="K705" s="103"/>
      <c r="M705" s="717">
        <f t="shared" si="25"/>
        <v>3301</v>
      </c>
    </row>
    <row r="706" spans="2:13" s="717" customFormat="1">
      <c r="B706" s="650" t="s">
        <v>319</v>
      </c>
      <c r="C706" s="651" t="s">
        <v>845</v>
      </c>
      <c r="D706" s="599" t="s">
        <v>338</v>
      </c>
      <c r="E706" s="650" t="s">
        <v>846</v>
      </c>
      <c r="F706" s="651">
        <v>201601</v>
      </c>
      <c r="G706" s="652">
        <v>1320.26</v>
      </c>
      <c r="H706" s="112">
        <f t="shared" si="24"/>
        <v>2016</v>
      </c>
      <c r="I706" s="313">
        <v>20</v>
      </c>
      <c r="J706" s="107" t="s">
        <v>189</v>
      </c>
      <c r="K706" s="103"/>
      <c r="M706" s="717">
        <f t="shared" si="25"/>
        <v>3301</v>
      </c>
    </row>
    <row r="707" spans="2:13" s="717" customFormat="1">
      <c r="B707" s="650" t="s">
        <v>319</v>
      </c>
      <c r="C707" s="651" t="s">
        <v>845</v>
      </c>
      <c r="D707" s="599" t="s">
        <v>338</v>
      </c>
      <c r="E707" s="650" t="s">
        <v>846</v>
      </c>
      <c r="F707" s="651">
        <v>201601</v>
      </c>
      <c r="G707" s="652">
        <v>790.1</v>
      </c>
      <c r="H707" s="112">
        <f t="shared" si="24"/>
        <v>2016</v>
      </c>
      <c r="I707" s="313">
        <v>20</v>
      </c>
      <c r="J707" s="107" t="s">
        <v>189</v>
      </c>
      <c r="K707" s="103"/>
      <c r="M707" s="717">
        <f t="shared" si="25"/>
        <v>3301</v>
      </c>
    </row>
    <row r="708" spans="2:13" s="717" customFormat="1">
      <c r="B708" s="650" t="s">
        <v>319</v>
      </c>
      <c r="C708" s="651" t="s">
        <v>979</v>
      </c>
      <c r="D708" s="599" t="s">
        <v>338</v>
      </c>
      <c r="E708" s="650" t="s">
        <v>980</v>
      </c>
      <c r="F708" s="651">
        <v>201601</v>
      </c>
      <c r="G708" s="652">
        <v>28.21</v>
      </c>
      <c r="H708" s="112">
        <f t="shared" si="24"/>
        <v>2016</v>
      </c>
      <c r="I708" s="313">
        <v>20</v>
      </c>
      <c r="J708" s="107" t="s">
        <v>189</v>
      </c>
      <c r="K708" s="103"/>
      <c r="M708" s="717">
        <f t="shared" si="25"/>
        <v>3301</v>
      </c>
    </row>
    <row r="709" spans="2:13" s="717" customFormat="1">
      <c r="B709" s="650" t="s">
        <v>319</v>
      </c>
      <c r="C709" s="651" t="s">
        <v>979</v>
      </c>
      <c r="D709" s="599" t="s">
        <v>338</v>
      </c>
      <c r="E709" s="650" t="s">
        <v>980</v>
      </c>
      <c r="F709" s="651">
        <v>201601</v>
      </c>
      <c r="G709" s="652">
        <v>13.36</v>
      </c>
      <c r="H709" s="112">
        <f t="shared" si="24"/>
        <v>2016</v>
      </c>
      <c r="I709" s="313">
        <v>20</v>
      </c>
      <c r="J709" s="107" t="s">
        <v>189</v>
      </c>
      <c r="K709" s="103"/>
      <c r="M709" s="717">
        <f t="shared" si="25"/>
        <v>3301</v>
      </c>
    </row>
    <row r="710" spans="2:13" s="717" customFormat="1">
      <c r="B710" s="650" t="s">
        <v>319</v>
      </c>
      <c r="C710" s="651" t="s">
        <v>1033</v>
      </c>
      <c r="D710" s="599" t="s">
        <v>335</v>
      </c>
      <c r="E710" s="650" t="s">
        <v>1034</v>
      </c>
      <c r="F710" s="651">
        <v>201601</v>
      </c>
      <c r="G710" s="652">
        <v>5.58</v>
      </c>
      <c r="H710" s="112">
        <f t="shared" si="24"/>
        <v>2016</v>
      </c>
      <c r="I710" s="313">
        <v>20</v>
      </c>
      <c r="J710" s="107" t="s">
        <v>189</v>
      </c>
      <c r="K710" s="103"/>
      <c r="M710" s="717">
        <f t="shared" si="25"/>
        <v>3301</v>
      </c>
    </row>
    <row r="711" spans="2:13" s="717" customFormat="1">
      <c r="B711" s="650" t="s">
        <v>319</v>
      </c>
      <c r="C711" s="651" t="s">
        <v>1033</v>
      </c>
      <c r="D711" s="599" t="s">
        <v>335</v>
      </c>
      <c r="E711" s="650" t="s">
        <v>1034</v>
      </c>
      <c r="F711" s="651">
        <v>201601</v>
      </c>
      <c r="G711" s="652">
        <v>0.13</v>
      </c>
      <c r="H711" s="112">
        <f t="shared" si="24"/>
        <v>2016</v>
      </c>
      <c r="I711" s="313">
        <v>20</v>
      </c>
      <c r="J711" s="107" t="s">
        <v>189</v>
      </c>
      <c r="K711" s="103"/>
      <c r="M711" s="717">
        <f t="shared" si="25"/>
        <v>3301</v>
      </c>
    </row>
    <row r="712" spans="2:13" s="717" customFormat="1">
      <c r="B712" s="650" t="s">
        <v>319</v>
      </c>
      <c r="C712" s="651" t="s">
        <v>1412</v>
      </c>
      <c r="D712" s="599" t="s">
        <v>338</v>
      </c>
      <c r="E712" s="650" t="s">
        <v>1413</v>
      </c>
      <c r="F712" s="651">
        <v>201601</v>
      </c>
      <c r="G712" s="652">
        <v>146334.85999999999</v>
      </c>
      <c r="H712" s="112">
        <f t="shared" ref="H712:H765" si="26">IF(F712&gt;$H$5,0+2016,0+2015)</f>
        <v>2016</v>
      </c>
      <c r="I712" s="313">
        <v>20</v>
      </c>
      <c r="J712" s="107" t="s">
        <v>189</v>
      </c>
      <c r="K712" s="103"/>
      <c r="M712" s="717">
        <f t="shared" ref="M712:M765" si="27">IF(LEFT(D712,2)="34",3401,IF(LEFT(D712,2)="33",3301))</f>
        <v>3301</v>
      </c>
    </row>
    <row r="713" spans="2:13" s="717" customFormat="1">
      <c r="B713" s="650" t="s">
        <v>319</v>
      </c>
      <c r="C713" s="651" t="s">
        <v>1412</v>
      </c>
      <c r="D713" s="599" t="s">
        <v>338</v>
      </c>
      <c r="E713" s="650" t="s">
        <v>1413</v>
      </c>
      <c r="F713" s="651">
        <v>201601</v>
      </c>
      <c r="G713" s="652">
        <v>999.72</v>
      </c>
      <c r="H713" s="112">
        <f t="shared" si="26"/>
        <v>2016</v>
      </c>
      <c r="I713" s="313">
        <v>20</v>
      </c>
      <c r="J713" s="107" t="s">
        <v>189</v>
      </c>
      <c r="K713" s="103"/>
      <c r="M713" s="717">
        <f t="shared" si="27"/>
        <v>3301</v>
      </c>
    </row>
    <row r="714" spans="2:13" s="717" customFormat="1">
      <c r="B714" s="650" t="s">
        <v>319</v>
      </c>
      <c r="C714" s="651" t="s">
        <v>867</v>
      </c>
      <c r="D714" s="599" t="s">
        <v>338</v>
      </c>
      <c r="E714" s="650" t="s">
        <v>1127</v>
      </c>
      <c r="F714" s="651">
        <v>201601</v>
      </c>
      <c r="G714" s="652">
        <v>-1.26</v>
      </c>
      <c r="H714" s="112">
        <f t="shared" si="26"/>
        <v>2016</v>
      </c>
      <c r="I714" s="313">
        <v>20</v>
      </c>
      <c r="J714" s="107" t="s">
        <v>189</v>
      </c>
      <c r="K714" s="103"/>
      <c r="M714" s="717">
        <f t="shared" si="27"/>
        <v>3301</v>
      </c>
    </row>
    <row r="715" spans="2:13" s="717" customFormat="1">
      <c r="B715" s="650" t="s">
        <v>319</v>
      </c>
      <c r="C715" s="651" t="s">
        <v>867</v>
      </c>
      <c r="D715" s="599" t="s">
        <v>338</v>
      </c>
      <c r="E715" s="650" t="s">
        <v>1127</v>
      </c>
      <c r="F715" s="651">
        <v>201601</v>
      </c>
      <c r="G715" s="652">
        <v>-0.09</v>
      </c>
      <c r="H715" s="112">
        <f t="shared" si="26"/>
        <v>2016</v>
      </c>
      <c r="I715" s="313">
        <v>20</v>
      </c>
      <c r="J715" s="107" t="s">
        <v>189</v>
      </c>
      <c r="K715" s="103"/>
      <c r="M715" s="717">
        <f t="shared" si="27"/>
        <v>3301</v>
      </c>
    </row>
    <row r="716" spans="2:13" s="717" customFormat="1">
      <c r="B716" s="650" t="s">
        <v>319</v>
      </c>
      <c r="C716" s="651" t="s">
        <v>1128</v>
      </c>
      <c r="D716" s="599" t="s">
        <v>338</v>
      </c>
      <c r="E716" s="650" t="s">
        <v>1129</v>
      </c>
      <c r="F716" s="651">
        <v>201601</v>
      </c>
      <c r="G716" s="652">
        <v>-2332.52</v>
      </c>
      <c r="H716" s="112">
        <f t="shared" si="26"/>
        <v>2016</v>
      </c>
      <c r="I716" s="313">
        <v>20</v>
      </c>
      <c r="J716" s="107" t="s">
        <v>189</v>
      </c>
      <c r="K716" s="103"/>
      <c r="M716" s="717">
        <f t="shared" si="27"/>
        <v>3301</v>
      </c>
    </row>
    <row r="717" spans="2:13" s="717" customFormat="1">
      <c r="B717" s="650" t="s">
        <v>319</v>
      </c>
      <c r="C717" s="651" t="s">
        <v>1128</v>
      </c>
      <c r="D717" s="599" t="s">
        <v>338</v>
      </c>
      <c r="E717" s="650" t="s">
        <v>1129</v>
      </c>
      <c r="F717" s="651">
        <v>201601</v>
      </c>
      <c r="G717" s="652">
        <v>-37.49</v>
      </c>
      <c r="H717" s="112">
        <f t="shared" si="26"/>
        <v>2016</v>
      </c>
      <c r="I717" s="313">
        <v>20</v>
      </c>
      <c r="J717" s="107" t="s">
        <v>189</v>
      </c>
      <c r="K717" s="103"/>
      <c r="M717" s="717">
        <f t="shared" si="27"/>
        <v>3301</v>
      </c>
    </row>
    <row r="718" spans="2:13" s="717" customFormat="1">
      <c r="B718" s="650" t="s">
        <v>319</v>
      </c>
      <c r="C718" s="651" t="s">
        <v>989</v>
      </c>
      <c r="D718" s="599" t="s">
        <v>338</v>
      </c>
      <c r="E718" s="650" t="s">
        <v>990</v>
      </c>
      <c r="F718" s="651">
        <v>201601</v>
      </c>
      <c r="G718" s="652">
        <v>11.19</v>
      </c>
      <c r="H718" s="112">
        <f t="shared" si="26"/>
        <v>2016</v>
      </c>
      <c r="I718" s="313">
        <v>20</v>
      </c>
      <c r="J718" s="107" t="s">
        <v>189</v>
      </c>
      <c r="K718" s="103"/>
      <c r="M718" s="717">
        <f t="shared" si="27"/>
        <v>3301</v>
      </c>
    </row>
    <row r="719" spans="2:13" s="717" customFormat="1">
      <c r="B719" s="650" t="s">
        <v>319</v>
      </c>
      <c r="C719" s="651" t="s">
        <v>989</v>
      </c>
      <c r="D719" s="599" t="s">
        <v>338</v>
      </c>
      <c r="E719" s="650" t="s">
        <v>990</v>
      </c>
      <c r="F719" s="651">
        <v>201601</v>
      </c>
      <c r="G719" s="652">
        <v>0.09</v>
      </c>
      <c r="H719" s="112">
        <f t="shared" si="26"/>
        <v>2016</v>
      </c>
      <c r="I719" s="313">
        <v>20</v>
      </c>
      <c r="J719" s="107" t="s">
        <v>189</v>
      </c>
      <c r="K719" s="103"/>
      <c r="M719" s="717">
        <f t="shared" si="27"/>
        <v>3301</v>
      </c>
    </row>
    <row r="720" spans="2:13" s="717" customFormat="1">
      <c r="B720" s="650" t="s">
        <v>319</v>
      </c>
      <c r="C720" s="651" t="s">
        <v>873</v>
      </c>
      <c r="D720" s="599" t="s">
        <v>338</v>
      </c>
      <c r="E720" s="650" t="s">
        <v>874</v>
      </c>
      <c r="F720" s="651">
        <v>201601</v>
      </c>
      <c r="G720" s="652">
        <v>0.01</v>
      </c>
      <c r="H720" s="112">
        <f t="shared" si="26"/>
        <v>2016</v>
      </c>
      <c r="I720" s="313">
        <v>20</v>
      </c>
      <c r="J720" s="107" t="s">
        <v>189</v>
      </c>
      <c r="K720" s="103"/>
      <c r="M720" s="717">
        <f t="shared" si="27"/>
        <v>3301</v>
      </c>
    </row>
    <row r="721" spans="2:13" s="717" customFormat="1">
      <c r="B721" s="650" t="s">
        <v>319</v>
      </c>
      <c r="C721" s="651" t="s">
        <v>993</v>
      </c>
      <c r="D721" s="599" t="s">
        <v>338</v>
      </c>
      <c r="E721" s="650" t="s">
        <v>994</v>
      </c>
      <c r="F721" s="651">
        <v>201601</v>
      </c>
      <c r="G721" s="652">
        <v>2.17</v>
      </c>
      <c r="H721" s="112">
        <f t="shared" si="26"/>
        <v>2016</v>
      </c>
      <c r="I721" s="313">
        <v>20</v>
      </c>
      <c r="J721" s="107" t="s">
        <v>189</v>
      </c>
      <c r="K721" s="103"/>
      <c r="M721" s="717">
        <f t="shared" si="27"/>
        <v>3301</v>
      </c>
    </row>
    <row r="722" spans="2:13" s="717" customFormat="1">
      <c r="B722" s="650" t="s">
        <v>319</v>
      </c>
      <c r="C722" s="651" t="s">
        <v>993</v>
      </c>
      <c r="D722" s="599" t="s">
        <v>338</v>
      </c>
      <c r="E722" s="650" t="s">
        <v>994</v>
      </c>
      <c r="F722" s="651">
        <v>201601</v>
      </c>
      <c r="G722" s="652">
        <v>0.09</v>
      </c>
      <c r="H722" s="112">
        <f t="shared" si="26"/>
        <v>2016</v>
      </c>
      <c r="I722" s="313">
        <v>20</v>
      </c>
      <c r="J722" s="107" t="s">
        <v>189</v>
      </c>
      <c r="K722" s="103"/>
      <c r="M722" s="717">
        <f t="shared" si="27"/>
        <v>3301</v>
      </c>
    </row>
    <row r="723" spans="2:13" s="717" customFormat="1">
      <c r="B723" s="650" t="s">
        <v>319</v>
      </c>
      <c r="C723" s="651" t="s">
        <v>887</v>
      </c>
      <c r="D723" s="599" t="s">
        <v>338</v>
      </c>
      <c r="E723" s="650" t="s">
        <v>888</v>
      </c>
      <c r="F723" s="651">
        <v>201601</v>
      </c>
      <c r="G723" s="652">
        <v>1836.52</v>
      </c>
      <c r="H723" s="112">
        <f t="shared" si="26"/>
        <v>2016</v>
      </c>
      <c r="I723" s="313">
        <v>20</v>
      </c>
      <c r="J723" s="107" t="s">
        <v>189</v>
      </c>
      <c r="K723" s="103"/>
      <c r="M723" s="717">
        <f t="shared" si="27"/>
        <v>3301</v>
      </c>
    </row>
    <row r="724" spans="2:13" s="717" customFormat="1">
      <c r="B724" s="650" t="s">
        <v>319</v>
      </c>
      <c r="C724" s="651" t="s">
        <v>887</v>
      </c>
      <c r="D724" s="599" t="s">
        <v>338</v>
      </c>
      <c r="E724" s="650" t="s">
        <v>888</v>
      </c>
      <c r="F724" s="651">
        <v>201601</v>
      </c>
      <c r="G724" s="652">
        <v>181.95</v>
      </c>
      <c r="H724" s="112">
        <f t="shared" si="26"/>
        <v>2016</v>
      </c>
      <c r="I724" s="313">
        <v>20</v>
      </c>
      <c r="J724" s="107" t="s">
        <v>189</v>
      </c>
      <c r="K724" s="103"/>
      <c r="M724" s="717">
        <f t="shared" si="27"/>
        <v>3301</v>
      </c>
    </row>
    <row r="725" spans="2:13" s="717" customFormat="1">
      <c r="B725" s="650" t="s">
        <v>319</v>
      </c>
      <c r="C725" s="651" t="s">
        <v>1142</v>
      </c>
      <c r="D725" s="599" t="s">
        <v>338</v>
      </c>
      <c r="E725" s="650" t="s">
        <v>1143</v>
      </c>
      <c r="F725" s="651">
        <v>201601</v>
      </c>
      <c r="G725" s="652">
        <v>13158.66</v>
      </c>
      <c r="H725" s="112">
        <f t="shared" si="26"/>
        <v>2016</v>
      </c>
      <c r="I725" s="313">
        <v>20</v>
      </c>
      <c r="J725" s="107" t="s">
        <v>189</v>
      </c>
      <c r="K725" s="103"/>
      <c r="M725" s="717">
        <f t="shared" si="27"/>
        <v>3301</v>
      </c>
    </row>
    <row r="726" spans="2:13" s="717" customFormat="1">
      <c r="B726" s="650" t="s">
        <v>319</v>
      </c>
      <c r="C726" s="651" t="s">
        <v>1142</v>
      </c>
      <c r="D726" s="599" t="s">
        <v>338</v>
      </c>
      <c r="E726" s="650" t="s">
        <v>1143</v>
      </c>
      <c r="F726" s="651">
        <v>201601</v>
      </c>
      <c r="G726" s="652">
        <v>1095.02</v>
      </c>
      <c r="H726" s="112">
        <f t="shared" si="26"/>
        <v>2016</v>
      </c>
      <c r="I726" s="313">
        <v>20</v>
      </c>
      <c r="J726" s="107" t="s">
        <v>189</v>
      </c>
      <c r="K726" s="103"/>
      <c r="M726" s="717">
        <f t="shared" si="27"/>
        <v>3301</v>
      </c>
    </row>
    <row r="727" spans="2:13" s="717" customFormat="1">
      <c r="B727" s="650" t="s">
        <v>319</v>
      </c>
      <c r="C727" s="651" t="s">
        <v>1035</v>
      </c>
      <c r="D727" s="599" t="s">
        <v>335</v>
      </c>
      <c r="E727" s="650" t="s">
        <v>1036</v>
      </c>
      <c r="F727" s="651">
        <v>201601</v>
      </c>
      <c r="G727" s="652">
        <v>2.5499999999999998</v>
      </c>
      <c r="H727" s="112">
        <f t="shared" si="26"/>
        <v>2016</v>
      </c>
      <c r="I727" s="313">
        <v>20</v>
      </c>
      <c r="J727" s="107" t="s">
        <v>189</v>
      </c>
      <c r="K727" s="103"/>
      <c r="M727" s="717">
        <f t="shared" si="27"/>
        <v>3301</v>
      </c>
    </row>
    <row r="728" spans="2:13" s="717" customFormat="1">
      <c r="B728" s="650" t="s">
        <v>319</v>
      </c>
      <c r="C728" s="651" t="s">
        <v>1035</v>
      </c>
      <c r="D728" s="599" t="s">
        <v>335</v>
      </c>
      <c r="E728" s="650" t="s">
        <v>1036</v>
      </c>
      <c r="F728" s="651">
        <v>201601</v>
      </c>
      <c r="G728" s="652">
        <v>0.15</v>
      </c>
      <c r="H728" s="112">
        <f t="shared" si="26"/>
        <v>2016</v>
      </c>
      <c r="I728" s="313">
        <v>20</v>
      </c>
      <c r="J728" s="107" t="s">
        <v>189</v>
      </c>
      <c r="K728" s="103"/>
      <c r="M728" s="717">
        <f t="shared" si="27"/>
        <v>3301</v>
      </c>
    </row>
    <row r="729" spans="2:13" s="717" customFormat="1">
      <c r="B729" s="650" t="s">
        <v>319</v>
      </c>
      <c r="C729" s="651" t="s">
        <v>1144</v>
      </c>
      <c r="D729" s="599" t="s">
        <v>338</v>
      </c>
      <c r="E729" s="650" t="s">
        <v>1145</v>
      </c>
      <c r="F729" s="651">
        <v>201601</v>
      </c>
      <c r="G729" s="652">
        <v>65.02</v>
      </c>
      <c r="H729" s="112">
        <f t="shared" si="26"/>
        <v>2016</v>
      </c>
      <c r="I729" s="313">
        <v>20</v>
      </c>
      <c r="J729" s="107" t="s">
        <v>189</v>
      </c>
      <c r="K729" s="103"/>
      <c r="M729" s="717">
        <f t="shared" si="27"/>
        <v>3301</v>
      </c>
    </row>
    <row r="730" spans="2:13" s="717" customFormat="1">
      <c r="B730" s="650" t="s">
        <v>319</v>
      </c>
      <c r="C730" s="651" t="s">
        <v>1144</v>
      </c>
      <c r="D730" s="599" t="s">
        <v>338</v>
      </c>
      <c r="E730" s="650" t="s">
        <v>1145</v>
      </c>
      <c r="F730" s="651">
        <v>201601</v>
      </c>
      <c r="G730" s="652">
        <v>3.31</v>
      </c>
      <c r="H730" s="112">
        <f t="shared" si="26"/>
        <v>2016</v>
      </c>
      <c r="I730" s="313">
        <v>20</v>
      </c>
      <c r="J730" s="107" t="s">
        <v>189</v>
      </c>
      <c r="K730" s="103"/>
      <c r="M730" s="717">
        <f t="shared" si="27"/>
        <v>3301</v>
      </c>
    </row>
    <row r="731" spans="2:13" s="717" customFormat="1">
      <c r="B731" s="650" t="s">
        <v>319</v>
      </c>
      <c r="C731" s="651" t="s">
        <v>1414</v>
      </c>
      <c r="D731" s="599" t="s">
        <v>338</v>
      </c>
      <c r="E731" s="650" t="s">
        <v>1415</v>
      </c>
      <c r="F731" s="651">
        <v>201601</v>
      </c>
      <c r="G731" s="652">
        <v>218602.69</v>
      </c>
      <c r="H731" s="112">
        <f t="shared" si="26"/>
        <v>2016</v>
      </c>
      <c r="I731" s="313">
        <v>20</v>
      </c>
      <c r="J731" s="107" t="s">
        <v>189</v>
      </c>
      <c r="K731" s="103"/>
      <c r="M731" s="717">
        <f t="shared" si="27"/>
        <v>3301</v>
      </c>
    </row>
    <row r="732" spans="2:13" s="717" customFormat="1">
      <c r="B732" s="650" t="s">
        <v>319</v>
      </c>
      <c r="C732" s="651" t="s">
        <v>1414</v>
      </c>
      <c r="D732" s="599" t="s">
        <v>338</v>
      </c>
      <c r="E732" s="650" t="s">
        <v>1415</v>
      </c>
      <c r="F732" s="651">
        <v>201601</v>
      </c>
      <c r="G732" s="652">
        <v>9282.51</v>
      </c>
      <c r="H732" s="112">
        <f t="shared" si="26"/>
        <v>2016</v>
      </c>
      <c r="I732" s="313">
        <v>20</v>
      </c>
      <c r="J732" s="107" t="s">
        <v>189</v>
      </c>
      <c r="K732" s="103"/>
      <c r="M732" s="717">
        <f t="shared" si="27"/>
        <v>3301</v>
      </c>
    </row>
    <row r="733" spans="2:13" s="717" customFormat="1">
      <c r="B733" s="650" t="s">
        <v>319</v>
      </c>
      <c r="C733" s="651" t="s">
        <v>1039</v>
      </c>
      <c r="D733" s="599" t="s">
        <v>335</v>
      </c>
      <c r="E733" s="650" t="s">
        <v>1040</v>
      </c>
      <c r="F733" s="651">
        <v>201601</v>
      </c>
      <c r="G733" s="652">
        <v>3.13</v>
      </c>
      <c r="H733" s="112">
        <f t="shared" si="26"/>
        <v>2016</v>
      </c>
      <c r="I733" s="313">
        <v>20</v>
      </c>
      <c r="J733" s="107" t="s">
        <v>189</v>
      </c>
      <c r="K733" s="103"/>
      <c r="M733" s="717">
        <f t="shared" si="27"/>
        <v>3301</v>
      </c>
    </row>
    <row r="734" spans="2:13" s="717" customFormat="1">
      <c r="B734" s="650" t="s">
        <v>319</v>
      </c>
      <c r="C734" s="651" t="s">
        <v>1039</v>
      </c>
      <c r="D734" s="599" t="s">
        <v>335</v>
      </c>
      <c r="E734" s="650" t="s">
        <v>1040</v>
      </c>
      <c r="F734" s="651">
        <v>201601</v>
      </c>
      <c r="G734" s="652">
        <v>0.57999999999999996</v>
      </c>
      <c r="H734" s="112">
        <f t="shared" si="26"/>
        <v>2016</v>
      </c>
      <c r="I734" s="313">
        <v>20</v>
      </c>
      <c r="J734" s="107" t="s">
        <v>189</v>
      </c>
      <c r="K734" s="103"/>
      <c r="M734" s="717">
        <f t="shared" si="27"/>
        <v>3301</v>
      </c>
    </row>
    <row r="735" spans="2:13" s="717" customFormat="1">
      <c r="B735" s="650" t="s">
        <v>319</v>
      </c>
      <c r="C735" s="651" t="s">
        <v>1147</v>
      </c>
      <c r="D735" s="599" t="s">
        <v>335</v>
      </c>
      <c r="E735" s="650" t="s">
        <v>1149</v>
      </c>
      <c r="F735" s="651">
        <v>201601</v>
      </c>
      <c r="G735" s="652">
        <v>-36084.519999999997</v>
      </c>
      <c r="H735" s="112">
        <f t="shared" si="26"/>
        <v>2016</v>
      </c>
      <c r="I735" s="313">
        <v>20</v>
      </c>
      <c r="J735" s="107" t="s">
        <v>189</v>
      </c>
      <c r="K735" s="103"/>
      <c r="M735" s="717">
        <f t="shared" si="27"/>
        <v>3301</v>
      </c>
    </row>
    <row r="736" spans="2:13" s="717" customFormat="1">
      <c r="B736" s="650" t="s">
        <v>319</v>
      </c>
      <c r="C736" s="651" t="s">
        <v>1147</v>
      </c>
      <c r="D736" s="599" t="s">
        <v>335</v>
      </c>
      <c r="E736" s="650" t="s">
        <v>1149</v>
      </c>
      <c r="F736" s="651">
        <v>201601</v>
      </c>
      <c r="G736" s="652">
        <v>35713.64</v>
      </c>
      <c r="H736" s="112">
        <f t="shared" si="26"/>
        <v>2016</v>
      </c>
      <c r="I736" s="313">
        <v>20</v>
      </c>
      <c r="J736" s="107" t="s">
        <v>189</v>
      </c>
      <c r="K736" s="103"/>
      <c r="M736" s="717">
        <f t="shared" si="27"/>
        <v>3301</v>
      </c>
    </row>
    <row r="737" spans="2:13" s="717" customFormat="1">
      <c r="B737" s="650" t="s">
        <v>319</v>
      </c>
      <c r="C737" s="651" t="s">
        <v>1150</v>
      </c>
      <c r="D737" s="599" t="s">
        <v>338</v>
      </c>
      <c r="E737" s="650" t="s">
        <v>1151</v>
      </c>
      <c r="F737" s="651">
        <v>201601</v>
      </c>
      <c r="G737" s="652">
        <v>1793.62</v>
      </c>
      <c r="H737" s="112">
        <f t="shared" si="26"/>
        <v>2016</v>
      </c>
      <c r="I737" s="313">
        <v>20</v>
      </c>
      <c r="J737" s="107" t="s">
        <v>189</v>
      </c>
      <c r="K737" s="103"/>
      <c r="M737" s="717">
        <f t="shared" si="27"/>
        <v>3301</v>
      </c>
    </row>
    <row r="738" spans="2:13" s="717" customFormat="1">
      <c r="B738" s="650" t="s">
        <v>319</v>
      </c>
      <c r="C738" s="651" t="s">
        <v>1150</v>
      </c>
      <c r="D738" s="599" t="s">
        <v>338</v>
      </c>
      <c r="E738" s="650" t="s">
        <v>1151</v>
      </c>
      <c r="F738" s="651">
        <v>201601</v>
      </c>
      <c r="G738" s="652">
        <v>44.44</v>
      </c>
      <c r="H738" s="112">
        <f t="shared" si="26"/>
        <v>2016</v>
      </c>
      <c r="I738" s="313">
        <v>20</v>
      </c>
      <c r="J738" s="107" t="s">
        <v>189</v>
      </c>
      <c r="K738" s="103"/>
      <c r="M738" s="717">
        <f t="shared" si="27"/>
        <v>3301</v>
      </c>
    </row>
    <row r="739" spans="2:13" s="717" customFormat="1">
      <c r="B739" s="650" t="s">
        <v>319</v>
      </c>
      <c r="C739" s="651" t="s">
        <v>1152</v>
      </c>
      <c r="D739" s="599" t="s">
        <v>338</v>
      </c>
      <c r="E739" s="650" t="s">
        <v>1153</v>
      </c>
      <c r="F739" s="651">
        <v>201601</v>
      </c>
      <c r="G739" s="652">
        <v>2073.2399999999998</v>
      </c>
      <c r="H739" s="112">
        <f t="shared" si="26"/>
        <v>2016</v>
      </c>
      <c r="I739" s="313">
        <v>20</v>
      </c>
      <c r="J739" s="107" t="s">
        <v>189</v>
      </c>
      <c r="K739" s="103"/>
      <c r="M739" s="717">
        <f t="shared" si="27"/>
        <v>3301</v>
      </c>
    </row>
    <row r="740" spans="2:13" s="717" customFormat="1">
      <c r="B740" s="650" t="s">
        <v>319</v>
      </c>
      <c r="C740" s="651" t="s">
        <v>1152</v>
      </c>
      <c r="D740" s="599" t="s">
        <v>338</v>
      </c>
      <c r="E740" s="650" t="s">
        <v>1153</v>
      </c>
      <c r="F740" s="651">
        <v>201601</v>
      </c>
      <c r="G740" s="652">
        <v>51.09</v>
      </c>
      <c r="H740" s="112">
        <f t="shared" si="26"/>
        <v>2016</v>
      </c>
      <c r="I740" s="313">
        <v>20</v>
      </c>
      <c r="J740" s="107" t="s">
        <v>189</v>
      </c>
      <c r="K740" s="103"/>
      <c r="M740" s="717">
        <f t="shared" si="27"/>
        <v>3301</v>
      </c>
    </row>
    <row r="741" spans="2:13" s="717" customFormat="1">
      <c r="B741" s="650" t="s">
        <v>319</v>
      </c>
      <c r="C741" s="651" t="s">
        <v>1041</v>
      </c>
      <c r="D741" s="599" t="s">
        <v>338</v>
      </c>
      <c r="E741" s="650" t="s">
        <v>1042</v>
      </c>
      <c r="F741" s="651">
        <v>201601</v>
      </c>
      <c r="G741" s="652">
        <v>0.31</v>
      </c>
      <c r="H741" s="112">
        <f t="shared" si="26"/>
        <v>2016</v>
      </c>
      <c r="I741" s="313">
        <v>20</v>
      </c>
      <c r="J741" s="107" t="s">
        <v>189</v>
      </c>
      <c r="K741" s="103"/>
      <c r="M741" s="717">
        <f t="shared" si="27"/>
        <v>3301</v>
      </c>
    </row>
    <row r="742" spans="2:13" s="717" customFormat="1">
      <c r="B742" s="650" t="s">
        <v>319</v>
      </c>
      <c r="C742" s="651" t="s">
        <v>1041</v>
      </c>
      <c r="D742" s="599" t="s">
        <v>338</v>
      </c>
      <c r="E742" s="650" t="s">
        <v>1042</v>
      </c>
      <c r="F742" s="651">
        <v>201601</v>
      </c>
      <c r="G742" s="652">
        <v>0.02</v>
      </c>
      <c r="H742" s="112">
        <f t="shared" si="26"/>
        <v>2016</v>
      </c>
      <c r="I742" s="313">
        <v>20</v>
      </c>
      <c r="J742" s="107" t="s">
        <v>189</v>
      </c>
      <c r="K742" s="103"/>
      <c r="M742" s="717">
        <f t="shared" si="27"/>
        <v>3301</v>
      </c>
    </row>
    <row r="743" spans="2:13" s="717" customFormat="1">
      <c r="B743" s="650" t="s">
        <v>319</v>
      </c>
      <c r="C743" s="651" t="s">
        <v>1158</v>
      </c>
      <c r="D743" s="599" t="s">
        <v>338</v>
      </c>
      <c r="E743" s="650" t="s">
        <v>1160</v>
      </c>
      <c r="F743" s="651">
        <v>201601</v>
      </c>
      <c r="G743" s="652">
        <v>1074.31</v>
      </c>
      <c r="H743" s="112">
        <f t="shared" si="26"/>
        <v>2016</v>
      </c>
      <c r="I743" s="313">
        <v>20</v>
      </c>
      <c r="J743" s="107" t="s">
        <v>189</v>
      </c>
      <c r="K743" s="103"/>
      <c r="M743" s="717">
        <f t="shared" si="27"/>
        <v>3301</v>
      </c>
    </row>
    <row r="744" spans="2:13" s="717" customFormat="1">
      <c r="B744" s="650" t="s">
        <v>319</v>
      </c>
      <c r="C744" s="651" t="s">
        <v>1158</v>
      </c>
      <c r="D744" s="599" t="s">
        <v>338</v>
      </c>
      <c r="E744" s="650" t="s">
        <v>1160</v>
      </c>
      <c r="F744" s="651">
        <v>201601</v>
      </c>
      <c r="G744" s="652">
        <v>51.38</v>
      </c>
      <c r="H744" s="112">
        <f t="shared" si="26"/>
        <v>2016</v>
      </c>
      <c r="I744" s="313">
        <v>20</v>
      </c>
      <c r="J744" s="107" t="s">
        <v>189</v>
      </c>
      <c r="K744" s="103"/>
      <c r="M744" s="717">
        <f t="shared" si="27"/>
        <v>3301</v>
      </c>
    </row>
    <row r="745" spans="2:13" s="717" customFormat="1">
      <c r="B745" s="650" t="s">
        <v>319</v>
      </c>
      <c r="C745" s="651" t="s">
        <v>1416</v>
      </c>
      <c r="D745" s="599" t="s">
        <v>335</v>
      </c>
      <c r="E745" s="650" t="s">
        <v>1417</v>
      </c>
      <c r="F745" s="651">
        <v>201601</v>
      </c>
      <c r="G745" s="652">
        <v>626277.55000000005</v>
      </c>
      <c r="H745" s="112">
        <f t="shared" si="26"/>
        <v>2016</v>
      </c>
      <c r="I745" s="313">
        <v>20</v>
      </c>
      <c r="J745" s="107" t="s">
        <v>189</v>
      </c>
      <c r="K745" s="103"/>
      <c r="M745" s="717">
        <f t="shared" si="27"/>
        <v>3301</v>
      </c>
    </row>
    <row r="746" spans="2:13" s="717" customFormat="1">
      <c r="B746" s="650" t="s">
        <v>319</v>
      </c>
      <c r="C746" s="651" t="s">
        <v>1416</v>
      </c>
      <c r="D746" s="599" t="s">
        <v>335</v>
      </c>
      <c r="E746" s="650" t="s">
        <v>1417</v>
      </c>
      <c r="F746" s="651">
        <v>201601</v>
      </c>
      <c r="G746" s="652">
        <v>169394.93</v>
      </c>
      <c r="H746" s="112">
        <f t="shared" si="26"/>
        <v>2016</v>
      </c>
      <c r="I746" s="313">
        <v>20</v>
      </c>
      <c r="J746" s="107" t="s">
        <v>189</v>
      </c>
      <c r="K746" s="103"/>
      <c r="M746" s="717">
        <f t="shared" si="27"/>
        <v>3301</v>
      </c>
    </row>
    <row r="747" spans="2:13" s="717" customFormat="1">
      <c r="B747" s="650" t="s">
        <v>319</v>
      </c>
      <c r="C747" s="651" t="s">
        <v>1161</v>
      </c>
      <c r="D747" s="599" t="s">
        <v>335</v>
      </c>
      <c r="E747" s="650" t="s">
        <v>1162</v>
      </c>
      <c r="F747" s="651">
        <v>201601</v>
      </c>
      <c r="G747" s="652">
        <v>645</v>
      </c>
      <c r="H747" s="112">
        <f t="shared" si="26"/>
        <v>2016</v>
      </c>
      <c r="I747" s="313">
        <v>20</v>
      </c>
      <c r="J747" s="107" t="s">
        <v>189</v>
      </c>
      <c r="K747" s="103"/>
      <c r="M747" s="717">
        <f t="shared" si="27"/>
        <v>3301</v>
      </c>
    </row>
    <row r="748" spans="2:13" s="717" customFormat="1">
      <c r="B748" s="650" t="s">
        <v>319</v>
      </c>
      <c r="C748" s="651" t="s">
        <v>1161</v>
      </c>
      <c r="D748" s="599" t="s">
        <v>335</v>
      </c>
      <c r="E748" s="650" t="s">
        <v>1162</v>
      </c>
      <c r="F748" s="651">
        <v>201601</v>
      </c>
      <c r="G748" s="652">
        <v>53.32</v>
      </c>
      <c r="H748" s="112">
        <f t="shared" si="26"/>
        <v>2016</v>
      </c>
      <c r="I748" s="313">
        <v>20</v>
      </c>
      <c r="J748" s="107" t="s">
        <v>189</v>
      </c>
      <c r="K748" s="103"/>
      <c r="M748" s="717">
        <f t="shared" si="27"/>
        <v>3301</v>
      </c>
    </row>
    <row r="749" spans="2:13" s="717" customFormat="1">
      <c r="B749" s="650" t="s">
        <v>326</v>
      </c>
      <c r="C749" s="651" t="s">
        <v>1163</v>
      </c>
      <c r="D749" s="599" t="s">
        <v>335</v>
      </c>
      <c r="E749" s="650" t="s">
        <v>1164</v>
      </c>
      <c r="F749" s="651">
        <v>201601</v>
      </c>
      <c r="G749" s="652">
        <v>359.21</v>
      </c>
      <c r="H749" s="112">
        <f t="shared" si="26"/>
        <v>2016</v>
      </c>
      <c r="I749" s="313">
        <v>20</v>
      </c>
      <c r="J749" s="107" t="s">
        <v>189</v>
      </c>
      <c r="K749" s="103"/>
      <c r="M749" s="717">
        <f t="shared" si="27"/>
        <v>3301</v>
      </c>
    </row>
    <row r="750" spans="2:13" s="717" customFormat="1">
      <c r="B750" s="650" t="s">
        <v>319</v>
      </c>
      <c r="C750" s="651" t="s">
        <v>1163</v>
      </c>
      <c r="D750" s="599" t="s">
        <v>335</v>
      </c>
      <c r="E750" s="650" t="s">
        <v>1164</v>
      </c>
      <c r="F750" s="651">
        <v>201601</v>
      </c>
      <c r="G750" s="652">
        <v>-5374.01</v>
      </c>
      <c r="H750" s="112">
        <f t="shared" si="26"/>
        <v>2016</v>
      </c>
      <c r="I750" s="313">
        <v>20</v>
      </c>
      <c r="J750" s="107" t="s">
        <v>189</v>
      </c>
      <c r="K750" s="103"/>
      <c r="M750" s="717">
        <f t="shared" si="27"/>
        <v>3301</v>
      </c>
    </row>
    <row r="751" spans="2:13" s="717" customFormat="1">
      <c r="B751" s="650" t="s">
        <v>319</v>
      </c>
      <c r="C751" s="651" t="s">
        <v>1163</v>
      </c>
      <c r="D751" s="599" t="s">
        <v>335</v>
      </c>
      <c r="E751" s="650" t="s">
        <v>1164</v>
      </c>
      <c r="F751" s="651">
        <v>201601</v>
      </c>
      <c r="G751" s="652">
        <v>4719.0600000000004</v>
      </c>
      <c r="H751" s="112">
        <f t="shared" si="26"/>
        <v>2016</v>
      </c>
      <c r="I751" s="313">
        <v>20</v>
      </c>
      <c r="J751" s="107" t="s">
        <v>189</v>
      </c>
      <c r="K751" s="103"/>
      <c r="M751" s="717">
        <f t="shared" si="27"/>
        <v>3301</v>
      </c>
    </row>
    <row r="752" spans="2:13" s="717" customFormat="1">
      <c r="B752" s="650" t="s">
        <v>319</v>
      </c>
      <c r="C752" s="651" t="s">
        <v>1165</v>
      </c>
      <c r="D752" s="599" t="s">
        <v>338</v>
      </c>
      <c r="E752" s="650" t="s">
        <v>1166</v>
      </c>
      <c r="F752" s="651">
        <v>201601</v>
      </c>
      <c r="G752" s="652">
        <v>-1561.13</v>
      </c>
      <c r="H752" s="112">
        <f t="shared" si="26"/>
        <v>2016</v>
      </c>
      <c r="I752" s="313">
        <v>20</v>
      </c>
      <c r="J752" s="107" t="s">
        <v>189</v>
      </c>
      <c r="K752" s="103"/>
      <c r="M752" s="717">
        <f t="shared" si="27"/>
        <v>3301</v>
      </c>
    </row>
    <row r="753" spans="2:13" s="717" customFormat="1">
      <c r="B753" s="650" t="s">
        <v>319</v>
      </c>
      <c r="C753" s="651" t="s">
        <v>1165</v>
      </c>
      <c r="D753" s="599" t="s">
        <v>338</v>
      </c>
      <c r="E753" s="650" t="s">
        <v>1166</v>
      </c>
      <c r="F753" s="651">
        <v>201601</v>
      </c>
      <c r="G753" s="652">
        <v>-59.59</v>
      </c>
      <c r="H753" s="112">
        <f t="shared" si="26"/>
        <v>2016</v>
      </c>
      <c r="I753" s="313">
        <v>20</v>
      </c>
      <c r="J753" s="107" t="s">
        <v>189</v>
      </c>
      <c r="K753" s="103"/>
      <c r="M753" s="717">
        <f t="shared" si="27"/>
        <v>3301</v>
      </c>
    </row>
    <row r="754" spans="2:13" s="717" customFormat="1">
      <c r="B754" s="650" t="s">
        <v>319</v>
      </c>
      <c r="C754" s="651" t="s">
        <v>1167</v>
      </c>
      <c r="D754" s="599" t="s">
        <v>338</v>
      </c>
      <c r="E754" s="650" t="s">
        <v>1169</v>
      </c>
      <c r="F754" s="651">
        <v>201601</v>
      </c>
      <c r="G754" s="652">
        <v>-1802.39</v>
      </c>
      <c r="H754" s="112">
        <f t="shared" si="26"/>
        <v>2016</v>
      </c>
      <c r="I754" s="313">
        <v>20</v>
      </c>
      <c r="J754" s="107" t="s">
        <v>189</v>
      </c>
      <c r="K754" s="103"/>
      <c r="M754" s="717">
        <f t="shared" si="27"/>
        <v>3301</v>
      </c>
    </row>
    <row r="755" spans="2:13" s="717" customFormat="1">
      <c r="B755" s="650" t="s">
        <v>319</v>
      </c>
      <c r="C755" s="651" t="s">
        <v>1167</v>
      </c>
      <c r="D755" s="599" t="s">
        <v>338</v>
      </c>
      <c r="E755" s="650" t="s">
        <v>1169</v>
      </c>
      <c r="F755" s="651">
        <v>201601</v>
      </c>
      <c r="G755" s="652">
        <v>-84.44</v>
      </c>
      <c r="H755" s="112">
        <f t="shared" si="26"/>
        <v>2016</v>
      </c>
      <c r="I755" s="313">
        <v>20</v>
      </c>
      <c r="J755" s="107" t="s">
        <v>189</v>
      </c>
      <c r="K755" s="103"/>
      <c r="M755" s="717">
        <f t="shared" si="27"/>
        <v>3301</v>
      </c>
    </row>
    <row r="756" spans="2:13" s="717" customFormat="1">
      <c r="B756" s="650" t="s">
        <v>319</v>
      </c>
      <c r="C756" s="651" t="s">
        <v>1170</v>
      </c>
      <c r="D756" s="599" t="s">
        <v>338</v>
      </c>
      <c r="E756" s="650" t="s">
        <v>1171</v>
      </c>
      <c r="F756" s="651">
        <v>201601</v>
      </c>
      <c r="G756" s="652">
        <v>119.2</v>
      </c>
      <c r="H756" s="112">
        <f t="shared" si="26"/>
        <v>2016</v>
      </c>
      <c r="I756" s="313">
        <v>20</v>
      </c>
      <c r="J756" s="107" t="s">
        <v>189</v>
      </c>
      <c r="K756" s="103"/>
      <c r="M756" s="717">
        <f t="shared" si="27"/>
        <v>3301</v>
      </c>
    </row>
    <row r="757" spans="2:13" s="717" customFormat="1">
      <c r="B757" s="650" t="s">
        <v>319</v>
      </c>
      <c r="C757" s="651" t="s">
        <v>1170</v>
      </c>
      <c r="D757" s="599" t="s">
        <v>338</v>
      </c>
      <c r="E757" s="650" t="s">
        <v>1171</v>
      </c>
      <c r="F757" s="651">
        <v>201601</v>
      </c>
      <c r="G757" s="652">
        <v>4.87</v>
      </c>
      <c r="H757" s="112">
        <f t="shared" si="26"/>
        <v>2016</v>
      </c>
      <c r="I757" s="313">
        <v>20</v>
      </c>
      <c r="J757" s="107" t="s">
        <v>189</v>
      </c>
      <c r="K757" s="103"/>
      <c r="M757" s="717">
        <f t="shared" si="27"/>
        <v>3301</v>
      </c>
    </row>
    <row r="758" spans="2:13" s="717" customFormat="1">
      <c r="B758" s="650" t="s">
        <v>319</v>
      </c>
      <c r="C758" s="651" t="s">
        <v>1172</v>
      </c>
      <c r="D758" s="599" t="s">
        <v>338</v>
      </c>
      <c r="E758" s="650" t="s">
        <v>1173</v>
      </c>
      <c r="F758" s="651">
        <v>201601</v>
      </c>
      <c r="G758" s="652">
        <v>10062.18</v>
      </c>
      <c r="H758" s="112">
        <f t="shared" si="26"/>
        <v>2016</v>
      </c>
      <c r="I758" s="313">
        <v>20</v>
      </c>
      <c r="J758" s="107" t="s">
        <v>189</v>
      </c>
      <c r="K758" s="103"/>
      <c r="M758" s="717">
        <f t="shared" si="27"/>
        <v>3301</v>
      </c>
    </row>
    <row r="759" spans="2:13" s="717" customFormat="1">
      <c r="B759" s="650" t="s">
        <v>319</v>
      </c>
      <c r="C759" s="651" t="s">
        <v>1172</v>
      </c>
      <c r="D759" s="599" t="s">
        <v>338</v>
      </c>
      <c r="E759" s="650" t="s">
        <v>1173</v>
      </c>
      <c r="F759" s="651">
        <v>201601</v>
      </c>
      <c r="G759" s="652">
        <v>2701.61</v>
      </c>
      <c r="H759" s="112">
        <f t="shared" si="26"/>
        <v>2016</v>
      </c>
      <c r="I759" s="313">
        <v>20</v>
      </c>
      <c r="J759" s="107" t="s">
        <v>189</v>
      </c>
      <c r="K759" s="103"/>
      <c r="M759" s="717">
        <f t="shared" si="27"/>
        <v>3301</v>
      </c>
    </row>
    <row r="760" spans="2:13" s="717" customFormat="1">
      <c r="B760" s="650" t="s">
        <v>319</v>
      </c>
      <c r="C760" s="651" t="s">
        <v>1174</v>
      </c>
      <c r="D760" s="599" t="s">
        <v>338</v>
      </c>
      <c r="E760" s="650" t="s">
        <v>1175</v>
      </c>
      <c r="F760" s="651">
        <v>201601</v>
      </c>
      <c r="G760" s="652">
        <v>218.24</v>
      </c>
      <c r="H760" s="112">
        <f t="shared" si="26"/>
        <v>2016</v>
      </c>
      <c r="I760" s="313">
        <v>20</v>
      </c>
      <c r="J760" s="107" t="s">
        <v>189</v>
      </c>
      <c r="K760" s="103"/>
      <c r="M760" s="717">
        <f t="shared" si="27"/>
        <v>3301</v>
      </c>
    </row>
    <row r="761" spans="2:13" s="717" customFormat="1">
      <c r="B761" s="650" t="s">
        <v>319</v>
      </c>
      <c r="C761" s="651" t="s">
        <v>1174</v>
      </c>
      <c r="D761" s="599" t="s">
        <v>338</v>
      </c>
      <c r="E761" s="650" t="s">
        <v>1175</v>
      </c>
      <c r="F761" s="651">
        <v>201601</v>
      </c>
      <c r="G761" s="652">
        <v>4.59</v>
      </c>
      <c r="H761" s="112">
        <f t="shared" si="26"/>
        <v>2016</v>
      </c>
      <c r="I761" s="313">
        <v>20</v>
      </c>
      <c r="J761" s="107" t="s">
        <v>189</v>
      </c>
      <c r="K761" s="103"/>
      <c r="M761" s="717">
        <f t="shared" si="27"/>
        <v>3301</v>
      </c>
    </row>
    <row r="762" spans="2:13" s="717" customFormat="1">
      <c r="B762" s="650" t="s">
        <v>319</v>
      </c>
      <c r="C762" s="651" t="s">
        <v>1176</v>
      </c>
      <c r="D762" s="599" t="s">
        <v>338</v>
      </c>
      <c r="E762" s="650" t="s">
        <v>1177</v>
      </c>
      <c r="F762" s="651">
        <v>201601</v>
      </c>
      <c r="G762" s="652">
        <v>1122.21</v>
      </c>
      <c r="H762" s="112">
        <f t="shared" si="26"/>
        <v>2016</v>
      </c>
      <c r="I762" s="313">
        <v>20</v>
      </c>
      <c r="J762" s="107" t="s">
        <v>189</v>
      </c>
      <c r="K762" s="103"/>
      <c r="M762" s="717">
        <f t="shared" si="27"/>
        <v>3301</v>
      </c>
    </row>
    <row r="763" spans="2:13" s="717" customFormat="1">
      <c r="B763" s="650" t="s">
        <v>319</v>
      </c>
      <c r="C763" s="651" t="s">
        <v>1176</v>
      </c>
      <c r="D763" s="599" t="s">
        <v>338</v>
      </c>
      <c r="E763" s="650" t="s">
        <v>1177</v>
      </c>
      <c r="F763" s="651">
        <v>201601</v>
      </c>
      <c r="G763" s="652">
        <v>48.55</v>
      </c>
      <c r="H763" s="112">
        <f t="shared" si="26"/>
        <v>2016</v>
      </c>
      <c r="I763" s="313">
        <v>20</v>
      </c>
      <c r="J763" s="107" t="s">
        <v>189</v>
      </c>
      <c r="K763" s="103"/>
      <c r="M763" s="717">
        <f t="shared" si="27"/>
        <v>3301</v>
      </c>
    </row>
    <row r="764" spans="2:13" s="717" customFormat="1">
      <c r="B764" s="650" t="s">
        <v>319</v>
      </c>
      <c r="C764" s="651" t="s">
        <v>1418</v>
      </c>
      <c r="D764" s="599" t="s">
        <v>338</v>
      </c>
      <c r="E764" s="650" t="s">
        <v>1419</v>
      </c>
      <c r="F764" s="651">
        <v>201601</v>
      </c>
      <c r="G764" s="652">
        <v>2569.2399999999998</v>
      </c>
      <c r="H764" s="112">
        <f t="shared" si="26"/>
        <v>2016</v>
      </c>
      <c r="I764" s="313">
        <v>20</v>
      </c>
      <c r="J764" s="107" t="s">
        <v>189</v>
      </c>
      <c r="K764" s="103"/>
      <c r="M764" s="717">
        <f t="shared" si="27"/>
        <v>3301</v>
      </c>
    </row>
    <row r="765" spans="2:13" s="717" customFormat="1">
      <c r="B765" s="650" t="s">
        <v>319</v>
      </c>
      <c r="C765" s="651" t="s">
        <v>1178</v>
      </c>
      <c r="D765" s="599" t="s">
        <v>338</v>
      </c>
      <c r="E765" s="650" t="s">
        <v>1180</v>
      </c>
      <c r="F765" s="651">
        <v>201601</v>
      </c>
      <c r="G765" s="652">
        <v>3.45</v>
      </c>
      <c r="H765" s="112">
        <f t="shared" si="26"/>
        <v>2016</v>
      </c>
      <c r="I765" s="313">
        <v>20</v>
      </c>
      <c r="J765" s="107" t="s">
        <v>189</v>
      </c>
      <c r="K765" s="103"/>
      <c r="M765" s="717">
        <f t="shared" si="27"/>
        <v>3301</v>
      </c>
    </row>
    <row r="766" spans="2:13" s="717" customFormat="1">
      <c r="B766" s="650"/>
      <c r="C766" s="651"/>
      <c r="D766" s="599"/>
      <c r="E766" s="650"/>
      <c r="F766" s="651"/>
      <c r="G766" s="652"/>
      <c r="H766" s="112"/>
      <c r="I766" s="313"/>
      <c r="J766" s="107"/>
      <c r="K766" s="103"/>
    </row>
    <row r="767" spans="2:13" s="717" customFormat="1" ht="15">
      <c r="B767" s="571" t="s">
        <v>319</v>
      </c>
      <c r="C767" s="450" t="s">
        <v>1021</v>
      </c>
      <c r="D767" s="749" t="s">
        <v>338</v>
      </c>
      <c r="E767" s="941" t="s">
        <v>1022</v>
      </c>
      <c r="F767" s="594">
        <v>201602</v>
      </c>
      <c r="G767" s="942">
        <v>170.78</v>
      </c>
      <c r="H767" s="112">
        <f t="shared" ref="H767:H830" si="28">IF(F767&gt;$H$5,0+2016,0+2015)</f>
        <v>2016</v>
      </c>
      <c r="I767" s="313">
        <v>20</v>
      </c>
      <c r="J767" s="107" t="s">
        <v>189</v>
      </c>
      <c r="K767" s="103"/>
      <c r="M767" s="717">
        <f t="shared" ref="M767:M830" si="29">IF(LEFT(D767,2)="34",3401,IF(LEFT(D767,2)="33",3301))</f>
        <v>3301</v>
      </c>
    </row>
    <row r="768" spans="2:13" s="717" customFormat="1" ht="15">
      <c r="B768" s="571" t="s">
        <v>319</v>
      </c>
      <c r="C768" s="450" t="s">
        <v>324</v>
      </c>
      <c r="D768" s="749" t="s">
        <v>320</v>
      </c>
      <c r="E768" s="941" t="s">
        <v>325</v>
      </c>
      <c r="F768" s="594">
        <v>201602</v>
      </c>
      <c r="G768" s="942">
        <v>79.66</v>
      </c>
      <c r="H768" s="112">
        <f t="shared" si="28"/>
        <v>2016</v>
      </c>
      <c r="I768" s="313">
        <v>20</v>
      </c>
      <c r="J768" s="107" t="s">
        <v>189</v>
      </c>
      <c r="K768" s="103"/>
      <c r="M768" s="717">
        <f t="shared" si="29"/>
        <v>3301</v>
      </c>
    </row>
    <row r="769" spans="2:13" s="717" customFormat="1" ht="15">
      <c r="B769" s="571" t="s">
        <v>319</v>
      </c>
      <c r="C769" s="450" t="s">
        <v>329</v>
      </c>
      <c r="D769" s="749" t="s">
        <v>320</v>
      </c>
      <c r="E769" s="941" t="s">
        <v>330</v>
      </c>
      <c r="F769" s="594">
        <v>201602</v>
      </c>
      <c r="G769" s="942">
        <v>51195</v>
      </c>
      <c r="H769" s="112">
        <f t="shared" si="28"/>
        <v>2016</v>
      </c>
      <c r="I769" s="313">
        <v>20</v>
      </c>
      <c r="J769" s="107" t="s">
        <v>189</v>
      </c>
      <c r="K769" s="103"/>
      <c r="M769" s="717">
        <f t="shared" si="29"/>
        <v>3301</v>
      </c>
    </row>
    <row r="770" spans="2:13" s="717" customFormat="1" ht="15">
      <c r="B770" s="571" t="s">
        <v>326</v>
      </c>
      <c r="C770" s="450" t="s">
        <v>331</v>
      </c>
      <c r="D770" s="749" t="s">
        <v>320</v>
      </c>
      <c r="E770" s="941" t="s">
        <v>332</v>
      </c>
      <c r="F770" s="594">
        <v>201602</v>
      </c>
      <c r="G770" s="942">
        <v>-1220.1300000000001</v>
      </c>
      <c r="H770" s="112">
        <f t="shared" si="28"/>
        <v>2016</v>
      </c>
      <c r="I770" s="313">
        <v>20</v>
      </c>
      <c r="J770" s="107" t="s">
        <v>189</v>
      </c>
      <c r="K770" s="103"/>
      <c r="M770" s="717">
        <f t="shared" si="29"/>
        <v>3301</v>
      </c>
    </row>
    <row r="771" spans="2:13" s="717" customFormat="1" ht="15">
      <c r="B771" s="571" t="s">
        <v>319</v>
      </c>
      <c r="C771" s="450" t="s">
        <v>333</v>
      </c>
      <c r="D771" s="749" t="s">
        <v>320</v>
      </c>
      <c r="E771" s="941" t="s">
        <v>334</v>
      </c>
      <c r="F771" s="594">
        <v>201602</v>
      </c>
      <c r="G771" s="942">
        <v>8224.48</v>
      </c>
      <c r="H771" s="112">
        <f t="shared" si="28"/>
        <v>2016</v>
      </c>
      <c r="I771" s="313">
        <v>20</v>
      </c>
      <c r="J771" s="107" t="s">
        <v>189</v>
      </c>
      <c r="K771" s="103"/>
      <c r="M771" s="717">
        <f t="shared" si="29"/>
        <v>3301</v>
      </c>
    </row>
    <row r="772" spans="2:13" s="717" customFormat="1" ht="15">
      <c r="B772" s="571" t="s">
        <v>319</v>
      </c>
      <c r="C772" s="450" t="s">
        <v>731</v>
      </c>
      <c r="D772" s="749" t="s">
        <v>338</v>
      </c>
      <c r="E772" s="941" t="s">
        <v>732</v>
      </c>
      <c r="F772" s="594">
        <v>201602</v>
      </c>
      <c r="G772" s="942">
        <v>-86.54</v>
      </c>
      <c r="H772" s="112">
        <f t="shared" si="28"/>
        <v>2016</v>
      </c>
      <c r="I772" s="313">
        <v>20</v>
      </c>
      <c r="J772" s="107" t="s">
        <v>189</v>
      </c>
      <c r="K772" s="103"/>
      <c r="M772" s="717">
        <f t="shared" si="29"/>
        <v>3301</v>
      </c>
    </row>
    <row r="773" spans="2:13" s="717" customFormat="1" ht="15">
      <c r="B773" s="571" t="s">
        <v>319</v>
      </c>
      <c r="C773" s="450" t="s">
        <v>731</v>
      </c>
      <c r="D773" s="749" t="s">
        <v>338</v>
      </c>
      <c r="E773" s="941" t="s">
        <v>732</v>
      </c>
      <c r="F773" s="594">
        <v>201602</v>
      </c>
      <c r="G773" s="942">
        <v>-11.03</v>
      </c>
      <c r="H773" s="112">
        <f t="shared" si="28"/>
        <v>2016</v>
      </c>
      <c r="I773" s="313">
        <v>20</v>
      </c>
      <c r="J773" s="107" t="s">
        <v>189</v>
      </c>
      <c r="K773" s="103"/>
      <c r="M773" s="717">
        <f t="shared" si="29"/>
        <v>3301</v>
      </c>
    </row>
    <row r="774" spans="2:13" s="717" customFormat="1" ht="15">
      <c r="B774" s="571" t="s">
        <v>319</v>
      </c>
      <c r="C774" s="450" t="s">
        <v>940</v>
      </c>
      <c r="D774" s="749" t="s">
        <v>338</v>
      </c>
      <c r="E774" s="941" t="s">
        <v>941</v>
      </c>
      <c r="F774" s="594">
        <v>201602</v>
      </c>
      <c r="G774" s="942">
        <v>-13649.78</v>
      </c>
      <c r="H774" s="112">
        <f t="shared" si="28"/>
        <v>2016</v>
      </c>
      <c r="I774" s="313">
        <v>20</v>
      </c>
      <c r="J774" s="107" t="s">
        <v>189</v>
      </c>
      <c r="K774" s="103"/>
      <c r="M774" s="717">
        <f t="shared" si="29"/>
        <v>3301</v>
      </c>
    </row>
    <row r="775" spans="2:13" s="717" customFormat="1" ht="15">
      <c r="B775" s="571" t="s">
        <v>319</v>
      </c>
      <c r="C775" s="450" t="s">
        <v>940</v>
      </c>
      <c r="D775" s="749" t="s">
        <v>338</v>
      </c>
      <c r="E775" s="941" t="s">
        <v>941</v>
      </c>
      <c r="F775" s="594">
        <v>201602</v>
      </c>
      <c r="G775" s="942">
        <v>-440</v>
      </c>
      <c r="H775" s="112">
        <f t="shared" si="28"/>
        <v>2016</v>
      </c>
      <c r="I775" s="313">
        <v>20</v>
      </c>
      <c r="J775" s="107" t="s">
        <v>189</v>
      </c>
      <c r="K775" s="103"/>
      <c r="M775" s="717">
        <f t="shared" si="29"/>
        <v>3301</v>
      </c>
    </row>
    <row r="776" spans="2:13" s="717" customFormat="1" ht="15">
      <c r="B776" s="571" t="s">
        <v>326</v>
      </c>
      <c r="C776" s="450" t="s">
        <v>1045</v>
      </c>
      <c r="D776" s="749" t="s">
        <v>338</v>
      </c>
      <c r="E776" s="941" t="s">
        <v>1046</v>
      </c>
      <c r="F776" s="594">
        <v>201602</v>
      </c>
      <c r="G776" s="942">
        <v>35.479999999999997</v>
      </c>
      <c r="H776" s="112">
        <f t="shared" si="28"/>
        <v>2016</v>
      </c>
      <c r="I776" s="313">
        <v>20</v>
      </c>
      <c r="J776" s="107" t="s">
        <v>189</v>
      </c>
      <c r="K776" s="103"/>
      <c r="M776" s="717">
        <f t="shared" si="29"/>
        <v>3301</v>
      </c>
    </row>
    <row r="777" spans="2:13" s="717" customFormat="1" ht="15">
      <c r="B777" s="571" t="s">
        <v>319</v>
      </c>
      <c r="C777" s="450" t="s">
        <v>1045</v>
      </c>
      <c r="D777" s="749" t="s">
        <v>338</v>
      </c>
      <c r="E777" s="941" t="s">
        <v>1046</v>
      </c>
      <c r="F777" s="594">
        <v>201602</v>
      </c>
      <c r="G777" s="942">
        <v>2436.2800000000002</v>
      </c>
      <c r="H777" s="112">
        <f t="shared" si="28"/>
        <v>2016</v>
      </c>
      <c r="I777" s="313">
        <v>20</v>
      </c>
      <c r="J777" s="107" t="s">
        <v>189</v>
      </c>
      <c r="K777" s="103"/>
      <c r="M777" s="717">
        <f t="shared" si="29"/>
        <v>3301</v>
      </c>
    </row>
    <row r="778" spans="2:13" s="717" customFormat="1" ht="15">
      <c r="B778" s="571" t="s">
        <v>319</v>
      </c>
      <c r="C778" s="450" t="s">
        <v>1045</v>
      </c>
      <c r="D778" s="749" t="s">
        <v>338</v>
      </c>
      <c r="E778" s="941" t="s">
        <v>1046</v>
      </c>
      <c r="F778" s="594">
        <v>201602</v>
      </c>
      <c r="G778" s="942">
        <v>170.44</v>
      </c>
      <c r="H778" s="112">
        <f t="shared" si="28"/>
        <v>2016</v>
      </c>
      <c r="I778" s="313">
        <v>20</v>
      </c>
      <c r="J778" s="107" t="s">
        <v>189</v>
      </c>
      <c r="K778" s="103"/>
      <c r="M778" s="717">
        <f t="shared" si="29"/>
        <v>3301</v>
      </c>
    </row>
    <row r="779" spans="2:13" s="717" customFormat="1" ht="15">
      <c r="B779" s="571" t="s">
        <v>319</v>
      </c>
      <c r="C779" s="450" t="s">
        <v>1427</v>
      </c>
      <c r="D779" s="749" t="s">
        <v>338</v>
      </c>
      <c r="E779" s="941" t="s">
        <v>1428</v>
      </c>
      <c r="F779" s="594">
        <v>201602</v>
      </c>
      <c r="G779" s="942">
        <v>89532.41</v>
      </c>
      <c r="H779" s="112">
        <f t="shared" si="28"/>
        <v>2016</v>
      </c>
      <c r="I779" s="313">
        <v>20</v>
      </c>
      <c r="J779" s="107" t="s">
        <v>189</v>
      </c>
      <c r="K779" s="103"/>
      <c r="M779" s="717">
        <f t="shared" si="29"/>
        <v>3301</v>
      </c>
    </row>
    <row r="780" spans="2:13" s="717" customFormat="1" ht="15">
      <c r="B780" s="571" t="s">
        <v>319</v>
      </c>
      <c r="C780" s="450" t="s">
        <v>1427</v>
      </c>
      <c r="D780" s="749" t="s">
        <v>338</v>
      </c>
      <c r="E780" s="941" t="s">
        <v>1428</v>
      </c>
      <c r="F780" s="594">
        <v>201602</v>
      </c>
      <c r="G780" s="942">
        <v>5018.29</v>
      </c>
      <c r="H780" s="112">
        <f t="shared" si="28"/>
        <v>2016</v>
      </c>
      <c r="I780" s="313">
        <v>20</v>
      </c>
      <c r="J780" s="107" t="s">
        <v>189</v>
      </c>
      <c r="K780" s="103"/>
      <c r="M780" s="717">
        <f t="shared" si="29"/>
        <v>3301</v>
      </c>
    </row>
    <row r="781" spans="2:13" s="717" customFormat="1" ht="15">
      <c r="B781" s="571" t="s">
        <v>319</v>
      </c>
      <c r="C781" s="450" t="s">
        <v>509</v>
      </c>
      <c r="D781" s="749" t="s">
        <v>338</v>
      </c>
      <c r="E781" s="941" t="s">
        <v>510</v>
      </c>
      <c r="F781" s="594">
        <v>201602</v>
      </c>
      <c r="G781" s="942">
        <v>-0.03</v>
      </c>
      <c r="H781" s="112">
        <f t="shared" si="28"/>
        <v>2016</v>
      </c>
      <c r="I781" s="313">
        <v>20</v>
      </c>
      <c r="J781" s="107" t="s">
        <v>189</v>
      </c>
      <c r="K781" s="103"/>
      <c r="M781" s="717">
        <f t="shared" si="29"/>
        <v>3301</v>
      </c>
    </row>
    <row r="782" spans="2:13" s="717" customFormat="1" ht="15">
      <c r="B782" s="571" t="s">
        <v>319</v>
      </c>
      <c r="C782" s="450" t="s">
        <v>1053</v>
      </c>
      <c r="D782" s="749" t="s">
        <v>338</v>
      </c>
      <c r="E782" s="941" t="s">
        <v>1054</v>
      </c>
      <c r="F782" s="594">
        <v>201602</v>
      </c>
      <c r="G782" s="942">
        <v>-1.86</v>
      </c>
      <c r="H782" s="112">
        <f t="shared" si="28"/>
        <v>2016</v>
      </c>
      <c r="I782" s="313">
        <v>20</v>
      </c>
      <c r="J782" s="107" t="s">
        <v>189</v>
      </c>
      <c r="K782" s="103"/>
      <c r="M782" s="717">
        <f t="shared" si="29"/>
        <v>3301</v>
      </c>
    </row>
    <row r="783" spans="2:13" s="717" customFormat="1" ht="15">
      <c r="B783" s="571" t="s">
        <v>319</v>
      </c>
      <c r="C783" s="450" t="s">
        <v>1053</v>
      </c>
      <c r="D783" s="749" t="s">
        <v>338</v>
      </c>
      <c r="E783" s="941" t="s">
        <v>1054</v>
      </c>
      <c r="F783" s="594">
        <v>201602</v>
      </c>
      <c r="G783" s="942">
        <v>-0.12</v>
      </c>
      <c r="H783" s="112">
        <f t="shared" si="28"/>
        <v>2016</v>
      </c>
      <c r="I783" s="313">
        <v>20</v>
      </c>
      <c r="J783" s="107" t="s">
        <v>189</v>
      </c>
      <c r="K783" s="103"/>
      <c r="M783" s="717">
        <f t="shared" si="29"/>
        <v>3301</v>
      </c>
    </row>
    <row r="784" spans="2:13" s="717" customFormat="1" ht="15">
      <c r="B784" s="571" t="s">
        <v>319</v>
      </c>
      <c r="C784" s="450" t="s">
        <v>1055</v>
      </c>
      <c r="D784" s="749" t="s">
        <v>338</v>
      </c>
      <c r="E784" s="941" t="s">
        <v>1056</v>
      </c>
      <c r="F784" s="594">
        <v>201602</v>
      </c>
      <c r="G784" s="942">
        <v>28.68</v>
      </c>
      <c r="H784" s="112">
        <f t="shared" si="28"/>
        <v>2016</v>
      </c>
      <c r="I784" s="313">
        <v>20</v>
      </c>
      <c r="J784" s="107" t="s">
        <v>189</v>
      </c>
      <c r="K784" s="103"/>
      <c r="M784" s="717">
        <f t="shared" si="29"/>
        <v>3301</v>
      </c>
    </row>
    <row r="785" spans="2:13" s="717" customFormat="1" ht="15">
      <c r="B785" s="571" t="s">
        <v>319</v>
      </c>
      <c r="C785" s="450" t="s">
        <v>1055</v>
      </c>
      <c r="D785" s="749" t="s">
        <v>338</v>
      </c>
      <c r="E785" s="941" t="s">
        <v>1056</v>
      </c>
      <c r="F785" s="594">
        <v>201602</v>
      </c>
      <c r="G785" s="942">
        <v>1.8</v>
      </c>
      <c r="H785" s="112">
        <f t="shared" si="28"/>
        <v>2016</v>
      </c>
      <c r="I785" s="313">
        <v>20</v>
      </c>
      <c r="J785" s="107" t="s">
        <v>189</v>
      </c>
      <c r="K785" s="103"/>
      <c r="M785" s="717">
        <f t="shared" si="29"/>
        <v>3301</v>
      </c>
    </row>
    <row r="786" spans="2:13" s="717" customFormat="1" ht="15">
      <c r="B786" s="571" t="s">
        <v>319</v>
      </c>
      <c r="C786" s="450" t="s">
        <v>1408</v>
      </c>
      <c r="D786" s="749" t="s">
        <v>338</v>
      </c>
      <c r="E786" s="941" t="s">
        <v>1409</v>
      </c>
      <c r="F786" s="594">
        <v>201602</v>
      </c>
      <c r="G786" s="942">
        <v>1974.05</v>
      </c>
      <c r="H786" s="112">
        <f t="shared" si="28"/>
        <v>2016</v>
      </c>
      <c r="I786" s="313">
        <v>20</v>
      </c>
      <c r="J786" s="107" t="s">
        <v>189</v>
      </c>
      <c r="K786" s="103"/>
      <c r="M786" s="717">
        <f t="shared" si="29"/>
        <v>3301</v>
      </c>
    </row>
    <row r="787" spans="2:13" s="717" customFormat="1" ht="15">
      <c r="B787" s="571" t="s">
        <v>319</v>
      </c>
      <c r="C787" s="450" t="s">
        <v>1408</v>
      </c>
      <c r="D787" s="749" t="s">
        <v>338</v>
      </c>
      <c r="E787" s="941" t="s">
        <v>1409</v>
      </c>
      <c r="F787" s="594">
        <v>201602</v>
      </c>
      <c r="G787" s="942">
        <v>12.43</v>
      </c>
      <c r="H787" s="112">
        <f t="shared" si="28"/>
        <v>2016</v>
      </c>
      <c r="I787" s="313">
        <v>20</v>
      </c>
      <c r="J787" s="107" t="s">
        <v>189</v>
      </c>
      <c r="K787" s="103"/>
      <c r="M787" s="717">
        <f t="shared" si="29"/>
        <v>3301</v>
      </c>
    </row>
    <row r="788" spans="2:13" s="717" customFormat="1" ht="15">
      <c r="B788" s="571" t="s">
        <v>319</v>
      </c>
      <c r="C788" s="450" t="s">
        <v>1025</v>
      </c>
      <c r="D788" s="749" t="s">
        <v>338</v>
      </c>
      <c r="E788" s="941" t="s">
        <v>1026</v>
      </c>
      <c r="F788" s="594">
        <v>201602</v>
      </c>
      <c r="G788" s="942">
        <v>-218.22</v>
      </c>
      <c r="H788" s="112">
        <f t="shared" si="28"/>
        <v>2016</v>
      </c>
      <c r="I788" s="313">
        <v>20</v>
      </c>
      <c r="J788" s="107" t="s">
        <v>189</v>
      </c>
      <c r="K788" s="103"/>
      <c r="M788" s="717">
        <f t="shared" si="29"/>
        <v>3301</v>
      </c>
    </row>
    <row r="789" spans="2:13" s="717" customFormat="1" ht="15">
      <c r="B789" s="571" t="s">
        <v>319</v>
      </c>
      <c r="C789" s="450" t="s">
        <v>1025</v>
      </c>
      <c r="D789" s="749" t="s">
        <v>338</v>
      </c>
      <c r="E789" s="941" t="s">
        <v>1026</v>
      </c>
      <c r="F789" s="594">
        <v>201602</v>
      </c>
      <c r="G789" s="942">
        <v>-282573.43</v>
      </c>
      <c r="H789" s="112">
        <f t="shared" si="28"/>
        <v>2016</v>
      </c>
      <c r="I789" s="313">
        <v>20</v>
      </c>
      <c r="J789" s="107" t="s">
        <v>189</v>
      </c>
      <c r="K789" s="103"/>
      <c r="M789" s="717">
        <f t="shared" si="29"/>
        <v>3301</v>
      </c>
    </row>
    <row r="790" spans="2:13" s="717" customFormat="1" ht="15">
      <c r="B790" s="571" t="s">
        <v>319</v>
      </c>
      <c r="C790" s="450" t="s">
        <v>956</v>
      </c>
      <c r="D790" s="749" t="s">
        <v>335</v>
      </c>
      <c r="E790" s="941" t="s">
        <v>957</v>
      </c>
      <c r="F790" s="594">
        <v>201602</v>
      </c>
      <c r="G790" s="942">
        <v>-0.02</v>
      </c>
      <c r="H790" s="112">
        <f t="shared" si="28"/>
        <v>2016</v>
      </c>
      <c r="I790" s="313">
        <v>20</v>
      </c>
      <c r="J790" s="107" t="s">
        <v>189</v>
      </c>
      <c r="K790" s="103"/>
      <c r="M790" s="717">
        <f t="shared" si="29"/>
        <v>3301</v>
      </c>
    </row>
    <row r="791" spans="2:13" s="717" customFormat="1" ht="15">
      <c r="B791" s="571" t="s">
        <v>319</v>
      </c>
      <c r="C791" s="450" t="s">
        <v>956</v>
      </c>
      <c r="D791" s="749" t="s">
        <v>335</v>
      </c>
      <c r="E791" s="941" t="s">
        <v>957</v>
      </c>
      <c r="F791" s="594">
        <v>201602</v>
      </c>
      <c r="G791" s="942">
        <v>-0.13</v>
      </c>
      <c r="H791" s="112">
        <f t="shared" si="28"/>
        <v>2016</v>
      </c>
      <c r="I791" s="313">
        <v>20</v>
      </c>
      <c r="J791" s="107" t="s">
        <v>189</v>
      </c>
      <c r="K791" s="103"/>
      <c r="M791" s="717">
        <f t="shared" si="29"/>
        <v>3301</v>
      </c>
    </row>
    <row r="792" spans="2:13" s="717" customFormat="1" ht="15">
      <c r="B792" s="571" t="s">
        <v>319</v>
      </c>
      <c r="C792" s="450" t="s">
        <v>1027</v>
      </c>
      <c r="D792" s="749" t="s">
        <v>338</v>
      </c>
      <c r="E792" s="941" t="s">
        <v>1028</v>
      </c>
      <c r="F792" s="594">
        <v>201602</v>
      </c>
      <c r="G792" s="942">
        <v>0.02</v>
      </c>
      <c r="H792" s="112">
        <f t="shared" si="28"/>
        <v>2016</v>
      </c>
      <c r="I792" s="313">
        <v>20</v>
      </c>
      <c r="J792" s="107" t="s">
        <v>189</v>
      </c>
      <c r="K792" s="103"/>
      <c r="M792" s="717">
        <f t="shared" si="29"/>
        <v>3301</v>
      </c>
    </row>
    <row r="793" spans="2:13" s="717" customFormat="1" ht="15">
      <c r="B793" s="571" t="s">
        <v>319</v>
      </c>
      <c r="C793" s="450" t="s">
        <v>1027</v>
      </c>
      <c r="D793" s="749" t="s">
        <v>338</v>
      </c>
      <c r="E793" s="941" t="s">
        <v>1028</v>
      </c>
      <c r="F793" s="594">
        <v>201602</v>
      </c>
      <c r="G793" s="942">
        <v>1.24</v>
      </c>
      <c r="H793" s="112">
        <f t="shared" si="28"/>
        <v>2016</v>
      </c>
      <c r="I793" s="313">
        <v>20</v>
      </c>
      <c r="J793" s="107" t="s">
        <v>189</v>
      </c>
      <c r="K793" s="103"/>
      <c r="M793" s="717">
        <f t="shared" si="29"/>
        <v>3301</v>
      </c>
    </row>
    <row r="794" spans="2:13" s="717" customFormat="1" ht="15">
      <c r="B794" s="571" t="s">
        <v>319</v>
      </c>
      <c r="C794" s="450" t="s">
        <v>1076</v>
      </c>
      <c r="D794" s="749" t="s">
        <v>338</v>
      </c>
      <c r="E794" s="941" t="s">
        <v>1077</v>
      </c>
      <c r="F794" s="594">
        <v>201602</v>
      </c>
      <c r="G794" s="942">
        <v>346.8</v>
      </c>
      <c r="H794" s="112">
        <f t="shared" si="28"/>
        <v>2016</v>
      </c>
      <c r="I794" s="313">
        <v>20</v>
      </c>
      <c r="J794" s="107" t="s">
        <v>189</v>
      </c>
      <c r="K794" s="103"/>
      <c r="M794" s="717">
        <f t="shared" si="29"/>
        <v>3301</v>
      </c>
    </row>
    <row r="795" spans="2:13" s="717" customFormat="1" ht="15">
      <c r="B795" s="571" t="s">
        <v>319</v>
      </c>
      <c r="C795" s="450" t="s">
        <v>1076</v>
      </c>
      <c r="D795" s="749" t="s">
        <v>338</v>
      </c>
      <c r="E795" s="941" t="s">
        <v>1077</v>
      </c>
      <c r="F795" s="594">
        <v>201602</v>
      </c>
      <c r="G795" s="942">
        <v>33078.75</v>
      </c>
      <c r="H795" s="112">
        <f t="shared" si="28"/>
        <v>2016</v>
      </c>
      <c r="I795" s="313">
        <v>20</v>
      </c>
      <c r="J795" s="107" t="s">
        <v>189</v>
      </c>
      <c r="K795" s="103"/>
      <c r="M795" s="717">
        <f t="shared" si="29"/>
        <v>3301</v>
      </c>
    </row>
    <row r="796" spans="2:13" s="717" customFormat="1" ht="15">
      <c r="B796" s="571" t="s">
        <v>319</v>
      </c>
      <c r="C796" s="450" t="s">
        <v>1078</v>
      </c>
      <c r="D796" s="749" t="s">
        <v>338</v>
      </c>
      <c r="E796" s="941" t="s">
        <v>1079</v>
      </c>
      <c r="F796" s="594">
        <v>201602</v>
      </c>
      <c r="G796" s="942">
        <v>16879.37</v>
      </c>
      <c r="H796" s="112">
        <f t="shared" si="28"/>
        <v>2016</v>
      </c>
      <c r="I796" s="313">
        <v>20</v>
      </c>
      <c r="J796" s="107" t="s">
        <v>189</v>
      </c>
      <c r="K796" s="103"/>
      <c r="M796" s="717">
        <f t="shared" si="29"/>
        <v>3301</v>
      </c>
    </row>
    <row r="797" spans="2:13" s="717" customFormat="1" ht="15">
      <c r="B797" s="571" t="s">
        <v>319</v>
      </c>
      <c r="C797" s="450" t="s">
        <v>1078</v>
      </c>
      <c r="D797" s="749" t="s">
        <v>338</v>
      </c>
      <c r="E797" s="941" t="s">
        <v>1079</v>
      </c>
      <c r="F797" s="594">
        <v>201602</v>
      </c>
      <c r="G797" s="942">
        <v>1257.17</v>
      </c>
      <c r="H797" s="112">
        <f t="shared" si="28"/>
        <v>2016</v>
      </c>
      <c r="I797" s="313">
        <v>20</v>
      </c>
      <c r="J797" s="107" t="s">
        <v>189</v>
      </c>
      <c r="K797" s="103"/>
      <c r="M797" s="717">
        <f t="shared" si="29"/>
        <v>3301</v>
      </c>
    </row>
    <row r="798" spans="2:13" s="717" customFormat="1" ht="15">
      <c r="B798" s="571" t="s">
        <v>319</v>
      </c>
      <c r="C798" s="450" t="s">
        <v>1410</v>
      </c>
      <c r="D798" s="749" t="s">
        <v>338</v>
      </c>
      <c r="E798" s="941" t="s">
        <v>1411</v>
      </c>
      <c r="F798" s="594">
        <v>201602</v>
      </c>
      <c r="G798" s="942">
        <v>37450.44</v>
      </c>
      <c r="H798" s="112">
        <f t="shared" si="28"/>
        <v>2016</v>
      </c>
      <c r="I798" s="313">
        <v>20</v>
      </c>
      <c r="J798" s="107" t="s">
        <v>189</v>
      </c>
      <c r="K798" s="103"/>
      <c r="M798" s="717">
        <f t="shared" si="29"/>
        <v>3301</v>
      </c>
    </row>
    <row r="799" spans="2:13" s="717" customFormat="1" ht="15">
      <c r="B799" s="571" t="s">
        <v>319</v>
      </c>
      <c r="C799" s="450" t="s">
        <v>1410</v>
      </c>
      <c r="D799" s="749" t="s">
        <v>338</v>
      </c>
      <c r="E799" s="941" t="s">
        <v>1411</v>
      </c>
      <c r="F799" s="594">
        <v>201602</v>
      </c>
      <c r="G799" s="942">
        <v>2534.85</v>
      </c>
      <c r="H799" s="112">
        <f t="shared" si="28"/>
        <v>2016</v>
      </c>
      <c r="I799" s="313">
        <v>20</v>
      </c>
      <c r="J799" s="107" t="s">
        <v>189</v>
      </c>
      <c r="K799" s="103"/>
      <c r="M799" s="717">
        <f t="shared" si="29"/>
        <v>3301</v>
      </c>
    </row>
    <row r="800" spans="2:13" s="717" customFormat="1" ht="15">
      <c r="B800" s="571" t="s">
        <v>319</v>
      </c>
      <c r="C800" s="450" t="s">
        <v>1080</v>
      </c>
      <c r="D800" s="749" t="s">
        <v>338</v>
      </c>
      <c r="E800" s="941" t="s">
        <v>1081</v>
      </c>
      <c r="F800" s="594">
        <v>201602</v>
      </c>
      <c r="G800" s="942">
        <v>590.84</v>
      </c>
      <c r="H800" s="112">
        <f t="shared" si="28"/>
        <v>2016</v>
      </c>
      <c r="I800" s="313">
        <v>20</v>
      </c>
      <c r="J800" s="107" t="s">
        <v>189</v>
      </c>
      <c r="K800" s="103"/>
      <c r="M800" s="717">
        <f t="shared" si="29"/>
        <v>3301</v>
      </c>
    </row>
    <row r="801" spans="2:13" s="717" customFormat="1" ht="15">
      <c r="B801" s="571" t="s">
        <v>319</v>
      </c>
      <c r="C801" s="450" t="s">
        <v>1080</v>
      </c>
      <c r="D801" s="749" t="s">
        <v>338</v>
      </c>
      <c r="E801" s="941" t="s">
        <v>1081</v>
      </c>
      <c r="F801" s="594">
        <v>201602</v>
      </c>
      <c r="G801" s="942">
        <v>23582.080000000002</v>
      </c>
      <c r="H801" s="112">
        <f t="shared" si="28"/>
        <v>2016</v>
      </c>
      <c r="I801" s="313">
        <v>20</v>
      </c>
      <c r="J801" s="107" t="s">
        <v>189</v>
      </c>
      <c r="K801" s="103"/>
      <c r="M801" s="717">
        <f t="shared" si="29"/>
        <v>3301</v>
      </c>
    </row>
    <row r="802" spans="2:13" s="717" customFormat="1" ht="15">
      <c r="B802" s="571" t="s">
        <v>319</v>
      </c>
      <c r="C802" s="450" t="s">
        <v>1082</v>
      </c>
      <c r="D802" s="749" t="s">
        <v>338</v>
      </c>
      <c r="E802" s="941" t="s">
        <v>1084</v>
      </c>
      <c r="F802" s="594">
        <v>201602</v>
      </c>
      <c r="G802" s="942">
        <v>15.35</v>
      </c>
      <c r="H802" s="112">
        <f t="shared" si="28"/>
        <v>2016</v>
      </c>
      <c r="I802" s="313">
        <v>20</v>
      </c>
      <c r="J802" s="107" t="s">
        <v>189</v>
      </c>
      <c r="K802" s="103"/>
      <c r="M802" s="717">
        <f t="shared" si="29"/>
        <v>3301</v>
      </c>
    </row>
    <row r="803" spans="2:13" s="717" customFormat="1" ht="15">
      <c r="B803" s="571" t="s">
        <v>319</v>
      </c>
      <c r="C803" s="450" t="s">
        <v>1082</v>
      </c>
      <c r="D803" s="749" t="s">
        <v>338</v>
      </c>
      <c r="E803" s="941" t="s">
        <v>1084</v>
      </c>
      <c r="F803" s="594">
        <v>201602</v>
      </c>
      <c r="G803" s="942">
        <v>0.21</v>
      </c>
      <c r="H803" s="112">
        <f t="shared" si="28"/>
        <v>2016</v>
      </c>
      <c r="I803" s="313">
        <v>20</v>
      </c>
      <c r="J803" s="107" t="s">
        <v>189</v>
      </c>
      <c r="K803" s="103"/>
      <c r="M803" s="717">
        <f t="shared" si="29"/>
        <v>3301</v>
      </c>
    </row>
    <row r="804" spans="2:13" s="717" customFormat="1" ht="15">
      <c r="B804" s="571" t="s">
        <v>319</v>
      </c>
      <c r="C804" s="450" t="s">
        <v>962</v>
      </c>
      <c r="D804" s="749" t="s">
        <v>338</v>
      </c>
      <c r="E804" s="941" t="s">
        <v>963</v>
      </c>
      <c r="F804" s="594">
        <v>201602</v>
      </c>
      <c r="G804" s="942">
        <v>1.78</v>
      </c>
      <c r="H804" s="112">
        <f t="shared" si="28"/>
        <v>2016</v>
      </c>
      <c r="I804" s="313">
        <v>20</v>
      </c>
      <c r="J804" s="107" t="s">
        <v>189</v>
      </c>
      <c r="K804" s="103"/>
      <c r="M804" s="717">
        <f t="shared" si="29"/>
        <v>3301</v>
      </c>
    </row>
    <row r="805" spans="2:13" s="717" customFormat="1" ht="15">
      <c r="B805" s="571" t="s">
        <v>319</v>
      </c>
      <c r="C805" s="450" t="s">
        <v>962</v>
      </c>
      <c r="D805" s="749" t="s">
        <v>338</v>
      </c>
      <c r="E805" s="941" t="s">
        <v>963</v>
      </c>
      <c r="F805" s="594">
        <v>201602</v>
      </c>
      <c r="G805" s="942">
        <v>0.05</v>
      </c>
      <c r="H805" s="112">
        <f t="shared" si="28"/>
        <v>2016</v>
      </c>
      <c r="I805" s="313">
        <v>20</v>
      </c>
      <c r="J805" s="107" t="s">
        <v>189</v>
      </c>
      <c r="K805" s="103"/>
      <c r="M805" s="717">
        <f t="shared" si="29"/>
        <v>3301</v>
      </c>
    </row>
    <row r="806" spans="2:13" s="717" customFormat="1" ht="15">
      <c r="B806" s="571" t="s">
        <v>319</v>
      </c>
      <c r="C806" s="450" t="s">
        <v>964</v>
      </c>
      <c r="D806" s="749" t="s">
        <v>338</v>
      </c>
      <c r="E806" s="941" t="s">
        <v>965</v>
      </c>
      <c r="F806" s="594">
        <v>201602</v>
      </c>
      <c r="G806" s="942">
        <v>0.01</v>
      </c>
      <c r="H806" s="112">
        <f t="shared" si="28"/>
        <v>2016</v>
      </c>
      <c r="I806" s="313">
        <v>20</v>
      </c>
      <c r="J806" s="107" t="s">
        <v>189</v>
      </c>
      <c r="K806" s="103"/>
      <c r="M806" s="717">
        <f t="shared" si="29"/>
        <v>3301</v>
      </c>
    </row>
    <row r="807" spans="2:13" s="717" customFormat="1" ht="15">
      <c r="B807" s="571" t="s">
        <v>319</v>
      </c>
      <c r="C807" s="450" t="s">
        <v>964</v>
      </c>
      <c r="D807" s="749" t="s">
        <v>338</v>
      </c>
      <c r="E807" s="941" t="s">
        <v>965</v>
      </c>
      <c r="F807" s="594">
        <v>201602</v>
      </c>
      <c r="G807" s="942">
        <v>0.24</v>
      </c>
      <c r="H807" s="112">
        <f t="shared" si="28"/>
        <v>2016</v>
      </c>
      <c r="I807" s="313">
        <v>20</v>
      </c>
      <c r="J807" s="107" t="s">
        <v>189</v>
      </c>
      <c r="K807" s="103"/>
      <c r="M807" s="717">
        <f t="shared" si="29"/>
        <v>3301</v>
      </c>
    </row>
    <row r="808" spans="2:13" s="717" customFormat="1" ht="15">
      <c r="B808" s="571" t="s">
        <v>319</v>
      </c>
      <c r="C808" s="450" t="s">
        <v>1087</v>
      </c>
      <c r="D808" s="749" t="s">
        <v>338</v>
      </c>
      <c r="E808" s="941" t="s">
        <v>1088</v>
      </c>
      <c r="F808" s="594">
        <v>201602</v>
      </c>
      <c r="G808" s="942">
        <v>-3.6</v>
      </c>
      <c r="H808" s="112">
        <f t="shared" si="28"/>
        <v>2016</v>
      </c>
      <c r="I808" s="313">
        <v>20</v>
      </c>
      <c r="J808" s="107" t="s">
        <v>189</v>
      </c>
      <c r="K808" s="103"/>
      <c r="M808" s="717">
        <f t="shared" si="29"/>
        <v>3301</v>
      </c>
    </row>
    <row r="809" spans="2:13" s="717" customFormat="1" ht="15">
      <c r="B809" s="571" t="s">
        <v>319</v>
      </c>
      <c r="C809" s="450" t="s">
        <v>1087</v>
      </c>
      <c r="D809" s="749" t="s">
        <v>338</v>
      </c>
      <c r="E809" s="941" t="s">
        <v>1088</v>
      </c>
      <c r="F809" s="594">
        <v>201602</v>
      </c>
      <c r="G809" s="942">
        <v>-0.2</v>
      </c>
      <c r="H809" s="112">
        <f t="shared" si="28"/>
        <v>2016</v>
      </c>
      <c r="I809" s="313">
        <v>20</v>
      </c>
      <c r="J809" s="107" t="s">
        <v>189</v>
      </c>
      <c r="K809" s="103"/>
      <c r="M809" s="717">
        <f t="shared" si="29"/>
        <v>3301</v>
      </c>
    </row>
    <row r="810" spans="2:13" s="717" customFormat="1" ht="15">
      <c r="B810" s="571" t="s">
        <v>319</v>
      </c>
      <c r="C810" s="450" t="s">
        <v>1089</v>
      </c>
      <c r="D810" s="749" t="s">
        <v>338</v>
      </c>
      <c r="E810" s="941" t="s">
        <v>1090</v>
      </c>
      <c r="F810" s="594">
        <v>201602</v>
      </c>
      <c r="G810" s="942">
        <v>-5.04</v>
      </c>
      <c r="H810" s="112">
        <f t="shared" si="28"/>
        <v>2016</v>
      </c>
      <c r="I810" s="313">
        <v>20</v>
      </c>
      <c r="J810" s="107" t="s">
        <v>189</v>
      </c>
      <c r="K810" s="103"/>
      <c r="M810" s="717">
        <f t="shared" si="29"/>
        <v>3301</v>
      </c>
    </row>
    <row r="811" spans="2:13" s="717" customFormat="1" ht="15">
      <c r="B811" s="571" t="s">
        <v>319</v>
      </c>
      <c r="C811" s="450" t="s">
        <v>1089</v>
      </c>
      <c r="D811" s="749" t="s">
        <v>338</v>
      </c>
      <c r="E811" s="941" t="s">
        <v>1090</v>
      </c>
      <c r="F811" s="594">
        <v>201602</v>
      </c>
      <c r="G811" s="942">
        <v>-441.45</v>
      </c>
      <c r="H811" s="112">
        <f t="shared" si="28"/>
        <v>2016</v>
      </c>
      <c r="I811" s="313">
        <v>20</v>
      </c>
      <c r="J811" s="107" t="s">
        <v>189</v>
      </c>
      <c r="K811" s="103"/>
      <c r="M811" s="717">
        <f t="shared" si="29"/>
        <v>3301</v>
      </c>
    </row>
    <row r="812" spans="2:13" s="717" customFormat="1" ht="15">
      <c r="B812" s="571" t="s">
        <v>319</v>
      </c>
      <c r="C812" s="450" t="s">
        <v>1092</v>
      </c>
      <c r="D812" s="749" t="s">
        <v>338</v>
      </c>
      <c r="E812" s="941" t="s">
        <v>1093</v>
      </c>
      <c r="F812" s="594">
        <v>201602</v>
      </c>
      <c r="G812" s="942">
        <v>2834.73</v>
      </c>
      <c r="H812" s="112">
        <f t="shared" si="28"/>
        <v>2016</v>
      </c>
      <c r="I812" s="313">
        <v>20</v>
      </c>
      <c r="J812" s="107" t="s">
        <v>189</v>
      </c>
      <c r="K812" s="103"/>
      <c r="M812" s="717">
        <f t="shared" si="29"/>
        <v>3301</v>
      </c>
    </row>
    <row r="813" spans="2:13" s="717" customFormat="1" ht="15">
      <c r="B813" s="571" t="s">
        <v>319</v>
      </c>
      <c r="C813" s="450" t="s">
        <v>1092</v>
      </c>
      <c r="D813" s="749" t="s">
        <v>338</v>
      </c>
      <c r="E813" s="941" t="s">
        <v>1093</v>
      </c>
      <c r="F813" s="594">
        <v>201602</v>
      </c>
      <c r="G813" s="942">
        <v>42822.62</v>
      </c>
      <c r="H813" s="112">
        <f t="shared" si="28"/>
        <v>2016</v>
      </c>
      <c r="I813" s="313">
        <v>20</v>
      </c>
      <c r="J813" s="107" t="s">
        <v>189</v>
      </c>
      <c r="K813" s="103"/>
      <c r="M813" s="717">
        <f t="shared" si="29"/>
        <v>3301</v>
      </c>
    </row>
    <row r="814" spans="2:13" s="717" customFormat="1" ht="15">
      <c r="B814" s="571" t="s">
        <v>319</v>
      </c>
      <c r="C814" s="450" t="s">
        <v>1094</v>
      </c>
      <c r="D814" s="749" t="s">
        <v>338</v>
      </c>
      <c r="E814" s="941" t="s">
        <v>1095</v>
      </c>
      <c r="F814" s="594">
        <v>201602</v>
      </c>
      <c r="G814" s="942">
        <v>-525.42999999999995</v>
      </c>
      <c r="H814" s="112">
        <f t="shared" si="28"/>
        <v>2016</v>
      </c>
      <c r="I814" s="313">
        <v>20</v>
      </c>
      <c r="J814" s="107" t="s">
        <v>189</v>
      </c>
      <c r="K814" s="103"/>
      <c r="M814" s="717">
        <f t="shared" si="29"/>
        <v>3301</v>
      </c>
    </row>
    <row r="815" spans="2:13" s="717" customFormat="1" ht="15">
      <c r="B815" s="571" t="s">
        <v>319</v>
      </c>
      <c r="C815" s="450" t="s">
        <v>1094</v>
      </c>
      <c r="D815" s="749" t="s">
        <v>338</v>
      </c>
      <c r="E815" s="941" t="s">
        <v>1095</v>
      </c>
      <c r="F815" s="594">
        <v>201602</v>
      </c>
      <c r="G815" s="942">
        <v>-7223.39</v>
      </c>
      <c r="H815" s="112">
        <f t="shared" si="28"/>
        <v>2016</v>
      </c>
      <c r="I815" s="313">
        <v>20</v>
      </c>
      <c r="J815" s="107" t="s">
        <v>189</v>
      </c>
      <c r="K815" s="103"/>
      <c r="M815" s="717">
        <f t="shared" si="29"/>
        <v>3301</v>
      </c>
    </row>
    <row r="816" spans="2:13" s="717" customFormat="1" ht="15">
      <c r="B816" s="571" t="s">
        <v>319</v>
      </c>
      <c r="C816" s="450" t="s">
        <v>1096</v>
      </c>
      <c r="D816" s="749" t="s">
        <v>338</v>
      </c>
      <c r="E816" s="941" t="s">
        <v>1098</v>
      </c>
      <c r="F816" s="594">
        <v>201602</v>
      </c>
      <c r="G816" s="942">
        <v>-50494.05</v>
      </c>
      <c r="H816" s="112">
        <f t="shared" si="28"/>
        <v>2016</v>
      </c>
      <c r="I816" s="313">
        <v>20</v>
      </c>
      <c r="J816" s="107" t="s">
        <v>189</v>
      </c>
      <c r="K816" s="103"/>
      <c r="M816" s="717">
        <f t="shared" si="29"/>
        <v>3301</v>
      </c>
    </row>
    <row r="817" spans="2:13" s="717" customFormat="1" ht="15">
      <c r="B817" s="571" t="s">
        <v>319</v>
      </c>
      <c r="C817" s="450" t="s">
        <v>1096</v>
      </c>
      <c r="D817" s="749" t="s">
        <v>338</v>
      </c>
      <c r="E817" s="941" t="s">
        <v>1098</v>
      </c>
      <c r="F817" s="594">
        <v>201602</v>
      </c>
      <c r="G817" s="942">
        <v>-6122.81</v>
      </c>
      <c r="H817" s="112">
        <f t="shared" si="28"/>
        <v>2016</v>
      </c>
      <c r="I817" s="313">
        <v>20</v>
      </c>
      <c r="J817" s="107" t="s">
        <v>189</v>
      </c>
      <c r="K817" s="103"/>
      <c r="M817" s="717">
        <f t="shared" si="29"/>
        <v>3301</v>
      </c>
    </row>
    <row r="818" spans="2:13" s="717" customFormat="1" ht="15">
      <c r="B818" s="571" t="s">
        <v>319</v>
      </c>
      <c r="C818" s="450" t="s">
        <v>1429</v>
      </c>
      <c r="D818" s="749" t="s">
        <v>338</v>
      </c>
      <c r="E818" s="941" t="s">
        <v>1430</v>
      </c>
      <c r="F818" s="594">
        <v>201602</v>
      </c>
      <c r="G818" s="942">
        <v>15375.67</v>
      </c>
      <c r="H818" s="112">
        <f t="shared" si="28"/>
        <v>2016</v>
      </c>
      <c r="I818" s="313">
        <v>20</v>
      </c>
      <c r="J818" s="107" t="s">
        <v>189</v>
      </c>
      <c r="K818" s="103"/>
      <c r="M818" s="717">
        <f t="shared" si="29"/>
        <v>3301</v>
      </c>
    </row>
    <row r="819" spans="2:13" s="717" customFormat="1" ht="15">
      <c r="B819" s="571" t="s">
        <v>319</v>
      </c>
      <c r="C819" s="450" t="s">
        <v>1429</v>
      </c>
      <c r="D819" s="749" t="s">
        <v>338</v>
      </c>
      <c r="E819" s="941" t="s">
        <v>1430</v>
      </c>
      <c r="F819" s="594">
        <v>201602</v>
      </c>
      <c r="G819" s="942">
        <v>205616.16</v>
      </c>
      <c r="H819" s="112">
        <f t="shared" si="28"/>
        <v>2016</v>
      </c>
      <c r="I819" s="313">
        <v>20</v>
      </c>
      <c r="J819" s="107" t="s">
        <v>189</v>
      </c>
      <c r="K819" s="103"/>
      <c r="M819" s="717">
        <f t="shared" si="29"/>
        <v>3301</v>
      </c>
    </row>
    <row r="820" spans="2:13" s="717" customFormat="1" ht="15">
      <c r="B820" s="571" t="s">
        <v>319</v>
      </c>
      <c r="C820" s="450" t="s">
        <v>1431</v>
      </c>
      <c r="D820" s="749" t="s">
        <v>338</v>
      </c>
      <c r="E820" s="941" t="s">
        <v>1432</v>
      </c>
      <c r="F820" s="594">
        <v>201602</v>
      </c>
      <c r="G820" s="942">
        <v>135169.66</v>
      </c>
      <c r="H820" s="112">
        <f t="shared" si="28"/>
        <v>2016</v>
      </c>
      <c r="I820" s="313">
        <v>20</v>
      </c>
      <c r="J820" s="107" t="s">
        <v>189</v>
      </c>
      <c r="K820" s="103"/>
      <c r="M820" s="717">
        <f t="shared" si="29"/>
        <v>3301</v>
      </c>
    </row>
    <row r="821" spans="2:13" s="717" customFormat="1" ht="15">
      <c r="B821" s="571" t="s">
        <v>319</v>
      </c>
      <c r="C821" s="450" t="s">
        <v>1431</v>
      </c>
      <c r="D821" s="749" t="s">
        <v>338</v>
      </c>
      <c r="E821" s="941" t="s">
        <v>1432</v>
      </c>
      <c r="F821" s="594">
        <v>201602</v>
      </c>
      <c r="G821" s="942">
        <v>9976.99</v>
      </c>
      <c r="H821" s="112">
        <f t="shared" si="28"/>
        <v>2016</v>
      </c>
      <c r="I821" s="313">
        <v>20</v>
      </c>
      <c r="J821" s="107" t="s">
        <v>189</v>
      </c>
      <c r="K821" s="103"/>
      <c r="M821" s="717">
        <f t="shared" si="29"/>
        <v>3301</v>
      </c>
    </row>
    <row r="822" spans="2:13" s="717" customFormat="1" ht="15">
      <c r="B822" s="571" t="s">
        <v>319</v>
      </c>
      <c r="C822" s="450" t="s">
        <v>1433</v>
      </c>
      <c r="D822" s="749" t="s">
        <v>338</v>
      </c>
      <c r="E822" s="941" t="s">
        <v>1434</v>
      </c>
      <c r="F822" s="594">
        <v>201602</v>
      </c>
      <c r="G822" s="942">
        <v>201870.7</v>
      </c>
      <c r="H822" s="112">
        <f t="shared" si="28"/>
        <v>2016</v>
      </c>
      <c r="I822" s="313">
        <v>20</v>
      </c>
      <c r="J822" s="107" t="s">
        <v>189</v>
      </c>
      <c r="K822" s="103"/>
      <c r="M822" s="717">
        <f t="shared" si="29"/>
        <v>3301</v>
      </c>
    </row>
    <row r="823" spans="2:13" s="717" customFormat="1" ht="15">
      <c r="B823" s="571" t="s">
        <v>319</v>
      </c>
      <c r="C823" s="450" t="s">
        <v>1433</v>
      </c>
      <c r="D823" s="749" t="s">
        <v>338</v>
      </c>
      <c r="E823" s="941" t="s">
        <v>1434</v>
      </c>
      <c r="F823" s="594">
        <v>201602</v>
      </c>
      <c r="G823" s="942">
        <v>7691.71</v>
      </c>
      <c r="H823" s="112">
        <f t="shared" si="28"/>
        <v>2016</v>
      </c>
      <c r="I823" s="313">
        <v>20</v>
      </c>
      <c r="J823" s="107" t="s">
        <v>189</v>
      </c>
      <c r="K823" s="103"/>
      <c r="M823" s="717">
        <f t="shared" si="29"/>
        <v>3301</v>
      </c>
    </row>
    <row r="824" spans="2:13" s="717" customFormat="1" ht="15">
      <c r="B824" s="571" t="s">
        <v>319</v>
      </c>
      <c r="C824" s="450" t="s">
        <v>1029</v>
      </c>
      <c r="D824" s="749" t="s">
        <v>335</v>
      </c>
      <c r="E824" s="941" t="s">
        <v>1435</v>
      </c>
      <c r="F824" s="594">
        <v>201602</v>
      </c>
      <c r="G824" s="942">
        <v>1713.3</v>
      </c>
      <c r="H824" s="112">
        <f t="shared" si="28"/>
        <v>2016</v>
      </c>
      <c r="I824" s="313">
        <v>20</v>
      </c>
      <c r="J824" s="107" t="s">
        <v>189</v>
      </c>
      <c r="K824" s="103"/>
      <c r="M824" s="717">
        <f t="shared" si="29"/>
        <v>3301</v>
      </c>
    </row>
    <row r="825" spans="2:13" s="717" customFormat="1" ht="15">
      <c r="B825" s="571" t="s">
        <v>319</v>
      </c>
      <c r="C825" s="450" t="s">
        <v>1029</v>
      </c>
      <c r="D825" s="749" t="s">
        <v>335</v>
      </c>
      <c r="E825" s="941" t="s">
        <v>1435</v>
      </c>
      <c r="F825" s="594">
        <v>201602</v>
      </c>
      <c r="G825" s="942">
        <v>101.79</v>
      </c>
      <c r="H825" s="112">
        <f t="shared" si="28"/>
        <v>2016</v>
      </c>
      <c r="I825" s="313">
        <v>20</v>
      </c>
      <c r="J825" s="107" t="s">
        <v>189</v>
      </c>
      <c r="K825" s="103"/>
      <c r="M825" s="717">
        <f t="shared" si="29"/>
        <v>3301</v>
      </c>
    </row>
    <row r="826" spans="2:13" s="717" customFormat="1" ht="15">
      <c r="B826" s="571" t="s">
        <v>319</v>
      </c>
      <c r="C826" s="450" t="s">
        <v>1436</v>
      </c>
      <c r="D826" s="749" t="s">
        <v>335</v>
      </c>
      <c r="E826" s="941" t="s">
        <v>1437</v>
      </c>
      <c r="F826" s="594">
        <v>201602</v>
      </c>
      <c r="G826" s="942">
        <v>443401.29</v>
      </c>
      <c r="H826" s="112">
        <f t="shared" si="28"/>
        <v>2016</v>
      </c>
      <c r="I826" s="313">
        <v>20</v>
      </c>
      <c r="J826" s="107" t="s">
        <v>189</v>
      </c>
      <c r="K826" s="103"/>
      <c r="M826" s="717">
        <f t="shared" si="29"/>
        <v>3301</v>
      </c>
    </row>
    <row r="827" spans="2:13" s="717" customFormat="1" ht="15">
      <c r="B827" s="571" t="s">
        <v>319</v>
      </c>
      <c r="C827" s="450" t="s">
        <v>1436</v>
      </c>
      <c r="D827" s="749" t="s">
        <v>335</v>
      </c>
      <c r="E827" s="941" t="s">
        <v>1437</v>
      </c>
      <c r="F827" s="594">
        <v>201602</v>
      </c>
      <c r="G827" s="942">
        <v>110735.95</v>
      </c>
      <c r="H827" s="112">
        <f t="shared" si="28"/>
        <v>2016</v>
      </c>
      <c r="I827" s="313">
        <v>20</v>
      </c>
      <c r="J827" s="107" t="s">
        <v>189</v>
      </c>
      <c r="K827" s="103"/>
      <c r="M827" s="717">
        <f t="shared" si="29"/>
        <v>3301</v>
      </c>
    </row>
    <row r="828" spans="2:13" s="717" customFormat="1" ht="15">
      <c r="B828" s="571" t="s">
        <v>326</v>
      </c>
      <c r="C828" s="450" t="s">
        <v>1103</v>
      </c>
      <c r="D828" s="749" t="s">
        <v>335</v>
      </c>
      <c r="E828" s="941" t="s">
        <v>1104</v>
      </c>
      <c r="F828" s="594">
        <v>201602</v>
      </c>
      <c r="G828" s="942">
        <v>116.92</v>
      </c>
      <c r="H828" s="112">
        <f t="shared" si="28"/>
        <v>2016</v>
      </c>
      <c r="I828" s="313">
        <v>20</v>
      </c>
      <c r="J828" s="107" t="s">
        <v>189</v>
      </c>
      <c r="K828" s="103"/>
      <c r="M828" s="717">
        <f t="shared" si="29"/>
        <v>3301</v>
      </c>
    </row>
    <row r="829" spans="2:13" s="717" customFormat="1" ht="15">
      <c r="B829" s="571" t="s">
        <v>319</v>
      </c>
      <c r="C829" s="450" t="s">
        <v>1103</v>
      </c>
      <c r="D829" s="749" t="s">
        <v>335</v>
      </c>
      <c r="E829" s="941" t="s">
        <v>1104</v>
      </c>
      <c r="F829" s="594">
        <v>201602</v>
      </c>
      <c r="G829" s="942">
        <v>68.819999999999993</v>
      </c>
      <c r="H829" s="112">
        <f t="shared" si="28"/>
        <v>2016</v>
      </c>
      <c r="I829" s="313">
        <v>20</v>
      </c>
      <c r="J829" s="107" t="s">
        <v>189</v>
      </c>
      <c r="K829" s="103"/>
      <c r="M829" s="717">
        <f t="shared" si="29"/>
        <v>3301</v>
      </c>
    </row>
    <row r="830" spans="2:13" s="717" customFormat="1" ht="15">
      <c r="B830" s="571" t="s">
        <v>319</v>
      </c>
      <c r="C830" s="450" t="s">
        <v>1103</v>
      </c>
      <c r="D830" s="749" t="s">
        <v>335</v>
      </c>
      <c r="E830" s="941" t="s">
        <v>1104</v>
      </c>
      <c r="F830" s="594">
        <v>201602</v>
      </c>
      <c r="G830" s="942">
        <v>999.56</v>
      </c>
      <c r="H830" s="112">
        <f t="shared" si="28"/>
        <v>2016</v>
      </c>
      <c r="I830" s="313">
        <v>20</v>
      </c>
      <c r="J830" s="107" t="s">
        <v>189</v>
      </c>
      <c r="K830" s="103"/>
      <c r="M830" s="717">
        <f t="shared" si="29"/>
        <v>3301</v>
      </c>
    </row>
    <row r="831" spans="2:13" s="717" customFormat="1" ht="15">
      <c r="B831" s="571" t="s">
        <v>319</v>
      </c>
      <c r="C831" s="450" t="s">
        <v>968</v>
      </c>
      <c r="D831" s="749" t="s">
        <v>338</v>
      </c>
      <c r="E831" s="941" t="s">
        <v>969</v>
      </c>
      <c r="F831" s="594">
        <v>201602</v>
      </c>
      <c r="G831" s="942">
        <v>-17.47</v>
      </c>
      <c r="H831" s="112">
        <f t="shared" ref="H831:H894" si="30">IF(F831&gt;$H$5,0+2016,0+2015)</f>
        <v>2016</v>
      </c>
      <c r="I831" s="313">
        <v>20</v>
      </c>
      <c r="J831" s="107" t="s">
        <v>189</v>
      </c>
      <c r="K831" s="103"/>
      <c r="M831" s="717">
        <f t="shared" ref="M831:M894" si="31">IF(LEFT(D831,2)="34",3401,IF(LEFT(D831,2)="33",3301))</f>
        <v>3301</v>
      </c>
    </row>
    <row r="832" spans="2:13" s="717" customFormat="1" ht="15">
      <c r="B832" s="571" t="s">
        <v>319</v>
      </c>
      <c r="C832" s="450" t="s">
        <v>968</v>
      </c>
      <c r="D832" s="749" t="s">
        <v>338</v>
      </c>
      <c r="E832" s="941" t="s">
        <v>969</v>
      </c>
      <c r="F832" s="594">
        <v>201602</v>
      </c>
      <c r="G832" s="942">
        <v>-13.04</v>
      </c>
      <c r="H832" s="112">
        <f t="shared" si="30"/>
        <v>2016</v>
      </c>
      <c r="I832" s="313">
        <v>20</v>
      </c>
      <c r="J832" s="107" t="s">
        <v>189</v>
      </c>
      <c r="K832" s="103"/>
      <c r="M832" s="717">
        <f t="shared" si="31"/>
        <v>3301</v>
      </c>
    </row>
    <row r="833" spans="2:13" s="717" customFormat="1" ht="15">
      <c r="B833" s="571" t="s">
        <v>319</v>
      </c>
      <c r="C833" s="450" t="s">
        <v>972</v>
      </c>
      <c r="D833" s="749" t="s">
        <v>338</v>
      </c>
      <c r="E833" s="941" t="s">
        <v>973</v>
      </c>
      <c r="F833" s="594">
        <v>201602</v>
      </c>
      <c r="G833" s="942">
        <v>0.23</v>
      </c>
      <c r="H833" s="112">
        <f t="shared" si="30"/>
        <v>2016</v>
      </c>
      <c r="I833" s="313">
        <v>20</v>
      </c>
      <c r="J833" s="107" t="s">
        <v>189</v>
      </c>
      <c r="K833" s="103"/>
      <c r="M833" s="717">
        <f t="shared" si="31"/>
        <v>3301</v>
      </c>
    </row>
    <row r="834" spans="2:13" s="717" customFormat="1" ht="15">
      <c r="B834" s="571" t="s">
        <v>319</v>
      </c>
      <c r="C834" s="450" t="s">
        <v>837</v>
      </c>
      <c r="D834" s="749" t="s">
        <v>338</v>
      </c>
      <c r="E834" s="941" t="s">
        <v>838</v>
      </c>
      <c r="F834" s="594">
        <v>201602</v>
      </c>
      <c r="G834" s="942">
        <v>0.21</v>
      </c>
      <c r="H834" s="112">
        <f t="shared" si="30"/>
        <v>2016</v>
      </c>
      <c r="I834" s="313">
        <v>20</v>
      </c>
      <c r="J834" s="107" t="s">
        <v>189</v>
      </c>
      <c r="K834" s="103"/>
      <c r="M834" s="717">
        <f t="shared" si="31"/>
        <v>3301</v>
      </c>
    </row>
    <row r="835" spans="2:13" s="717" customFormat="1" ht="15">
      <c r="B835" s="571" t="s">
        <v>319</v>
      </c>
      <c r="C835" s="450" t="s">
        <v>837</v>
      </c>
      <c r="D835" s="749" t="s">
        <v>338</v>
      </c>
      <c r="E835" s="941" t="s">
        <v>838</v>
      </c>
      <c r="F835" s="594">
        <v>201602</v>
      </c>
      <c r="G835" s="942">
        <v>0.02</v>
      </c>
      <c r="H835" s="112">
        <f t="shared" si="30"/>
        <v>2016</v>
      </c>
      <c r="I835" s="313">
        <v>20</v>
      </c>
      <c r="J835" s="107" t="s">
        <v>189</v>
      </c>
      <c r="K835" s="103"/>
      <c r="M835" s="717">
        <f t="shared" si="31"/>
        <v>3301</v>
      </c>
    </row>
    <row r="836" spans="2:13" s="717" customFormat="1" ht="15">
      <c r="B836" s="571" t="s">
        <v>319</v>
      </c>
      <c r="C836" s="450" t="s">
        <v>839</v>
      </c>
      <c r="D836" s="749" t="s">
        <v>338</v>
      </c>
      <c r="E836" s="941" t="s">
        <v>840</v>
      </c>
      <c r="F836" s="594">
        <v>201602</v>
      </c>
      <c r="G836" s="942">
        <v>37.409999999999997</v>
      </c>
      <c r="H836" s="112">
        <f t="shared" si="30"/>
        <v>2016</v>
      </c>
      <c r="I836" s="313">
        <v>20</v>
      </c>
      <c r="J836" s="107" t="s">
        <v>189</v>
      </c>
      <c r="K836" s="103"/>
      <c r="M836" s="717">
        <f t="shared" si="31"/>
        <v>3301</v>
      </c>
    </row>
    <row r="837" spans="2:13" s="717" customFormat="1" ht="15">
      <c r="B837" s="571" t="s">
        <v>319</v>
      </c>
      <c r="C837" s="450" t="s">
        <v>839</v>
      </c>
      <c r="D837" s="749" t="s">
        <v>338</v>
      </c>
      <c r="E837" s="941" t="s">
        <v>840</v>
      </c>
      <c r="F837" s="594">
        <v>201602</v>
      </c>
      <c r="G837" s="942">
        <v>114.23</v>
      </c>
      <c r="H837" s="112">
        <f t="shared" si="30"/>
        <v>2016</v>
      </c>
      <c r="I837" s="313">
        <v>20</v>
      </c>
      <c r="J837" s="107" t="s">
        <v>189</v>
      </c>
      <c r="K837" s="103"/>
      <c r="M837" s="717">
        <f t="shared" si="31"/>
        <v>3301</v>
      </c>
    </row>
    <row r="838" spans="2:13" s="717" customFormat="1" ht="15">
      <c r="B838" s="571" t="s">
        <v>319</v>
      </c>
      <c r="C838" s="450" t="s">
        <v>843</v>
      </c>
      <c r="D838" s="749" t="s">
        <v>338</v>
      </c>
      <c r="E838" s="941" t="s">
        <v>844</v>
      </c>
      <c r="F838" s="594">
        <v>201602</v>
      </c>
      <c r="G838" s="942">
        <v>-0.73</v>
      </c>
      <c r="H838" s="112">
        <f t="shared" si="30"/>
        <v>2016</v>
      </c>
      <c r="I838" s="313">
        <v>20</v>
      </c>
      <c r="J838" s="107" t="s">
        <v>189</v>
      </c>
      <c r="K838" s="103"/>
      <c r="M838" s="717">
        <f t="shared" si="31"/>
        <v>3301</v>
      </c>
    </row>
    <row r="839" spans="2:13" s="717" customFormat="1" ht="15">
      <c r="B839" s="571" t="s">
        <v>319</v>
      </c>
      <c r="C839" s="450" t="s">
        <v>843</v>
      </c>
      <c r="D839" s="749" t="s">
        <v>338</v>
      </c>
      <c r="E839" s="941" t="s">
        <v>844</v>
      </c>
      <c r="F839" s="594">
        <v>201602</v>
      </c>
      <c r="G839" s="942">
        <v>-0.06</v>
      </c>
      <c r="H839" s="112">
        <f t="shared" si="30"/>
        <v>2016</v>
      </c>
      <c r="I839" s="313">
        <v>20</v>
      </c>
      <c r="J839" s="107" t="s">
        <v>189</v>
      </c>
      <c r="K839" s="103"/>
      <c r="M839" s="717">
        <f t="shared" si="31"/>
        <v>3301</v>
      </c>
    </row>
    <row r="840" spans="2:13" s="717" customFormat="1" ht="15">
      <c r="B840" s="571" t="s">
        <v>319</v>
      </c>
      <c r="C840" s="450" t="s">
        <v>845</v>
      </c>
      <c r="D840" s="749" t="s">
        <v>338</v>
      </c>
      <c r="E840" s="941" t="s">
        <v>846</v>
      </c>
      <c r="F840" s="594">
        <v>201602</v>
      </c>
      <c r="G840" s="942">
        <v>0.68</v>
      </c>
      <c r="H840" s="112">
        <f t="shared" si="30"/>
        <v>2016</v>
      </c>
      <c r="I840" s="313">
        <v>20</v>
      </c>
      <c r="J840" s="107" t="s">
        <v>189</v>
      </c>
      <c r="K840" s="103"/>
      <c r="M840" s="717">
        <f t="shared" si="31"/>
        <v>3301</v>
      </c>
    </row>
    <row r="841" spans="2:13" s="717" customFormat="1" ht="15">
      <c r="B841" s="571" t="s">
        <v>319</v>
      </c>
      <c r="C841" s="450" t="s">
        <v>845</v>
      </c>
      <c r="D841" s="749" t="s">
        <v>338</v>
      </c>
      <c r="E841" s="941" t="s">
        <v>846</v>
      </c>
      <c r="F841" s="594">
        <v>201602</v>
      </c>
      <c r="G841" s="942">
        <v>7.62</v>
      </c>
      <c r="H841" s="112">
        <f t="shared" si="30"/>
        <v>2016</v>
      </c>
      <c r="I841" s="313">
        <v>20</v>
      </c>
      <c r="J841" s="107" t="s">
        <v>189</v>
      </c>
      <c r="K841" s="103"/>
      <c r="M841" s="717">
        <f t="shared" si="31"/>
        <v>3301</v>
      </c>
    </row>
    <row r="842" spans="2:13" s="717" customFormat="1" ht="15">
      <c r="B842" s="571" t="s">
        <v>319</v>
      </c>
      <c r="C842" s="450" t="s">
        <v>979</v>
      </c>
      <c r="D842" s="749" t="s">
        <v>338</v>
      </c>
      <c r="E842" s="941" t="s">
        <v>980</v>
      </c>
      <c r="F842" s="594">
        <v>201602</v>
      </c>
      <c r="G842" s="942">
        <v>13.34</v>
      </c>
      <c r="H842" s="112">
        <f t="shared" si="30"/>
        <v>2016</v>
      </c>
      <c r="I842" s="313">
        <v>20</v>
      </c>
      <c r="J842" s="107" t="s">
        <v>189</v>
      </c>
      <c r="K842" s="103"/>
      <c r="M842" s="717">
        <f t="shared" si="31"/>
        <v>3301</v>
      </c>
    </row>
    <row r="843" spans="2:13" s="717" customFormat="1" ht="15">
      <c r="B843" s="571" t="s">
        <v>319</v>
      </c>
      <c r="C843" s="450" t="s">
        <v>979</v>
      </c>
      <c r="D843" s="749" t="s">
        <v>338</v>
      </c>
      <c r="E843" s="941" t="s">
        <v>980</v>
      </c>
      <c r="F843" s="594">
        <v>201602</v>
      </c>
      <c r="G843" s="942">
        <v>27.67</v>
      </c>
      <c r="H843" s="112">
        <f t="shared" si="30"/>
        <v>2016</v>
      </c>
      <c r="I843" s="313">
        <v>20</v>
      </c>
      <c r="J843" s="107" t="s">
        <v>189</v>
      </c>
      <c r="K843" s="103"/>
      <c r="M843" s="717">
        <f t="shared" si="31"/>
        <v>3301</v>
      </c>
    </row>
    <row r="844" spans="2:13" s="717" customFormat="1" ht="15">
      <c r="B844" s="571" t="s">
        <v>319</v>
      </c>
      <c r="C844" s="450" t="s">
        <v>1438</v>
      </c>
      <c r="D844" s="749" t="s">
        <v>338</v>
      </c>
      <c r="E844" s="941" t="s">
        <v>1439</v>
      </c>
      <c r="F844" s="594">
        <v>201602</v>
      </c>
      <c r="G844" s="942">
        <v>36973.79</v>
      </c>
      <c r="H844" s="112">
        <f t="shared" si="30"/>
        <v>2016</v>
      </c>
      <c r="I844" s="313">
        <v>20</v>
      </c>
      <c r="J844" s="107" t="s">
        <v>189</v>
      </c>
      <c r="K844" s="103"/>
      <c r="M844" s="717">
        <f t="shared" si="31"/>
        <v>3301</v>
      </c>
    </row>
    <row r="845" spans="2:13" s="717" customFormat="1" ht="15">
      <c r="B845" s="571" t="s">
        <v>319</v>
      </c>
      <c r="C845" s="450" t="s">
        <v>1438</v>
      </c>
      <c r="D845" s="749" t="s">
        <v>338</v>
      </c>
      <c r="E845" s="941" t="s">
        <v>1439</v>
      </c>
      <c r="F845" s="594">
        <v>201602</v>
      </c>
      <c r="G845" s="942">
        <v>751760.51</v>
      </c>
      <c r="H845" s="112">
        <f t="shared" si="30"/>
        <v>2016</v>
      </c>
      <c r="I845" s="313">
        <v>20</v>
      </c>
      <c r="J845" s="107" t="s">
        <v>189</v>
      </c>
      <c r="K845" s="103"/>
      <c r="M845" s="717">
        <f t="shared" si="31"/>
        <v>3301</v>
      </c>
    </row>
    <row r="846" spans="2:13" s="717" customFormat="1" ht="15">
      <c r="B846" s="571" t="s">
        <v>319</v>
      </c>
      <c r="C846" s="450" t="s">
        <v>1033</v>
      </c>
      <c r="D846" s="749" t="s">
        <v>335</v>
      </c>
      <c r="E846" s="941" t="s">
        <v>1034</v>
      </c>
      <c r="F846" s="594">
        <v>201602</v>
      </c>
      <c r="G846" s="942">
        <v>-6.83</v>
      </c>
      <c r="H846" s="112">
        <f t="shared" si="30"/>
        <v>2016</v>
      </c>
      <c r="I846" s="313">
        <v>20</v>
      </c>
      <c r="J846" s="107" t="s">
        <v>189</v>
      </c>
      <c r="K846" s="103"/>
      <c r="M846" s="717">
        <f t="shared" si="31"/>
        <v>3301</v>
      </c>
    </row>
    <row r="847" spans="2:13" s="717" customFormat="1" ht="15">
      <c r="B847" s="571" t="s">
        <v>319</v>
      </c>
      <c r="C847" s="450" t="s">
        <v>1033</v>
      </c>
      <c r="D847" s="749" t="s">
        <v>335</v>
      </c>
      <c r="E847" s="941" t="s">
        <v>1034</v>
      </c>
      <c r="F847" s="594">
        <v>201602</v>
      </c>
      <c r="G847" s="942">
        <v>-72.12</v>
      </c>
      <c r="H847" s="112">
        <f t="shared" si="30"/>
        <v>2016</v>
      </c>
      <c r="I847" s="313">
        <v>20</v>
      </c>
      <c r="J847" s="107" t="s">
        <v>189</v>
      </c>
      <c r="K847" s="103"/>
      <c r="M847" s="717">
        <f t="shared" si="31"/>
        <v>3301</v>
      </c>
    </row>
    <row r="848" spans="2:13" s="717" customFormat="1" ht="15">
      <c r="B848" s="571" t="s">
        <v>319</v>
      </c>
      <c r="C848" s="450" t="s">
        <v>1440</v>
      </c>
      <c r="D848" s="749" t="s">
        <v>338</v>
      </c>
      <c r="E848" s="941" t="s">
        <v>1441</v>
      </c>
      <c r="F848" s="594">
        <v>201602</v>
      </c>
      <c r="G848" s="942">
        <v>615850.86</v>
      </c>
      <c r="H848" s="112">
        <f t="shared" si="30"/>
        <v>2016</v>
      </c>
      <c r="I848" s="313">
        <v>20</v>
      </c>
      <c r="J848" s="107" t="s">
        <v>189</v>
      </c>
      <c r="K848" s="103"/>
      <c r="M848" s="717">
        <f t="shared" si="31"/>
        <v>3301</v>
      </c>
    </row>
    <row r="849" spans="2:13" s="717" customFormat="1" ht="15">
      <c r="B849" s="571" t="s">
        <v>319</v>
      </c>
      <c r="C849" s="450" t="s">
        <v>1440</v>
      </c>
      <c r="D849" s="749" t="s">
        <v>338</v>
      </c>
      <c r="E849" s="941" t="s">
        <v>1441</v>
      </c>
      <c r="F849" s="594">
        <v>201602</v>
      </c>
      <c r="G849" s="942">
        <v>34257.83</v>
      </c>
      <c r="H849" s="112">
        <f t="shared" si="30"/>
        <v>2016</v>
      </c>
      <c r="I849" s="313">
        <v>20</v>
      </c>
      <c r="J849" s="107" t="s">
        <v>189</v>
      </c>
      <c r="K849" s="103"/>
      <c r="M849" s="717">
        <f t="shared" si="31"/>
        <v>3301</v>
      </c>
    </row>
    <row r="850" spans="2:13" s="717" customFormat="1" ht="15">
      <c r="B850" s="571" t="s">
        <v>319</v>
      </c>
      <c r="C850" s="450" t="s">
        <v>1412</v>
      </c>
      <c r="D850" s="749" t="s">
        <v>338</v>
      </c>
      <c r="E850" s="941" t="s">
        <v>1413</v>
      </c>
      <c r="F850" s="594">
        <v>201602</v>
      </c>
      <c r="G850" s="942">
        <v>214.31</v>
      </c>
      <c r="H850" s="112">
        <f t="shared" si="30"/>
        <v>2016</v>
      </c>
      <c r="I850" s="313">
        <v>20</v>
      </c>
      <c r="J850" s="107" t="s">
        <v>189</v>
      </c>
      <c r="K850" s="103"/>
      <c r="M850" s="717">
        <f t="shared" si="31"/>
        <v>3301</v>
      </c>
    </row>
    <row r="851" spans="2:13" s="717" customFormat="1" ht="15">
      <c r="B851" s="571" t="s">
        <v>319</v>
      </c>
      <c r="C851" s="450" t="s">
        <v>1412</v>
      </c>
      <c r="D851" s="749" t="s">
        <v>338</v>
      </c>
      <c r="E851" s="941" t="s">
        <v>1413</v>
      </c>
      <c r="F851" s="594">
        <v>201602</v>
      </c>
      <c r="G851" s="942">
        <v>1.47</v>
      </c>
      <c r="H851" s="112">
        <f t="shared" si="30"/>
        <v>2016</v>
      </c>
      <c r="I851" s="313">
        <v>20</v>
      </c>
      <c r="J851" s="107" t="s">
        <v>189</v>
      </c>
      <c r="K851" s="103"/>
      <c r="M851" s="717">
        <f t="shared" si="31"/>
        <v>3301</v>
      </c>
    </row>
    <row r="852" spans="2:13" s="717" customFormat="1" ht="15">
      <c r="B852" s="571" t="s">
        <v>319</v>
      </c>
      <c r="C852" s="450" t="s">
        <v>867</v>
      </c>
      <c r="D852" s="749" t="s">
        <v>338</v>
      </c>
      <c r="E852" s="941" t="s">
        <v>1127</v>
      </c>
      <c r="F852" s="594">
        <v>201602</v>
      </c>
      <c r="G852" s="942">
        <v>-0.38</v>
      </c>
      <c r="H852" s="112">
        <f t="shared" si="30"/>
        <v>2016</v>
      </c>
      <c r="I852" s="313">
        <v>20</v>
      </c>
      <c r="J852" s="107" t="s">
        <v>189</v>
      </c>
      <c r="K852" s="103"/>
      <c r="M852" s="717">
        <f t="shared" si="31"/>
        <v>3301</v>
      </c>
    </row>
    <row r="853" spans="2:13" s="717" customFormat="1" ht="15">
      <c r="B853" s="571" t="s">
        <v>319</v>
      </c>
      <c r="C853" s="450" t="s">
        <v>867</v>
      </c>
      <c r="D853" s="749" t="s">
        <v>338</v>
      </c>
      <c r="E853" s="941" t="s">
        <v>1127</v>
      </c>
      <c r="F853" s="594">
        <v>201602</v>
      </c>
      <c r="G853" s="942">
        <v>-0.04</v>
      </c>
      <c r="H853" s="112">
        <f t="shared" si="30"/>
        <v>2016</v>
      </c>
      <c r="I853" s="313">
        <v>20</v>
      </c>
      <c r="J853" s="107" t="s">
        <v>189</v>
      </c>
      <c r="K853" s="103"/>
      <c r="M853" s="717">
        <f t="shared" si="31"/>
        <v>3301</v>
      </c>
    </row>
    <row r="854" spans="2:13" s="717" customFormat="1" ht="15">
      <c r="B854" s="571" t="s">
        <v>319</v>
      </c>
      <c r="C854" s="450" t="s">
        <v>1128</v>
      </c>
      <c r="D854" s="749" t="s">
        <v>338</v>
      </c>
      <c r="E854" s="941" t="s">
        <v>1129</v>
      </c>
      <c r="F854" s="594">
        <v>201602</v>
      </c>
      <c r="G854" s="942">
        <v>32.869999999999997</v>
      </c>
      <c r="H854" s="112">
        <f t="shared" si="30"/>
        <v>2016</v>
      </c>
      <c r="I854" s="313">
        <v>20</v>
      </c>
      <c r="J854" s="107" t="s">
        <v>189</v>
      </c>
      <c r="K854" s="103"/>
      <c r="M854" s="717">
        <f t="shared" si="31"/>
        <v>3301</v>
      </c>
    </row>
    <row r="855" spans="2:13" s="717" customFormat="1" ht="15">
      <c r="B855" s="571" t="s">
        <v>319</v>
      </c>
      <c r="C855" s="450" t="s">
        <v>1128</v>
      </c>
      <c r="D855" s="749" t="s">
        <v>338</v>
      </c>
      <c r="E855" s="941" t="s">
        <v>1129</v>
      </c>
      <c r="F855" s="594">
        <v>201602</v>
      </c>
      <c r="G855" s="942">
        <v>2044.23</v>
      </c>
      <c r="H855" s="112">
        <f t="shared" si="30"/>
        <v>2016</v>
      </c>
      <c r="I855" s="313">
        <v>20</v>
      </c>
      <c r="J855" s="107" t="s">
        <v>189</v>
      </c>
      <c r="K855" s="103"/>
      <c r="M855" s="717">
        <f t="shared" si="31"/>
        <v>3301</v>
      </c>
    </row>
    <row r="856" spans="2:13" s="717" customFormat="1" ht="15">
      <c r="B856" s="571" t="s">
        <v>319</v>
      </c>
      <c r="C856" s="450" t="s">
        <v>987</v>
      </c>
      <c r="D856" s="749" t="s">
        <v>338</v>
      </c>
      <c r="E856" s="941" t="s">
        <v>988</v>
      </c>
      <c r="F856" s="594">
        <v>201602</v>
      </c>
      <c r="G856" s="942">
        <v>-3209.68</v>
      </c>
      <c r="H856" s="112">
        <f t="shared" si="30"/>
        <v>2016</v>
      </c>
      <c r="I856" s="313">
        <v>20</v>
      </c>
      <c r="J856" s="107" t="s">
        <v>189</v>
      </c>
      <c r="K856" s="103"/>
      <c r="M856" s="717">
        <f t="shared" si="31"/>
        <v>3301</v>
      </c>
    </row>
    <row r="857" spans="2:13" s="717" customFormat="1" ht="15">
      <c r="B857" s="571" t="s">
        <v>319</v>
      </c>
      <c r="C857" s="450" t="s">
        <v>987</v>
      </c>
      <c r="D857" s="749" t="s">
        <v>338</v>
      </c>
      <c r="E857" s="941" t="s">
        <v>988</v>
      </c>
      <c r="F857" s="594">
        <v>201602</v>
      </c>
      <c r="G857" s="942">
        <v>-11927.37</v>
      </c>
      <c r="H857" s="112">
        <f t="shared" si="30"/>
        <v>2016</v>
      </c>
      <c r="I857" s="313">
        <v>20</v>
      </c>
      <c r="J857" s="107" t="s">
        <v>189</v>
      </c>
      <c r="K857" s="103"/>
      <c r="M857" s="717">
        <f t="shared" si="31"/>
        <v>3301</v>
      </c>
    </row>
    <row r="858" spans="2:13" s="717" customFormat="1" ht="15">
      <c r="B858" s="571" t="s">
        <v>319</v>
      </c>
      <c r="C858" s="450" t="s">
        <v>989</v>
      </c>
      <c r="D858" s="749" t="s">
        <v>338</v>
      </c>
      <c r="E858" s="941" t="s">
        <v>990</v>
      </c>
      <c r="F858" s="594">
        <v>201602</v>
      </c>
      <c r="G858" s="942">
        <v>0.04</v>
      </c>
      <c r="H858" s="112">
        <f t="shared" si="30"/>
        <v>2016</v>
      </c>
      <c r="I858" s="313">
        <v>20</v>
      </c>
      <c r="J858" s="107" t="s">
        <v>189</v>
      </c>
      <c r="K858" s="103"/>
      <c r="M858" s="717">
        <f t="shared" si="31"/>
        <v>3301</v>
      </c>
    </row>
    <row r="859" spans="2:13" s="717" customFormat="1" ht="15">
      <c r="B859" s="571" t="s">
        <v>319</v>
      </c>
      <c r="C859" s="450" t="s">
        <v>989</v>
      </c>
      <c r="D859" s="749" t="s">
        <v>338</v>
      </c>
      <c r="E859" s="941" t="s">
        <v>990</v>
      </c>
      <c r="F859" s="594">
        <v>201602</v>
      </c>
      <c r="G859" s="942">
        <v>1.86</v>
      </c>
      <c r="H859" s="112">
        <f t="shared" si="30"/>
        <v>2016</v>
      </c>
      <c r="I859" s="313">
        <v>20</v>
      </c>
      <c r="J859" s="107" t="s">
        <v>189</v>
      </c>
      <c r="K859" s="103"/>
      <c r="M859" s="717">
        <f t="shared" si="31"/>
        <v>3301</v>
      </c>
    </row>
    <row r="860" spans="2:13" s="717" customFormat="1" ht="15">
      <c r="B860" s="571" t="s">
        <v>319</v>
      </c>
      <c r="C860" s="450" t="s">
        <v>991</v>
      </c>
      <c r="D860" s="749" t="s">
        <v>338</v>
      </c>
      <c r="E860" s="941" t="s">
        <v>992</v>
      </c>
      <c r="F860" s="594">
        <v>201602</v>
      </c>
      <c r="G860" s="942">
        <v>53.08</v>
      </c>
      <c r="H860" s="112">
        <f t="shared" si="30"/>
        <v>2016</v>
      </c>
      <c r="I860" s="313">
        <v>20</v>
      </c>
      <c r="J860" s="107" t="s">
        <v>189</v>
      </c>
      <c r="K860" s="103"/>
      <c r="M860" s="717">
        <f t="shared" si="31"/>
        <v>3301</v>
      </c>
    </row>
    <row r="861" spans="2:13" s="717" customFormat="1" ht="15">
      <c r="B861" s="571" t="s">
        <v>319</v>
      </c>
      <c r="C861" s="450" t="s">
        <v>991</v>
      </c>
      <c r="D861" s="749" t="s">
        <v>338</v>
      </c>
      <c r="E861" s="941" t="s">
        <v>992</v>
      </c>
      <c r="F861" s="594">
        <v>201602</v>
      </c>
      <c r="G861" s="942">
        <v>88.16</v>
      </c>
      <c r="H861" s="112">
        <f t="shared" si="30"/>
        <v>2016</v>
      </c>
      <c r="I861" s="313">
        <v>20</v>
      </c>
      <c r="J861" s="107" t="s">
        <v>189</v>
      </c>
      <c r="K861" s="103"/>
      <c r="M861" s="717">
        <f t="shared" si="31"/>
        <v>3301</v>
      </c>
    </row>
    <row r="862" spans="2:13" s="717" customFormat="1" ht="15">
      <c r="B862" s="571" t="s">
        <v>319</v>
      </c>
      <c r="C862" s="450" t="s">
        <v>873</v>
      </c>
      <c r="D862" s="749" t="s">
        <v>338</v>
      </c>
      <c r="E862" s="941" t="s">
        <v>874</v>
      </c>
      <c r="F862" s="594">
        <v>201602</v>
      </c>
      <c r="G862" s="942">
        <v>0.01</v>
      </c>
      <c r="H862" s="112">
        <f t="shared" si="30"/>
        <v>2016</v>
      </c>
      <c r="I862" s="313">
        <v>20</v>
      </c>
      <c r="J862" s="107" t="s">
        <v>189</v>
      </c>
      <c r="K862" s="103"/>
      <c r="M862" s="717">
        <f t="shared" si="31"/>
        <v>3301</v>
      </c>
    </row>
    <row r="863" spans="2:13" s="717" customFormat="1" ht="15">
      <c r="B863" s="571" t="s">
        <v>319</v>
      </c>
      <c r="C863" s="450" t="s">
        <v>993</v>
      </c>
      <c r="D863" s="749" t="s">
        <v>338</v>
      </c>
      <c r="E863" s="941" t="s">
        <v>994</v>
      </c>
      <c r="F863" s="594">
        <v>201602</v>
      </c>
      <c r="G863" s="942">
        <v>0.64</v>
      </c>
      <c r="H863" s="112">
        <f t="shared" si="30"/>
        <v>2016</v>
      </c>
      <c r="I863" s="313">
        <v>20</v>
      </c>
      <c r="J863" s="107" t="s">
        <v>189</v>
      </c>
      <c r="K863" s="103"/>
      <c r="M863" s="717">
        <f t="shared" si="31"/>
        <v>3301</v>
      </c>
    </row>
    <row r="864" spans="2:13" s="717" customFormat="1" ht="15">
      <c r="B864" s="571" t="s">
        <v>319</v>
      </c>
      <c r="C864" s="450" t="s">
        <v>993</v>
      </c>
      <c r="D864" s="749" t="s">
        <v>338</v>
      </c>
      <c r="E864" s="941" t="s">
        <v>994</v>
      </c>
      <c r="F864" s="594">
        <v>201602</v>
      </c>
      <c r="G864" s="942">
        <v>0.05</v>
      </c>
      <c r="H864" s="112">
        <f t="shared" si="30"/>
        <v>2016</v>
      </c>
      <c r="I864" s="313">
        <v>20</v>
      </c>
      <c r="J864" s="107" t="s">
        <v>189</v>
      </c>
      <c r="K864" s="103"/>
      <c r="M864" s="717">
        <f t="shared" si="31"/>
        <v>3301</v>
      </c>
    </row>
    <row r="865" spans="2:13" s="717" customFormat="1" ht="15">
      <c r="B865" s="571" t="s">
        <v>319</v>
      </c>
      <c r="C865" s="450" t="s">
        <v>1142</v>
      </c>
      <c r="D865" s="749" t="s">
        <v>338</v>
      </c>
      <c r="E865" s="941" t="s">
        <v>1143</v>
      </c>
      <c r="F865" s="594">
        <v>201602</v>
      </c>
      <c r="G865" s="942">
        <v>2.0099999999999998</v>
      </c>
      <c r="H865" s="112">
        <f t="shared" si="30"/>
        <v>2016</v>
      </c>
      <c r="I865" s="313">
        <v>20</v>
      </c>
      <c r="J865" s="107" t="s">
        <v>189</v>
      </c>
      <c r="K865" s="103"/>
      <c r="M865" s="717">
        <f t="shared" si="31"/>
        <v>3301</v>
      </c>
    </row>
    <row r="866" spans="2:13" s="717" customFormat="1" ht="15">
      <c r="B866" s="571" t="s">
        <v>319</v>
      </c>
      <c r="C866" s="450" t="s">
        <v>1142</v>
      </c>
      <c r="D866" s="749" t="s">
        <v>338</v>
      </c>
      <c r="E866" s="941" t="s">
        <v>1143</v>
      </c>
      <c r="F866" s="594">
        <v>201602</v>
      </c>
      <c r="G866" s="942">
        <v>24.13</v>
      </c>
      <c r="H866" s="112">
        <f t="shared" si="30"/>
        <v>2016</v>
      </c>
      <c r="I866" s="313">
        <v>20</v>
      </c>
      <c r="J866" s="107" t="s">
        <v>189</v>
      </c>
      <c r="K866" s="103"/>
      <c r="M866" s="717">
        <f t="shared" si="31"/>
        <v>3301</v>
      </c>
    </row>
    <row r="867" spans="2:13" s="717" customFormat="1" ht="15">
      <c r="B867" s="571" t="s">
        <v>319</v>
      </c>
      <c r="C867" s="450" t="s">
        <v>1035</v>
      </c>
      <c r="D867" s="749" t="s">
        <v>335</v>
      </c>
      <c r="E867" s="941" t="s">
        <v>1036</v>
      </c>
      <c r="F867" s="594">
        <v>201602</v>
      </c>
      <c r="G867" s="942">
        <v>7.0000000000000007E-2</v>
      </c>
      <c r="H867" s="112">
        <f t="shared" si="30"/>
        <v>2016</v>
      </c>
      <c r="I867" s="313">
        <v>20</v>
      </c>
      <c r="J867" s="107" t="s">
        <v>189</v>
      </c>
      <c r="K867" s="103"/>
      <c r="M867" s="717">
        <f t="shared" si="31"/>
        <v>3301</v>
      </c>
    </row>
    <row r="868" spans="2:13" s="717" customFormat="1" ht="15">
      <c r="B868" s="571" t="s">
        <v>319</v>
      </c>
      <c r="C868" s="450" t="s">
        <v>1035</v>
      </c>
      <c r="D868" s="749" t="s">
        <v>335</v>
      </c>
      <c r="E868" s="941" t="s">
        <v>1036</v>
      </c>
      <c r="F868" s="594">
        <v>201602</v>
      </c>
      <c r="G868" s="942">
        <v>0.77</v>
      </c>
      <c r="H868" s="112">
        <f t="shared" si="30"/>
        <v>2016</v>
      </c>
      <c r="I868" s="313">
        <v>20</v>
      </c>
      <c r="J868" s="107" t="s">
        <v>189</v>
      </c>
      <c r="K868" s="103"/>
      <c r="M868" s="717">
        <f t="shared" si="31"/>
        <v>3301</v>
      </c>
    </row>
    <row r="869" spans="2:13" s="717" customFormat="1" ht="15">
      <c r="B869" s="571" t="s">
        <v>319</v>
      </c>
      <c r="C869" s="450" t="s">
        <v>1442</v>
      </c>
      <c r="D869" s="749" t="s">
        <v>338</v>
      </c>
      <c r="E869" s="941" t="s">
        <v>1443</v>
      </c>
      <c r="F869" s="594">
        <v>201602</v>
      </c>
      <c r="G869" s="942">
        <v>488980.26</v>
      </c>
      <c r="H869" s="112">
        <f t="shared" si="30"/>
        <v>2016</v>
      </c>
      <c r="I869" s="313">
        <v>20</v>
      </c>
      <c r="J869" s="107" t="s">
        <v>189</v>
      </c>
      <c r="K869" s="103"/>
      <c r="M869" s="717">
        <f t="shared" si="31"/>
        <v>3301</v>
      </c>
    </row>
    <row r="870" spans="2:13" s="717" customFormat="1" ht="15">
      <c r="B870" s="571" t="s">
        <v>319</v>
      </c>
      <c r="C870" s="450" t="s">
        <v>1442</v>
      </c>
      <c r="D870" s="749" t="s">
        <v>338</v>
      </c>
      <c r="E870" s="941" t="s">
        <v>1443</v>
      </c>
      <c r="F870" s="594">
        <v>201602</v>
      </c>
      <c r="G870" s="942">
        <v>20981.79</v>
      </c>
      <c r="H870" s="112">
        <f t="shared" si="30"/>
        <v>2016</v>
      </c>
      <c r="I870" s="313">
        <v>20</v>
      </c>
      <c r="J870" s="107" t="s">
        <v>189</v>
      </c>
      <c r="K870" s="103"/>
      <c r="M870" s="717">
        <f t="shared" si="31"/>
        <v>3301</v>
      </c>
    </row>
    <row r="871" spans="2:13" s="717" customFormat="1" ht="15">
      <c r="B871" s="571" t="s">
        <v>319</v>
      </c>
      <c r="C871" s="450" t="s">
        <v>1144</v>
      </c>
      <c r="D871" s="749" t="s">
        <v>338</v>
      </c>
      <c r="E871" s="941" t="s">
        <v>1145</v>
      </c>
      <c r="F871" s="594">
        <v>201602</v>
      </c>
      <c r="G871" s="942">
        <v>39424.92</v>
      </c>
      <c r="H871" s="112">
        <f t="shared" si="30"/>
        <v>2016</v>
      </c>
      <c r="I871" s="313">
        <v>20</v>
      </c>
      <c r="J871" s="107" t="s">
        <v>189</v>
      </c>
      <c r="K871" s="103"/>
      <c r="M871" s="717">
        <f t="shared" si="31"/>
        <v>3301</v>
      </c>
    </row>
    <row r="872" spans="2:13" s="717" customFormat="1" ht="15">
      <c r="B872" s="571" t="s">
        <v>319</v>
      </c>
      <c r="C872" s="450" t="s">
        <v>1144</v>
      </c>
      <c r="D872" s="749" t="s">
        <v>338</v>
      </c>
      <c r="E872" s="941" t="s">
        <v>1145</v>
      </c>
      <c r="F872" s="594">
        <v>201602</v>
      </c>
      <c r="G872" s="942">
        <v>1995.72</v>
      </c>
      <c r="H872" s="112">
        <f t="shared" si="30"/>
        <v>2016</v>
      </c>
      <c r="I872" s="313">
        <v>20</v>
      </c>
      <c r="J872" s="107" t="s">
        <v>189</v>
      </c>
      <c r="K872" s="103"/>
      <c r="M872" s="717">
        <f t="shared" si="31"/>
        <v>3301</v>
      </c>
    </row>
    <row r="873" spans="2:13" s="717" customFormat="1" ht="15">
      <c r="B873" s="571" t="s">
        <v>319</v>
      </c>
      <c r="C873" s="450" t="s">
        <v>1414</v>
      </c>
      <c r="D873" s="749" t="s">
        <v>338</v>
      </c>
      <c r="E873" s="941" t="s">
        <v>1415</v>
      </c>
      <c r="F873" s="594">
        <v>201602</v>
      </c>
      <c r="G873" s="942">
        <v>486.31</v>
      </c>
      <c r="H873" s="112">
        <f t="shared" si="30"/>
        <v>2016</v>
      </c>
      <c r="I873" s="313">
        <v>20</v>
      </c>
      <c r="J873" s="107" t="s">
        <v>189</v>
      </c>
      <c r="K873" s="103"/>
      <c r="M873" s="717">
        <f t="shared" si="31"/>
        <v>3301</v>
      </c>
    </row>
    <row r="874" spans="2:13" s="717" customFormat="1" ht="15">
      <c r="B874" s="571" t="s">
        <v>319</v>
      </c>
      <c r="C874" s="450" t="s">
        <v>1414</v>
      </c>
      <c r="D874" s="749" t="s">
        <v>338</v>
      </c>
      <c r="E874" s="941" t="s">
        <v>1415</v>
      </c>
      <c r="F874" s="594">
        <v>201602</v>
      </c>
      <c r="G874" s="942">
        <v>11452.8</v>
      </c>
      <c r="H874" s="112">
        <f t="shared" si="30"/>
        <v>2016</v>
      </c>
      <c r="I874" s="313">
        <v>20</v>
      </c>
      <c r="J874" s="107" t="s">
        <v>189</v>
      </c>
      <c r="K874" s="103"/>
      <c r="M874" s="717">
        <f t="shared" si="31"/>
        <v>3301</v>
      </c>
    </row>
    <row r="875" spans="2:13" s="717" customFormat="1" ht="15">
      <c r="B875" s="571" t="s">
        <v>319</v>
      </c>
      <c r="C875" s="450" t="s">
        <v>1039</v>
      </c>
      <c r="D875" s="749" t="s">
        <v>335</v>
      </c>
      <c r="E875" s="941" t="s">
        <v>1040</v>
      </c>
      <c r="F875" s="594">
        <v>201602</v>
      </c>
      <c r="G875" s="942">
        <v>-45.66</v>
      </c>
      <c r="H875" s="112">
        <f t="shared" si="30"/>
        <v>2016</v>
      </c>
      <c r="I875" s="313">
        <v>20</v>
      </c>
      <c r="J875" s="107" t="s">
        <v>189</v>
      </c>
      <c r="K875" s="103"/>
      <c r="M875" s="717">
        <f t="shared" si="31"/>
        <v>3301</v>
      </c>
    </row>
    <row r="876" spans="2:13" s="717" customFormat="1" ht="15">
      <c r="B876" s="571" t="s">
        <v>319</v>
      </c>
      <c r="C876" s="450" t="s">
        <v>1039</v>
      </c>
      <c r="D876" s="749" t="s">
        <v>335</v>
      </c>
      <c r="E876" s="941" t="s">
        <v>1040</v>
      </c>
      <c r="F876" s="594">
        <v>201602</v>
      </c>
      <c r="G876" s="942">
        <v>-33.880000000000003</v>
      </c>
      <c r="H876" s="112">
        <f t="shared" si="30"/>
        <v>2016</v>
      </c>
      <c r="I876" s="313">
        <v>20</v>
      </c>
      <c r="J876" s="107" t="s">
        <v>189</v>
      </c>
      <c r="K876" s="103"/>
      <c r="M876" s="717">
        <f t="shared" si="31"/>
        <v>3301</v>
      </c>
    </row>
    <row r="877" spans="2:13" s="717" customFormat="1" ht="15">
      <c r="B877" s="571" t="s">
        <v>319</v>
      </c>
      <c r="C877" s="450" t="s">
        <v>1147</v>
      </c>
      <c r="D877" s="749" t="s">
        <v>335</v>
      </c>
      <c r="E877" s="941" t="s">
        <v>1149</v>
      </c>
      <c r="F877" s="594">
        <v>201602</v>
      </c>
      <c r="G877" s="942">
        <v>-15.1</v>
      </c>
      <c r="H877" s="112">
        <f t="shared" si="30"/>
        <v>2016</v>
      </c>
      <c r="I877" s="313">
        <v>20</v>
      </c>
      <c r="J877" s="107" t="s">
        <v>189</v>
      </c>
      <c r="K877" s="103"/>
      <c r="M877" s="717">
        <f t="shared" si="31"/>
        <v>3301</v>
      </c>
    </row>
    <row r="878" spans="2:13" s="717" customFormat="1" ht="15">
      <c r="B878" s="571" t="s">
        <v>319</v>
      </c>
      <c r="C878" s="450" t="s">
        <v>1147</v>
      </c>
      <c r="D878" s="749" t="s">
        <v>335</v>
      </c>
      <c r="E878" s="941" t="s">
        <v>1149</v>
      </c>
      <c r="F878" s="594">
        <v>201602</v>
      </c>
      <c r="G878" s="942">
        <v>-97.34</v>
      </c>
      <c r="H878" s="112">
        <f t="shared" si="30"/>
        <v>2016</v>
      </c>
      <c r="I878" s="313">
        <v>20</v>
      </c>
      <c r="J878" s="107" t="s">
        <v>189</v>
      </c>
      <c r="K878" s="103"/>
      <c r="M878" s="717">
        <f t="shared" si="31"/>
        <v>3301</v>
      </c>
    </row>
    <row r="879" spans="2:13" s="717" customFormat="1" ht="15">
      <c r="B879" s="571" t="s">
        <v>319</v>
      </c>
      <c r="C879" s="450" t="s">
        <v>1150</v>
      </c>
      <c r="D879" s="749" t="s">
        <v>338</v>
      </c>
      <c r="E879" s="941" t="s">
        <v>1151</v>
      </c>
      <c r="F879" s="594">
        <v>201602</v>
      </c>
      <c r="G879" s="942">
        <v>111.93</v>
      </c>
      <c r="H879" s="112">
        <f t="shared" si="30"/>
        <v>2016</v>
      </c>
      <c r="I879" s="313">
        <v>20</v>
      </c>
      <c r="J879" s="107" t="s">
        <v>189</v>
      </c>
      <c r="K879" s="103"/>
      <c r="M879" s="717">
        <f t="shared" si="31"/>
        <v>3301</v>
      </c>
    </row>
    <row r="880" spans="2:13" s="717" customFormat="1" ht="15">
      <c r="B880" s="571" t="s">
        <v>319</v>
      </c>
      <c r="C880" s="450" t="s">
        <v>1150</v>
      </c>
      <c r="D880" s="749" t="s">
        <v>338</v>
      </c>
      <c r="E880" s="941" t="s">
        <v>1151</v>
      </c>
      <c r="F880" s="594">
        <v>201602</v>
      </c>
      <c r="G880" s="942">
        <v>4517.7299999999996</v>
      </c>
      <c r="H880" s="112">
        <f t="shared" si="30"/>
        <v>2016</v>
      </c>
      <c r="I880" s="313">
        <v>20</v>
      </c>
      <c r="J880" s="107" t="s">
        <v>189</v>
      </c>
      <c r="K880" s="103"/>
      <c r="M880" s="717">
        <f t="shared" si="31"/>
        <v>3301</v>
      </c>
    </row>
    <row r="881" spans="2:13" s="717" customFormat="1" ht="15">
      <c r="B881" s="571" t="s">
        <v>319</v>
      </c>
      <c r="C881" s="450" t="s">
        <v>1152</v>
      </c>
      <c r="D881" s="749" t="s">
        <v>338</v>
      </c>
      <c r="E881" s="941" t="s">
        <v>1153</v>
      </c>
      <c r="F881" s="594">
        <v>201602</v>
      </c>
      <c r="G881" s="942">
        <v>97.72</v>
      </c>
      <c r="H881" s="112">
        <f t="shared" si="30"/>
        <v>2016</v>
      </c>
      <c r="I881" s="313">
        <v>20</v>
      </c>
      <c r="J881" s="107" t="s">
        <v>189</v>
      </c>
      <c r="K881" s="103"/>
      <c r="M881" s="717">
        <f t="shared" si="31"/>
        <v>3301</v>
      </c>
    </row>
    <row r="882" spans="2:13" s="717" customFormat="1" ht="15">
      <c r="B882" s="571" t="s">
        <v>319</v>
      </c>
      <c r="C882" s="450" t="s">
        <v>1152</v>
      </c>
      <c r="D882" s="749" t="s">
        <v>338</v>
      </c>
      <c r="E882" s="941" t="s">
        <v>1153</v>
      </c>
      <c r="F882" s="594">
        <v>201602</v>
      </c>
      <c r="G882" s="942">
        <v>2.42</v>
      </c>
      <c r="H882" s="112">
        <f t="shared" si="30"/>
        <v>2016</v>
      </c>
      <c r="I882" s="313">
        <v>20</v>
      </c>
      <c r="J882" s="107" t="s">
        <v>189</v>
      </c>
      <c r="K882" s="103"/>
      <c r="M882" s="717">
        <f t="shared" si="31"/>
        <v>3301</v>
      </c>
    </row>
    <row r="883" spans="2:13" s="717" customFormat="1" ht="15">
      <c r="B883" s="571" t="s">
        <v>319</v>
      </c>
      <c r="C883" s="450" t="s">
        <v>1041</v>
      </c>
      <c r="D883" s="749" t="s">
        <v>338</v>
      </c>
      <c r="E883" s="941" t="s">
        <v>1042</v>
      </c>
      <c r="F883" s="594">
        <v>201602</v>
      </c>
      <c r="G883" s="942">
        <v>0.01</v>
      </c>
      <c r="H883" s="112">
        <f t="shared" si="30"/>
        <v>2016</v>
      </c>
      <c r="I883" s="313">
        <v>20</v>
      </c>
      <c r="J883" s="107" t="s">
        <v>189</v>
      </c>
      <c r="K883" s="103"/>
      <c r="M883" s="717">
        <f t="shared" si="31"/>
        <v>3301</v>
      </c>
    </row>
    <row r="884" spans="2:13" s="717" customFormat="1" ht="15">
      <c r="B884" s="571" t="s">
        <v>319</v>
      </c>
      <c r="C884" s="450" t="s">
        <v>1041</v>
      </c>
      <c r="D884" s="749" t="s">
        <v>338</v>
      </c>
      <c r="E884" s="941" t="s">
        <v>1042</v>
      </c>
      <c r="F884" s="594">
        <v>201602</v>
      </c>
      <c r="G884" s="942">
        <v>0.1</v>
      </c>
      <c r="H884" s="112">
        <f t="shared" si="30"/>
        <v>2016</v>
      </c>
      <c r="I884" s="313">
        <v>20</v>
      </c>
      <c r="J884" s="107" t="s">
        <v>189</v>
      </c>
      <c r="K884" s="103"/>
      <c r="M884" s="717">
        <f t="shared" si="31"/>
        <v>3301</v>
      </c>
    </row>
    <row r="885" spans="2:13" s="717" customFormat="1" ht="15">
      <c r="B885" s="571" t="s">
        <v>319</v>
      </c>
      <c r="C885" s="450" t="s">
        <v>1444</v>
      </c>
      <c r="D885" s="749" t="s">
        <v>335</v>
      </c>
      <c r="E885" s="941" t="s">
        <v>1445</v>
      </c>
      <c r="F885" s="594">
        <v>201602</v>
      </c>
      <c r="G885" s="942">
        <v>291943.93</v>
      </c>
      <c r="H885" s="112">
        <f t="shared" si="30"/>
        <v>2016</v>
      </c>
      <c r="I885" s="313">
        <v>20</v>
      </c>
      <c r="J885" s="107" t="s">
        <v>189</v>
      </c>
      <c r="K885" s="103"/>
      <c r="M885" s="717">
        <f t="shared" si="31"/>
        <v>3301</v>
      </c>
    </row>
    <row r="886" spans="2:13" s="717" customFormat="1" ht="15">
      <c r="B886" s="571" t="s">
        <v>319</v>
      </c>
      <c r="C886" s="450" t="s">
        <v>1444</v>
      </c>
      <c r="D886" s="749" t="s">
        <v>335</v>
      </c>
      <c r="E886" s="941" t="s">
        <v>1445</v>
      </c>
      <c r="F886" s="594">
        <v>201602</v>
      </c>
      <c r="G886" s="942">
        <v>26089.77</v>
      </c>
      <c r="H886" s="112">
        <f t="shared" si="30"/>
        <v>2016</v>
      </c>
      <c r="I886" s="313">
        <v>20</v>
      </c>
      <c r="J886" s="107" t="s">
        <v>189</v>
      </c>
      <c r="K886" s="103"/>
      <c r="M886" s="717">
        <f t="shared" si="31"/>
        <v>3301</v>
      </c>
    </row>
    <row r="887" spans="2:13" s="717" customFormat="1" ht="15">
      <c r="B887" s="571" t="s">
        <v>319</v>
      </c>
      <c r="C887" s="450" t="s">
        <v>997</v>
      </c>
      <c r="D887" s="749" t="s">
        <v>338</v>
      </c>
      <c r="E887" s="941" t="s">
        <v>998</v>
      </c>
      <c r="F887" s="594">
        <v>201602</v>
      </c>
      <c r="G887" s="942">
        <v>218.44</v>
      </c>
      <c r="H887" s="112">
        <f t="shared" si="30"/>
        <v>2016</v>
      </c>
      <c r="I887" s="313">
        <v>20</v>
      </c>
      <c r="J887" s="107" t="s">
        <v>189</v>
      </c>
      <c r="K887" s="103"/>
      <c r="M887" s="717">
        <f t="shared" si="31"/>
        <v>3301</v>
      </c>
    </row>
    <row r="888" spans="2:13" s="717" customFormat="1" ht="15">
      <c r="B888" s="571" t="s">
        <v>319</v>
      </c>
      <c r="C888" s="450" t="s">
        <v>997</v>
      </c>
      <c r="D888" s="749" t="s">
        <v>338</v>
      </c>
      <c r="E888" s="941" t="s">
        <v>998</v>
      </c>
      <c r="F888" s="594">
        <v>201602</v>
      </c>
      <c r="G888" s="942">
        <v>-626.54999999999995</v>
      </c>
      <c r="H888" s="112">
        <f t="shared" si="30"/>
        <v>2016</v>
      </c>
      <c r="I888" s="313">
        <v>20</v>
      </c>
      <c r="J888" s="107" t="s">
        <v>189</v>
      </c>
      <c r="K888" s="103"/>
      <c r="M888" s="717">
        <f t="shared" si="31"/>
        <v>3301</v>
      </c>
    </row>
    <row r="889" spans="2:13" s="717" customFormat="1" ht="15">
      <c r="B889" s="571" t="s">
        <v>319</v>
      </c>
      <c r="C889" s="450" t="s">
        <v>1158</v>
      </c>
      <c r="D889" s="749" t="s">
        <v>338</v>
      </c>
      <c r="E889" s="941" t="s">
        <v>1160</v>
      </c>
      <c r="F889" s="594">
        <v>201602</v>
      </c>
      <c r="G889" s="942">
        <v>-0.1</v>
      </c>
      <c r="H889" s="112">
        <f t="shared" si="30"/>
        <v>2016</v>
      </c>
      <c r="I889" s="313">
        <v>20</v>
      </c>
      <c r="J889" s="107" t="s">
        <v>189</v>
      </c>
      <c r="K889" s="103"/>
      <c r="M889" s="717">
        <f t="shared" si="31"/>
        <v>3301</v>
      </c>
    </row>
    <row r="890" spans="2:13" s="717" customFormat="1" ht="15">
      <c r="B890" s="571" t="s">
        <v>319</v>
      </c>
      <c r="C890" s="450" t="s">
        <v>1158</v>
      </c>
      <c r="D890" s="749" t="s">
        <v>338</v>
      </c>
      <c r="E890" s="941" t="s">
        <v>1160</v>
      </c>
      <c r="F890" s="594">
        <v>201602</v>
      </c>
      <c r="G890" s="942">
        <v>-2.4900000000000002</v>
      </c>
      <c r="H890" s="112">
        <f t="shared" si="30"/>
        <v>2016</v>
      </c>
      <c r="I890" s="313">
        <v>20</v>
      </c>
      <c r="J890" s="107" t="s">
        <v>189</v>
      </c>
      <c r="K890" s="103"/>
      <c r="M890" s="717">
        <f t="shared" si="31"/>
        <v>3301</v>
      </c>
    </row>
    <row r="891" spans="2:13" s="717" customFormat="1" ht="15">
      <c r="B891" s="571" t="s">
        <v>319</v>
      </c>
      <c r="C891" s="450" t="s">
        <v>1416</v>
      </c>
      <c r="D891" s="749" t="s">
        <v>335</v>
      </c>
      <c r="E891" s="941" t="s">
        <v>1417</v>
      </c>
      <c r="F891" s="594">
        <v>201602</v>
      </c>
      <c r="G891" s="942">
        <v>2677.17</v>
      </c>
      <c r="H891" s="112">
        <f t="shared" si="30"/>
        <v>2016</v>
      </c>
      <c r="I891" s="313">
        <v>20</v>
      </c>
      <c r="J891" s="107" t="s">
        <v>189</v>
      </c>
      <c r="K891" s="103"/>
      <c r="M891" s="717">
        <f t="shared" si="31"/>
        <v>3301</v>
      </c>
    </row>
    <row r="892" spans="2:13" s="717" customFormat="1" ht="15">
      <c r="B892" s="571" t="s">
        <v>319</v>
      </c>
      <c r="C892" s="450" t="s">
        <v>1416</v>
      </c>
      <c r="D892" s="749" t="s">
        <v>335</v>
      </c>
      <c r="E892" s="941" t="s">
        <v>1417</v>
      </c>
      <c r="F892" s="594">
        <v>201602</v>
      </c>
      <c r="G892" s="942">
        <v>9897.84</v>
      </c>
      <c r="H892" s="112">
        <f t="shared" si="30"/>
        <v>2016</v>
      </c>
      <c r="I892" s="313">
        <v>20</v>
      </c>
      <c r="J892" s="107" t="s">
        <v>189</v>
      </c>
      <c r="K892" s="103"/>
      <c r="M892" s="717">
        <f t="shared" si="31"/>
        <v>3301</v>
      </c>
    </row>
    <row r="893" spans="2:13" s="717" customFormat="1" ht="15">
      <c r="B893" s="571" t="s">
        <v>319</v>
      </c>
      <c r="C893" s="450" t="s">
        <v>1161</v>
      </c>
      <c r="D893" s="749" t="s">
        <v>335</v>
      </c>
      <c r="E893" s="941" t="s">
        <v>1162</v>
      </c>
      <c r="F893" s="594">
        <v>201602</v>
      </c>
      <c r="G893" s="942">
        <v>348.97</v>
      </c>
      <c r="H893" s="112">
        <f t="shared" si="30"/>
        <v>2016</v>
      </c>
      <c r="I893" s="313">
        <v>20</v>
      </c>
      <c r="J893" s="107" t="s">
        <v>189</v>
      </c>
      <c r="K893" s="103"/>
      <c r="M893" s="717">
        <f t="shared" si="31"/>
        <v>3301</v>
      </c>
    </row>
    <row r="894" spans="2:13" s="717" customFormat="1" ht="15">
      <c r="B894" s="571" t="s">
        <v>319</v>
      </c>
      <c r="C894" s="450" t="s">
        <v>1161</v>
      </c>
      <c r="D894" s="749" t="s">
        <v>335</v>
      </c>
      <c r="E894" s="941" t="s">
        <v>1162</v>
      </c>
      <c r="F894" s="594">
        <v>201602</v>
      </c>
      <c r="G894" s="942">
        <v>4221.4399999999996</v>
      </c>
      <c r="H894" s="112">
        <f t="shared" si="30"/>
        <v>2016</v>
      </c>
      <c r="I894" s="313">
        <v>20</v>
      </c>
      <c r="J894" s="107" t="s">
        <v>189</v>
      </c>
      <c r="K894" s="103"/>
      <c r="M894" s="717">
        <f t="shared" si="31"/>
        <v>3301</v>
      </c>
    </row>
    <row r="895" spans="2:13" s="717" customFormat="1" ht="15">
      <c r="B895" s="571" t="s">
        <v>319</v>
      </c>
      <c r="C895" s="450" t="s">
        <v>1446</v>
      </c>
      <c r="D895" s="749" t="s">
        <v>335</v>
      </c>
      <c r="E895" s="941" t="s">
        <v>1447</v>
      </c>
      <c r="F895" s="594">
        <v>201602</v>
      </c>
      <c r="G895" s="942">
        <v>382665.26</v>
      </c>
      <c r="H895" s="112">
        <f t="shared" ref="H895:H920" si="32">IF(F895&gt;$H$5,0+2016,0+2015)</f>
        <v>2016</v>
      </c>
      <c r="I895" s="313">
        <v>20</v>
      </c>
      <c r="J895" s="107" t="s">
        <v>189</v>
      </c>
      <c r="K895" s="103"/>
      <c r="M895" s="717">
        <f t="shared" ref="M895:M920" si="33">IF(LEFT(D895,2)="34",3401,IF(LEFT(D895,2)="33",3301))</f>
        <v>3301</v>
      </c>
    </row>
    <row r="896" spans="2:13" s="717" customFormat="1" ht="15">
      <c r="B896" s="571" t="s">
        <v>319</v>
      </c>
      <c r="C896" s="450" t="s">
        <v>1446</v>
      </c>
      <c r="D896" s="749" t="s">
        <v>335</v>
      </c>
      <c r="E896" s="941" t="s">
        <v>1447</v>
      </c>
      <c r="F896" s="594">
        <v>201602</v>
      </c>
      <c r="G896" s="942">
        <v>52900.33</v>
      </c>
      <c r="H896" s="112">
        <f t="shared" si="32"/>
        <v>2016</v>
      </c>
      <c r="I896" s="313">
        <v>20</v>
      </c>
      <c r="J896" s="107" t="s">
        <v>189</v>
      </c>
      <c r="K896" s="103"/>
      <c r="M896" s="717">
        <f t="shared" si="33"/>
        <v>3301</v>
      </c>
    </row>
    <row r="897" spans="2:13" s="717" customFormat="1" ht="15">
      <c r="B897" s="571" t="s">
        <v>319</v>
      </c>
      <c r="C897" s="450" t="s">
        <v>1448</v>
      </c>
      <c r="D897" s="749" t="s">
        <v>335</v>
      </c>
      <c r="E897" s="941" t="s">
        <v>1449</v>
      </c>
      <c r="F897" s="594">
        <v>201602</v>
      </c>
      <c r="G897" s="942">
        <v>673414.36</v>
      </c>
      <c r="H897" s="112">
        <f t="shared" si="32"/>
        <v>2016</v>
      </c>
      <c r="I897" s="313">
        <v>20</v>
      </c>
      <c r="J897" s="107" t="s">
        <v>189</v>
      </c>
      <c r="K897" s="103"/>
      <c r="M897" s="717">
        <f t="shared" si="33"/>
        <v>3301</v>
      </c>
    </row>
    <row r="898" spans="2:13" s="717" customFormat="1" ht="15">
      <c r="B898" s="571" t="s">
        <v>319</v>
      </c>
      <c r="C898" s="450" t="s">
        <v>1448</v>
      </c>
      <c r="D898" s="749" t="s">
        <v>335</v>
      </c>
      <c r="E898" s="941" t="s">
        <v>1449</v>
      </c>
      <c r="F898" s="594">
        <v>201602</v>
      </c>
      <c r="G898" s="942">
        <v>52475.17</v>
      </c>
      <c r="H898" s="112">
        <f t="shared" si="32"/>
        <v>2016</v>
      </c>
      <c r="I898" s="313">
        <v>20</v>
      </c>
      <c r="J898" s="107" t="s">
        <v>189</v>
      </c>
      <c r="K898" s="103"/>
      <c r="M898" s="717">
        <f t="shared" si="33"/>
        <v>3301</v>
      </c>
    </row>
    <row r="899" spans="2:13" s="717" customFormat="1" ht="15">
      <c r="B899" s="571" t="s">
        <v>326</v>
      </c>
      <c r="C899" s="450" t="s">
        <v>1163</v>
      </c>
      <c r="D899" s="749" t="s">
        <v>335</v>
      </c>
      <c r="E899" s="941" t="s">
        <v>1164</v>
      </c>
      <c r="F899" s="594">
        <v>201602</v>
      </c>
      <c r="G899" s="942">
        <v>-1.29</v>
      </c>
      <c r="H899" s="112">
        <f t="shared" si="32"/>
        <v>2016</v>
      </c>
      <c r="I899" s="313">
        <v>20</v>
      </c>
      <c r="J899" s="107" t="s">
        <v>189</v>
      </c>
      <c r="K899" s="103"/>
      <c r="M899" s="717">
        <f t="shared" si="33"/>
        <v>3301</v>
      </c>
    </row>
    <row r="900" spans="2:13" s="717" customFormat="1" ht="15">
      <c r="B900" s="571" t="s">
        <v>319</v>
      </c>
      <c r="C900" s="450" t="s">
        <v>1163</v>
      </c>
      <c r="D900" s="749" t="s">
        <v>335</v>
      </c>
      <c r="E900" s="941" t="s">
        <v>1164</v>
      </c>
      <c r="F900" s="594">
        <v>201602</v>
      </c>
      <c r="G900" s="942">
        <v>-13.47</v>
      </c>
      <c r="H900" s="112">
        <f t="shared" si="32"/>
        <v>2016</v>
      </c>
      <c r="I900" s="313">
        <v>20</v>
      </c>
      <c r="J900" s="107" t="s">
        <v>189</v>
      </c>
      <c r="K900" s="103"/>
      <c r="M900" s="717">
        <f t="shared" si="33"/>
        <v>3301</v>
      </c>
    </row>
    <row r="901" spans="2:13" s="717" customFormat="1" ht="15">
      <c r="B901" s="571" t="s">
        <v>319</v>
      </c>
      <c r="C901" s="450" t="s">
        <v>1163</v>
      </c>
      <c r="D901" s="749" t="s">
        <v>335</v>
      </c>
      <c r="E901" s="941" t="s">
        <v>1164</v>
      </c>
      <c r="F901" s="594">
        <v>201602</v>
      </c>
      <c r="G901" s="942">
        <v>-75.28</v>
      </c>
      <c r="H901" s="112">
        <f t="shared" si="32"/>
        <v>2016</v>
      </c>
      <c r="I901" s="313">
        <v>20</v>
      </c>
      <c r="J901" s="107" t="s">
        <v>189</v>
      </c>
      <c r="K901" s="103"/>
      <c r="M901" s="717">
        <f t="shared" si="33"/>
        <v>3301</v>
      </c>
    </row>
    <row r="902" spans="2:13" s="717" customFormat="1" ht="15">
      <c r="B902" s="571" t="s">
        <v>319</v>
      </c>
      <c r="C902" s="450" t="s">
        <v>1450</v>
      </c>
      <c r="D902" s="749" t="s">
        <v>338</v>
      </c>
      <c r="E902" s="941" t="s">
        <v>1451</v>
      </c>
      <c r="F902" s="594">
        <v>201602</v>
      </c>
      <c r="G902" s="942">
        <v>355971.19</v>
      </c>
      <c r="H902" s="112">
        <f t="shared" si="32"/>
        <v>2016</v>
      </c>
      <c r="I902" s="313">
        <v>20</v>
      </c>
      <c r="J902" s="107" t="s">
        <v>189</v>
      </c>
      <c r="K902" s="103"/>
      <c r="M902" s="717">
        <f t="shared" si="33"/>
        <v>3301</v>
      </c>
    </row>
    <row r="903" spans="2:13" s="717" customFormat="1" ht="15">
      <c r="B903" s="571" t="s">
        <v>319</v>
      </c>
      <c r="C903" s="450" t="s">
        <v>1450</v>
      </c>
      <c r="D903" s="749" t="s">
        <v>338</v>
      </c>
      <c r="E903" s="941" t="s">
        <v>1451</v>
      </c>
      <c r="F903" s="594">
        <v>201602</v>
      </c>
      <c r="G903" s="942">
        <v>25459.17</v>
      </c>
      <c r="H903" s="112">
        <f t="shared" si="32"/>
        <v>2016</v>
      </c>
      <c r="I903" s="313">
        <v>20</v>
      </c>
      <c r="J903" s="107" t="s">
        <v>189</v>
      </c>
      <c r="K903" s="103"/>
      <c r="M903" s="717">
        <f t="shared" si="33"/>
        <v>3301</v>
      </c>
    </row>
    <row r="904" spans="2:13" s="717" customFormat="1" ht="15">
      <c r="B904" s="571" t="s">
        <v>319</v>
      </c>
      <c r="C904" s="450" t="s">
        <v>1165</v>
      </c>
      <c r="D904" s="749" t="s">
        <v>338</v>
      </c>
      <c r="E904" s="941" t="s">
        <v>1166</v>
      </c>
      <c r="F904" s="594">
        <v>201602</v>
      </c>
      <c r="G904" s="942">
        <v>1138.8800000000001</v>
      </c>
      <c r="H904" s="112">
        <f t="shared" si="32"/>
        <v>2016</v>
      </c>
      <c r="I904" s="313">
        <v>20</v>
      </c>
      <c r="J904" s="107" t="s">
        <v>189</v>
      </c>
      <c r="K904" s="103"/>
      <c r="M904" s="717">
        <f t="shared" si="33"/>
        <v>3301</v>
      </c>
    </row>
    <row r="905" spans="2:13" s="717" customFormat="1" ht="15">
      <c r="B905" s="571" t="s">
        <v>319</v>
      </c>
      <c r="C905" s="450" t="s">
        <v>1165</v>
      </c>
      <c r="D905" s="749" t="s">
        <v>338</v>
      </c>
      <c r="E905" s="941" t="s">
        <v>1166</v>
      </c>
      <c r="F905" s="594">
        <v>201602</v>
      </c>
      <c r="G905" s="942">
        <v>29840.57</v>
      </c>
      <c r="H905" s="112">
        <f t="shared" si="32"/>
        <v>2016</v>
      </c>
      <c r="I905" s="313">
        <v>20</v>
      </c>
      <c r="J905" s="107" t="s">
        <v>189</v>
      </c>
      <c r="K905" s="103"/>
      <c r="M905" s="717">
        <f t="shared" si="33"/>
        <v>3301</v>
      </c>
    </row>
    <row r="906" spans="2:13" s="717" customFormat="1" ht="15">
      <c r="B906" s="571" t="s">
        <v>319</v>
      </c>
      <c r="C906" s="450" t="s">
        <v>1452</v>
      </c>
      <c r="D906" s="749" t="s">
        <v>335</v>
      </c>
      <c r="E906" s="941" t="s">
        <v>1453</v>
      </c>
      <c r="F906" s="594">
        <v>201602</v>
      </c>
      <c r="G906" s="942">
        <v>317613.75</v>
      </c>
      <c r="H906" s="112">
        <f t="shared" si="32"/>
        <v>2016</v>
      </c>
      <c r="I906" s="313">
        <v>20</v>
      </c>
      <c r="J906" s="107" t="s">
        <v>189</v>
      </c>
      <c r="K906" s="103"/>
      <c r="M906" s="717">
        <f t="shared" si="33"/>
        <v>3301</v>
      </c>
    </row>
    <row r="907" spans="2:13" s="717" customFormat="1" ht="15">
      <c r="B907" s="571" t="s">
        <v>319</v>
      </c>
      <c r="C907" s="450" t="s">
        <v>1452</v>
      </c>
      <c r="D907" s="749" t="s">
        <v>335</v>
      </c>
      <c r="E907" s="941" t="s">
        <v>1453</v>
      </c>
      <c r="F907" s="594">
        <v>201602</v>
      </c>
      <c r="G907" s="942">
        <v>94994.77</v>
      </c>
      <c r="H907" s="112">
        <f t="shared" si="32"/>
        <v>2016</v>
      </c>
      <c r="I907" s="313">
        <v>20</v>
      </c>
      <c r="J907" s="107" t="s">
        <v>189</v>
      </c>
      <c r="K907" s="103"/>
      <c r="M907" s="717">
        <f t="shared" si="33"/>
        <v>3301</v>
      </c>
    </row>
    <row r="908" spans="2:13" s="717" customFormat="1" ht="15">
      <c r="B908" s="571" t="s">
        <v>319</v>
      </c>
      <c r="C908" s="450" t="s">
        <v>1167</v>
      </c>
      <c r="D908" s="749" t="s">
        <v>338</v>
      </c>
      <c r="E908" s="941" t="s">
        <v>1169</v>
      </c>
      <c r="F908" s="594">
        <v>201602</v>
      </c>
      <c r="G908" s="942">
        <v>42.21</v>
      </c>
      <c r="H908" s="112">
        <f t="shared" si="32"/>
        <v>2016</v>
      </c>
      <c r="I908" s="313">
        <v>20</v>
      </c>
      <c r="J908" s="107" t="s">
        <v>189</v>
      </c>
      <c r="K908" s="103"/>
      <c r="M908" s="717">
        <f t="shared" si="33"/>
        <v>3301</v>
      </c>
    </row>
    <row r="909" spans="2:13" s="717" customFormat="1" ht="15">
      <c r="B909" s="571" t="s">
        <v>319</v>
      </c>
      <c r="C909" s="450" t="s">
        <v>1167</v>
      </c>
      <c r="D909" s="749" t="s">
        <v>338</v>
      </c>
      <c r="E909" s="941" t="s">
        <v>1169</v>
      </c>
      <c r="F909" s="594">
        <v>201602</v>
      </c>
      <c r="G909" s="942">
        <v>1.98</v>
      </c>
      <c r="H909" s="112">
        <f t="shared" si="32"/>
        <v>2016</v>
      </c>
      <c r="I909" s="313">
        <v>20</v>
      </c>
      <c r="J909" s="107" t="s">
        <v>189</v>
      </c>
      <c r="K909" s="103"/>
      <c r="M909" s="717">
        <f t="shared" si="33"/>
        <v>3301</v>
      </c>
    </row>
    <row r="910" spans="2:13" s="717" customFormat="1" ht="15">
      <c r="B910" s="571" t="s">
        <v>319</v>
      </c>
      <c r="C910" s="450" t="s">
        <v>1170</v>
      </c>
      <c r="D910" s="749" t="s">
        <v>338</v>
      </c>
      <c r="E910" s="941" t="s">
        <v>1171</v>
      </c>
      <c r="F910" s="594">
        <v>201602</v>
      </c>
      <c r="G910" s="942">
        <v>0.05</v>
      </c>
      <c r="H910" s="112">
        <f t="shared" si="32"/>
        <v>2016</v>
      </c>
      <c r="I910" s="313">
        <v>20</v>
      </c>
      <c r="J910" s="107" t="s">
        <v>189</v>
      </c>
      <c r="K910" s="103"/>
      <c r="M910" s="717">
        <f t="shared" si="33"/>
        <v>3301</v>
      </c>
    </row>
    <row r="911" spans="2:13" s="717" customFormat="1" ht="15">
      <c r="B911" s="571" t="s">
        <v>319</v>
      </c>
      <c r="C911" s="450" t="s">
        <v>1170</v>
      </c>
      <c r="D911" s="749" t="s">
        <v>338</v>
      </c>
      <c r="E911" s="941" t="s">
        <v>1171</v>
      </c>
      <c r="F911" s="594">
        <v>201602</v>
      </c>
      <c r="G911" s="942">
        <v>1.31</v>
      </c>
      <c r="H911" s="112">
        <f t="shared" si="32"/>
        <v>2016</v>
      </c>
      <c r="I911" s="313">
        <v>20</v>
      </c>
      <c r="J911" s="107" t="s">
        <v>189</v>
      </c>
      <c r="K911" s="103"/>
      <c r="M911" s="717">
        <f t="shared" si="33"/>
        <v>3301</v>
      </c>
    </row>
    <row r="912" spans="2:13" s="717" customFormat="1" ht="15">
      <c r="B912" s="571" t="s">
        <v>319</v>
      </c>
      <c r="C912" s="450" t="s">
        <v>1172</v>
      </c>
      <c r="D912" s="749" t="s">
        <v>338</v>
      </c>
      <c r="E912" s="941" t="s">
        <v>1173</v>
      </c>
      <c r="F912" s="594">
        <v>201602</v>
      </c>
      <c r="G912" s="942">
        <v>-12.82</v>
      </c>
      <c r="H912" s="112">
        <f t="shared" si="32"/>
        <v>2016</v>
      </c>
      <c r="I912" s="313">
        <v>20</v>
      </c>
      <c r="J912" s="107" t="s">
        <v>189</v>
      </c>
      <c r="K912" s="103"/>
      <c r="M912" s="717">
        <f t="shared" si="33"/>
        <v>3301</v>
      </c>
    </row>
    <row r="913" spans="2:18" s="717" customFormat="1" ht="15">
      <c r="B913" s="571" t="s">
        <v>319</v>
      </c>
      <c r="C913" s="450" t="s">
        <v>1172</v>
      </c>
      <c r="D913" s="749" t="s">
        <v>338</v>
      </c>
      <c r="E913" s="941" t="s">
        <v>1173</v>
      </c>
      <c r="F913" s="594">
        <v>201602</v>
      </c>
      <c r="G913" s="942">
        <v>-1.1000000000000001</v>
      </c>
      <c r="H913" s="112">
        <f t="shared" si="32"/>
        <v>2016</v>
      </c>
      <c r="I913" s="313">
        <v>20</v>
      </c>
      <c r="J913" s="107" t="s">
        <v>189</v>
      </c>
      <c r="K913" s="103"/>
      <c r="M913" s="717">
        <f t="shared" si="33"/>
        <v>3301</v>
      </c>
    </row>
    <row r="914" spans="2:18" s="717" customFormat="1" ht="15">
      <c r="B914" s="571" t="s">
        <v>319</v>
      </c>
      <c r="C914" s="450" t="s">
        <v>1174</v>
      </c>
      <c r="D914" s="749" t="s">
        <v>338</v>
      </c>
      <c r="E914" s="941" t="s">
        <v>1175</v>
      </c>
      <c r="F914" s="594">
        <v>201602</v>
      </c>
      <c r="G914" s="942">
        <v>11.13</v>
      </c>
      <c r="H914" s="112">
        <f t="shared" si="32"/>
        <v>2016</v>
      </c>
      <c r="I914" s="313">
        <v>20</v>
      </c>
      <c r="J914" s="107" t="s">
        <v>189</v>
      </c>
      <c r="K914" s="103"/>
      <c r="M914" s="717">
        <f t="shared" si="33"/>
        <v>3301</v>
      </c>
    </row>
    <row r="915" spans="2:18" s="717" customFormat="1" ht="15">
      <c r="B915" s="571" t="s">
        <v>319</v>
      </c>
      <c r="C915" s="450" t="s">
        <v>1174</v>
      </c>
      <c r="D915" s="749" t="s">
        <v>338</v>
      </c>
      <c r="E915" s="941" t="s">
        <v>1175</v>
      </c>
      <c r="F915" s="594">
        <v>201602</v>
      </c>
      <c r="G915" s="942">
        <v>529.59</v>
      </c>
      <c r="H915" s="112">
        <f t="shared" si="32"/>
        <v>2016</v>
      </c>
      <c r="I915" s="313">
        <v>20</v>
      </c>
      <c r="J915" s="107" t="s">
        <v>189</v>
      </c>
      <c r="K915" s="103"/>
      <c r="M915" s="717">
        <f t="shared" si="33"/>
        <v>3301</v>
      </c>
    </row>
    <row r="916" spans="2:18" s="717" customFormat="1" ht="15">
      <c r="B916" s="571" t="s">
        <v>319</v>
      </c>
      <c r="C916" s="450" t="s">
        <v>1176</v>
      </c>
      <c r="D916" s="749" t="s">
        <v>338</v>
      </c>
      <c r="E916" s="941" t="s">
        <v>1177</v>
      </c>
      <c r="F916" s="594">
        <v>201602</v>
      </c>
      <c r="G916" s="942">
        <v>-1126.9100000000001</v>
      </c>
      <c r="H916" s="112">
        <f t="shared" si="32"/>
        <v>2016</v>
      </c>
      <c r="I916" s="313">
        <v>20</v>
      </c>
      <c r="J916" s="107" t="s">
        <v>189</v>
      </c>
      <c r="K916" s="103"/>
      <c r="M916" s="717">
        <f t="shared" si="33"/>
        <v>3301</v>
      </c>
    </row>
    <row r="917" spans="2:18" s="717" customFormat="1" ht="15">
      <c r="B917" s="571" t="s">
        <v>319</v>
      </c>
      <c r="C917" s="450" t="s">
        <v>1176</v>
      </c>
      <c r="D917" s="749" t="s">
        <v>338</v>
      </c>
      <c r="E917" s="941" t="s">
        <v>1177</v>
      </c>
      <c r="F917" s="594">
        <v>201602</v>
      </c>
      <c r="G917" s="942">
        <v>-48.76</v>
      </c>
      <c r="H917" s="112">
        <f t="shared" si="32"/>
        <v>2016</v>
      </c>
      <c r="I917" s="313">
        <v>20</v>
      </c>
      <c r="J917" s="107" t="s">
        <v>189</v>
      </c>
      <c r="K917" s="103"/>
      <c r="M917" s="717">
        <f t="shared" si="33"/>
        <v>3301</v>
      </c>
    </row>
    <row r="918" spans="2:18" s="717" customFormat="1" ht="15">
      <c r="B918" s="571" t="s">
        <v>319</v>
      </c>
      <c r="C918" s="450" t="s">
        <v>1178</v>
      </c>
      <c r="D918" s="749" t="s">
        <v>338</v>
      </c>
      <c r="E918" s="941" t="s">
        <v>1180</v>
      </c>
      <c r="F918" s="594">
        <v>201602</v>
      </c>
      <c r="G918" s="942">
        <v>0.99</v>
      </c>
      <c r="H918" s="112">
        <f t="shared" si="32"/>
        <v>2016</v>
      </c>
      <c r="I918" s="313">
        <v>20</v>
      </c>
      <c r="J918" s="107" t="s">
        <v>189</v>
      </c>
      <c r="K918" s="103"/>
      <c r="M918" s="717">
        <f t="shared" si="33"/>
        <v>3301</v>
      </c>
    </row>
    <row r="919" spans="2:18" s="717" customFormat="1" ht="15">
      <c r="B919" s="571" t="s">
        <v>319</v>
      </c>
      <c r="C919" s="450" t="s">
        <v>1454</v>
      </c>
      <c r="D919" s="749" t="s">
        <v>338</v>
      </c>
      <c r="E919" s="941" t="s">
        <v>1455</v>
      </c>
      <c r="F919" s="594">
        <v>201602</v>
      </c>
      <c r="G919" s="942">
        <v>124201.34</v>
      </c>
      <c r="H919" s="112">
        <f t="shared" si="32"/>
        <v>2016</v>
      </c>
      <c r="I919" s="313">
        <v>20</v>
      </c>
      <c r="J919" s="107" t="s">
        <v>189</v>
      </c>
      <c r="K919" s="103"/>
      <c r="M919" s="717">
        <f t="shared" si="33"/>
        <v>3301</v>
      </c>
    </row>
    <row r="920" spans="2:18" s="717" customFormat="1" ht="15">
      <c r="B920" s="571" t="s">
        <v>319</v>
      </c>
      <c r="C920" s="450" t="s">
        <v>1454</v>
      </c>
      <c r="D920" s="749" t="s">
        <v>338</v>
      </c>
      <c r="E920" s="941" t="s">
        <v>1455</v>
      </c>
      <c r="F920" s="594">
        <v>201602</v>
      </c>
      <c r="G920" s="942">
        <v>4327.16</v>
      </c>
      <c r="H920" s="112">
        <f t="shared" si="32"/>
        <v>2016</v>
      </c>
      <c r="I920" s="313">
        <v>20</v>
      </c>
      <c r="J920" s="107" t="s">
        <v>189</v>
      </c>
      <c r="K920" s="103"/>
      <c r="M920" s="717">
        <f t="shared" si="33"/>
        <v>3301</v>
      </c>
    </row>
    <row r="921" spans="2:18" s="717" customFormat="1" ht="15">
      <c r="B921" s="650"/>
      <c r="C921" s="651"/>
      <c r="D921" s="435"/>
      <c r="E921" s="650"/>
      <c r="F921" s="651"/>
      <c r="G921" s="652"/>
      <c r="H921" s="112"/>
      <c r="I921" s="313"/>
      <c r="J921" s="107"/>
      <c r="K921" s="103"/>
    </row>
    <row r="922" spans="2:18">
      <c r="B922" s="890"/>
      <c r="C922" s="891"/>
      <c r="D922" s="892"/>
      <c r="E922" s="890"/>
      <c r="F922" s="891"/>
      <c r="G922" s="893"/>
      <c r="H922" s="894"/>
      <c r="I922" s="895"/>
      <c r="J922" s="107" t="s">
        <v>189</v>
      </c>
      <c r="K922" s="896"/>
      <c r="L922" s="897"/>
      <c r="M922" s="897"/>
      <c r="O922" s="101"/>
      <c r="P922" s="101"/>
      <c r="Q922" s="101"/>
      <c r="R922" s="101"/>
    </row>
    <row r="923" spans="2:18" ht="15">
      <c r="B923" s="650" t="s">
        <v>326</v>
      </c>
      <c r="C923" s="651">
        <v>900732</v>
      </c>
      <c r="D923" s="435" t="s">
        <v>340</v>
      </c>
      <c r="E923" s="650" t="s">
        <v>1010</v>
      </c>
      <c r="F923" s="651">
        <v>201512</v>
      </c>
      <c r="G923" s="652">
        <v>-2962.09</v>
      </c>
      <c r="H923" s="112">
        <f t="shared" si="22"/>
        <v>2016</v>
      </c>
      <c r="I923" s="313">
        <v>20</v>
      </c>
      <c r="J923" s="107" t="s">
        <v>189</v>
      </c>
      <c r="K923" s="103"/>
      <c r="L923" s="101"/>
      <c r="M923" s="101">
        <f t="shared" si="23"/>
        <v>3401</v>
      </c>
      <c r="O923" s="101"/>
      <c r="P923" s="101"/>
      <c r="Q923" s="101"/>
      <c r="R923" s="101"/>
    </row>
    <row r="924" spans="2:18" ht="15">
      <c r="B924" s="437" t="s">
        <v>319</v>
      </c>
      <c r="C924" s="438" t="s">
        <v>1183</v>
      </c>
      <c r="D924" s="439" t="s">
        <v>340</v>
      </c>
      <c r="E924" s="440" t="s">
        <v>1184</v>
      </c>
      <c r="F924" s="441">
        <v>201509</v>
      </c>
      <c r="G924" s="442">
        <v>368019.86</v>
      </c>
      <c r="H924" s="112">
        <f t="shared" si="22"/>
        <v>2015</v>
      </c>
      <c r="I924" s="313">
        <v>20</v>
      </c>
      <c r="J924" s="107" t="s">
        <v>189</v>
      </c>
      <c r="K924" s="103"/>
      <c r="L924" s="101"/>
      <c r="M924" s="101">
        <f t="shared" si="23"/>
        <v>3401</v>
      </c>
      <c r="O924" s="101"/>
      <c r="P924" s="101"/>
      <c r="Q924" s="101"/>
      <c r="R924" s="101"/>
    </row>
    <row r="925" spans="2:18" ht="15">
      <c r="B925" s="437" t="s">
        <v>319</v>
      </c>
      <c r="C925" s="441" t="s">
        <v>1183</v>
      </c>
      <c r="D925" s="439" t="s">
        <v>340</v>
      </c>
      <c r="E925" s="437" t="s">
        <v>1205</v>
      </c>
      <c r="F925" s="441">
        <v>201511</v>
      </c>
      <c r="G925" s="442">
        <v>-169531.01</v>
      </c>
      <c r="H925" s="112">
        <f t="shared" ref="H925:H988" si="34">IF(F925&gt;$H$5,0+2016,0+2015)</f>
        <v>2016</v>
      </c>
      <c r="I925" s="313">
        <v>20</v>
      </c>
      <c r="J925" s="107" t="s">
        <v>189</v>
      </c>
      <c r="K925" s="103"/>
      <c r="L925" s="101"/>
      <c r="M925" s="101">
        <f t="shared" si="23"/>
        <v>3401</v>
      </c>
      <c r="O925" s="101"/>
      <c r="P925" s="101"/>
      <c r="Q925" s="101"/>
      <c r="R925" s="101"/>
    </row>
    <row r="926" spans="2:18">
      <c r="B926" s="650" t="s">
        <v>319</v>
      </c>
      <c r="C926" s="651" t="s">
        <v>776</v>
      </c>
      <c r="D926" s="434" t="s">
        <v>352</v>
      </c>
      <c r="E926" s="650" t="s">
        <v>777</v>
      </c>
      <c r="F926" s="651">
        <v>201509</v>
      </c>
      <c r="G926" s="652">
        <v>1251.18</v>
      </c>
      <c r="H926" s="112">
        <f t="shared" si="34"/>
        <v>2015</v>
      </c>
      <c r="I926" s="313">
        <v>20</v>
      </c>
      <c r="J926" s="107" t="s">
        <v>189</v>
      </c>
      <c r="K926" s="103"/>
      <c r="L926" s="101"/>
      <c r="M926" s="101">
        <f t="shared" si="23"/>
        <v>3401</v>
      </c>
      <c r="O926" s="101"/>
      <c r="P926" s="101"/>
      <c r="Q926" s="101"/>
      <c r="R926" s="101"/>
    </row>
    <row r="927" spans="2:18">
      <c r="B927" s="650" t="s">
        <v>319</v>
      </c>
      <c r="C927" s="651" t="s">
        <v>1206</v>
      </c>
      <c r="D927" s="434" t="s">
        <v>352</v>
      </c>
      <c r="E927" s="650" t="s">
        <v>1207</v>
      </c>
      <c r="F927" s="651">
        <v>201509</v>
      </c>
      <c r="G927" s="652">
        <v>103521.26000000001</v>
      </c>
      <c r="H927" s="112">
        <f t="shared" si="34"/>
        <v>2015</v>
      </c>
      <c r="I927" s="313">
        <v>20</v>
      </c>
      <c r="J927" s="107" t="s">
        <v>189</v>
      </c>
      <c r="K927" s="103"/>
      <c r="L927" s="101"/>
      <c r="M927" s="101">
        <f t="shared" si="23"/>
        <v>3401</v>
      </c>
      <c r="O927" s="101"/>
      <c r="P927" s="101"/>
      <c r="Q927" s="101"/>
      <c r="R927" s="101"/>
    </row>
    <row r="928" spans="2:18">
      <c r="B928" s="650" t="s">
        <v>326</v>
      </c>
      <c r="C928" s="651" t="s">
        <v>778</v>
      </c>
      <c r="D928" s="434" t="s">
        <v>352</v>
      </c>
      <c r="E928" s="650" t="s">
        <v>779</v>
      </c>
      <c r="F928" s="651">
        <v>201509</v>
      </c>
      <c r="G928" s="652">
        <v>4780.6400000000003</v>
      </c>
      <c r="H928" s="112">
        <f t="shared" si="34"/>
        <v>2015</v>
      </c>
      <c r="I928" s="313">
        <v>20</v>
      </c>
      <c r="J928" s="107" t="s">
        <v>189</v>
      </c>
      <c r="K928" s="103"/>
      <c r="L928" s="101"/>
      <c r="M928" s="101">
        <f t="shared" si="23"/>
        <v>3401</v>
      </c>
      <c r="O928" s="101"/>
      <c r="P928" s="101"/>
      <c r="Q928" s="101"/>
      <c r="R928" s="101"/>
    </row>
    <row r="929" spans="2:18">
      <c r="B929" s="650" t="s">
        <v>319</v>
      </c>
      <c r="C929" s="651" t="s">
        <v>778</v>
      </c>
      <c r="D929" s="434" t="s">
        <v>352</v>
      </c>
      <c r="E929" s="650" t="s">
        <v>779</v>
      </c>
      <c r="F929" s="651">
        <v>201509</v>
      </c>
      <c r="G929" s="652">
        <v>-408.90000000000003</v>
      </c>
      <c r="H929" s="112">
        <f t="shared" si="34"/>
        <v>2015</v>
      </c>
      <c r="I929" s="313">
        <v>20</v>
      </c>
      <c r="J929" s="107" t="s">
        <v>189</v>
      </c>
      <c r="K929" s="103"/>
      <c r="L929" s="101"/>
      <c r="M929" s="101">
        <f t="shared" si="23"/>
        <v>3401</v>
      </c>
      <c r="O929" s="101"/>
      <c r="P929" s="101"/>
      <c r="Q929" s="101"/>
      <c r="R929" s="101"/>
    </row>
    <row r="930" spans="2:18">
      <c r="B930" s="650" t="s">
        <v>319</v>
      </c>
      <c r="C930" s="651" t="s">
        <v>780</v>
      </c>
      <c r="D930" s="434" t="s">
        <v>352</v>
      </c>
      <c r="E930" s="650" t="s">
        <v>781</v>
      </c>
      <c r="F930" s="651">
        <v>201509</v>
      </c>
      <c r="G930" s="652">
        <v>51.410000000000004</v>
      </c>
      <c r="H930" s="112">
        <f t="shared" si="34"/>
        <v>2015</v>
      </c>
      <c r="I930" s="313">
        <v>20</v>
      </c>
      <c r="J930" s="107" t="s">
        <v>189</v>
      </c>
      <c r="K930" s="103"/>
      <c r="L930" s="101"/>
      <c r="M930" s="101">
        <f t="shared" si="23"/>
        <v>3401</v>
      </c>
      <c r="O930" s="101"/>
      <c r="P930" s="101"/>
      <c r="Q930" s="101"/>
      <c r="R930" s="101"/>
    </row>
    <row r="931" spans="2:18">
      <c r="B931" s="650" t="s">
        <v>319</v>
      </c>
      <c r="C931" s="651" t="s">
        <v>928</v>
      </c>
      <c r="D931" s="434" t="s">
        <v>352</v>
      </c>
      <c r="E931" s="650" t="s">
        <v>929</v>
      </c>
      <c r="F931" s="651">
        <v>201509</v>
      </c>
      <c r="G931" s="652">
        <v>465.21000000000004</v>
      </c>
      <c r="H931" s="112">
        <f t="shared" si="34"/>
        <v>2015</v>
      </c>
      <c r="I931" s="313">
        <v>20</v>
      </c>
      <c r="J931" s="107" t="s">
        <v>189</v>
      </c>
      <c r="K931" s="103"/>
      <c r="L931" s="101"/>
      <c r="M931" s="101">
        <f t="shared" si="23"/>
        <v>3401</v>
      </c>
      <c r="O931" s="101"/>
      <c r="P931" s="101"/>
      <c r="Q931" s="101"/>
      <c r="R931" s="101"/>
    </row>
    <row r="932" spans="2:18" ht="15">
      <c r="B932" s="650" t="s">
        <v>319</v>
      </c>
      <c r="C932" s="651" t="s">
        <v>1186</v>
      </c>
      <c r="D932" s="435" t="s">
        <v>352</v>
      </c>
      <c r="E932" s="650" t="s">
        <v>1187</v>
      </c>
      <c r="F932" s="651">
        <v>201512</v>
      </c>
      <c r="G932" s="652">
        <v>16260.54</v>
      </c>
      <c r="H932" s="112">
        <f t="shared" si="34"/>
        <v>2016</v>
      </c>
      <c r="I932" s="313">
        <v>20</v>
      </c>
      <c r="J932" s="107" t="s">
        <v>189</v>
      </c>
      <c r="K932" s="103"/>
      <c r="L932" s="101"/>
      <c r="M932" s="101">
        <f t="shared" si="23"/>
        <v>3401</v>
      </c>
      <c r="O932" s="101"/>
      <c r="P932" s="101"/>
      <c r="Q932" s="101"/>
      <c r="R932" s="101"/>
    </row>
    <row r="933" spans="2:18" ht="15">
      <c r="B933" s="650" t="s">
        <v>319</v>
      </c>
      <c r="C933" s="651" t="s">
        <v>592</v>
      </c>
      <c r="D933" s="435" t="s">
        <v>353</v>
      </c>
      <c r="E933" s="650" t="s">
        <v>593</v>
      </c>
      <c r="F933" s="651">
        <v>201511</v>
      </c>
      <c r="G933" s="652">
        <v>-254.9</v>
      </c>
      <c r="H933" s="112">
        <f t="shared" si="34"/>
        <v>2016</v>
      </c>
      <c r="I933" s="313">
        <v>20</v>
      </c>
      <c r="J933" s="107" t="s">
        <v>189</v>
      </c>
      <c r="K933" s="103"/>
      <c r="L933" s="101"/>
      <c r="M933" s="101">
        <f t="shared" si="23"/>
        <v>3401</v>
      </c>
      <c r="O933" s="101"/>
      <c r="P933" s="101"/>
      <c r="Q933" s="101"/>
      <c r="R933" s="101"/>
    </row>
    <row r="934" spans="2:18">
      <c r="B934" s="650" t="s">
        <v>319</v>
      </c>
      <c r="C934" s="651" t="s">
        <v>1208</v>
      </c>
      <c r="D934" s="434" t="s">
        <v>353</v>
      </c>
      <c r="E934" s="650" t="s">
        <v>1209</v>
      </c>
      <c r="F934" s="651">
        <v>201509</v>
      </c>
      <c r="G934" s="652">
        <v>22488.59</v>
      </c>
      <c r="H934" s="112">
        <f t="shared" si="34"/>
        <v>2015</v>
      </c>
      <c r="I934" s="313">
        <v>20</v>
      </c>
      <c r="J934" s="107" t="s">
        <v>189</v>
      </c>
      <c r="K934" s="103"/>
      <c r="L934" s="101"/>
      <c r="M934" s="101">
        <f t="shared" si="23"/>
        <v>3401</v>
      </c>
      <c r="O934" s="101"/>
      <c r="P934" s="101"/>
      <c r="Q934" s="101"/>
      <c r="R934" s="101"/>
    </row>
    <row r="935" spans="2:18">
      <c r="B935" s="650" t="s">
        <v>319</v>
      </c>
      <c r="C935" s="651" t="s">
        <v>1210</v>
      </c>
      <c r="D935" s="434" t="s">
        <v>353</v>
      </c>
      <c r="E935" s="650" t="s">
        <v>1211</v>
      </c>
      <c r="F935" s="651">
        <v>201509</v>
      </c>
      <c r="G935" s="652">
        <v>-31859.79</v>
      </c>
      <c r="H935" s="112">
        <f t="shared" si="34"/>
        <v>2015</v>
      </c>
      <c r="I935" s="313">
        <v>20</v>
      </c>
      <c r="J935" s="107" t="s">
        <v>189</v>
      </c>
      <c r="K935" s="103"/>
      <c r="L935" s="101"/>
      <c r="M935" s="101">
        <f t="shared" si="23"/>
        <v>3401</v>
      </c>
      <c r="O935" s="101"/>
      <c r="P935" s="101"/>
      <c r="Q935" s="101"/>
      <c r="R935" s="101"/>
    </row>
    <row r="936" spans="2:18">
      <c r="B936" s="650" t="s">
        <v>319</v>
      </c>
      <c r="C936" s="651" t="s">
        <v>1212</v>
      </c>
      <c r="D936" s="434" t="s">
        <v>353</v>
      </c>
      <c r="E936" s="650" t="s">
        <v>1213</v>
      </c>
      <c r="F936" s="651">
        <v>201509</v>
      </c>
      <c r="G936" s="652">
        <v>-24222.799999999999</v>
      </c>
      <c r="H936" s="112">
        <f t="shared" si="34"/>
        <v>2015</v>
      </c>
      <c r="I936" s="313">
        <v>20</v>
      </c>
      <c r="J936" s="107" t="s">
        <v>189</v>
      </c>
      <c r="K936" s="103"/>
      <c r="L936" s="101"/>
      <c r="M936" s="101">
        <f t="shared" si="23"/>
        <v>3401</v>
      </c>
      <c r="O936" s="101"/>
      <c r="P936" s="101"/>
      <c r="Q936" s="101"/>
      <c r="R936" s="101"/>
    </row>
    <row r="937" spans="2:18">
      <c r="B937" s="650" t="s">
        <v>319</v>
      </c>
      <c r="C937" s="651" t="s">
        <v>1007</v>
      </c>
      <c r="D937" s="434" t="s">
        <v>340</v>
      </c>
      <c r="E937" s="650" t="s">
        <v>1008</v>
      </c>
      <c r="F937" s="651">
        <v>201509</v>
      </c>
      <c r="G937" s="652">
        <v>-1837.83</v>
      </c>
      <c r="H937" s="112">
        <f t="shared" si="34"/>
        <v>2015</v>
      </c>
      <c r="I937" s="313">
        <v>20</v>
      </c>
      <c r="J937" s="107" t="s">
        <v>189</v>
      </c>
      <c r="K937" s="103"/>
      <c r="L937" s="101"/>
      <c r="M937" s="101">
        <f t="shared" si="23"/>
        <v>3401</v>
      </c>
      <c r="O937" s="101"/>
      <c r="P937" s="101"/>
      <c r="Q937" s="101"/>
      <c r="R937" s="101"/>
    </row>
    <row r="938" spans="2:18">
      <c r="B938" s="650" t="s">
        <v>319</v>
      </c>
      <c r="C938" s="651" t="s">
        <v>1007</v>
      </c>
      <c r="D938" s="434" t="s">
        <v>340</v>
      </c>
      <c r="E938" s="650" t="s">
        <v>1008</v>
      </c>
      <c r="F938" s="651">
        <v>201509</v>
      </c>
      <c r="G938" s="652">
        <v>-26.17</v>
      </c>
      <c r="H938" s="112">
        <f t="shared" si="34"/>
        <v>2015</v>
      </c>
      <c r="I938" s="313">
        <v>20</v>
      </c>
      <c r="J938" s="107" t="s">
        <v>189</v>
      </c>
      <c r="K938" s="103"/>
      <c r="L938" s="101"/>
      <c r="M938" s="101">
        <f t="shared" si="23"/>
        <v>3401</v>
      </c>
      <c r="O938" s="101"/>
      <c r="P938" s="101"/>
      <c r="Q938" s="101"/>
      <c r="R938" s="101"/>
    </row>
    <row r="939" spans="2:18" ht="15">
      <c r="B939" s="650" t="s">
        <v>319</v>
      </c>
      <c r="C939" s="651" t="s">
        <v>1007</v>
      </c>
      <c r="D939" s="435" t="s">
        <v>340</v>
      </c>
      <c r="E939" s="650" t="s">
        <v>1008</v>
      </c>
      <c r="F939" s="651">
        <v>201511</v>
      </c>
      <c r="G939" s="652">
        <v>-1295.45</v>
      </c>
      <c r="H939" s="112">
        <f t="shared" si="34"/>
        <v>2016</v>
      </c>
      <c r="I939" s="313">
        <v>20</v>
      </c>
      <c r="J939" s="107" t="s">
        <v>189</v>
      </c>
      <c r="K939" s="103"/>
      <c r="L939" s="101"/>
      <c r="M939" s="101">
        <f t="shared" si="23"/>
        <v>3401</v>
      </c>
      <c r="O939" s="101"/>
      <c r="P939" s="101"/>
      <c r="Q939" s="101"/>
      <c r="R939" s="101"/>
    </row>
    <row r="940" spans="2:18" ht="15">
      <c r="B940" s="650" t="s">
        <v>319</v>
      </c>
      <c r="C940" s="651" t="s">
        <v>1007</v>
      </c>
      <c r="D940" s="435" t="s">
        <v>340</v>
      </c>
      <c r="E940" s="650" t="s">
        <v>1008</v>
      </c>
      <c r="F940" s="651">
        <v>201511</v>
      </c>
      <c r="G940" s="652">
        <v>1295.45</v>
      </c>
      <c r="H940" s="112">
        <f t="shared" si="34"/>
        <v>2016</v>
      </c>
      <c r="I940" s="313">
        <v>20</v>
      </c>
      <c r="J940" s="107" t="s">
        <v>189</v>
      </c>
      <c r="K940" s="103"/>
      <c r="L940" s="101"/>
      <c r="M940" s="101">
        <f t="shared" si="23"/>
        <v>3401</v>
      </c>
      <c r="O940" s="101"/>
      <c r="P940" s="101"/>
      <c r="Q940" s="101"/>
      <c r="R940" s="101"/>
    </row>
    <row r="941" spans="2:18" ht="15">
      <c r="B941" s="650" t="s">
        <v>319</v>
      </c>
      <c r="C941" s="651" t="s">
        <v>1007</v>
      </c>
      <c r="D941" s="435" t="s">
        <v>340</v>
      </c>
      <c r="E941" s="650" t="s">
        <v>1008</v>
      </c>
      <c r="F941" s="651">
        <v>201512</v>
      </c>
      <c r="G941" s="652">
        <v>3.83</v>
      </c>
      <c r="H941" s="112">
        <f t="shared" si="34"/>
        <v>2016</v>
      </c>
      <c r="I941" s="313">
        <v>20</v>
      </c>
      <c r="J941" s="107" t="s">
        <v>189</v>
      </c>
      <c r="K941" s="103"/>
      <c r="L941" s="101"/>
      <c r="M941" s="101">
        <f t="shared" si="23"/>
        <v>3401</v>
      </c>
      <c r="O941" s="101"/>
      <c r="P941" s="101"/>
      <c r="Q941" s="101"/>
      <c r="R941" s="101"/>
    </row>
    <row r="942" spans="2:18" ht="15">
      <c r="B942" s="650" t="s">
        <v>319</v>
      </c>
      <c r="C942" s="651" t="s">
        <v>1007</v>
      </c>
      <c r="D942" s="435" t="s">
        <v>340</v>
      </c>
      <c r="E942" s="650" t="s">
        <v>1008</v>
      </c>
      <c r="F942" s="651">
        <v>201512</v>
      </c>
      <c r="G942" s="652">
        <v>225.38</v>
      </c>
      <c r="H942" s="112">
        <f t="shared" si="34"/>
        <v>2016</v>
      </c>
      <c r="I942" s="313">
        <v>20</v>
      </c>
      <c r="J942" s="107" t="s">
        <v>189</v>
      </c>
      <c r="K942" s="103"/>
      <c r="L942" s="101"/>
      <c r="M942" s="101">
        <f t="shared" si="23"/>
        <v>3401</v>
      </c>
      <c r="O942" s="101"/>
      <c r="P942" s="101"/>
      <c r="Q942" s="101"/>
      <c r="R942" s="101"/>
    </row>
    <row r="943" spans="2:18">
      <c r="B943" s="650" t="s">
        <v>326</v>
      </c>
      <c r="C943" s="651" t="s">
        <v>755</v>
      </c>
      <c r="D943" s="434" t="s">
        <v>340</v>
      </c>
      <c r="E943" s="650" t="s">
        <v>774</v>
      </c>
      <c r="F943" s="651">
        <v>201509</v>
      </c>
      <c r="G943" s="652">
        <v>-59.160000000000004</v>
      </c>
      <c r="H943" s="112">
        <f t="shared" si="34"/>
        <v>2015</v>
      </c>
      <c r="I943" s="313">
        <v>20</v>
      </c>
      <c r="J943" s="107" t="s">
        <v>189</v>
      </c>
      <c r="K943" s="103"/>
      <c r="L943" s="101"/>
      <c r="M943" s="101">
        <f t="shared" si="23"/>
        <v>3401</v>
      </c>
      <c r="O943" s="101"/>
      <c r="P943" s="101"/>
      <c r="Q943" s="101"/>
      <c r="R943" s="101"/>
    </row>
    <row r="944" spans="2:18">
      <c r="B944" s="650" t="s">
        <v>319</v>
      </c>
      <c r="C944" s="651" t="s">
        <v>755</v>
      </c>
      <c r="D944" s="434" t="s">
        <v>340</v>
      </c>
      <c r="E944" s="650" t="s">
        <v>774</v>
      </c>
      <c r="F944" s="651">
        <v>201509</v>
      </c>
      <c r="G944" s="652">
        <v>-628.21</v>
      </c>
      <c r="H944" s="112">
        <f t="shared" si="34"/>
        <v>2015</v>
      </c>
      <c r="I944" s="313">
        <v>20</v>
      </c>
      <c r="J944" s="107" t="s">
        <v>189</v>
      </c>
      <c r="K944" s="103"/>
      <c r="L944" s="101"/>
      <c r="M944" s="101">
        <f t="shared" si="23"/>
        <v>3401</v>
      </c>
      <c r="O944" s="101"/>
      <c r="P944" s="101"/>
      <c r="Q944" s="101"/>
      <c r="R944" s="101"/>
    </row>
    <row r="945" spans="2:18">
      <c r="B945" s="650" t="s">
        <v>319</v>
      </c>
      <c r="C945" s="651" t="s">
        <v>755</v>
      </c>
      <c r="D945" s="434" t="s">
        <v>340</v>
      </c>
      <c r="E945" s="650" t="s">
        <v>774</v>
      </c>
      <c r="F945" s="651">
        <v>201509</v>
      </c>
      <c r="G945" s="652">
        <v>-8.99</v>
      </c>
      <c r="H945" s="112">
        <f t="shared" si="34"/>
        <v>2015</v>
      </c>
      <c r="I945" s="313">
        <v>20</v>
      </c>
      <c r="J945" s="107" t="s">
        <v>189</v>
      </c>
      <c r="K945" s="103"/>
      <c r="L945" s="101"/>
      <c r="M945" s="101">
        <f t="shared" si="23"/>
        <v>3401</v>
      </c>
      <c r="O945" s="101"/>
      <c r="P945" s="101"/>
      <c r="Q945" s="101"/>
      <c r="R945" s="101"/>
    </row>
    <row r="946" spans="2:18" ht="15">
      <c r="B946" s="650" t="s">
        <v>326</v>
      </c>
      <c r="C946" s="651" t="s">
        <v>1190</v>
      </c>
      <c r="D946" s="435" t="s">
        <v>340</v>
      </c>
      <c r="E946" s="650" t="s">
        <v>1191</v>
      </c>
      <c r="F946" s="651">
        <v>201512</v>
      </c>
      <c r="G946" s="652">
        <v>115776.74</v>
      </c>
      <c r="H946" s="112">
        <f t="shared" si="34"/>
        <v>2016</v>
      </c>
      <c r="I946" s="313">
        <v>20</v>
      </c>
      <c r="J946" s="107" t="s">
        <v>189</v>
      </c>
      <c r="K946" s="103"/>
      <c r="L946" s="101"/>
      <c r="M946" s="101">
        <f t="shared" si="23"/>
        <v>3401</v>
      </c>
      <c r="O946" s="101"/>
      <c r="P946" s="101"/>
      <c r="Q946" s="101"/>
      <c r="R946" s="101"/>
    </row>
    <row r="947" spans="2:18" ht="15">
      <c r="B947" s="650" t="s">
        <v>319</v>
      </c>
      <c r="C947" s="651" t="s">
        <v>1190</v>
      </c>
      <c r="D947" s="435" t="s">
        <v>340</v>
      </c>
      <c r="E947" s="650" t="s">
        <v>1191</v>
      </c>
      <c r="F947" s="651">
        <v>201512</v>
      </c>
      <c r="G947" s="652">
        <v>763983.73</v>
      </c>
      <c r="H947" s="112">
        <f t="shared" si="34"/>
        <v>2016</v>
      </c>
      <c r="I947" s="313">
        <v>20</v>
      </c>
      <c r="J947" s="107" t="s">
        <v>189</v>
      </c>
      <c r="K947" s="103"/>
      <c r="L947" s="101"/>
      <c r="M947" s="101">
        <f t="shared" si="23"/>
        <v>3401</v>
      </c>
      <c r="O947" s="101"/>
      <c r="P947" s="101"/>
      <c r="Q947" s="101"/>
      <c r="R947" s="101"/>
    </row>
    <row r="948" spans="2:18">
      <c r="B948" s="650" t="s">
        <v>326</v>
      </c>
      <c r="C948" s="651" t="s">
        <v>588</v>
      </c>
      <c r="D948" s="434" t="s">
        <v>340</v>
      </c>
      <c r="E948" s="650" t="s">
        <v>589</v>
      </c>
      <c r="F948" s="651">
        <v>201509</v>
      </c>
      <c r="G948" s="652">
        <v>-7.05</v>
      </c>
      <c r="H948" s="112">
        <f t="shared" si="34"/>
        <v>2015</v>
      </c>
      <c r="I948" s="313">
        <v>20</v>
      </c>
      <c r="J948" s="107" t="s">
        <v>189</v>
      </c>
      <c r="K948" s="103"/>
      <c r="L948" s="101"/>
      <c r="M948" s="101">
        <f t="shared" si="23"/>
        <v>3401</v>
      </c>
      <c r="O948" s="101"/>
      <c r="P948" s="101"/>
      <c r="Q948" s="101"/>
      <c r="R948" s="101"/>
    </row>
    <row r="949" spans="2:18">
      <c r="B949" s="650" t="s">
        <v>319</v>
      </c>
      <c r="C949" s="651" t="s">
        <v>588</v>
      </c>
      <c r="D949" s="434" t="s">
        <v>340</v>
      </c>
      <c r="E949" s="650" t="s">
        <v>589</v>
      </c>
      <c r="F949" s="651">
        <v>201509</v>
      </c>
      <c r="G949" s="652">
        <v>-4.26</v>
      </c>
      <c r="H949" s="112">
        <f t="shared" si="34"/>
        <v>2015</v>
      </c>
      <c r="I949" s="313">
        <v>20</v>
      </c>
      <c r="J949" s="107" t="s">
        <v>189</v>
      </c>
      <c r="K949" s="103"/>
      <c r="L949" s="101"/>
      <c r="M949" s="101">
        <f t="shared" si="23"/>
        <v>3401</v>
      </c>
      <c r="O949" s="101"/>
      <c r="P949" s="101"/>
      <c r="Q949" s="101"/>
      <c r="R949" s="101"/>
    </row>
    <row r="950" spans="2:18">
      <c r="B950" s="650" t="s">
        <v>319</v>
      </c>
      <c r="C950" s="651" t="s">
        <v>586</v>
      </c>
      <c r="D950" s="434" t="s">
        <v>340</v>
      </c>
      <c r="E950" s="650" t="s">
        <v>612</v>
      </c>
      <c r="F950" s="651">
        <v>201509</v>
      </c>
      <c r="G950" s="652">
        <v>-2.25</v>
      </c>
      <c r="H950" s="112">
        <f t="shared" si="34"/>
        <v>2015</v>
      </c>
      <c r="I950" s="313">
        <v>20</v>
      </c>
      <c r="J950" s="107" t="s">
        <v>189</v>
      </c>
      <c r="K950" s="103"/>
      <c r="L950" s="101"/>
      <c r="M950" s="101">
        <f t="shared" si="23"/>
        <v>3401</v>
      </c>
      <c r="O950" s="101"/>
      <c r="P950" s="101"/>
      <c r="Q950" s="101"/>
      <c r="R950" s="101"/>
    </row>
    <row r="951" spans="2:18">
      <c r="B951" s="650" t="s">
        <v>319</v>
      </c>
      <c r="C951" s="651" t="s">
        <v>586</v>
      </c>
      <c r="D951" s="434" t="s">
        <v>340</v>
      </c>
      <c r="E951" s="650" t="s">
        <v>612</v>
      </c>
      <c r="F951" s="651">
        <v>201509</v>
      </c>
      <c r="G951" s="652">
        <v>-0.03</v>
      </c>
      <c r="H951" s="112">
        <f t="shared" si="34"/>
        <v>2015</v>
      </c>
      <c r="I951" s="313">
        <v>20</v>
      </c>
      <c r="J951" s="107" t="s">
        <v>189</v>
      </c>
      <c r="K951" s="103"/>
      <c r="L951" s="101"/>
      <c r="M951" s="101">
        <f t="shared" si="23"/>
        <v>3401</v>
      </c>
      <c r="O951" s="101"/>
      <c r="P951" s="101"/>
      <c r="Q951" s="101"/>
      <c r="R951" s="101"/>
    </row>
    <row r="952" spans="2:18" ht="15">
      <c r="B952" s="445" t="s">
        <v>319</v>
      </c>
      <c r="C952" s="446" t="s">
        <v>470</v>
      </c>
      <c r="D952" s="447" t="s">
        <v>340</v>
      </c>
      <c r="E952" s="445" t="s">
        <v>1192</v>
      </c>
      <c r="F952" s="446">
        <v>201510</v>
      </c>
      <c r="G952" s="448">
        <v>-3280.19</v>
      </c>
      <c r="H952" s="112">
        <f t="shared" si="34"/>
        <v>2016</v>
      </c>
      <c r="I952" s="313">
        <v>20</v>
      </c>
      <c r="J952" s="107" t="s">
        <v>189</v>
      </c>
      <c r="K952" s="103"/>
      <c r="L952" s="101"/>
      <c r="M952" s="101">
        <f t="shared" si="23"/>
        <v>3401</v>
      </c>
      <c r="O952" s="101"/>
      <c r="P952" s="101"/>
      <c r="Q952" s="101"/>
      <c r="R952" s="101"/>
    </row>
    <row r="953" spans="2:18">
      <c r="B953" s="650" t="s">
        <v>326</v>
      </c>
      <c r="C953" s="651" t="s">
        <v>812</v>
      </c>
      <c r="D953" s="434" t="s">
        <v>340</v>
      </c>
      <c r="E953" s="650" t="s">
        <v>813</v>
      </c>
      <c r="F953" s="651">
        <v>201509</v>
      </c>
      <c r="G953" s="652">
        <v>-3036.41</v>
      </c>
      <c r="H953" s="112">
        <f t="shared" si="34"/>
        <v>2015</v>
      </c>
      <c r="I953" s="313">
        <v>20</v>
      </c>
      <c r="J953" s="107" t="s">
        <v>189</v>
      </c>
      <c r="K953" s="103"/>
      <c r="L953" s="101"/>
      <c r="M953" s="101">
        <f t="shared" si="23"/>
        <v>3401</v>
      </c>
      <c r="O953" s="101"/>
      <c r="P953" s="101"/>
      <c r="Q953" s="101"/>
      <c r="R953" s="101"/>
    </row>
    <row r="954" spans="2:18">
      <c r="B954" s="650" t="s">
        <v>326</v>
      </c>
      <c r="C954" s="651" t="s">
        <v>812</v>
      </c>
      <c r="D954" s="434" t="s">
        <v>340</v>
      </c>
      <c r="E954" s="650" t="s">
        <v>813</v>
      </c>
      <c r="F954" s="651">
        <v>201509</v>
      </c>
      <c r="G954" s="652">
        <v>2242.63</v>
      </c>
      <c r="H954" s="112">
        <f t="shared" si="34"/>
        <v>2015</v>
      </c>
      <c r="I954" s="313">
        <v>20</v>
      </c>
      <c r="J954" s="107" t="s">
        <v>189</v>
      </c>
      <c r="K954" s="103"/>
      <c r="L954" s="101"/>
      <c r="M954" s="101">
        <f t="shared" si="23"/>
        <v>3401</v>
      </c>
      <c r="O954" s="101"/>
      <c r="P954" s="101"/>
      <c r="Q954" s="101"/>
      <c r="R954" s="101"/>
    </row>
    <row r="955" spans="2:18" ht="15">
      <c r="B955" s="650" t="s">
        <v>326</v>
      </c>
      <c r="C955" s="651" t="s">
        <v>812</v>
      </c>
      <c r="D955" s="435" t="s">
        <v>340</v>
      </c>
      <c r="E955" s="650" t="s">
        <v>813</v>
      </c>
      <c r="F955" s="651">
        <v>201510</v>
      </c>
      <c r="G955" s="652">
        <v>-222.04</v>
      </c>
      <c r="H955" s="112">
        <f t="shared" si="34"/>
        <v>2016</v>
      </c>
      <c r="I955" s="313">
        <v>20</v>
      </c>
      <c r="J955" s="107" t="s">
        <v>189</v>
      </c>
      <c r="K955" s="103"/>
      <c r="L955" s="101"/>
      <c r="M955" s="101">
        <f t="shared" si="23"/>
        <v>3401</v>
      </c>
      <c r="O955" s="101"/>
      <c r="P955" s="101"/>
      <c r="Q955" s="101"/>
      <c r="R955" s="101"/>
    </row>
    <row r="956" spans="2:18" ht="15">
      <c r="B956" s="650" t="s">
        <v>326</v>
      </c>
      <c r="C956" s="651" t="s">
        <v>812</v>
      </c>
      <c r="D956" s="435" t="s">
        <v>340</v>
      </c>
      <c r="E956" s="650" t="s">
        <v>813</v>
      </c>
      <c r="F956" s="651">
        <v>201510</v>
      </c>
      <c r="G956" s="652">
        <v>-12.33</v>
      </c>
      <c r="H956" s="112">
        <f t="shared" si="34"/>
        <v>2016</v>
      </c>
      <c r="I956" s="313">
        <v>20</v>
      </c>
      <c r="J956" s="107" t="s">
        <v>189</v>
      </c>
      <c r="K956" s="103"/>
      <c r="L956" s="101"/>
      <c r="M956" s="101">
        <f t="shared" si="23"/>
        <v>3401</v>
      </c>
      <c r="O956" s="101"/>
      <c r="P956" s="101"/>
      <c r="Q956" s="101"/>
      <c r="R956" s="101"/>
    </row>
    <row r="957" spans="2:18" ht="15">
      <c r="B957" s="571" t="s">
        <v>319</v>
      </c>
      <c r="C957" s="594" t="s">
        <v>594</v>
      </c>
      <c r="D957" s="450" t="s">
        <v>340</v>
      </c>
      <c r="E957" s="571" t="s">
        <v>595</v>
      </c>
      <c r="F957" s="594">
        <v>201510</v>
      </c>
      <c r="G957" s="572">
        <v>18042.490000000002</v>
      </c>
      <c r="H957" s="112">
        <f t="shared" si="34"/>
        <v>2016</v>
      </c>
      <c r="I957" s="313">
        <v>20</v>
      </c>
      <c r="J957" s="107" t="s">
        <v>189</v>
      </c>
      <c r="K957" s="103"/>
      <c r="L957" s="101"/>
      <c r="M957" s="101">
        <f t="shared" si="23"/>
        <v>3401</v>
      </c>
      <c r="O957" s="101"/>
      <c r="P957" s="101"/>
      <c r="Q957" s="101"/>
      <c r="R957" s="101"/>
    </row>
    <row r="958" spans="2:18" ht="15">
      <c r="B958" s="571" t="s">
        <v>319</v>
      </c>
      <c r="C958" s="594" t="s">
        <v>596</v>
      </c>
      <c r="D958" s="450" t="s">
        <v>340</v>
      </c>
      <c r="E958" s="571" t="s">
        <v>597</v>
      </c>
      <c r="F958" s="594">
        <v>201510</v>
      </c>
      <c r="G958" s="572">
        <v>10728.15</v>
      </c>
      <c r="H958" s="112">
        <f t="shared" si="34"/>
        <v>2016</v>
      </c>
      <c r="I958" s="313">
        <v>20</v>
      </c>
      <c r="J958" s="107" t="s">
        <v>189</v>
      </c>
      <c r="K958" s="103"/>
      <c r="L958" s="101"/>
      <c r="M958" s="101">
        <f t="shared" ref="M958:M1021" si="35">IF(LEFT(D958,2)="34",3401,IF(LEFT(D958,2)="33",3301))</f>
        <v>3401</v>
      </c>
      <c r="O958" s="101"/>
      <c r="P958" s="101"/>
      <c r="Q958" s="101"/>
      <c r="R958" s="101"/>
    </row>
    <row r="959" spans="2:18" ht="15">
      <c r="B959" s="650" t="s">
        <v>326</v>
      </c>
      <c r="C959" s="651" t="s">
        <v>1214</v>
      </c>
      <c r="D959" s="435" t="s">
        <v>340</v>
      </c>
      <c r="E959" s="650" t="s">
        <v>1215</v>
      </c>
      <c r="F959" s="651">
        <v>201512</v>
      </c>
      <c r="G959" s="652">
        <v>948.63</v>
      </c>
      <c r="H959" s="112">
        <f t="shared" si="34"/>
        <v>2016</v>
      </c>
      <c r="I959" s="313">
        <v>20</v>
      </c>
      <c r="J959" s="107" t="s">
        <v>189</v>
      </c>
      <c r="K959" s="103"/>
      <c r="L959" s="101"/>
      <c r="M959" s="101">
        <f t="shared" si="35"/>
        <v>3401</v>
      </c>
      <c r="O959" s="101"/>
      <c r="P959" s="101"/>
      <c r="Q959" s="101"/>
      <c r="R959" s="101"/>
    </row>
    <row r="960" spans="2:18" ht="15">
      <c r="B960" s="650" t="s">
        <v>326</v>
      </c>
      <c r="C960" s="651" t="s">
        <v>1214</v>
      </c>
      <c r="D960" s="435" t="s">
        <v>340</v>
      </c>
      <c r="E960" s="650" t="s">
        <v>1215</v>
      </c>
      <c r="F960" s="651">
        <v>201512</v>
      </c>
      <c r="G960" s="652">
        <v>54156.39</v>
      </c>
      <c r="H960" s="112">
        <f t="shared" si="34"/>
        <v>2016</v>
      </c>
      <c r="I960" s="313">
        <v>20</v>
      </c>
      <c r="J960" s="107" t="s">
        <v>189</v>
      </c>
      <c r="K960" s="103"/>
      <c r="L960" s="101"/>
      <c r="M960" s="101">
        <f t="shared" si="35"/>
        <v>3401</v>
      </c>
      <c r="O960" s="101"/>
      <c r="P960" s="101"/>
      <c r="Q960" s="101"/>
      <c r="R960" s="101"/>
    </row>
    <row r="961" spans="2:18" ht="15">
      <c r="B961" s="650" t="s">
        <v>319</v>
      </c>
      <c r="C961" s="651" t="s">
        <v>1214</v>
      </c>
      <c r="D961" s="435" t="s">
        <v>340</v>
      </c>
      <c r="E961" s="650" t="s">
        <v>1215</v>
      </c>
      <c r="F961" s="651">
        <v>201512</v>
      </c>
      <c r="G961" s="652">
        <v>391746.49</v>
      </c>
      <c r="H961" s="112">
        <f t="shared" si="34"/>
        <v>2016</v>
      </c>
      <c r="I961" s="313">
        <v>20</v>
      </c>
      <c r="J961" s="107" t="s">
        <v>189</v>
      </c>
      <c r="K961" s="103"/>
      <c r="L961" s="101"/>
      <c r="M961" s="101">
        <f t="shared" si="35"/>
        <v>3401</v>
      </c>
      <c r="O961" s="101"/>
      <c r="P961" s="101"/>
      <c r="Q961" s="101"/>
      <c r="R961" s="101"/>
    </row>
    <row r="962" spans="2:18">
      <c r="B962" s="650" t="s">
        <v>319</v>
      </c>
      <c r="C962" s="651" t="s">
        <v>582</v>
      </c>
      <c r="D962" s="434" t="s">
        <v>340</v>
      </c>
      <c r="E962" s="650" t="s">
        <v>583</v>
      </c>
      <c r="F962" s="651">
        <v>201509</v>
      </c>
      <c r="G962" s="652">
        <v>-148.31</v>
      </c>
      <c r="H962" s="112">
        <f t="shared" si="34"/>
        <v>2015</v>
      </c>
      <c r="I962" s="313">
        <v>20</v>
      </c>
      <c r="J962" s="107" t="s">
        <v>189</v>
      </c>
      <c r="K962" s="103"/>
      <c r="L962" s="101"/>
      <c r="M962" s="101">
        <f t="shared" si="35"/>
        <v>3401</v>
      </c>
      <c r="O962" s="101"/>
      <c r="P962" s="101"/>
      <c r="Q962" s="101"/>
      <c r="R962" s="101"/>
    </row>
    <row r="963" spans="2:18">
      <c r="B963" s="650" t="s">
        <v>326</v>
      </c>
      <c r="C963" s="651" t="s">
        <v>590</v>
      </c>
      <c r="D963" s="434" t="s">
        <v>340</v>
      </c>
      <c r="E963" s="650" t="s">
        <v>1216</v>
      </c>
      <c r="F963" s="651">
        <v>201509</v>
      </c>
      <c r="G963" s="652">
        <v>-900.47</v>
      </c>
      <c r="H963" s="112">
        <f t="shared" si="34"/>
        <v>2015</v>
      </c>
      <c r="I963" s="313">
        <v>20</v>
      </c>
      <c r="J963" s="107" t="s">
        <v>189</v>
      </c>
      <c r="K963" s="103"/>
      <c r="L963" s="101"/>
      <c r="M963" s="101">
        <f t="shared" si="35"/>
        <v>3401</v>
      </c>
      <c r="O963" s="101"/>
      <c r="P963" s="101"/>
      <c r="Q963" s="101"/>
      <c r="R963" s="101"/>
    </row>
    <row r="964" spans="2:18">
      <c r="B964" s="650" t="s">
        <v>319</v>
      </c>
      <c r="C964" s="651" t="s">
        <v>590</v>
      </c>
      <c r="D964" s="434" t="s">
        <v>340</v>
      </c>
      <c r="E964" s="650" t="s">
        <v>1216</v>
      </c>
      <c r="F964" s="651">
        <v>201509</v>
      </c>
      <c r="G964" s="652">
        <v>-93.460000000000008</v>
      </c>
      <c r="H964" s="112">
        <f t="shared" si="34"/>
        <v>2015</v>
      </c>
      <c r="I964" s="313">
        <v>20</v>
      </c>
      <c r="J964" s="107" t="s">
        <v>189</v>
      </c>
      <c r="K964" s="103"/>
      <c r="L964" s="101"/>
      <c r="M964" s="101">
        <f t="shared" si="35"/>
        <v>3401</v>
      </c>
      <c r="O964" s="101"/>
      <c r="P964" s="101"/>
      <c r="Q964" s="101"/>
      <c r="R964" s="101"/>
    </row>
    <row r="965" spans="2:18">
      <c r="B965" s="650" t="s">
        <v>326</v>
      </c>
      <c r="C965" s="651" t="s">
        <v>782</v>
      </c>
      <c r="D965" s="434" t="s">
        <v>340</v>
      </c>
      <c r="E965" s="650" t="s">
        <v>1193</v>
      </c>
      <c r="F965" s="651">
        <v>201509</v>
      </c>
      <c r="G965" s="652">
        <v>-1441.95</v>
      </c>
      <c r="H965" s="112">
        <f t="shared" si="34"/>
        <v>2015</v>
      </c>
      <c r="I965" s="313">
        <v>20</v>
      </c>
      <c r="J965" s="107" t="s">
        <v>189</v>
      </c>
      <c r="K965" s="103"/>
      <c r="L965" s="101"/>
      <c r="M965" s="101">
        <f t="shared" si="35"/>
        <v>3401</v>
      </c>
      <c r="O965" s="101"/>
      <c r="P965" s="101"/>
      <c r="Q965" s="101"/>
      <c r="R965" s="101"/>
    </row>
    <row r="966" spans="2:18">
      <c r="B966" s="650" t="s">
        <v>326</v>
      </c>
      <c r="C966" s="651" t="s">
        <v>782</v>
      </c>
      <c r="D966" s="434" t="s">
        <v>340</v>
      </c>
      <c r="E966" s="650" t="s">
        <v>1193</v>
      </c>
      <c r="F966" s="651">
        <v>201509</v>
      </c>
      <c r="G966" s="652">
        <v>-4493.62</v>
      </c>
      <c r="H966" s="112">
        <f t="shared" si="34"/>
        <v>2015</v>
      </c>
      <c r="I966" s="313">
        <v>20</v>
      </c>
      <c r="J966" s="107" t="s">
        <v>189</v>
      </c>
      <c r="K966" s="103"/>
      <c r="L966" s="101"/>
      <c r="M966" s="101">
        <f t="shared" si="35"/>
        <v>3401</v>
      </c>
      <c r="O966" s="101"/>
      <c r="P966" s="101"/>
      <c r="Q966" s="101"/>
      <c r="R966" s="101"/>
    </row>
    <row r="967" spans="2:18" ht="15">
      <c r="B967" s="650" t="s">
        <v>326</v>
      </c>
      <c r="C967" s="651" t="s">
        <v>782</v>
      </c>
      <c r="D967" s="435" t="s">
        <v>340</v>
      </c>
      <c r="E967" s="650" t="s">
        <v>783</v>
      </c>
      <c r="F967" s="651">
        <v>201510</v>
      </c>
      <c r="G967" s="652">
        <v>-826.28</v>
      </c>
      <c r="H967" s="112">
        <f t="shared" si="34"/>
        <v>2016</v>
      </c>
      <c r="I967" s="313">
        <v>20</v>
      </c>
      <c r="J967" s="107" t="s">
        <v>189</v>
      </c>
      <c r="K967" s="103"/>
      <c r="L967" s="101"/>
      <c r="M967" s="101">
        <f t="shared" si="35"/>
        <v>3401</v>
      </c>
      <c r="O967" s="101"/>
      <c r="P967" s="101"/>
      <c r="Q967" s="101"/>
      <c r="R967" s="101"/>
    </row>
    <row r="968" spans="2:18">
      <c r="B968" s="650" t="s">
        <v>319</v>
      </c>
      <c r="C968" s="651" t="s">
        <v>784</v>
      </c>
      <c r="D968" s="434" t="s">
        <v>340</v>
      </c>
      <c r="E968" s="650" t="s">
        <v>785</v>
      </c>
      <c r="F968" s="651">
        <v>201509</v>
      </c>
      <c r="G968" s="652">
        <v>-1327.26</v>
      </c>
      <c r="H968" s="112">
        <f t="shared" si="34"/>
        <v>2015</v>
      </c>
      <c r="I968" s="313">
        <v>20</v>
      </c>
      <c r="J968" s="107" t="s">
        <v>189</v>
      </c>
      <c r="K968" s="103"/>
      <c r="L968" s="101"/>
      <c r="M968" s="101">
        <f t="shared" si="35"/>
        <v>3401</v>
      </c>
      <c r="O968" s="101"/>
      <c r="P968" s="101"/>
      <c r="Q968" s="101"/>
      <c r="R968" s="101"/>
    </row>
    <row r="969" spans="2:18" ht="15">
      <c r="B969" s="650" t="s">
        <v>319</v>
      </c>
      <c r="C969" s="651" t="s">
        <v>784</v>
      </c>
      <c r="D969" s="435" t="s">
        <v>340</v>
      </c>
      <c r="E969" s="650" t="s">
        <v>785</v>
      </c>
      <c r="F969" s="651">
        <v>201510</v>
      </c>
      <c r="G969" s="652">
        <v>1.45</v>
      </c>
      <c r="H969" s="112">
        <f t="shared" si="34"/>
        <v>2016</v>
      </c>
      <c r="I969" s="313">
        <v>20</v>
      </c>
      <c r="J969" s="107" t="s">
        <v>189</v>
      </c>
      <c r="K969" s="103"/>
      <c r="L969" s="101"/>
      <c r="M969" s="101">
        <f t="shared" si="35"/>
        <v>3401</v>
      </c>
      <c r="O969" s="101"/>
      <c r="P969" s="101"/>
      <c r="Q969" s="101"/>
      <c r="R969" s="101"/>
    </row>
    <row r="970" spans="2:18">
      <c r="B970" s="650" t="s">
        <v>319</v>
      </c>
      <c r="C970" s="651" t="s">
        <v>1217</v>
      </c>
      <c r="D970" s="434" t="s">
        <v>340</v>
      </c>
      <c r="E970" s="650" t="s">
        <v>1218</v>
      </c>
      <c r="F970" s="651">
        <v>201509</v>
      </c>
      <c r="G970" s="652">
        <v>-64833.060000000005</v>
      </c>
      <c r="H970" s="112">
        <f t="shared" si="34"/>
        <v>2015</v>
      </c>
      <c r="I970" s="313">
        <v>20</v>
      </c>
      <c r="J970" s="107" t="s">
        <v>189</v>
      </c>
      <c r="K970" s="103"/>
      <c r="L970" s="101"/>
      <c r="M970" s="101">
        <f t="shared" si="35"/>
        <v>3401</v>
      </c>
      <c r="O970" s="101"/>
      <c r="P970" s="101"/>
      <c r="Q970" s="101"/>
      <c r="R970" s="101"/>
    </row>
    <row r="971" spans="2:18">
      <c r="B971" s="650" t="s">
        <v>319</v>
      </c>
      <c r="C971" s="651" t="s">
        <v>579</v>
      </c>
      <c r="D971" s="434" t="s">
        <v>340</v>
      </c>
      <c r="E971" s="650" t="s">
        <v>613</v>
      </c>
      <c r="F971" s="651">
        <v>201509</v>
      </c>
      <c r="G971" s="652">
        <v>3.72</v>
      </c>
      <c r="H971" s="112">
        <f t="shared" si="34"/>
        <v>2015</v>
      </c>
      <c r="I971" s="313">
        <v>20</v>
      </c>
      <c r="J971" s="107" t="s">
        <v>189</v>
      </c>
      <c r="K971" s="103"/>
      <c r="L971" s="101"/>
      <c r="M971" s="101">
        <f t="shared" si="35"/>
        <v>3401</v>
      </c>
      <c r="O971" s="101"/>
      <c r="P971" s="101"/>
      <c r="Q971" s="101"/>
      <c r="R971" s="101"/>
    </row>
    <row r="972" spans="2:18">
      <c r="B972" s="650" t="s">
        <v>319</v>
      </c>
      <c r="C972" s="651" t="s">
        <v>579</v>
      </c>
      <c r="D972" s="434" t="s">
        <v>340</v>
      </c>
      <c r="E972" s="650" t="s">
        <v>613</v>
      </c>
      <c r="F972" s="651">
        <v>201509</v>
      </c>
      <c r="G972" s="652">
        <v>0.08</v>
      </c>
      <c r="H972" s="112">
        <f t="shared" si="34"/>
        <v>2015</v>
      </c>
      <c r="I972" s="313">
        <v>20</v>
      </c>
      <c r="J972" s="107" t="s">
        <v>189</v>
      </c>
      <c r="K972" s="103"/>
      <c r="L972" s="101"/>
      <c r="M972" s="101">
        <f t="shared" si="35"/>
        <v>3401</v>
      </c>
      <c r="O972" s="101"/>
      <c r="P972" s="101"/>
      <c r="Q972" s="101"/>
      <c r="R972" s="101"/>
    </row>
    <row r="973" spans="2:18">
      <c r="B973" s="650" t="s">
        <v>319</v>
      </c>
      <c r="C973" s="651" t="s">
        <v>786</v>
      </c>
      <c r="D973" s="434" t="s">
        <v>340</v>
      </c>
      <c r="E973" s="650" t="s">
        <v>1194</v>
      </c>
      <c r="F973" s="651">
        <v>201509</v>
      </c>
      <c r="G973" s="652">
        <v>-1027.05</v>
      </c>
      <c r="H973" s="112">
        <f t="shared" si="34"/>
        <v>2015</v>
      </c>
      <c r="I973" s="313">
        <v>20</v>
      </c>
      <c r="J973" s="107" t="s">
        <v>189</v>
      </c>
      <c r="K973" s="103"/>
      <c r="L973" s="101"/>
      <c r="M973" s="101">
        <f t="shared" si="35"/>
        <v>3401</v>
      </c>
      <c r="O973" s="101"/>
      <c r="P973" s="101"/>
      <c r="Q973" s="101"/>
      <c r="R973" s="101"/>
    </row>
    <row r="974" spans="2:18" ht="15">
      <c r="B974" s="650" t="s">
        <v>319</v>
      </c>
      <c r="C974" s="651" t="s">
        <v>786</v>
      </c>
      <c r="D974" s="435" t="s">
        <v>340</v>
      </c>
      <c r="E974" s="650" t="s">
        <v>787</v>
      </c>
      <c r="F974" s="651">
        <v>201510</v>
      </c>
      <c r="G974" s="652">
        <v>-2.33</v>
      </c>
      <c r="H974" s="112">
        <f t="shared" si="34"/>
        <v>2016</v>
      </c>
      <c r="I974" s="313">
        <v>20</v>
      </c>
      <c r="J974" s="107" t="s">
        <v>189</v>
      </c>
      <c r="K974" s="103"/>
      <c r="L974" s="101"/>
      <c r="M974" s="101">
        <f t="shared" si="35"/>
        <v>3401</v>
      </c>
      <c r="O974" s="101"/>
      <c r="P974" s="101"/>
      <c r="Q974" s="101"/>
      <c r="R974" s="101"/>
    </row>
    <row r="975" spans="2:18">
      <c r="B975" s="650" t="s">
        <v>326</v>
      </c>
      <c r="C975" s="651" t="s">
        <v>1009</v>
      </c>
      <c r="D975" s="434" t="s">
        <v>340</v>
      </c>
      <c r="E975" s="650" t="s">
        <v>1219</v>
      </c>
      <c r="F975" s="651">
        <v>201509</v>
      </c>
      <c r="G975" s="652">
        <v>-1797.38</v>
      </c>
      <c r="H975" s="112">
        <f t="shared" si="34"/>
        <v>2015</v>
      </c>
      <c r="I975" s="313">
        <v>20</v>
      </c>
      <c r="J975" s="107" t="s">
        <v>189</v>
      </c>
      <c r="K975" s="103"/>
      <c r="L975" s="101"/>
      <c r="M975" s="101">
        <f t="shared" si="35"/>
        <v>3401</v>
      </c>
      <c r="O975" s="101"/>
      <c r="P975" s="101"/>
      <c r="Q975" s="101"/>
      <c r="R975" s="101"/>
    </row>
    <row r="976" spans="2:18">
      <c r="B976" s="650" t="s">
        <v>326</v>
      </c>
      <c r="C976" s="651" t="s">
        <v>1009</v>
      </c>
      <c r="D976" s="434" t="s">
        <v>340</v>
      </c>
      <c r="E976" s="650" t="s">
        <v>1219</v>
      </c>
      <c r="F976" s="651">
        <v>201509</v>
      </c>
      <c r="G976" s="652">
        <v>-72.95</v>
      </c>
      <c r="H976" s="112">
        <f t="shared" si="34"/>
        <v>2015</v>
      </c>
      <c r="I976" s="313">
        <v>20</v>
      </c>
      <c r="J976" s="107" t="s">
        <v>189</v>
      </c>
      <c r="K976" s="103"/>
      <c r="L976" s="101"/>
      <c r="M976" s="101">
        <f t="shared" si="35"/>
        <v>3401</v>
      </c>
      <c r="O976" s="101"/>
      <c r="P976" s="101"/>
      <c r="Q976" s="101"/>
      <c r="R976" s="101"/>
    </row>
    <row r="977" spans="2:18">
      <c r="B977" s="650" t="s">
        <v>319</v>
      </c>
      <c r="C977" s="651" t="s">
        <v>1009</v>
      </c>
      <c r="D977" s="434" t="s">
        <v>340</v>
      </c>
      <c r="E977" s="650" t="s">
        <v>1219</v>
      </c>
      <c r="F977" s="651">
        <v>201509</v>
      </c>
      <c r="G977" s="652">
        <v>-80.03</v>
      </c>
      <c r="H977" s="112">
        <f t="shared" si="34"/>
        <v>2015</v>
      </c>
      <c r="I977" s="313">
        <v>20</v>
      </c>
      <c r="J977" s="107" t="s">
        <v>189</v>
      </c>
      <c r="K977" s="103"/>
      <c r="L977" s="101"/>
      <c r="M977" s="101">
        <f t="shared" si="35"/>
        <v>3401</v>
      </c>
      <c r="O977" s="101"/>
      <c r="P977" s="101"/>
      <c r="Q977" s="101"/>
      <c r="R977" s="101"/>
    </row>
    <row r="978" spans="2:18" ht="15">
      <c r="B978" s="650" t="s">
        <v>326</v>
      </c>
      <c r="C978" s="651" t="s">
        <v>1009</v>
      </c>
      <c r="D978" s="435" t="s">
        <v>340</v>
      </c>
      <c r="E978" s="650" t="s">
        <v>1010</v>
      </c>
      <c r="F978" s="651">
        <v>201510</v>
      </c>
      <c r="G978" s="652">
        <v>15688.62</v>
      </c>
      <c r="H978" s="112">
        <f t="shared" si="34"/>
        <v>2016</v>
      </c>
      <c r="I978" s="313">
        <v>20</v>
      </c>
      <c r="J978" s="107" t="s">
        <v>189</v>
      </c>
      <c r="K978" s="103"/>
      <c r="L978" s="101"/>
      <c r="M978" s="101">
        <f t="shared" si="35"/>
        <v>3401</v>
      </c>
      <c r="O978" s="101"/>
      <c r="P978" s="101"/>
      <c r="Q978" s="101"/>
      <c r="R978" s="101"/>
    </row>
    <row r="979" spans="2:18" ht="15">
      <c r="B979" s="650" t="s">
        <v>326</v>
      </c>
      <c r="C979" s="651" t="s">
        <v>1009</v>
      </c>
      <c r="D979" s="435" t="s">
        <v>340</v>
      </c>
      <c r="E979" s="650" t="s">
        <v>1010</v>
      </c>
      <c r="F979" s="651">
        <v>201510</v>
      </c>
      <c r="G979" s="652">
        <v>636.57000000000005</v>
      </c>
      <c r="H979" s="112">
        <f t="shared" si="34"/>
        <v>2016</v>
      </c>
      <c r="I979" s="313">
        <v>20</v>
      </c>
      <c r="J979" s="107" t="s">
        <v>189</v>
      </c>
      <c r="K979" s="103"/>
      <c r="L979" s="101"/>
      <c r="M979" s="101">
        <f t="shared" si="35"/>
        <v>3401</v>
      </c>
      <c r="O979" s="101"/>
      <c r="P979" s="101"/>
      <c r="Q979" s="101"/>
      <c r="R979" s="101"/>
    </row>
    <row r="980" spans="2:18" ht="15">
      <c r="B980" s="650" t="s">
        <v>319</v>
      </c>
      <c r="C980" s="651" t="s">
        <v>1009</v>
      </c>
      <c r="D980" s="435" t="s">
        <v>340</v>
      </c>
      <c r="E980" s="650" t="s">
        <v>1010</v>
      </c>
      <c r="F980" s="651">
        <v>201510</v>
      </c>
      <c r="G980" s="652">
        <v>698.71</v>
      </c>
      <c r="H980" s="112">
        <f t="shared" si="34"/>
        <v>2016</v>
      </c>
      <c r="I980" s="313">
        <v>20</v>
      </c>
      <c r="J980" s="107" t="s">
        <v>189</v>
      </c>
      <c r="K980" s="103"/>
      <c r="L980" s="101"/>
      <c r="M980" s="101">
        <f t="shared" si="35"/>
        <v>3401</v>
      </c>
      <c r="O980" s="101"/>
      <c r="P980" s="101"/>
      <c r="Q980" s="101"/>
      <c r="R980" s="101"/>
    </row>
    <row r="981" spans="2:18" ht="15">
      <c r="B981" s="650" t="s">
        <v>326</v>
      </c>
      <c r="C981" s="651" t="s">
        <v>1009</v>
      </c>
      <c r="D981" s="435" t="s">
        <v>340</v>
      </c>
      <c r="E981" s="650" t="s">
        <v>1010</v>
      </c>
      <c r="F981" s="651">
        <v>201511</v>
      </c>
      <c r="G981" s="652">
        <v>0.08</v>
      </c>
      <c r="H981" s="112">
        <f t="shared" si="34"/>
        <v>2016</v>
      </c>
      <c r="I981" s="313">
        <v>20</v>
      </c>
      <c r="J981" s="107" t="s">
        <v>189</v>
      </c>
      <c r="K981" s="103"/>
      <c r="L981" s="101"/>
      <c r="M981" s="101">
        <f t="shared" si="35"/>
        <v>3401</v>
      </c>
      <c r="O981" s="101"/>
      <c r="P981" s="101"/>
      <c r="Q981" s="101"/>
      <c r="R981" s="101"/>
    </row>
    <row r="982" spans="2:18" ht="15">
      <c r="B982" s="650" t="s">
        <v>326</v>
      </c>
      <c r="C982" s="651" t="s">
        <v>1009</v>
      </c>
      <c r="D982" s="435" t="s">
        <v>340</v>
      </c>
      <c r="E982" s="650" t="s">
        <v>1010</v>
      </c>
      <c r="F982" s="651">
        <v>201511</v>
      </c>
      <c r="G982" s="652">
        <v>-0.01</v>
      </c>
      <c r="H982" s="112">
        <f t="shared" si="34"/>
        <v>2016</v>
      </c>
      <c r="I982" s="313">
        <v>20</v>
      </c>
      <c r="J982" s="107" t="s">
        <v>189</v>
      </c>
      <c r="K982" s="103"/>
      <c r="L982" s="101"/>
      <c r="M982" s="101">
        <f t="shared" si="35"/>
        <v>3401</v>
      </c>
      <c r="O982" s="101"/>
      <c r="P982" s="101"/>
      <c r="Q982" s="101"/>
      <c r="R982" s="101"/>
    </row>
    <row r="983" spans="2:18" ht="15">
      <c r="B983" s="650" t="s">
        <v>319</v>
      </c>
      <c r="C983" s="651" t="s">
        <v>1009</v>
      </c>
      <c r="D983" s="435" t="s">
        <v>340</v>
      </c>
      <c r="E983" s="650" t="s">
        <v>1010</v>
      </c>
      <c r="F983" s="651">
        <v>201511</v>
      </c>
      <c r="G983" s="652">
        <v>0.01</v>
      </c>
      <c r="H983" s="112">
        <f t="shared" si="34"/>
        <v>2016</v>
      </c>
      <c r="I983" s="313">
        <v>20</v>
      </c>
      <c r="J983" s="107" t="s">
        <v>189</v>
      </c>
      <c r="K983" s="103"/>
      <c r="L983" s="101"/>
      <c r="M983" s="101">
        <f t="shared" si="35"/>
        <v>3401</v>
      </c>
      <c r="O983" s="101"/>
      <c r="P983" s="101"/>
      <c r="Q983" s="101"/>
      <c r="R983" s="101"/>
    </row>
    <row r="984" spans="2:18" ht="15">
      <c r="B984" s="650" t="s">
        <v>326</v>
      </c>
      <c r="C984" s="651" t="s">
        <v>1009</v>
      </c>
      <c r="D984" s="435" t="s">
        <v>340</v>
      </c>
      <c r="E984" s="650" t="s">
        <v>1010</v>
      </c>
      <c r="F984" s="651">
        <v>201512</v>
      </c>
      <c r="G984" s="652">
        <v>-49447.88</v>
      </c>
      <c r="H984" s="112">
        <f t="shared" si="34"/>
        <v>2016</v>
      </c>
      <c r="I984" s="313">
        <v>20</v>
      </c>
      <c r="J984" s="107" t="s">
        <v>189</v>
      </c>
      <c r="K984" s="103"/>
      <c r="L984" s="101"/>
      <c r="M984" s="101">
        <f t="shared" si="35"/>
        <v>3401</v>
      </c>
      <c r="O984" s="101"/>
      <c r="P984" s="101"/>
      <c r="Q984" s="101"/>
      <c r="R984" s="101"/>
    </row>
    <row r="985" spans="2:18" ht="15">
      <c r="B985" s="650" t="s">
        <v>319</v>
      </c>
      <c r="C985" s="651" t="s">
        <v>1009</v>
      </c>
      <c r="D985" s="435" t="s">
        <v>340</v>
      </c>
      <c r="E985" s="650" t="s">
        <v>1010</v>
      </c>
      <c r="F985" s="651">
        <v>201512</v>
      </c>
      <c r="G985" s="652">
        <v>3094.7</v>
      </c>
      <c r="H985" s="112">
        <f t="shared" si="34"/>
        <v>2016</v>
      </c>
      <c r="I985" s="313">
        <v>20</v>
      </c>
      <c r="J985" s="107" t="s">
        <v>189</v>
      </c>
      <c r="K985" s="103"/>
      <c r="L985" s="101"/>
      <c r="M985" s="101">
        <f t="shared" si="35"/>
        <v>3401</v>
      </c>
      <c r="O985" s="101"/>
      <c r="P985" s="101"/>
      <c r="Q985" s="101"/>
      <c r="R985" s="101"/>
    </row>
    <row r="986" spans="2:18" ht="15">
      <c r="B986" s="650" t="s">
        <v>319</v>
      </c>
      <c r="C986" s="651" t="s">
        <v>1009</v>
      </c>
      <c r="D986" s="435" t="s">
        <v>340</v>
      </c>
      <c r="E986" s="650" t="s">
        <v>1010</v>
      </c>
      <c r="F986" s="651">
        <v>201512</v>
      </c>
      <c r="G986" s="652">
        <v>49312.87</v>
      </c>
      <c r="H986" s="112">
        <f t="shared" si="34"/>
        <v>2016</v>
      </c>
      <c r="I986" s="313">
        <v>20</v>
      </c>
      <c r="J986" s="107" t="s">
        <v>189</v>
      </c>
      <c r="K986" s="103"/>
      <c r="L986" s="101"/>
      <c r="M986" s="101">
        <f t="shared" si="35"/>
        <v>3401</v>
      </c>
      <c r="O986" s="101"/>
      <c r="P986" s="101"/>
      <c r="Q986" s="101"/>
      <c r="R986" s="101"/>
    </row>
    <row r="987" spans="2:18">
      <c r="B987" s="650" t="s">
        <v>319</v>
      </c>
      <c r="C987" s="651" t="s">
        <v>756</v>
      </c>
      <c r="D987" s="434" t="s">
        <v>340</v>
      </c>
      <c r="E987" s="650" t="s">
        <v>757</v>
      </c>
      <c r="F987" s="651">
        <v>201509</v>
      </c>
      <c r="G987" s="652">
        <v>-1086.17</v>
      </c>
      <c r="H987" s="112">
        <f t="shared" si="34"/>
        <v>2015</v>
      </c>
      <c r="I987" s="313">
        <v>20</v>
      </c>
      <c r="J987" s="107" t="s">
        <v>189</v>
      </c>
      <c r="K987" s="103"/>
      <c r="L987" s="101"/>
      <c r="M987" s="101">
        <f t="shared" si="35"/>
        <v>3401</v>
      </c>
      <c r="O987" s="101"/>
      <c r="P987" s="101"/>
      <c r="Q987" s="101"/>
      <c r="R987" s="101"/>
    </row>
    <row r="988" spans="2:18">
      <c r="B988" s="650" t="s">
        <v>319</v>
      </c>
      <c r="C988" s="651" t="s">
        <v>756</v>
      </c>
      <c r="D988" s="434" t="s">
        <v>340</v>
      </c>
      <c r="E988" s="650" t="s">
        <v>757</v>
      </c>
      <c r="F988" s="651">
        <v>201509</v>
      </c>
      <c r="G988" s="652">
        <v>-55.800000000000004</v>
      </c>
      <c r="H988" s="112">
        <f t="shared" si="34"/>
        <v>2015</v>
      </c>
      <c r="I988" s="313">
        <v>20</v>
      </c>
      <c r="J988" s="107" t="s">
        <v>189</v>
      </c>
      <c r="K988" s="103"/>
      <c r="L988" s="101"/>
      <c r="M988" s="101">
        <f t="shared" si="35"/>
        <v>3401</v>
      </c>
      <c r="O988" s="101"/>
      <c r="P988" s="101"/>
      <c r="Q988" s="101"/>
      <c r="R988" s="101"/>
    </row>
    <row r="989" spans="2:18">
      <c r="B989" s="650" t="s">
        <v>319</v>
      </c>
      <c r="C989" s="651" t="s">
        <v>584</v>
      </c>
      <c r="D989" s="434" t="s">
        <v>340</v>
      </c>
      <c r="E989" s="650" t="s">
        <v>585</v>
      </c>
      <c r="F989" s="651">
        <v>201509</v>
      </c>
      <c r="G989" s="652">
        <v>0.43</v>
      </c>
      <c r="H989" s="112">
        <f t="shared" ref="H989:H1052" si="36">IF(F989&gt;$H$5,0+2016,0+2015)</f>
        <v>2015</v>
      </c>
      <c r="I989" s="313">
        <v>20</v>
      </c>
      <c r="J989" s="107" t="s">
        <v>189</v>
      </c>
      <c r="K989" s="103"/>
      <c r="L989" s="101"/>
      <c r="M989" s="101">
        <f t="shared" si="35"/>
        <v>3401</v>
      </c>
      <c r="O989" s="101"/>
      <c r="P989" s="101"/>
      <c r="Q989" s="101"/>
      <c r="R989" s="101"/>
    </row>
    <row r="990" spans="2:18">
      <c r="B990" s="650" t="s">
        <v>326</v>
      </c>
      <c r="C990" s="651" t="s">
        <v>788</v>
      </c>
      <c r="D990" s="434" t="s">
        <v>340</v>
      </c>
      <c r="E990" s="650" t="s">
        <v>1220</v>
      </c>
      <c r="F990" s="651">
        <v>201509</v>
      </c>
      <c r="G990" s="652">
        <v>2957.38</v>
      </c>
      <c r="H990" s="112">
        <f t="shared" si="36"/>
        <v>2015</v>
      </c>
      <c r="I990" s="313">
        <v>20</v>
      </c>
      <c r="J990" s="107" t="s">
        <v>189</v>
      </c>
      <c r="K990" s="103"/>
      <c r="L990" s="101"/>
      <c r="M990" s="101">
        <f t="shared" si="35"/>
        <v>3401</v>
      </c>
      <c r="O990" s="101"/>
      <c r="P990" s="101"/>
      <c r="Q990" s="101"/>
      <c r="R990" s="101"/>
    </row>
    <row r="991" spans="2:18">
      <c r="B991" s="650" t="s">
        <v>319</v>
      </c>
      <c r="C991" s="651" t="s">
        <v>788</v>
      </c>
      <c r="D991" s="434" t="s">
        <v>340</v>
      </c>
      <c r="E991" s="650" t="s">
        <v>1220</v>
      </c>
      <c r="F991" s="651">
        <v>201509</v>
      </c>
      <c r="G991" s="652">
        <v>4180.6400000000003</v>
      </c>
      <c r="H991" s="112">
        <f t="shared" si="36"/>
        <v>2015</v>
      </c>
      <c r="I991" s="313">
        <v>20</v>
      </c>
      <c r="J991" s="107" t="s">
        <v>189</v>
      </c>
      <c r="K991" s="103"/>
      <c r="L991" s="101"/>
      <c r="M991" s="101">
        <f t="shared" si="35"/>
        <v>3401</v>
      </c>
      <c r="O991" s="101"/>
      <c r="P991" s="101"/>
      <c r="Q991" s="101"/>
      <c r="R991" s="101"/>
    </row>
    <row r="992" spans="2:18">
      <c r="B992" s="650" t="s">
        <v>319</v>
      </c>
      <c r="C992" s="651" t="s">
        <v>788</v>
      </c>
      <c r="D992" s="434" t="s">
        <v>340</v>
      </c>
      <c r="E992" s="650" t="s">
        <v>1220</v>
      </c>
      <c r="F992" s="651">
        <v>201509</v>
      </c>
      <c r="G992" s="652">
        <v>311.13</v>
      </c>
      <c r="H992" s="112">
        <f t="shared" si="36"/>
        <v>2015</v>
      </c>
      <c r="I992" s="313">
        <v>20</v>
      </c>
      <c r="J992" s="107" t="s">
        <v>189</v>
      </c>
      <c r="K992" s="103"/>
      <c r="L992" s="101"/>
      <c r="M992" s="101">
        <f t="shared" si="35"/>
        <v>3401</v>
      </c>
      <c r="O992" s="101"/>
      <c r="P992" s="101"/>
      <c r="Q992" s="101"/>
      <c r="R992" s="101"/>
    </row>
    <row r="993" spans="2:18" ht="15">
      <c r="B993" s="650" t="s">
        <v>326</v>
      </c>
      <c r="C993" s="651" t="s">
        <v>788</v>
      </c>
      <c r="D993" s="435" t="s">
        <v>340</v>
      </c>
      <c r="E993" s="650" t="s">
        <v>789</v>
      </c>
      <c r="F993" s="651">
        <v>201510</v>
      </c>
      <c r="G993" s="652">
        <v>-40.99</v>
      </c>
      <c r="H993" s="112">
        <f t="shared" si="36"/>
        <v>2016</v>
      </c>
      <c r="I993" s="313">
        <v>20</v>
      </c>
      <c r="J993" s="107" t="s">
        <v>189</v>
      </c>
      <c r="K993" s="103"/>
      <c r="L993" s="101"/>
      <c r="M993" s="101">
        <f t="shared" si="35"/>
        <v>3401</v>
      </c>
      <c r="O993" s="101"/>
      <c r="P993" s="101"/>
      <c r="Q993" s="101"/>
      <c r="R993" s="101"/>
    </row>
    <row r="994" spans="2:18" ht="15">
      <c r="B994" s="650" t="s">
        <v>319</v>
      </c>
      <c r="C994" s="651" t="s">
        <v>788</v>
      </c>
      <c r="D994" s="435" t="s">
        <v>340</v>
      </c>
      <c r="E994" s="650" t="s">
        <v>789</v>
      </c>
      <c r="F994" s="651">
        <v>201510</v>
      </c>
      <c r="G994" s="652">
        <v>-132.44</v>
      </c>
      <c r="H994" s="112">
        <f t="shared" si="36"/>
        <v>2016</v>
      </c>
      <c r="I994" s="313">
        <v>20</v>
      </c>
      <c r="J994" s="107" t="s">
        <v>189</v>
      </c>
      <c r="K994" s="103"/>
      <c r="L994" s="101"/>
      <c r="M994" s="101">
        <f t="shared" si="35"/>
        <v>3401</v>
      </c>
      <c r="O994" s="101"/>
      <c r="P994" s="101"/>
      <c r="Q994" s="101"/>
      <c r="R994" s="101"/>
    </row>
    <row r="995" spans="2:18" ht="15">
      <c r="B995" s="650" t="s">
        <v>319</v>
      </c>
      <c r="C995" s="651" t="s">
        <v>788</v>
      </c>
      <c r="D995" s="435" t="s">
        <v>340</v>
      </c>
      <c r="E995" s="650" t="s">
        <v>789</v>
      </c>
      <c r="F995" s="651">
        <v>201510</v>
      </c>
      <c r="G995" s="652">
        <v>-2.2799999999999998</v>
      </c>
      <c r="H995" s="112">
        <f t="shared" si="36"/>
        <v>2016</v>
      </c>
      <c r="I995" s="313">
        <v>20</v>
      </c>
      <c r="J995" s="107" t="s">
        <v>189</v>
      </c>
      <c r="K995" s="103"/>
      <c r="L995" s="101"/>
      <c r="M995" s="101">
        <f t="shared" si="35"/>
        <v>3401</v>
      </c>
      <c r="O995" s="101"/>
      <c r="P995" s="101"/>
      <c r="Q995" s="101"/>
      <c r="R995" s="101"/>
    </row>
    <row r="996" spans="2:18">
      <c r="B996" s="650" t="s">
        <v>326</v>
      </c>
      <c r="C996" s="651" t="s">
        <v>764</v>
      </c>
      <c r="D996" s="434" t="s">
        <v>340</v>
      </c>
      <c r="E996" s="650" t="s">
        <v>765</v>
      </c>
      <c r="F996" s="651">
        <v>201509</v>
      </c>
      <c r="G996" s="652">
        <v>-749.99</v>
      </c>
      <c r="H996" s="112">
        <f t="shared" si="36"/>
        <v>2015</v>
      </c>
      <c r="I996" s="313">
        <v>20</v>
      </c>
      <c r="J996" s="107" t="s">
        <v>189</v>
      </c>
      <c r="K996" s="103"/>
      <c r="L996" s="101"/>
      <c r="M996" s="101">
        <f t="shared" si="35"/>
        <v>3401</v>
      </c>
      <c r="O996" s="101"/>
      <c r="P996" s="101"/>
      <c r="Q996" s="101"/>
      <c r="R996" s="101"/>
    </row>
    <row r="997" spans="2:18">
      <c r="B997" s="650" t="s">
        <v>326</v>
      </c>
      <c r="C997" s="651" t="s">
        <v>764</v>
      </c>
      <c r="D997" s="434" t="s">
        <v>340</v>
      </c>
      <c r="E997" s="650" t="s">
        <v>765</v>
      </c>
      <c r="F997" s="651">
        <v>201509</v>
      </c>
      <c r="G997" s="652">
        <v>-20.63</v>
      </c>
      <c r="H997" s="112">
        <f t="shared" si="36"/>
        <v>2015</v>
      </c>
      <c r="I997" s="313">
        <v>20</v>
      </c>
      <c r="J997" s="107" t="s">
        <v>189</v>
      </c>
      <c r="K997" s="103"/>
      <c r="L997" s="101"/>
      <c r="M997" s="101">
        <f t="shared" si="35"/>
        <v>3401</v>
      </c>
      <c r="O997" s="101"/>
      <c r="P997" s="101"/>
      <c r="Q997" s="101"/>
      <c r="R997" s="101"/>
    </row>
    <row r="998" spans="2:18">
      <c r="B998" s="571" t="s">
        <v>319</v>
      </c>
      <c r="C998" s="594" t="s">
        <v>800</v>
      </c>
      <c r="D998" s="451" t="s">
        <v>340</v>
      </c>
      <c r="E998" s="571" t="s">
        <v>1221</v>
      </c>
      <c r="F998" s="594">
        <v>201509</v>
      </c>
      <c r="G998" s="572">
        <v>2816.68</v>
      </c>
      <c r="H998" s="112">
        <f t="shared" si="36"/>
        <v>2015</v>
      </c>
      <c r="I998" s="313">
        <v>20</v>
      </c>
      <c r="J998" s="107" t="s">
        <v>189</v>
      </c>
      <c r="K998" s="103"/>
      <c r="L998" s="101"/>
      <c r="M998" s="101">
        <f t="shared" si="35"/>
        <v>3401</v>
      </c>
      <c r="O998" s="101"/>
      <c r="P998" s="101"/>
      <c r="Q998" s="101"/>
      <c r="R998" s="101"/>
    </row>
    <row r="999" spans="2:18" ht="15">
      <c r="B999" s="571" t="s">
        <v>319</v>
      </c>
      <c r="C999" s="594" t="s">
        <v>800</v>
      </c>
      <c r="D999" s="450" t="s">
        <v>340</v>
      </c>
      <c r="E999" s="571" t="s">
        <v>801</v>
      </c>
      <c r="F999" s="594">
        <v>201510</v>
      </c>
      <c r="G999" s="572">
        <v>9.43</v>
      </c>
      <c r="H999" s="112">
        <f t="shared" si="36"/>
        <v>2016</v>
      </c>
      <c r="I999" s="313">
        <v>20</v>
      </c>
      <c r="J999" s="107" t="s">
        <v>189</v>
      </c>
      <c r="K999" s="103"/>
      <c r="L999" s="101"/>
      <c r="M999" s="101">
        <f t="shared" si="35"/>
        <v>3401</v>
      </c>
      <c r="O999" s="101"/>
      <c r="P999" s="101"/>
      <c r="Q999" s="101"/>
      <c r="R999" s="101"/>
    </row>
    <row r="1000" spans="2:18">
      <c r="B1000" s="650" t="s">
        <v>326</v>
      </c>
      <c r="C1000" s="651" t="s">
        <v>758</v>
      </c>
      <c r="D1000" s="434" t="s">
        <v>340</v>
      </c>
      <c r="E1000" s="650" t="s">
        <v>759</v>
      </c>
      <c r="F1000" s="651">
        <v>201509</v>
      </c>
      <c r="G1000" s="652">
        <v>-1482.1100000000001</v>
      </c>
      <c r="H1000" s="112">
        <f t="shared" si="36"/>
        <v>2015</v>
      </c>
      <c r="I1000" s="313">
        <v>20</v>
      </c>
      <c r="J1000" s="107" t="s">
        <v>189</v>
      </c>
      <c r="K1000" s="103"/>
      <c r="L1000" s="101"/>
      <c r="M1000" s="101">
        <f t="shared" si="35"/>
        <v>3401</v>
      </c>
      <c r="O1000" s="101"/>
      <c r="P1000" s="101"/>
      <c r="Q1000" s="101"/>
      <c r="R1000" s="101"/>
    </row>
    <row r="1001" spans="2:18">
      <c r="B1001" s="650" t="s">
        <v>326</v>
      </c>
      <c r="C1001" s="651" t="s">
        <v>758</v>
      </c>
      <c r="D1001" s="434" t="s">
        <v>340</v>
      </c>
      <c r="E1001" s="650" t="s">
        <v>759</v>
      </c>
      <c r="F1001" s="651">
        <v>201509</v>
      </c>
      <c r="G1001" s="652">
        <v>-83.66</v>
      </c>
      <c r="H1001" s="112">
        <f t="shared" si="36"/>
        <v>2015</v>
      </c>
      <c r="I1001" s="313">
        <v>20</v>
      </c>
      <c r="J1001" s="107" t="s">
        <v>189</v>
      </c>
      <c r="K1001" s="103"/>
      <c r="L1001" s="101"/>
      <c r="M1001" s="101">
        <f t="shared" si="35"/>
        <v>3401</v>
      </c>
      <c r="O1001" s="101"/>
      <c r="P1001" s="101"/>
      <c r="Q1001" s="101"/>
      <c r="R1001" s="101"/>
    </row>
    <row r="1002" spans="2:18">
      <c r="B1002" s="650" t="s">
        <v>319</v>
      </c>
      <c r="C1002" s="651" t="s">
        <v>758</v>
      </c>
      <c r="D1002" s="434" t="s">
        <v>340</v>
      </c>
      <c r="E1002" s="650" t="s">
        <v>759</v>
      </c>
      <c r="F1002" s="651">
        <v>201509</v>
      </c>
      <c r="G1002" s="652">
        <v>-4644.8100000000004</v>
      </c>
      <c r="H1002" s="112">
        <f t="shared" si="36"/>
        <v>2015</v>
      </c>
      <c r="I1002" s="313">
        <v>20</v>
      </c>
      <c r="J1002" s="107" t="s">
        <v>189</v>
      </c>
      <c r="K1002" s="103"/>
      <c r="L1002" s="101"/>
      <c r="M1002" s="101">
        <f t="shared" si="35"/>
        <v>3401</v>
      </c>
      <c r="O1002" s="101"/>
      <c r="P1002" s="101"/>
      <c r="Q1002" s="101"/>
      <c r="R1002" s="101"/>
    </row>
    <row r="1003" spans="2:18">
      <c r="B1003" s="650" t="s">
        <v>319</v>
      </c>
      <c r="C1003" s="651" t="s">
        <v>758</v>
      </c>
      <c r="D1003" s="434" t="s">
        <v>340</v>
      </c>
      <c r="E1003" s="650" t="s">
        <v>759</v>
      </c>
      <c r="F1003" s="651">
        <v>201509</v>
      </c>
      <c r="G1003" s="652">
        <v>-174.45000000000002</v>
      </c>
      <c r="H1003" s="112">
        <f t="shared" si="36"/>
        <v>2015</v>
      </c>
      <c r="I1003" s="313">
        <v>20</v>
      </c>
      <c r="J1003" s="107" t="s">
        <v>189</v>
      </c>
      <c r="K1003" s="103"/>
      <c r="L1003" s="101"/>
      <c r="M1003" s="101">
        <f t="shared" si="35"/>
        <v>3401</v>
      </c>
      <c r="O1003" s="101"/>
      <c r="P1003" s="101"/>
      <c r="Q1003" s="101"/>
      <c r="R1003" s="101"/>
    </row>
    <row r="1004" spans="2:18">
      <c r="B1004" s="650" t="s">
        <v>326</v>
      </c>
      <c r="C1004" s="651" t="s">
        <v>1011</v>
      </c>
      <c r="D1004" s="434" t="s">
        <v>340</v>
      </c>
      <c r="E1004" s="650" t="s">
        <v>1012</v>
      </c>
      <c r="F1004" s="651">
        <v>201509</v>
      </c>
      <c r="G1004" s="652">
        <v>-376.85</v>
      </c>
      <c r="H1004" s="112">
        <f t="shared" si="36"/>
        <v>2015</v>
      </c>
      <c r="I1004" s="313">
        <v>20</v>
      </c>
      <c r="J1004" s="107" t="s">
        <v>189</v>
      </c>
      <c r="K1004" s="103"/>
      <c r="L1004" s="101"/>
      <c r="M1004" s="101">
        <f t="shared" si="35"/>
        <v>3401</v>
      </c>
      <c r="O1004" s="101"/>
      <c r="P1004" s="101"/>
      <c r="Q1004" s="101"/>
      <c r="R1004" s="101"/>
    </row>
    <row r="1005" spans="2:18">
      <c r="B1005" s="650" t="s">
        <v>319</v>
      </c>
      <c r="C1005" s="651" t="s">
        <v>1011</v>
      </c>
      <c r="D1005" s="434" t="s">
        <v>340</v>
      </c>
      <c r="E1005" s="650" t="s">
        <v>1012</v>
      </c>
      <c r="F1005" s="651">
        <v>201509</v>
      </c>
      <c r="G1005" s="652">
        <v>-2601.92</v>
      </c>
      <c r="H1005" s="112">
        <f t="shared" si="36"/>
        <v>2015</v>
      </c>
      <c r="I1005" s="313">
        <v>20</v>
      </c>
      <c r="J1005" s="107" t="s">
        <v>189</v>
      </c>
      <c r="K1005" s="103"/>
      <c r="L1005" s="101"/>
      <c r="M1005" s="101">
        <f t="shared" si="35"/>
        <v>3401</v>
      </c>
      <c r="O1005" s="101"/>
      <c r="P1005" s="101"/>
      <c r="Q1005" s="101"/>
      <c r="R1005" s="101"/>
    </row>
    <row r="1006" spans="2:18" ht="15">
      <c r="B1006" s="650" t="s">
        <v>326</v>
      </c>
      <c r="C1006" s="651" t="s">
        <v>1011</v>
      </c>
      <c r="D1006" s="435" t="s">
        <v>340</v>
      </c>
      <c r="E1006" s="650" t="s">
        <v>1012</v>
      </c>
      <c r="F1006" s="651">
        <v>201511</v>
      </c>
      <c r="G1006" s="652">
        <v>191.3</v>
      </c>
      <c r="H1006" s="112">
        <f t="shared" si="36"/>
        <v>2016</v>
      </c>
      <c r="I1006" s="313">
        <v>20</v>
      </c>
      <c r="J1006" s="107" t="s">
        <v>189</v>
      </c>
      <c r="K1006" s="103"/>
      <c r="L1006" s="101"/>
      <c r="M1006" s="101">
        <f t="shared" si="35"/>
        <v>3401</v>
      </c>
      <c r="O1006" s="101"/>
      <c r="P1006" s="101"/>
      <c r="Q1006" s="101"/>
      <c r="R1006" s="101"/>
    </row>
    <row r="1007" spans="2:18" ht="15">
      <c r="B1007" s="650" t="s">
        <v>319</v>
      </c>
      <c r="C1007" s="651" t="s">
        <v>1011</v>
      </c>
      <c r="D1007" s="435" t="s">
        <v>340</v>
      </c>
      <c r="E1007" s="650" t="s">
        <v>1012</v>
      </c>
      <c r="F1007" s="651">
        <v>201511</v>
      </c>
      <c r="G1007" s="652">
        <v>-191.3</v>
      </c>
      <c r="H1007" s="112">
        <f t="shared" si="36"/>
        <v>2016</v>
      </c>
      <c r="I1007" s="313">
        <v>20</v>
      </c>
      <c r="J1007" s="107" t="s">
        <v>189</v>
      </c>
      <c r="K1007" s="103"/>
      <c r="L1007" s="101"/>
      <c r="M1007" s="101">
        <f t="shared" si="35"/>
        <v>3401</v>
      </c>
      <c r="O1007" s="101"/>
      <c r="P1007" s="101"/>
      <c r="Q1007" s="101"/>
      <c r="R1007" s="101"/>
    </row>
    <row r="1008" spans="2:18">
      <c r="B1008" s="650" t="s">
        <v>319</v>
      </c>
      <c r="C1008" s="651" t="s">
        <v>722</v>
      </c>
      <c r="D1008" s="434" t="s">
        <v>469</v>
      </c>
      <c r="E1008" s="650" t="s">
        <v>723</v>
      </c>
      <c r="F1008" s="651">
        <v>201509</v>
      </c>
      <c r="G1008" s="652">
        <v>-216.1</v>
      </c>
      <c r="H1008" s="112">
        <f t="shared" si="36"/>
        <v>2015</v>
      </c>
      <c r="I1008" s="313">
        <v>20</v>
      </c>
      <c r="J1008" s="107" t="s">
        <v>189</v>
      </c>
      <c r="K1008" s="103"/>
      <c r="L1008" s="101"/>
      <c r="M1008" s="101">
        <f t="shared" si="35"/>
        <v>3401</v>
      </c>
      <c r="O1008" s="101"/>
      <c r="P1008" s="101"/>
      <c r="Q1008" s="101"/>
      <c r="R1008" s="101"/>
    </row>
    <row r="1009" spans="2:18">
      <c r="B1009" s="650" t="s">
        <v>319</v>
      </c>
      <c r="C1009" s="651" t="s">
        <v>722</v>
      </c>
      <c r="D1009" s="434" t="s">
        <v>469</v>
      </c>
      <c r="E1009" s="650" t="s">
        <v>723</v>
      </c>
      <c r="F1009" s="651">
        <v>201509</v>
      </c>
      <c r="G1009" s="652">
        <v>-11.86</v>
      </c>
      <c r="H1009" s="112">
        <f t="shared" si="36"/>
        <v>2015</v>
      </c>
      <c r="I1009" s="313">
        <v>20</v>
      </c>
      <c r="J1009" s="107" t="s">
        <v>189</v>
      </c>
      <c r="K1009" s="103"/>
      <c r="L1009" s="101"/>
      <c r="M1009" s="101">
        <f t="shared" si="35"/>
        <v>3401</v>
      </c>
      <c r="O1009" s="101"/>
      <c r="P1009" s="101"/>
      <c r="Q1009" s="101"/>
      <c r="R1009" s="101"/>
    </row>
    <row r="1010" spans="2:18">
      <c r="B1010" s="650" t="s">
        <v>319</v>
      </c>
      <c r="C1010" s="651" t="s">
        <v>766</v>
      </c>
      <c r="D1010" s="434" t="s">
        <v>469</v>
      </c>
      <c r="E1010" s="650" t="s">
        <v>767</v>
      </c>
      <c r="F1010" s="651">
        <v>201509</v>
      </c>
      <c r="G1010" s="652">
        <v>-530.45000000000005</v>
      </c>
      <c r="H1010" s="112">
        <f t="shared" si="36"/>
        <v>2015</v>
      </c>
      <c r="I1010" s="313">
        <v>20</v>
      </c>
      <c r="J1010" s="107" t="s">
        <v>189</v>
      </c>
      <c r="K1010" s="103"/>
      <c r="L1010" s="101"/>
      <c r="M1010" s="101">
        <f t="shared" si="35"/>
        <v>3401</v>
      </c>
      <c r="O1010" s="101"/>
      <c r="P1010" s="101"/>
      <c r="Q1010" s="101"/>
      <c r="R1010" s="101"/>
    </row>
    <row r="1011" spans="2:18">
      <c r="B1011" s="650" t="s">
        <v>319</v>
      </c>
      <c r="C1011" s="651" t="s">
        <v>766</v>
      </c>
      <c r="D1011" s="434" t="s">
        <v>469</v>
      </c>
      <c r="E1011" s="650" t="s">
        <v>767</v>
      </c>
      <c r="F1011" s="651">
        <v>201509</v>
      </c>
      <c r="G1011" s="652">
        <v>-39.25</v>
      </c>
      <c r="H1011" s="112">
        <f t="shared" si="36"/>
        <v>2015</v>
      </c>
      <c r="I1011" s="313">
        <v>20</v>
      </c>
      <c r="J1011" s="107" t="s">
        <v>189</v>
      </c>
      <c r="K1011" s="103"/>
      <c r="L1011" s="101"/>
      <c r="M1011" s="101">
        <f t="shared" si="35"/>
        <v>3401</v>
      </c>
      <c r="O1011" s="101"/>
      <c r="P1011" s="101"/>
      <c r="Q1011" s="101"/>
      <c r="R1011" s="101"/>
    </row>
    <row r="1012" spans="2:18">
      <c r="B1012" s="650" t="s">
        <v>319</v>
      </c>
      <c r="C1012" s="651" t="s">
        <v>760</v>
      </c>
      <c r="D1012" s="434" t="s">
        <v>469</v>
      </c>
      <c r="E1012" s="650" t="s">
        <v>1195</v>
      </c>
      <c r="F1012" s="651">
        <v>201509</v>
      </c>
      <c r="G1012" s="652">
        <v>-1693.22</v>
      </c>
      <c r="H1012" s="112">
        <f t="shared" si="36"/>
        <v>2015</v>
      </c>
      <c r="I1012" s="313">
        <v>20</v>
      </c>
      <c r="J1012" s="107" t="s">
        <v>189</v>
      </c>
      <c r="K1012" s="103"/>
      <c r="L1012" s="101"/>
      <c r="M1012" s="101">
        <f t="shared" si="35"/>
        <v>3401</v>
      </c>
      <c r="O1012" s="101"/>
      <c r="P1012" s="101"/>
      <c r="Q1012" s="101"/>
      <c r="R1012" s="101"/>
    </row>
    <row r="1013" spans="2:18">
      <c r="B1013" s="650" t="s">
        <v>319</v>
      </c>
      <c r="C1013" s="651" t="s">
        <v>760</v>
      </c>
      <c r="D1013" s="434" t="s">
        <v>469</v>
      </c>
      <c r="E1013" s="650" t="s">
        <v>1195</v>
      </c>
      <c r="F1013" s="651">
        <v>201509</v>
      </c>
      <c r="G1013" s="652">
        <v>-28.240000000000002</v>
      </c>
      <c r="H1013" s="112">
        <f t="shared" si="36"/>
        <v>2015</v>
      </c>
      <c r="I1013" s="313">
        <v>20</v>
      </c>
      <c r="J1013" s="107" t="s">
        <v>189</v>
      </c>
      <c r="K1013" s="103"/>
      <c r="L1013" s="101"/>
      <c r="M1013" s="101">
        <f t="shared" si="35"/>
        <v>3401</v>
      </c>
      <c r="O1013" s="101"/>
      <c r="P1013" s="101"/>
      <c r="Q1013" s="101"/>
      <c r="R1013" s="101"/>
    </row>
    <row r="1014" spans="2:18">
      <c r="B1014" s="650" t="s">
        <v>326</v>
      </c>
      <c r="C1014" s="651" t="s">
        <v>727</v>
      </c>
      <c r="D1014" s="434" t="s">
        <v>340</v>
      </c>
      <c r="E1014" s="650" t="s">
        <v>728</v>
      </c>
      <c r="F1014" s="651">
        <v>201509</v>
      </c>
      <c r="G1014" s="652">
        <v>-2867.77</v>
      </c>
      <c r="H1014" s="112">
        <f t="shared" si="36"/>
        <v>2015</v>
      </c>
      <c r="I1014" s="313">
        <v>20</v>
      </c>
      <c r="J1014" s="107" t="s">
        <v>189</v>
      </c>
      <c r="K1014" s="103"/>
      <c r="L1014" s="101"/>
      <c r="M1014" s="101">
        <f t="shared" si="35"/>
        <v>3401</v>
      </c>
      <c r="O1014" s="101"/>
      <c r="P1014" s="101"/>
      <c r="Q1014" s="101"/>
      <c r="R1014" s="101"/>
    </row>
    <row r="1015" spans="2:18">
      <c r="B1015" s="650" t="s">
        <v>319</v>
      </c>
      <c r="C1015" s="651" t="s">
        <v>727</v>
      </c>
      <c r="D1015" s="434" t="s">
        <v>340</v>
      </c>
      <c r="E1015" s="650" t="s">
        <v>728</v>
      </c>
      <c r="F1015" s="651">
        <v>201509</v>
      </c>
      <c r="G1015" s="652">
        <v>-130.71</v>
      </c>
      <c r="H1015" s="112">
        <f t="shared" si="36"/>
        <v>2015</v>
      </c>
      <c r="I1015" s="313">
        <v>20</v>
      </c>
      <c r="J1015" s="107" t="s">
        <v>189</v>
      </c>
      <c r="K1015" s="103"/>
      <c r="L1015" s="101"/>
      <c r="M1015" s="101">
        <f t="shared" si="35"/>
        <v>3401</v>
      </c>
      <c r="O1015" s="101"/>
      <c r="P1015" s="101"/>
      <c r="Q1015" s="101"/>
      <c r="R1015" s="101"/>
    </row>
    <row r="1016" spans="2:18">
      <c r="B1016" s="650" t="s">
        <v>319</v>
      </c>
      <c r="C1016" s="651" t="s">
        <v>790</v>
      </c>
      <c r="D1016" s="434" t="s">
        <v>340</v>
      </c>
      <c r="E1016" s="650" t="s">
        <v>791</v>
      </c>
      <c r="F1016" s="651">
        <v>201509</v>
      </c>
      <c r="G1016" s="652">
        <v>-59.68</v>
      </c>
      <c r="H1016" s="112">
        <f t="shared" si="36"/>
        <v>2015</v>
      </c>
      <c r="I1016" s="313">
        <v>20</v>
      </c>
      <c r="J1016" s="107" t="s">
        <v>189</v>
      </c>
      <c r="K1016" s="103"/>
      <c r="L1016" s="101"/>
      <c r="M1016" s="101">
        <f t="shared" si="35"/>
        <v>3401</v>
      </c>
      <c r="O1016" s="101"/>
      <c r="P1016" s="101"/>
      <c r="Q1016" s="101"/>
      <c r="R1016" s="101"/>
    </row>
    <row r="1017" spans="2:18" ht="15">
      <c r="B1017" s="650" t="s">
        <v>319</v>
      </c>
      <c r="C1017" s="651" t="s">
        <v>790</v>
      </c>
      <c r="D1017" s="435" t="s">
        <v>340</v>
      </c>
      <c r="E1017" s="650" t="s">
        <v>791</v>
      </c>
      <c r="F1017" s="651">
        <v>201510</v>
      </c>
      <c r="G1017" s="652">
        <v>-62.79</v>
      </c>
      <c r="H1017" s="112">
        <f t="shared" si="36"/>
        <v>2016</v>
      </c>
      <c r="I1017" s="313">
        <v>20</v>
      </c>
      <c r="J1017" s="107" t="s">
        <v>189</v>
      </c>
      <c r="K1017" s="103"/>
      <c r="L1017" s="101"/>
      <c r="M1017" s="101">
        <f t="shared" si="35"/>
        <v>3401</v>
      </c>
      <c r="O1017" s="101"/>
      <c r="P1017" s="101"/>
      <c r="Q1017" s="101"/>
      <c r="R1017" s="101"/>
    </row>
    <row r="1018" spans="2:18">
      <c r="B1018" s="650" t="s">
        <v>319</v>
      </c>
      <c r="C1018" s="651" t="s">
        <v>869</v>
      </c>
      <c r="D1018" s="434" t="s">
        <v>340</v>
      </c>
      <c r="E1018" s="650" t="s">
        <v>870</v>
      </c>
      <c r="F1018" s="651">
        <v>201509</v>
      </c>
      <c r="G1018" s="652">
        <v>-274.12</v>
      </c>
      <c r="H1018" s="112">
        <f t="shared" si="36"/>
        <v>2015</v>
      </c>
      <c r="I1018" s="313">
        <v>20</v>
      </c>
      <c r="J1018" s="107" t="s">
        <v>189</v>
      </c>
      <c r="K1018" s="103"/>
      <c r="L1018" s="101"/>
      <c r="M1018" s="101">
        <f t="shared" si="35"/>
        <v>3401</v>
      </c>
      <c r="O1018" s="101"/>
      <c r="P1018" s="101"/>
      <c r="Q1018" s="101"/>
      <c r="R1018" s="101"/>
    </row>
    <row r="1019" spans="2:18">
      <c r="B1019" s="650" t="s">
        <v>319</v>
      </c>
      <c r="C1019" s="651" t="s">
        <v>869</v>
      </c>
      <c r="D1019" s="434" t="s">
        <v>340</v>
      </c>
      <c r="E1019" s="650" t="s">
        <v>870</v>
      </c>
      <c r="F1019" s="651">
        <v>201509</v>
      </c>
      <c r="G1019" s="652">
        <v>-21.05</v>
      </c>
      <c r="H1019" s="112">
        <f t="shared" si="36"/>
        <v>2015</v>
      </c>
      <c r="I1019" s="313">
        <v>20</v>
      </c>
      <c r="J1019" s="107" t="s">
        <v>189</v>
      </c>
      <c r="K1019" s="103"/>
      <c r="L1019" s="101"/>
      <c r="M1019" s="101">
        <f t="shared" si="35"/>
        <v>3401</v>
      </c>
      <c r="O1019" s="101"/>
      <c r="P1019" s="101"/>
      <c r="Q1019" s="101"/>
      <c r="R1019" s="101"/>
    </row>
    <row r="1020" spans="2:18" ht="15">
      <c r="B1020" s="650" t="s">
        <v>319</v>
      </c>
      <c r="C1020" s="651" t="s">
        <v>869</v>
      </c>
      <c r="D1020" s="435" t="s">
        <v>340</v>
      </c>
      <c r="E1020" s="650" t="s">
        <v>870</v>
      </c>
      <c r="F1020" s="651">
        <v>201510</v>
      </c>
      <c r="G1020" s="652">
        <v>-237.06</v>
      </c>
      <c r="H1020" s="112">
        <f t="shared" si="36"/>
        <v>2016</v>
      </c>
      <c r="I1020" s="313">
        <v>20</v>
      </c>
      <c r="J1020" s="107" t="s">
        <v>189</v>
      </c>
      <c r="K1020" s="103"/>
      <c r="L1020" s="101"/>
      <c r="M1020" s="101">
        <f t="shared" si="35"/>
        <v>3401</v>
      </c>
      <c r="O1020" s="101"/>
      <c r="P1020" s="101"/>
      <c r="Q1020" s="101"/>
      <c r="R1020" s="101"/>
    </row>
    <row r="1021" spans="2:18" ht="15">
      <c r="B1021" s="650" t="s">
        <v>319</v>
      </c>
      <c r="C1021" s="651" t="s">
        <v>869</v>
      </c>
      <c r="D1021" s="435" t="s">
        <v>340</v>
      </c>
      <c r="E1021" s="650" t="s">
        <v>870</v>
      </c>
      <c r="F1021" s="651">
        <v>201510</v>
      </c>
      <c r="G1021" s="652">
        <v>-18.93</v>
      </c>
      <c r="H1021" s="112">
        <f t="shared" si="36"/>
        <v>2016</v>
      </c>
      <c r="I1021" s="313">
        <v>20</v>
      </c>
      <c r="J1021" s="107" t="s">
        <v>189</v>
      </c>
      <c r="K1021" s="103"/>
      <c r="L1021" s="101"/>
      <c r="M1021" s="101">
        <f t="shared" si="35"/>
        <v>3401</v>
      </c>
      <c r="O1021" s="101"/>
      <c r="P1021" s="101"/>
      <c r="Q1021" s="101"/>
      <c r="R1021" s="101"/>
    </row>
    <row r="1022" spans="2:18">
      <c r="B1022" s="650" t="s">
        <v>319</v>
      </c>
      <c r="C1022" s="651" t="s">
        <v>1013</v>
      </c>
      <c r="D1022" s="434" t="s">
        <v>340</v>
      </c>
      <c r="E1022" s="650" t="s">
        <v>1222</v>
      </c>
      <c r="F1022" s="651">
        <v>201509</v>
      </c>
      <c r="G1022" s="652">
        <v>-5654.04</v>
      </c>
      <c r="H1022" s="112">
        <f t="shared" si="36"/>
        <v>2015</v>
      </c>
      <c r="I1022" s="313">
        <v>20</v>
      </c>
      <c r="J1022" s="107" t="s">
        <v>189</v>
      </c>
      <c r="K1022" s="103"/>
      <c r="L1022" s="101"/>
      <c r="M1022" s="101">
        <f t="shared" ref="M1022:M1085" si="37">IF(LEFT(D1022,2)="34",3401,IF(LEFT(D1022,2)="33",3301))</f>
        <v>3401</v>
      </c>
      <c r="O1022" s="101"/>
      <c r="P1022" s="101"/>
      <c r="Q1022" s="101"/>
      <c r="R1022" s="101"/>
    </row>
    <row r="1023" spans="2:18">
      <c r="B1023" s="650" t="s">
        <v>319</v>
      </c>
      <c r="C1023" s="651" t="s">
        <v>1013</v>
      </c>
      <c r="D1023" s="434" t="s">
        <v>340</v>
      </c>
      <c r="E1023" s="650" t="s">
        <v>1222</v>
      </c>
      <c r="F1023" s="651">
        <v>201509</v>
      </c>
      <c r="G1023" s="652">
        <v>-840.88</v>
      </c>
      <c r="H1023" s="112">
        <f t="shared" si="36"/>
        <v>2015</v>
      </c>
      <c r="I1023" s="313">
        <v>20</v>
      </c>
      <c r="J1023" s="107" t="s">
        <v>189</v>
      </c>
      <c r="K1023" s="103"/>
      <c r="L1023" s="101"/>
      <c r="M1023" s="101">
        <f t="shared" si="37"/>
        <v>3401</v>
      </c>
      <c r="O1023" s="101"/>
      <c r="P1023" s="101"/>
      <c r="Q1023" s="101"/>
      <c r="R1023" s="101"/>
    </row>
    <row r="1024" spans="2:18" ht="15">
      <c r="B1024" s="650" t="s">
        <v>319</v>
      </c>
      <c r="C1024" s="651" t="s">
        <v>1223</v>
      </c>
      <c r="D1024" s="435" t="s">
        <v>340</v>
      </c>
      <c r="E1024" s="650" t="s">
        <v>1224</v>
      </c>
      <c r="F1024" s="651">
        <v>201510</v>
      </c>
      <c r="G1024" s="652">
        <v>8598.23</v>
      </c>
      <c r="H1024" s="112">
        <f t="shared" si="36"/>
        <v>2016</v>
      </c>
      <c r="I1024" s="313">
        <v>20</v>
      </c>
      <c r="J1024" s="107" t="s">
        <v>189</v>
      </c>
      <c r="K1024" s="103"/>
      <c r="L1024" s="101"/>
      <c r="M1024" s="101">
        <f t="shared" si="37"/>
        <v>3401</v>
      </c>
      <c r="O1024" s="101"/>
      <c r="P1024" s="101"/>
      <c r="Q1024" s="101"/>
      <c r="R1024" s="101"/>
    </row>
    <row r="1025" spans="2:18" ht="15">
      <c r="B1025" s="650" t="s">
        <v>319</v>
      </c>
      <c r="C1025" s="651" t="s">
        <v>1223</v>
      </c>
      <c r="D1025" s="435" t="s">
        <v>340</v>
      </c>
      <c r="E1025" s="650" t="s">
        <v>1224</v>
      </c>
      <c r="F1025" s="651">
        <v>201510</v>
      </c>
      <c r="G1025" s="652">
        <v>248.91</v>
      </c>
      <c r="H1025" s="112">
        <f t="shared" si="36"/>
        <v>2016</v>
      </c>
      <c r="I1025" s="313">
        <v>20</v>
      </c>
      <c r="J1025" s="107" t="s">
        <v>189</v>
      </c>
      <c r="K1025" s="103"/>
      <c r="L1025" s="101"/>
      <c r="M1025" s="101">
        <f t="shared" si="37"/>
        <v>3401</v>
      </c>
      <c r="O1025" s="101"/>
      <c r="P1025" s="101"/>
      <c r="Q1025" s="101"/>
      <c r="R1025" s="101"/>
    </row>
    <row r="1026" spans="2:18" ht="15">
      <c r="B1026" s="650" t="s">
        <v>319</v>
      </c>
      <c r="C1026" s="651" t="s">
        <v>1223</v>
      </c>
      <c r="D1026" s="435" t="s">
        <v>340</v>
      </c>
      <c r="E1026" s="650" t="s">
        <v>1224</v>
      </c>
      <c r="F1026" s="651">
        <v>201511</v>
      </c>
      <c r="G1026" s="652">
        <v>479.91</v>
      </c>
      <c r="H1026" s="112">
        <f t="shared" si="36"/>
        <v>2016</v>
      </c>
      <c r="I1026" s="313">
        <v>20</v>
      </c>
      <c r="J1026" s="107" t="s">
        <v>189</v>
      </c>
      <c r="K1026" s="103"/>
      <c r="L1026" s="101"/>
      <c r="M1026" s="101">
        <f t="shared" si="37"/>
        <v>3401</v>
      </c>
      <c r="O1026" s="101"/>
      <c r="P1026" s="101"/>
      <c r="Q1026" s="101"/>
      <c r="R1026" s="101"/>
    </row>
    <row r="1027" spans="2:18" ht="15">
      <c r="B1027" s="650" t="s">
        <v>319</v>
      </c>
      <c r="C1027" s="651" t="s">
        <v>1223</v>
      </c>
      <c r="D1027" s="435" t="s">
        <v>340</v>
      </c>
      <c r="E1027" s="650" t="s">
        <v>1224</v>
      </c>
      <c r="F1027" s="651">
        <v>201511</v>
      </c>
      <c r="G1027" s="652">
        <v>13.9</v>
      </c>
      <c r="H1027" s="112">
        <f t="shared" si="36"/>
        <v>2016</v>
      </c>
      <c r="I1027" s="313">
        <v>20</v>
      </c>
      <c r="J1027" s="107" t="s">
        <v>189</v>
      </c>
      <c r="K1027" s="103"/>
      <c r="L1027" s="101"/>
      <c r="M1027" s="101">
        <f t="shared" si="37"/>
        <v>3401</v>
      </c>
      <c r="O1027" s="101"/>
      <c r="P1027" s="101"/>
      <c r="Q1027" s="101"/>
      <c r="R1027" s="101"/>
    </row>
    <row r="1028" spans="2:18" ht="15">
      <c r="B1028" s="650" t="s">
        <v>319</v>
      </c>
      <c r="C1028" s="651" t="s">
        <v>1223</v>
      </c>
      <c r="D1028" s="435" t="s">
        <v>340</v>
      </c>
      <c r="E1028" s="650" t="s">
        <v>1224</v>
      </c>
      <c r="F1028" s="651">
        <v>201512</v>
      </c>
      <c r="G1028" s="652">
        <v>2.98</v>
      </c>
      <c r="H1028" s="112">
        <f t="shared" si="36"/>
        <v>2016</v>
      </c>
      <c r="I1028" s="313">
        <v>20</v>
      </c>
      <c r="J1028" s="107" t="s">
        <v>189</v>
      </c>
      <c r="K1028" s="103"/>
      <c r="L1028" s="101"/>
      <c r="M1028" s="101">
        <f t="shared" si="37"/>
        <v>3401</v>
      </c>
      <c r="O1028" s="101"/>
      <c r="P1028" s="101"/>
      <c r="Q1028" s="101"/>
      <c r="R1028" s="101"/>
    </row>
    <row r="1029" spans="2:18" ht="15">
      <c r="B1029" s="650" t="s">
        <v>319</v>
      </c>
      <c r="C1029" s="651" t="s">
        <v>1223</v>
      </c>
      <c r="D1029" s="435" t="s">
        <v>340</v>
      </c>
      <c r="E1029" s="650" t="s">
        <v>1224</v>
      </c>
      <c r="F1029" s="651">
        <v>201512</v>
      </c>
      <c r="G1029" s="652">
        <v>102.76</v>
      </c>
      <c r="H1029" s="112">
        <f t="shared" si="36"/>
        <v>2016</v>
      </c>
      <c r="I1029" s="313">
        <v>20</v>
      </c>
      <c r="J1029" s="107" t="s">
        <v>189</v>
      </c>
      <c r="K1029" s="103"/>
      <c r="L1029" s="101"/>
      <c r="M1029" s="101">
        <f t="shared" si="37"/>
        <v>3401</v>
      </c>
      <c r="O1029" s="101"/>
      <c r="P1029" s="101"/>
      <c r="Q1029" s="101"/>
      <c r="R1029" s="101"/>
    </row>
    <row r="1030" spans="2:18">
      <c r="B1030" s="650" t="s">
        <v>326</v>
      </c>
      <c r="C1030" s="651" t="s">
        <v>1015</v>
      </c>
      <c r="D1030" s="434" t="s">
        <v>340</v>
      </c>
      <c r="E1030" s="650" t="s">
        <v>1016</v>
      </c>
      <c r="F1030" s="651">
        <v>201509</v>
      </c>
      <c r="G1030" s="652">
        <v>-2409.79</v>
      </c>
      <c r="H1030" s="112">
        <f t="shared" si="36"/>
        <v>2015</v>
      </c>
      <c r="I1030" s="313">
        <v>20</v>
      </c>
      <c r="J1030" s="107" t="s">
        <v>189</v>
      </c>
      <c r="K1030" s="103"/>
      <c r="L1030" s="101"/>
      <c r="M1030" s="101">
        <f t="shared" si="37"/>
        <v>3401</v>
      </c>
      <c r="O1030" s="101"/>
      <c r="P1030" s="101"/>
      <c r="Q1030" s="101"/>
      <c r="R1030" s="101"/>
    </row>
    <row r="1031" spans="2:18">
      <c r="B1031" s="650" t="s">
        <v>326</v>
      </c>
      <c r="C1031" s="651" t="s">
        <v>1015</v>
      </c>
      <c r="D1031" s="434" t="s">
        <v>340</v>
      </c>
      <c r="E1031" s="650" t="s">
        <v>1016</v>
      </c>
      <c r="F1031" s="651">
        <v>201509</v>
      </c>
      <c r="G1031" s="652">
        <v>-48.32</v>
      </c>
      <c r="H1031" s="112">
        <f t="shared" si="36"/>
        <v>2015</v>
      </c>
      <c r="I1031" s="313">
        <v>20</v>
      </c>
      <c r="J1031" s="107" t="s">
        <v>189</v>
      </c>
      <c r="K1031" s="103"/>
      <c r="L1031" s="101"/>
      <c r="M1031" s="101">
        <f t="shared" si="37"/>
        <v>3401</v>
      </c>
      <c r="O1031" s="101"/>
      <c r="P1031" s="101"/>
      <c r="Q1031" s="101"/>
      <c r="R1031" s="101"/>
    </row>
    <row r="1032" spans="2:18" ht="15">
      <c r="B1032" s="650" t="s">
        <v>326</v>
      </c>
      <c r="C1032" s="651" t="s">
        <v>1015</v>
      </c>
      <c r="D1032" s="435" t="s">
        <v>340</v>
      </c>
      <c r="E1032" s="650" t="s">
        <v>1016</v>
      </c>
      <c r="F1032" s="651">
        <v>201510</v>
      </c>
      <c r="G1032" s="652">
        <v>-20775.07</v>
      </c>
      <c r="H1032" s="112">
        <f t="shared" si="36"/>
        <v>2016</v>
      </c>
      <c r="I1032" s="313">
        <v>20</v>
      </c>
      <c r="J1032" s="107" t="s">
        <v>189</v>
      </c>
      <c r="K1032" s="103"/>
      <c r="L1032" s="101"/>
      <c r="M1032" s="101">
        <f t="shared" si="37"/>
        <v>3401</v>
      </c>
      <c r="O1032" s="101"/>
      <c r="P1032" s="101"/>
      <c r="Q1032" s="101"/>
      <c r="R1032" s="101"/>
    </row>
    <row r="1033" spans="2:18" ht="15">
      <c r="B1033" s="650" t="s">
        <v>326</v>
      </c>
      <c r="C1033" s="651" t="s">
        <v>1015</v>
      </c>
      <c r="D1033" s="435" t="s">
        <v>340</v>
      </c>
      <c r="E1033" s="650" t="s">
        <v>1016</v>
      </c>
      <c r="F1033" s="651">
        <v>201510</v>
      </c>
      <c r="G1033" s="652">
        <v>-416.57</v>
      </c>
      <c r="H1033" s="112">
        <f t="shared" si="36"/>
        <v>2016</v>
      </c>
      <c r="I1033" s="313">
        <v>20</v>
      </c>
      <c r="J1033" s="107" t="s">
        <v>189</v>
      </c>
      <c r="K1033" s="103"/>
      <c r="L1033" s="101"/>
      <c r="M1033" s="101">
        <f t="shared" si="37"/>
        <v>3401</v>
      </c>
      <c r="O1033" s="101"/>
      <c r="P1033" s="101"/>
      <c r="Q1033" s="101"/>
      <c r="R1033" s="101"/>
    </row>
    <row r="1034" spans="2:18">
      <c r="B1034" s="650" t="s">
        <v>326</v>
      </c>
      <c r="C1034" s="651" t="s">
        <v>724</v>
      </c>
      <c r="D1034" s="434" t="s">
        <v>340</v>
      </c>
      <c r="E1034" s="650" t="s">
        <v>1196</v>
      </c>
      <c r="F1034" s="651">
        <v>201509</v>
      </c>
      <c r="G1034" s="652">
        <v>-950.63</v>
      </c>
      <c r="H1034" s="112">
        <f t="shared" si="36"/>
        <v>2015</v>
      </c>
      <c r="I1034" s="313">
        <v>20</v>
      </c>
      <c r="J1034" s="107" t="s">
        <v>189</v>
      </c>
      <c r="K1034" s="103"/>
      <c r="L1034" s="101"/>
      <c r="M1034" s="101">
        <f t="shared" si="37"/>
        <v>3401</v>
      </c>
      <c r="O1034" s="101"/>
      <c r="P1034" s="101"/>
      <c r="Q1034" s="101"/>
      <c r="R1034" s="101"/>
    </row>
    <row r="1035" spans="2:18">
      <c r="B1035" s="650" t="s">
        <v>319</v>
      </c>
      <c r="C1035" s="651" t="s">
        <v>581</v>
      </c>
      <c r="D1035" s="434" t="s">
        <v>340</v>
      </c>
      <c r="E1035" s="650" t="s">
        <v>1197</v>
      </c>
      <c r="F1035" s="651">
        <v>201509</v>
      </c>
      <c r="G1035" s="652">
        <v>0.6</v>
      </c>
      <c r="H1035" s="112">
        <f t="shared" si="36"/>
        <v>2015</v>
      </c>
      <c r="I1035" s="313">
        <v>20</v>
      </c>
      <c r="J1035" s="107" t="s">
        <v>189</v>
      </c>
      <c r="K1035" s="103"/>
      <c r="L1035" s="101"/>
      <c r="M1035" s="101">
        <f t="shared" si="37"/>
        <v>3401</v>
      </c>
      <c r="O1035" s="101"/>
      <c r="P1035" s="101"/>
      <c r="Q1035" s="101"/>
      <c r="R1035" s="101"/>
    </row>
    <row r="1036" spans="2:18">
      <c r="B1036" s="650" t="s">
        <v>319</v>
      </c>
      <c r="C1036" s="651" t="s">
        <v>768</v>
      </c>
      <c r="D1036" s="434" t="s">
        <v>469</v>
      </c>
      <c r="E1036" s="650" t="s">
        <v>1225</v>
      </c>
      <c r="F1036" s="651">
        <v>201509</v>
      </c>
      <c r="G1036" s="652">
        <v>-320.49</v>
      </c>
      <c r="H1036" s="112">
        <f t="shared" si="36"/>
        <v>2015</v>
      </c>
      <c r="I1036" s="313">
        <v>20</v>
      </c>
      <c r="J1036" s="107" t="s">
        <v>189</v>
      </c>
      <c r="K1036" s="103"/>
      <c r="L1036" s="101"/>
      <c r="M1036" s="101">
        <f t="shared" si="37"/>
        <v>3401</v>
      </c>
      <c r="O1036" s="101"/>
      <c r="P1036" s="101"/>
      <c r="Q1036" s="101"/>
      <c r="R1036" s="101"/>
    </row>
    <row r="1037" spans="2:18">
      <c r="B1037" s="650" t="s">
        <v>319</v>
      </c>
      <c r="C1037" s="651" t="s">
        <v>768</v>
      </c>
      <c r="D1037" s="434" t="s">
        <v>469</v>
      </c>
      <c r="E1037" s="650" t="s">
        <v>1225</v>
      </c>
      <c r="F1037" s="651">
        <v>201509</v>
      </c>
      <c r="G1037" s="652">
        <v>-12.89</v>
      </c>
      <c r="H1037" s="112">
        <f t="shared" si="36"/>
        <v>2015</v>
      </c>
      <c r="I1037" s="313">
        <v>20</v>
      </c>
      <c r="J1037" s="107" t="s">
        <v>189</v>
      </c>
      <c r="K1037" s="103"/>
      <c r="L1037" s="101"/>
      <c r="M1037" s="101">
        <f t="shared" si="37"/>
        <v>3401</v>
      </c>
      <c r="O1037" s="101"/>
      <c r="P1037" s="101"/>
      <c r="Q1037" s="101"/>
      <c r="R1037" s="101"/>
    </row>
    <row r="1038" spans="2:18">
      <c r="B1038" s="650" t="s">
        <v>319</v>
      </c>
      <c r="C1038" s="651" t="s">
        <v>762</v>
      </c>
      <c r="D1038" s="434" t="s">
        <v>340</v>
      </c>
      <c r="E1038" s="650" t="s">
        <v>763</v>
      </c>
      <c r="F1038" s="651">
        <v>201509</v>
      </c>
      <c r="G1038" s="652">
        <v>-283.59000000000003</v>
      </c>
      <c r="H1038" s="112">
        <f t="shared" si="36"/>
        <v>2015</v>
      </c>
      <c r="I1038" s="313">
        <v>20</v>
      </c>
      <c r="J1038" s="107" t="s">
        <v>189</v>
      </c>
      <c r="K1038" s="103"/>
      <c r="L1038" s="101"/>
      <c r="M1038" s="101">
        <f t="shared" si="37"/>
        <v>3401</v>
      </c>
      <c r="O1038" s="101"/>
      <c r="P1038" s="101"/>
      <c r="Q1038" s="101"/>
      <c r="R1038" s="101"/>
    </row>
    <row r="1039" spans="2:18">
      <c r="B1039" s="650" t="s">
        <v>319</v>
      </c>
      <c r="C1039" s="651" t="s">
        <v>1226</v>
      </c>
      <c r="D1039" s="434" t="s">
        <v>340</v>
      </c>
      <c r="E1039" s="650" t="s">
        <v>1227</v>
      </c>
      <c r="F1039" s="651">
        <v>201509</v>
      </c>
      <c r="G1039" s="652">
        <v>23625.4</v>
      </c>
      <c r="H1039" s="112">
        <f t="shared" si="36"/>
        <v>2015</v>
      </c>
      <c r="I1039" s="313">
        <v>20</v>
      </c>
      <c r="J1039" s="107" t="s">
        <v>189</v>
      </c>
      <c r="K1039" s="103"/>
      <c r="L1039" s="101"/>
      <c r="M1039" s="101">
        <f t="shared" si="37"/>
        <v>3401</v>
      </c>
      <c r="O1039" s="101"/>
      <c r="P1039" s="101"/>
      <c r="Q1039" s="101"/>
      <c r="R1039" s="101"/>
    </row>
    <row r="1040" spans="2:18" ht="15">
      <c r="B1040" s="650" t="s">
        <v>319</v>
      </c>
      <c r="C1040" s="651" t="s">
        <v>1226</v>
      </c>
      <c r="D1040" s="435" t="s">
        <v>340</v>
      </c>
      <c r="E1040" s="650" t="s">
        <v>1227</v>
      </c>
      <c r="F1040" s="651">
        <v>201510</v>
      </c>
      <c r="G1040" s="652">
        <v>2625.82</v>
      </c>
      <c r="H1040" s="112">
        <f t="shared" si="36"/>
        <v>2016</v>
      </c>
      <c r="I1040" s="313">
        <v>20</v>
      </c>
      <c r="J1040" s="107" t="s">
        <v>189</v>
      </c>
      <c r="K1040" s="103"/>
      <c r="L1040" s="101"/>
      <c r="M1040" s="101">
        <f t="shared" si="37"/>
        <v>3401</v>
      </c>
      <c r="O1040" s="101"/>
      <c r="P1040" s="101"/>
      <c r="Q1040" s="101"/>
      <c r="R1040" s="101"/>
    </row>
    <row r="1041" spans="2:18" ht="15">
      <c r="B1041" s="650" t="s">
        <v>319</v>
      </c>
      <c r="C1041" s="651" t="s">
        <v>1226</v>
      </c>
      <c r="D1041" s="435" t="s">
        <v>340</v>
      </c>
      <c r="E1041" s="650" t="s">
        <v>1227</v>
      </c>
      <c r="F1041" s="651">
        <v>201511</v>
      </c>
      <c r="G1041" s="652">
        <v>473.53</v>
      </c>
      <c r="H1041" s="112">
        <f t="shared" si="36"/>
        <v>2016</v>
      </c>
      <c r="I1041" s="313">
        <v>20</v>
      </c>
      <c r="J1041" s="107" t="s">
        <v>189</v>
      </c>
      <c r="K1041" s="103"/>
      <c r="L1041" s="101"/>
      <c r="M1041" s="101">
        <f t="shared" si="37"/>
        <v>3401</v>
      </c>
      <c r="O1041" s="101"/>
      <c r="P1041" s="101"/>
      <c r="Q1041" s="101"/>
      <c r="R1041" s="101"/>
    </row>
    <row r="1042" spans="2:18" ht="15">
      <c r="B1042" s="650" t="s">
        <v>319</v>
      </c>
      <c r="C1042" s="651" t="s">
        <v>1226</v>
      </c>
      <c r="D1042" s="435" t="s">
        <v>340</v>
      </c>
      <c r="E1042" s="650" t="s">
        <v>1227</v>
      </c>
      <c r="F1042" s="651">
        <v>201512</v>
      </c>
      <c r="G1042" s="652">
        <v>17.420000000000002</v>
      </c>
      <c r="H1042" s="112">
        <f t="shared" si="36"/>
        <v>2016</v>
      </c>
      <c r="I1042" s="313">
        <v>20</v>
      </c>
      <c r="J1042" s="107" t="s">
        <v>189</v>
      </c>
      <c r="K1042" s="103"/>
      <c r="L1042" s="101"/>
      <c r="M1042" s="101">
        <f t="shared" si="37"/>
        <v>3401</v>
      </c>
      <c r="O1042" s="101"/>
      <c r="P1042" s="101"/>
      <c r="Q1042" s="101"/>
      <c r="R1042" s="101"/>
    </row>
    <row r="1043" spans="2:18">
      <c r="B1043" s="650" t="s">
        <v>326</v>
      </c>
      <c r="C1043" s="651" t="s">
        <v>1228</v>
      </c>
      <c r="D1043" s="434" t="s">
        <v>340</v>
      </c>
      <c r="E1043" s="650" t="s">
        <v>1229</v>
      </c>
      <c r="F1043" s="651">
        <v>201509</v>
      </c>
      <c r="G1043" s="652">
        <v>12921.93</v>
      </c>
      <c r="H1043" s="112">
        <f t="shared" si="36"/>
        <v>2015</v>
      </c>
      <c r="I1043" s="313">
        <v>20</v>
      </c>
      <c r="J1043" s="107" t="s">
        <v>189</v>
      </c>
      <c r="K1043" s="103"/>
      <c r="L1043" s="101"/>
      <c r="M1043" s="101">
        <f t="shared" si="37"/>
        <v>3401</v>
      </c>
      <c r="O1043" s="101"/>
      <c r="P1043" s="101"/>
      <c r="Q1043" s="101"/>
      <c r="R1043" s="101"/>
    </row>
    <row r="1044" spans="2:18">
      <c r="B1044" s="650" t="s">
        <v>326</v>
      </c>
      <c r="C1044" s="651" t="s">
        <v>1228</v>
      </c>
      <c r="D1044" s="434" t="s">
        <v>340</v>
      </c>
      <c r="E1044" s="650" t="s">
        <v>1229</v>
      </c>
      <c r="F1044" s="651">
        <v>201509</v>
      </c>
      <c r="G1044" s="652">
        <v>626.03</v>
      </c>
      <c r="H1044" s="112">
        <f t="shared" si="36"/>
        <v>2015</v>
      </c>
      <c r="I1044" s="313">
        <v>20</v>
      </c>
      <c r="J1044" s="107" t="s">
        <v>189</v>
      </c>
      <c r="K1044" s="103"/>
      <c r="L1044" s="101"/>
      <c r="M1044" s="101">
        <f t="shared" si="37"/>
        <v>3401</v>
      </c>
      <c r="O1044" s="101"/>
      <c r="P1044" s="101"/>
      <c r="Q1044" s="101"/>
      <c r="R1044" s="101"/>
    </row>
    <row r="1045" spans="2:18" ht="15">
      <c r="B1045" s="650" t="s">
        <v>326</v>
      </c>
      <c r="C1045" s="651" t="s">
        <v>1228</v>
      </c>
      <c r="D1045" s="435" t="s">
        <v>340</v>
      </c>
      <c r="E1045" s="650" t="s">
        <v>1229</v>
      </c>
      <c r="F1045" s="651">
        <v>201510</v>
      </c>
      <c r="G1045" s="652">
        <v>300.47000000000003</v>
      </c>
      <c r="H1045" s="112">
        <f t="shared" si="36"/>
        <v>2016</v>
      </c>
      <c r="I1045" s="313">
        <v>20</v>
      </c>
      <c r="J1045" s="107" t="s">
        <v>189</v>
      </c>
      <c r="K1045" s="103"/>
      <c r="L1045" s="101"/>
      <c r="M1045" s="101">
        <f t="shared" si="37"/>
        <v>3401</v>
      </c>
      <c r="O1045" s="101"/>
      <c r="P1045" s="101"/>
      <c r="Q1045" s="101"/>
      <c r="R1045" s="101"/>
    </row>
    <row r="1046" spans="2:18" ht="15">
      <c r="B1046" s="650" t="s">
        <v>326</v>
      </c>
      <c r="C1046" s="651" t="s">
        <v>1228</v>
      </c>
      <c r="D1046" s="435" t="s">
        <v>340</v>
      </c>
      <c r="E1046" s="650" t="s">
        <v>1229</v>
      </c>
      <c r="F1046" s="651">
        <v>201510</v>
      </c>
      <c r="G1046" s="652">
        <v>14.56</v>
      </c>
      <c r="H1046" s="112">
        <f t="shared" si="36"/>
        <v>2016</v>
      </c>
      <c r="I1046" s="313">
        <v>20</v>
      </c>
      <c r="J1046" s="107" t="s">
        <v>189</v>
      </c>
      <c r="K1046" s="103"/>
      <c r="L1046" s="101"/>
      <c r="M1046" s="101">
        <f t="shared" si="37"/>
        <v>3401</v>
      </c>
      <c r="O1046" s="101"/>
      <c r="P1046" s="101"/>
      <c r="Q1046" s="101"/>
      <c r="R1046" s="101"/>
    </row>
    <row r="1047" spans="2:18" ht="15">
      <c r="B1047" s="650" t="s">
        <v>326</v>
      </c>
      <c r="C1047" s="651" t="s">
        <v>1228</v>
      </c>
      <c r="D1047" s="435" t="s">
        <v>340</v>
      </c>
      <c r="E1047" s="650" t="s">
        <v>1229</v>
      </c>
      <c r="F1047" s="651">
        <v>201511</v>
      </c>
      <c r="G1047" s="652">
        <v>-2.21</v>
      </c>
      <c r="H1047" s="112">
        <f t="shared" si="36"/>
        <v>2016</v>
      </c>
      <c r="I1047" s="313">
        <v>20</v>
      </c>
      <c r="J1047" s="107" t="s">
        <v>189</v>
      </c>
      <c r="K1047" s="103"/>
      <c r="L1047" s="101"/>
      <c r="M1047" s="101">
        <f t="shared" si="37"/>
        <v>3401</v>
      </c>
      <c r="O1047" s="101"/>
      <c r="P1047" s="101"/>
      <c r="Q1047" s="101"/>
      <c r="R1047" s="101"/>
    </row>
    <row r="1048" spans="2:18" ht="15">
      <c r="B1048" s="650" t="s">
        <v>326</v>
      </c>
      <c r="C1048" s="651" t="s">
        <v>1228</v>
      </c>
      <c r="D1048" s="435" t="s">
        <v>340</v>
      </c>
      <c r="E1048" s="650" t="s">
        <v>1229</v>
      </c>
      <c r="F1048" s="651">
        <v>201511</v>
      </c>
      <c r="G1048" s="652">
        <v>-0.11</v>
      </c>
      <c r="H1048" s="112">
        <f t="shared" si="36"/>
        <v>2016</v>
      </c>
      <c r="I1048" s="313">
        <v>20</v>
      </c>
      <c r="J1048" s="107" t="s">
        <v>189</v>
      </c>
      <c r="K1048" s="103"/>
      <c r="L1048" s="101"/>
      <c r="M1048" s="101">
        <f t="shared" si="37"/>
        <v>3401</v>
      </c>
      <c r="O1048" s="101"/>
      <c r="P1048" s="101"/>
      <c r="Q1048" s="101"/>
      <c r="R1048" s="101"/>
    </row>
    <row r="1049" spans="2:18" ht="15">
      <c r="B1049" s="650" t="s">
        <v>326</v>
      </c>
      <c r="C1049" s="651" t="s">
        <v>1228</v>
      </c>
      <c r="D1049" s="435" t="s">
        <v>340</v>
      </c>
      <c r="E1049" s="650" t="s">
        <v>1229</v>
      </c>
      <c r="F1049" s="651">
        <v>201512</v>
      </c>
      <c r="G1049" s="652">
        <v>132.71</v>
      </c>
      <c r="H1049" s="112">
        <f t="shared" si="36"/>
        <v>2016</v>
      </c>
      <c r="I1049" s="313">
        <v>20</v>
      </c>
      <c r="J1049" s="107" t="s">
        <v>189</v>
      </c>
      <c r="K1049" s="103"/>
      <c r="L1049" s="101"/>
      <c r="M1049" s="101">
        <f t="shared" si="37"/>
        <v>3401</v>
      </c>
      <c r="O1049" s="101"/>
      <c r="P1049" s="101"/>
      <c r="Q1049" s="101"/>
      <c r="R1049" s="101"/>
    </row>
    <row r="1050" spans="2:18" ht="15">
      <c r="B1050" s="650" t="s">
        <v>326</v>
      </c>
      <c r="C1050" s="651" t="s">
        <v>1228</v>
      </c>
      <c r="D1050" s="435" t="s">
        <v>340</v>
      </c>
      <c r="E1050" s="650" t="s">
        <v>1229</v>
      </c>
      <c r="F1050" s="651">
        <v>201512</v>
      </c>
      <c r="G1050" s="652">
        <v>2739.51</v>
      </c>
      <c r="H1050" s="112">
        <f t="shared" si="36"/>
        <v>2016</v>
      </c>
      <c r="I1050" s="313">
        <v>20</v>
      </c>
      <c r="J1050" s="107" t="s">
        <v>189</v>
      </c>
      <c r="K1050" s="103"/>
      <c r="L1050" s="101"/>
      <c r="M1050" s="101">
        <f t="shared" si="37"/>
        <v>3401</v>
      </c>
      <c r="O1050" s="101"/>
      <c r="P1050" s="101"/>
      <c r="Q1050" s="101"/>
      <c r="R1050" s="101"/>
    </row>
    <row r="1051" spans="2:18">
      <c r="B1051" s="650" t="s">
        <v>326</v>
      </c>
      <c r="C1051" s="651" t="s">
        <v>1230</v>
      </c>
      <c r="D1051" s="434" t="s">
        <v>340</v>
      </c>
      <c r="E1051" s="650" t="s">
        <v>1231</v>
      </c>
      <c r="F1051" s="651">
        <v>201509</v>
      </c>
      <c r="G1051" s="652">
        <v>-604.93000000000006</v>
      </c>
      <c r="H1051" s="112">
        <f t="shared" si="36"/>
        <v>2015</v>
      </c>
      <c r="I1051" s="313">
        <v>20</v>
      </c>
      <c r="J1051" s="107" t="s">
        <v>189</v>
      </c>
      <c r="K1051" s="103"/>
      <c r="L1051" s="101"/>
      <c r="M1051" s="101">
        <f t="shared" si="37"/>
        <v>3401</v>
      </c>
      <c r="O1051" s="101"/>
      <c r="P1051" s="101"/>
      <c r="Q1051" s="101"/>
      <c r="R1051" s="101"/>
    </row>
    <row r="1052" spans="2:18">
      <c r="B1052" s="650" t="s">
        <v>319</v>
      </c>
      <c r="C1052" s="651" t="s">
        <v>792</v>
      </c>
      <c r="D1052" s="434" t="s">
        <v>469</v>
      </c>
      <c r="E1052" s="650" t="s">
        <v>793</v>
      </c>
      <c r="F1052" s="651">
        <v>201509</v>
      </c>
      <c r="G1052" s="652">
        <v>-25416.73</v>
      </c>
      <c r="H1052" s="112">
        <f t="shared" si="36"/>
        <v>2015</v>
      </c>
      <c r="I1052" s="313">
        <v>20</v>
      </c>
      <c r="J1052" s="107" t="s">
        <v>189</v>
      </c>
      <c r="K1052" s="103"/>
      <c r="L1052" s="101"/>
      <c r="M1052" s="101">
        <f t="shared" si="37"/>
        <v>3401</v>
      </c>
      <c r="O1052" s="101"/>
      <c r="P1052" s="101"/>
      <c r="Q1052" s="101"/>
      <c r="R1052" s="101"/>
    </row>
    <row r="1053" spans="2:18">
      <c r="B1053" s="650" t="s">
        <v>319</v>
      </c>
      <c r="C1053" s="651" t="s">
        <v>792</v>
      </c>
      <c r="D1053" s="434" t="s">
        <v>469</v>
      </c>
      <c r="E1053" s="650" t="s">
        <v>793</v>
      </c>
      <c r="F1053" s="651">
        <v>201509</v>
      </c>
      <c r="G1053" s="652">
        <v>-5095.22</v>
      </c>
      <c r="H1053" s="112">
        <f t="shared" ref="H1053:H1182" si="38">IF(F1053&gt;$H$5,0+2016,0+2015)</f>
        <v>2015</v>
      </c>
      <c r="I1053" s="313">
        <v>20</v>
      </c>
      <c r="J1053" s="107" t="s">
        <v>189</v>
      </c>
      <c r="K1053" s="103"/>
      <c r="L1053" s="101"/>
      <c r="M1053" s="101">
        <f t="shared" si="37"/>
        <v>3401</v>
      </c>
      <c r="O1053" s="101"/>
      <c r="P1053" s="101"/>
      <c r="Q1053" s="101"/>
      <c r="R1053" s="101"/>
    </row>
    <row r="1054" spans="2:18" ht="15">
      <c r="B1054" s="650" t="s">
        <v>319</v>
      </c>
      <c r="C1054" s="651" t="s">
        <v>792</v>
      </c>
      <c r="D1054" s="435" t="s">
        <v>469</v>
      </c>
      <c r="E1054" s="650" t="s">
        <v>793</v>
      </c>
      <c r="F1054" s="651">
        <v>201510</v>
      </c>
      <c r="G1054" s="652">
        <v>-246.23</v>
      </c>
      <c r="H1054" s="112">
        <f t="shared" si="38"/>
        <v>2016</v>
      </c>
      <c r="I1054" s="313">
        <v>20</v>
      </c>
      <c r="J1054" s="107" t="s">
        <v>189</v>
      </c>
      <c r="K1054" s="103"/>
      <c r="L1054" s="101"/>
      <c r="M1054" s="101">
        <f t="shared" si="37"/>
        <v>3401</v>
      </c>
      <c r="O1054" s="101"/>
      <c r="P1054" s="101"/>
      <c r="Q1054" s="101"/>
      <c r="R1054" s="101"/>
    </row>
    <row r="1055" spans="2:18" ht="15">
      <c r="B1055" s="650" t="s">
        <v>319</v>
      </c>
      <c r="C1055" s="651" t="s">
        <v>792</v>
      </c>
      <c r="D1055" s="435" t="s">
        <v>469</v>
      </c>
      <c r="E1055" s="650" t="s">
        <v>793</v>
      </c>
      <c r="F1055" s="651">
        <v>201510</v>
      </c>
      <c r="G1055" s="652">
        <v>-3.14</v>
      </c>
      <c r="H1055" s="112">
        <f t="shared" si="38"/>
        <v>2016</v>
      </c>
      <c r="I1055" s="313">
        <v>20</v>
      </c>
      <c r="J1055" s="107" t="s">
        <v>189</v>
      </c>
      <c r="K1055" s="103"/>
      <c r="L1055" s="101"/>
      <c r="M1055" s="101">
        <f t="shared" si="37"/>
        <v>3401</v>
      </c>
      <c r="O1055" s="101"/>
      <c r="P1055" s="101"/>
      <c r="Q1055" s="101"/>
      <c r="R1055" s="101"/>
    </row>
    <row r="1056" spans="2:18">
      <c r="B1056" s="650" t="s">
        <v>319</v>
      </c>
      <c r="C1056" s="651" t="s">
        <v>794</v>
      </c>
      <c r="D1056" s="434" t="s">
        <v>469</v>
      </c>
      <c r="E1056" s="650" t="s">
        <v>795</v>
      </c>
      <c r="F1056" s="651">
        <v>201509</v>
      </c>
      <c r="G1056" s="652">
        <v>-2161.42</v>
      </c>
      <c r="H1056" s="112">
        <f t="shared" si="38"/>
        <v>2015</v>
      </c>
      <c r="I1056" s="313">
        <v>20</v>
      </c>
      <c r="J1056" s="107" t="s">
        <v>189</v>
      </c>
      <c r="K1056" s="103"/>
      <c r="L1056" s="101"/>
      <c r="M1056" s="101">
        <f t="shared" si="37"/>
        <v>3401</v>
      </c>
      <c r="O1056" s="101"/>
      <c r="P1056" s="101"/>
      <c r="Q1056" s="101"/>
      <c r="R1056" s="101"/>
    </row>
    <row r="1057" spans="2:18">
      <c r="B1057" s="650" t="s">
        <v>319</v>
      </c>
      <c r="C1057" s="651" t="s">
        <v>794</v>
      </c>
      <c r="D1057" s="434" t="s">
        <v>469</v>
      </c>
      <c r="E1057" s="650" t="s">
        <v>795</v>
      </c>
      <c r="F1057" s="651">
        <v>201509</v>
      </c>
      <c r="G1057" s="652">
        <v>-21.7</v>
      </c>
      <c r="H1057" s="112">
        <f t="shared" si="38"/>
        <v>2015</v>
      </c>
      <c r="I1057" s="313">
        <v>20</v>
      </c>
      <c r="J1057" s="107" t="s">
        <v>189</v>
      </c>
      <c r="K1057" s="103"/>
      <c r="L1057" s="101"/>
      <c r="M1057" s="101">
        <f t="shared" si="37"/>
        <v>3401</v>
      </c>
      <c r="O1057" s="101"/>
      <c r="P1057" s="101"/>
      <c r="Q1057" s="101"/>
      <c r="R1057" s="101"/>
    </row>
    <row r="1058" spans="2:18">
      <c r="B1058" s="650" t="s">
        <v>326</v>
      </c>
      <c r="C1058" s="651" t="s">
        <v>796</v>
      </c>
      <c r="D1058" s="434" t="s">
        <v>340</v>
      </c>
      <c r="E1058" s="650" t="s">
        <v>1198</v>
      </c>
      <c r="F1058" s="651">
        <v>201509</v>
      </c>
      <c r="G1058" s="652">
        <v>-1403.3</v>
      </c>
      <c r="H1058" s="112">
        <f t="shared" si="38"/>
        <v>2015</v>
      </c>
      <c r="I1058" s="313">
        <v>20</v>
      </c>
      <c r="J1058" s="107" t="s">
        <v>189</v>
      </c>
      <c r="K1058" s="103"/>
      <c r="L1058" s="101"/>
      <c r="M1058" s="101">
        <f t="shared" si="37"/>
        <v>3401</v>
      </c>
      <c r="O1058" s="101"/>
      <c r="P1058" s="101"/>
      <c r="Q1058" s="101"/>
      <c r="R1058" s="101"/>
    </row>
    <row r="1059" spans="2:18">
      <c r="B1059" s="650" t="s">
        <v>326</v>
      </c>
      <c r="C1059" s="651" t="s">
        <v>796</v>
      </c>
      <c r="D1059" s="434" t="s">
        <v>340</v>
      </c>
      <c r="E1059" s="650" t="s">
        <v>1198</v>
      </c>
      <c r="F1059" s="651">
        <v>201509</v>
      </c>
      <c r="G1059" s="652">
        <v>168.71</v>
      </c>
      <c r="H1059" s="112">
        <f t="shared" si="38"/>
        <v>2015</v>
      </c>
      <c r="I1059" s="313">
        <v>20</v>
      </c>
      <c r="J1059" s="107" t="s">
        <v>189</v>
      </c>
      <c r="K1059" s="103"/>
      <c r="L1059" s="101"/>
      <c r="M1059" s="101">
        <f t="shared" si="37"/>
        <v>3401</v>
      </c>
      <c r="O1059" s="101"/>
      <c r="P1059" s="101"/>
      <c r="Q1059" s="101"/>
      <c r="R1059" s="101"/>
    </row>
    <row r="1060" spans="2:18" ht="15">
      <c r="B1060" s="650" t="s">
        <v>326</v>
      </c>
      <c r="C1060" s="651" t="s">
        <v>796</v>
      </c>
      <c r="D1060" s="435" t="s">
        <v>340</v>
      </c>
      <c r="E1060" s="650" t="s">
        <v>797</v>
      </c>
      <c r="F1060" s="651">
        <v>201510</v>
      </c>
      <c r="G1060" s="652">
        <v>-1012.81</v>
      </c>
      <c r="H1060" s="112">
        <f t="shared" si="38"/>
        <v>2016</v>
      </c>
      <c r="I1060" s="313">
        <v>20</v>
      </c>
      <c r="J1060" s="107" t="s">
        <v>189</v>
      </c>
      <c r="K1060" s="103"/>
      <c r="L1060" s="101"/>
      <c r="M1060" s="101">
        <f t="shared" si="37"/>
        <v>3401</v>
      </c>
      <c r="O1060" s="101"/>
      <c r="P1060" s="101"/>
      <c r="Q1060" s="101"/>
      <c r="R1060" s="101"/>
    </row>
    <row r="1061" spans="2:18" ht="15">
      <c r="B1061" s="650" t="s">
        <v>326</v>
      </c>
      <c r="C1061" s="651" t="s">
        <v>796</v>
      </c>
      <c r="D1061" s="435" t="s">
        <v>340</v>
      </c>
      <c r="E1061" s="650" t="s">
        <v>797</v>
      </c>
      <c r="F1061" s="651">
        <v>201510</v>
      </c>
      <c r="G1061" s="652">
        <v>-13.83</v>
      </c>
      <c r="H1061" s="112">
        <f t="shared" si="38"/>
        <v>2016</v>
      </c>
      <c r="I1061" s="313">
        <v>20</v>
      </c>
      <c r="J1061" s="107" t="s">
        <v>189</v>
      </c>
      <c r="K1061" s="103"/>
      <c r="L1061" s="101"/>
      <c r="M1061" s="101">
        <f t="shared" si="37"/>
        <v>3401</v>
      </c>
      <c r="O1061" s="101"/>
      <c r="P1061" s="101"/>
      <c r="Q1061" s="101"/>
      <c r="R1061" s="101"/>
    </row>
    <row r="1062" spans="2:18">
      <c r="B1062" s="650" t="s">
        <v>319</v>
      </c>
      <c r="C1062" s="651" t="s">
        <v>1017</v>
      </c>
      <c r="D1062" s="434" t="s">
        <v>340</v>
      </c>
      <c r="E1062" s="650" t="s">
        <v>1018</v>
      </c>
      <c r="F1062" s="651">
        <v>201509</v>
      </c>
      <c r="G1062" s="652">
        <v>-1055.21</v>
      </c>
      <c r="H1062" s="112">
        <f t="shared" si="38"/>
        <v>2015</v>
      </c>
      <c r="I1062" s="313">
        <v>20</v>
      </c>
      <c r="J1062" s="107" t="s">
        <v>189</v>
      </c>
      <c r="K1062" s="103"/>
      <c r="L1062" s="101"/>
      <c r="M1062" s="101">
        <f t="shared" si="37"/>
        <v>3401</v>
      </c>
      <c r="O1062" s="101"/>
      <c r="P1062" s="101"/>
      <c r="Q1062" s="101"/>
      <c r="R1062" s="101"/>
    </row>
    <row r="1063" spans="2:18">
      <c r="B1063" s="650" t="s">
        <v>319</v>
      </c>
      <c r="C1063" s="651" t="s">
        <v>1199</v>
      </c>
      <c r="D1063" s="434" t="s">
        <v>469</v>
      </c>
      <c r="E1063" s="650" t="s">
        <v>1200</v>
      </c>
      <c r="F1063" s="651">
        <v>201509</v>
      </c>
      <c r="G1063" s="652">
        <v>131541.58000000002</v>
      </c>
      <c r="H1063" s="112">
        <f t="shared" si="38"/>
        <v>2015</v>
      </c>
      <c r="I1063" s="313">
        <v>20</v>
      </c>
      <c r="J1063" s="107" t="s">
        <v>189</v>
      </c>
      <c r="K1063" s="103"/>
      <c r="L1063" s="101"/>
      <c r="M1063" s="101">
        <f t="shared" si="37"/>
        <v>3401</v>
      </c>
      <c r="O1063" s="101"/>
      <c r="P1063" s="101"/>
      <c r="Q1063" s="101"/>
      <c r="R1063" s="101"/>
    </row>
    <row r="1064" spans="2:18">
      <c r="B1064" s="650" t="s">
        <v>319</v>
      </c>
      <c r="C1064" s="651" t="s">
        <v>1199</v>
      </c>
      <c r="D1064" s="434" t="s">
        <v>469</v>
      </c>
      <c r="E1064" s="650" t="s">
        <v>1200</v>
      </c>
      <c r="F1064" s="651">
        <v>201509</v>
      </c>
      <c r="G1064" s="652">
        <v>7352</v>
      </c>
      <c r="H1064" s="112">
        <f t="shared" si="38"/>
        <v>2015</v>
      </c>
      <c r="I1064" s="313">
        <v>20</v>
      </c>
      <c r="J1064" s="107" t="s">
        <v>189</v>
      </c>
      <c r="K1064" s="103"/>
      <c r="L1064" s="101"/>
      <c r="M1064" s="101">
        <f t="shared" si="37"/>
        <v>3401</v>
      </c>
      <c r="O1064" s="101"/>
      <c r="P1064" s="101"/>
      <c r="Q1064" s="101"/>
      <c r="R1064" s="101"/>
    </row>
    <row r="1065" spans="2:18" ht="15">
      <c r="B1065" s="650" t="s">
        <v>319</v>
      </c>
      <c r="C1065" s="651" t="s">
        <v>1199</v>
      </c>
      <c r="D1065" s="435" t="s">
        <v>469</v>
      </c>
      <c r="E1065" s="650" t="s">
        <v>1200</v>
      </c>
      <c r="F1065" s="651">
        <v>201510</v>
      </c>
      <c r="G1065" s="652">
        <v>320</v>
      </c>
      <c r="H1065" s="112">
        <f t="shared" si="38"/>
        <v>2016</v>
      </c>
      <c r="I1065" s="313">
        <v>20</v>
      </c>
      <c r="J1065" s="107" t="s">
        <v>189</v>
      </c>
      <c r="K1065" s="103"/>
      <c r="L1065" s="101"/>
      <c r="M1065" s="101">
        <f t="shared" si="37"/>
        <v>3401</v>
      </c>
      <c r="O1065" s="101"/>
      <c r="P1065" s="101"/>
      <c r="Q1065" s="101"/>
      <c r="R1065" s="101"/>
    </row>
    <row r="1066" spans="2:18" ht="15">
      <c r="B1066" s="650" t="s">
        <v>319</v>
      </c>
      <c r="C1066" s="651" t="s">
        <v>1199</v>
      </c>
      <c r="D1066" s="435" t="s">
        <v>469</v>
      </c>
      <c r="E1066" s="650" t="s">
        <v>1200</v>
      </c>
      <c r="F1066" s="651">
        <v>201510</v>
      </c>
      <c r="G1066" s="652">
        <v>17.88</v>
      </c>
      <c r="H1066" s="112">
        <f t="shared" si="38"/>
        <v>2016</v>
      </c>
      <c r="I1066" s="313">
        <v>20</v>
      </c>
      <c r="J1066" s="107" t="s">
        <v>189</v>
      </c>
      <c r="K1066" s="103"/>
      <c r="L1066" s="101"/>
      <c r="M1066" s="101">
        <f t="shared" si="37"/>
        <v>3401</v>
      </c>
      <c r="O1066" s="101"/>
      <c r="P1066" s="101"/>
      <c r="Q1066" s="101"/>
      <c r="R1066" s="101"/>
    </row>
    <row r="1067" spans="2:18" ht="15">
      <c r="B1067" s="650" t="s">
        <v>319</v>
      </c>
      <c r="C1067" s="651" t="s">
        <v>1199</v>
      </c>
      <c r="D1067" s="435" t="s">
        <v>469</v>
      </c>
      <c r="E1067" s="650" t="s">
        <v>1200</v>
      </c>
      <c r="F1067" s="651">
        <v>201511</v>
      </c>
      <c r="G1067" s="652">
        <v>6584.69</v>
      </c>
      <c r="H1067" s="112">
        <f t="shared" si="38"/>
        <v>2016</v>
      </c>
      <c r="I1067" s="313">
        <v>20</v>
      </c>
      <c r="J1067" s="107" t="s">
        <v>189</v>
      </c>
      <c r="K1067" s="103"/>
      <c r="L1067" s="101"/>
      <c r="M1067" s="101">
        <f t="shared" si="37"/>
        <v>3401</v>
      </c>
      <c r="O1067" s="101"/>
      <c r="P1067" s="101"/>
      <c r="Q1067" s="101"/>
      <c r="R1067" s="101"/>
    </row>
    <row r="1068" spans="2:18" ht="15">
      <c r="B1068" s="650" t="s">
        <v>319</v>
      </c>
      <c r="C1068" s="651" t="s">
        <v>1199</v>
      </c>
      <c r="D1068" s="435" t="s">
        <v>469</v>
      </c>
      <c r="E1068" s="650" t="s">
        <v>1200</v>
      </c>
      <c r="F1068" s="651">
        <v>201511</v>
      </c>
      <c r="G1068" s="652">
        <v>368.05</v>
      </c>
      <c r="H1068" s="112">
        <f t="shared" si="38"/>
        <v>2016</v>
      </c>
      <c r="I1068" s="313">
        <v>20</v>
      </c>
      <c r="J1068" s="107" t="s">
        <v>189</v>
      </c>
      <c r="K1068" s="103"/>
      <c r="L1068" s="101"/>
      <c r="M1068" s="101">
        <f t="shared" si="37"/>
        <v>3401</v>
      </c>
      <c r="O1068" s="101"/>
      <c r="P1068" s="101"/>
      <c r="Q1068" s="101"/>
      <c r="R1068" s="101"/>
    </row>
    <row r="1069" spans="2:18" ht="15">
      <c r="B1069" s="650" t="s">
        <v>319</v>
      </c>
      <c r="C1069" s="651" t="s">
        <v>1199</v>
      </c>
      <c r="D1069" s="435" t="s">
        <v>469</v>
      </c>
      <c r="E1069" s="650" t="s">
        <v>1200</v>
      </c>
      <c r="F1069" s="651">
        <v>201512</v>
      </c>
      <c r="G1069" s="652">
        <v>1.64</v>
      </c>
      <c r="H1069" s="112">
        <f t="shared" si="38"/>
        <v>2016</v>
      </c>
      <c r="I1069" s="313">
        <v>20</v>
      </c>
      <c r="J1069" s="107" t="s">
        <v>189</v>
      </c>
      <c r="K1069" s="103"/>
      <c r="L1069" s="101"/>
      <c r="M1069" s="101">
        <f t="shared" si="37"/>
        <v>3401</v>
      </c>
      <c r="O1069" s="101"/>
      <c r="P1069" s="101"/>
      <c r="Q1069" s="101"/>
      <c r="R1069" s="101"/>
    </row>
    <row r="1070" spans="2:18" ht="15">
      <c r="B1070" s="650" t="s">
        <v>319</v>
      </c>
      <c r="C1070" s="651" t="s">
        <v>1199</v>
      </c>
      <c r="D1070" s="435" t="s">
        <v>469</v>
      </c>
      <c r="E1070" s="650" t="s">
        <v>1200</v>
      </c>
      <c r="F1070" s="651">
        <v>201512</v>
      </c>
      <c r="G1070" s="652">
        <v>29.04</v>
      </c>
      <c r="H1070" s="112">
        <f t="shared" si="38"/>
        <v>2016</v>
      </c>
      <c r="I1070" s="313">
        <v>20</v>
      </c>
      <c r="J1070" s="107" t="s">
        <v>189</v>
      </c>
      <c r="K1070" s="103"/>
      <c r="L1070" s="101"/>
      <c r="M1070" s="101">
        <f t="shared" si="37"/>
        <v>3401</v>
      </c>
      <c r="O1070" s="101"/>
      <c r="P1070" s="101"/>
      <c r="Q1070" s="101"/>
      <c r="R1070" s="101"/>
    </row>
    <row r="1071" spans="2:18">
      <c r="B1071" s="650" t="s">
        <v>319</v>
      </c>
      <c r="C1071" s="651" t="s">
        <v>999</v>
      </c>
      <c r="D1071" s="434" t="s">
        <v>340</v>
      </c>
      <c r="E1071" s="650" t="s">
        <v>1000</v>
      </c>
      <c r="F1071" s="651">
        <v>201509</v>
      </c>
      <c r="G1071" s="652">
        <v>-590.08000000000004</v>
      </c>
      <c r="H1071" s="112">
        <f t="shared" si="38"/>
        <v>2015</v>
      </c>
      <c r="I1071" s="313">
        <v>20</v>
      </c>
      <c r="J1071" s="107" t="s">
        <v>189</v>
      </c>
      <c r="K1071" s="103"/>
      <c r="L1071" s="101"/>
      <c r="M1071" s="101">
        <f t="shared" si="37"/>
        <v>3401</v>
      </c>
      <c r="O1071" s="101"/>
      <c r="P1071" s="101"/>
      <c r="Q1071" s="101"/>
      <c r="R1071" s="101"/>
    </row>
    <row r="1072" spans="2:18" ht="15">
      <c r="B1072" s="650" t="s">
        <v>319</v>
      </c>
      <c r="C1072" s="651" t="s">
        <v>999</v>
      </c>
      <c r="D1072" s="435" t="s">
        <v>340</v>
      </c>
      <c r="E1072" s="650" t="s">
        <v>1000</v>
      </c>
      <c r="F1072" s="651">
        <v>201511</v>
      </c>
      <c r="G1072" s="652">
        <v>-32.67</v>
      </c>
      <c r="H1072" s="112">
        <f t="shared" si="38"/>
        <v>2016</v>
      </c>
      <c r="I1072" s="313">
        <v>20</v>
      </c>
      <c r="J1072" s="107" t="s">
        <v>189</v>
      </c>
      <c r="K1072" s="103"/>
      <c r="L1072" s="101"/>
      <c r="M1072" s="101">
        <f t="shared" si="37"/>
        <v>3401</v>
      </c>
      <c r="O1072" s="101"/>
      <c r="P1072" s="101"/>
      <c r="Q1072" s="101"/>
      <c r="R1072" s="101"/>
    </row>
    <row r="1073" spans="2:26" ht="15">
      <c r="B1073" s="650" t="s">
        <v>319</v>
      </c>
      <c r="C1073" s="651" t="s">
        <v>999</v>
      </c>
      <c r="D1073" s="435" t="s">
        <v>340</v>
      </c>
      <c r="E1073" s="650" t="s">
        <v>1000</v>
      </c>
      <c r="F1073" s="651">
        <v>201512</v>
      </c>
      <c r="G1073" s="652">
        <v>-75.92</v>
      </c>
      <c r="H1073" s="112">
        <f t="shared" si="38"/>
        <v>2016</v>
      </c>
      <c r="I1073" s="313">
        <v>20</v>
      </c>
      <c r="J1073" s="107" t="s">
        <v>189</v>
      </c>
      <c r="K1073" s="103"/>
      <c r="L1073" s="101"/>
      <c r="M1073" s="101">
        <f t="shared" si="37"/>
        <v>3401</v>
      </c>
      <c r="O1073" s="101"/>
      <c r="P1073" s="101"/>
      <c r="Q1073" s="101"/>
      <c r="R1073" s="101"/>
    </row>
    <row r="1074" spans="2:26" ht="15">
      <c r="B1074" s="650" t="s">
        <v>326</v>
      </c>
      <c r="C1074" s="651" t="s">
        <v>1201</v>
      </c>
      <c r="D1074" s="435" t="s">
        <v>340</v>
      </c>
      <c r="E1074" s="650" t="s">
        <v>1202</v>
      </c>
      <c r="F1074" s="651">
        <v>201512</v>
      </c>
      <c r="G1074" s="652">
        <v>57603.32</v>
      </c>
      <c r="H1074" s="112">
        <f t="shared" si="38"/>
        <v>2016</v>
      </c>
      <c r="I1074" s="313">
        <v>20</v>
      </c>
      <c r="J1074" s="107" t="s">
        <v>189</v>
      </c>
      <c r="K1074" s="103"/>
      <c r="L1074" s="101"/>
      <c r="M1074" s="101">
        <f t="shared" si="37"/>
        <v>3401</v>
      </c>
      <c r="O1074" s="101"/>
      <c r="P1074" s="101"/>
      <c r="Q1074" s="101"/>
      <c r="R1074" s="101"/>
    </row>
    <row r="1075" spans="2:26" ht="15">
      <c r="B1075" s="650" t="s">
        <v>319</v>
      </c>
      <c r="C1075" s="651" t="s">
        <v>1201</v>
      </c>
      <c r="D1075" s="435" t="s">
        <v>340</v>
      </c>
      <c r="E1075" s="650" t="s">
        <v>1202</v>
      </c>
      <c r="F1075" s="651">
        <v>201512</v>
      </c>
      <c r="G1075" s="652">
        <v>1947.67</v>
      </c>
      <c r="H1075" s="112">
        <f t="shared" si="38"/>
        <v>2016</v>
      </c>
      <c r="I1075" s="313">
        <v>20</v>
      </c>
      <c r="J1075" s="107" t="s">
        <v>189</v>
      </c>
      <c r="K1075" s="103"/>
      <c r="L1075" s="101"/>
      <c r="M1075" s="101">
        <f t="shared" si="37"/>
        <v>3401</v>
      </c>
      <c r="O1075" s="101"/>
      <c r="P1075" s="101"/>
      <c r="Q1075" s="101"/>
      <c r="R1075" s="101"/>
    </row>
    <row r="1076" spans="2:26" ht="15">
      <c r="B1076" s="650" t="s">
        <v>319</v>
      </c>
      <c r="C1076" s="651" t="s">
        <v>1201</v>
      </c>
      <c r="D1076" s="435" t="s">
        <v>340</v>
      </c>
      <c r="E1076" s="650" t="s">
        <v>1202</v>
      </c>
      <c r="F1076" s="651">
        <v>201512</v>
      </c>
      <c r="G1076" s="652">
        <v>86951.39</v>
      </c>
      <c r="H1076" s="112">
        <f t="shared" si="38"/>
        <v>2016</v>
      </c>
      <c r="I1076" s="313">
        <v>20</v>
      </c>
      <c r="J1076" s="107" t="s">
        <v>189</v>
      </c>
      <c r="K1076" s="103"/>
      <c r="L1076" s="101"/>
      <c r="M1076" s="101">
        <f t="shared" si="37"/>
        <v>3401</v>
      </c>
      <c r="O1076" s="101"/>
      <c r="P1076" s="101"/>
      <c r="Q1076" s="101"/>
      <c r="R1076" s="101"/>
    </row>
    <row r="1077" spans="2:26">
      <c r="B1077" s="407"/>
      <c r="C1077" s="916"/>
      <c r="D1077" s="917"/>
      <c r="E1077" s="407"/>
      <c r="F1077" s="916"/>
      <c r="G1077" s="574"/>
      <c r="H1077" s="112">
        <f t="shared" si="38"/>
        <v>2015</v>
      </c>
      <c r="I1077" s="313">
        <v>20</v>
      </c>
      <c r="J1077" s="107" t="s">
        <v>189</v>
      </c>
      <c r="K1077" s="103"/>
      <c r="L1077" s="101"/>
      <c r="M1077" s="101" t="b">
        <f t="shared" si="37"/>
        <v>0</v>
      </c>
      <c r="O1077" s="101"/>
      <c r="P1077" s="101"/>
      <c r="Q1077" s="101"/>
      <c r="R1077" s="101"/>
      <c r="U1077" s="407" t="s">
        <v>319</v>
      </c>
      <c r="V1077" s="916" t="s">
        <v>1232</v>
      </c>
      <c r="W1077" s="917" t="s">
        <v>340</v>
      </c>
      <c r="X1077" s="407" t="s">
        <v>1233</v>
      </c>
      <c r="Y1077" s="916">
        <v>201509</v>
      </c>
      <c r="Z1077" s="574">
        <v>29680.05</v>
      </c>
    </row>
    <row r="1078" spans="2:26">
      <c r="B1078" s="407"/>
      <c r="C1078" s="916"/>
      <c r="D1078" s="917"/>
      <c r="E1078" s="407"/>
      <c r="F1078" s="916"/>
      <c r="G1078" s="574"/>
      <c r="H1078" s="112">
        <f t="shared" si="38"/>
        <v>2015</v>
      </c>
      <c r="I1078" s="313">
        <v>20</v>
      </c>
      <c r="J1078" s="107" t="s">
        <v>189</v>
      </c>
      <c r="K1078" s="103"/>
      <c r="L1078" s="101"/>
      <c r="M1078" s="101" t="b">
        <f t="shared" si="37"/>
        <v>0</v>
      </c>
      <c r="O1078" s="101"/>
      <c r="P1078" s="101"/>
      <c r="Q1078" s="101"/>
      <c r="R1078" s="101"/>
      <c r="U1078" s="407" t="s">
        <v>319</v>
      </c>
      <c r="V1078" s="916" t="s">
        <v>1232</v>
      </c>
      <c r="W1078" s="917" t="s">
        <v>340</v>
      </c>
      <c r="X1078" s="407" t="s">
        <v>1233</v>
      </c>
      <c r="Y1078" s="916">
        <v>201509</v>
      </c>
      <c r="Z1078" s="574">
        <v>1198.1500000000001</v>
      </c>
    </row>
    <row r="1079" spans="2:26" ht="15">
      <c r="B1079" s="407"/>
      <c r="C1079" s="916"/>
      <c r="D1079" s="919"/>
      <c r="E1079" s="407"/>
      <c r="F1079" s="916"/>
      <c r="G1079" s="574"/>
      <c r="H1079" s="112">
        <f t="shared" si="38"/>
        <v>2015</v>
      </c>
      <c r="I1079" s="313">
        <v>20</v>
      </c>
      <c r="J1079" s="107" t="s">
        <v>189</v>
      </c>
      <c r="K1079" s="103"/>
      <c r="L1079" s="101"/>
      <c r="M1079" s="101" t="b">
        <f t="shared" si="37"/>
        <v>0</v>
      </c>
      <c r="O1079" s="101"/>
      <c r="P1079" s="101"/>
      <c r="Q1079" s="101"/>
      <c r="R1079" s="101"/>
      <c r="U1079" s="407" t="s">
        <v>319</v>
      </c>
      <c r="V1079" s="916" t="s">
        <v>1232</v>
      </c>
      <c r="W1079" s="919" t="s">
        <v>340</v>
      </c>
      <c r="X1079" s="407" t="s">
        <v>1234</v>
      </c>
      <c r="Y1079" s="916">
        <v>201510</v>
      </c>
      <c r="Z1079" s="574">
        <v>1929.4</v>
      </c>
    </row>
    <row r="1080" spans="2:26" ht="15">
      <c r="B1080" s="407"/>
      <c r="C1080" s="916"/>
      <c r="D1080" s="919"/>
      <c r="E1080" s="407"/>
      <c r="F1080" s="916"/>
      <c r="G1080" s="574"/>
      <c r="H1080" s="112">
        <f t="shared" si="38"/>
        <v>2015</v>
      </c>
      <c r="I1080" s="313">
        <v>20</v>
      </c>
      <c r="J1080" s="107" t="s">
        <v>189</v>
      </c>
      <c r="K1080" s="103"/>
      <c r="L1080" s="101"/>
      <c r="M1080" s="101" t="b">
        <f t="shared" si="37"/>
        <v>0</v>
      </c>
      <c r="O1080" s="101"/>
      <c r="P1080" s="101"/>
      <c r="Q1080" s="101"/>
      <c r="R1080" s="101"/>
      <c r="U1080" s="407" t="s">
        <v>319</v>
      </c>
      <c r="V1080" s="916" t="s">
        <v>1232</v>
      </c>
      <c r="W1080" s="919" t="s">
        <v>340</v>
      </c>
      <c r="X1080" s="407" t="s">
        <v>1234</v>
      </c>
      <c r="Y1080" s="916">
        <v>201510</v>
      </c>
      <c r="Z1080" s="574">
        <v>77.900000000000006</v>
      </c>
    </row>
    <row r="1081" spans="2:26" ht="15">
      <c r="B1081" s="407"/>
      <c r="C1081" s="916"/>
      <c r="D1081" s="919"/>
      <c r="E1081" s="407"/>
      <c r="F1081" s="916"/>
      <c r="G1081" s="574"/>
      <c r="H1081" s="112">
        <f t="shared" si="38"/>
        <v>2015</v>
      </c>
      <c r="I1081" s="313">
        <v>20</v>
      </c>
      <c r="J1081" s="107" t="s">
        <v>189</v>
      </c>
      <c r="K1081" s="103"/>
      <c r="L1081" s="101"/>
      <c r="M1081" s="101" t="b">
        <f t="shared" si="37"/>
        <v>0</v>
      </c>
      <c r="O1081" s="101"/>
      <c r="P1081" s="101"/>
      <c r="Q1081" s="101"/>
      <c r="R1081" s="101"/>
      <c r="U1081" s="407" t="s">
        <v>319</v>
      </c>
      <c r="V1081" s="916" t="s">
        <v>1232</v>
      </c>
      <c r="W1081" s="919" t="s">
        <v>340</v>
      </c>
      <c r="X1081" s="407" t="s">
        <v>1234</v>
      </c>
      <c r="Y1081" s="916">
        <v>201511</v>
      </c>
      <c r="Z1081" s="574">
        <v>-1009.86</v>
      </c>
    </row>
    <row r="1082" spans="2:26" ht="15">
      <c r="B1082" s="407"/>
      <c r="C1082" s="916"/>
      <c r="D1082" s="919"/>
      <c r="E1082" s="407"/>
      <c r="F1082" s="916"/>
      <c r="G1082" s="574"/>
      <c r="H1082" s="112">
        <f t="shared" si="38"/>
        <v>2015</v>
      </c>
      <c r="I1082" s="313">
        <v>20</v>
      </c>
      <c r="J1082" s="107" t="s">
        <v>189</v>
      </c>
      <c r="K1082" s="103"/>
      <c r="L1082" s="101"/>
      <c r="M1082" s="101" t="b">
        <f t="shared" si="37"/>
        <v>0</v>
      </c>
      <c r="O1082" s="101"/>
      <c r="P1082" s="101"/>
      <c r="Q1082" s="101"/>
      <c r="R1082" s="101"/>
      <c r="U1082" s="407" t="s">
        <v>319</v>
      </c>
      <c r="V1082" s="916" t="s">
        <v>1232</v>
      </c>
      <c r="W1082" s="919" t="s">
        <v>340</v>
      </c>
      <c r="X1082" s="407" t="s">
        <v>1234</v>
      </c>
      <c r="Y1082" s="916">
        <v>201511</v>
      </c>
      <c r="Z1082" s="574">
        <v>-40.770000000000003</v>
      </c>
    </row>
    <row r="1083" spans="2:26" ht="15">
      <c r="B1083" s="407"/>
      <c r="C1083" s="916"/>
      <c r="D1083" s="919"/>
      <c r="E1083" s="407"/>
      <c r="F1083" s="916"/>
      <c r="G1083" s="574"/>
      <c r="H1083" s="112">
        <f t="shared" si="38"/>
        <v>2015</v>
      </c>
      <c r="I1083" s="313">
        <v>20</v>
      </c>
      <c r="J1083" s="107" t="s">
        <v>189</v>
      </c>
      <c r="K1083" s="103"/>
      <c r="L1083" s="101"/>
      <c r="M1083" s="101" t="b">
        <f t="shared" si="37"/>
        <v>0</v>
      </c>
      <c r="O1083" s="101"/>
      <c r="P1083" s="101"/>
      <c r="Q1083" s="101"/>
      <c r="R1083" s="101"/>
      <c r="U1083" s="407" t="s">
        <v>319</v>
      </c>
      <c r="V1083" s="916" t="s">
        <v>1232</v>
      </c>
      <c r="W1083" s="919" t="s">
        <v>340</v>
      </c>
      <c r="X1083" s="407" t="s">
        <v>1234</v>
      </c>
      <c r="Y1083" s="916">
        <v>201512</v>
      </c>
      <c r="Z1083" s="574">
        <v>0.55000000000000004</v>
      </c>
    </row>
    <row r="1084" spans="2:26" ht="15">
      <c r="B1084" s="407"/>
      <c r="C1084" s="916"/>
      <c r="D1084" s="919"/>
      <c r="E1084" s="407"/>
      <c r="F1084" s="916"/>
      <c r="G1084" s="574"/>
      <c r="H1084" s="112">
        <f t="shared" si="38"/>
        <v>2015</v>
      </c>
      <c r="I1084" s="313">
        <v>20</v>
      </c>
      <c r="J1084" s="107" t="s">
        <v>189</v>
      </c>
      <c r="K1084" s="103"/>
      <c r="L1084" s="101"/>
      <c r="M1084" s="101" t="b">
        <f t="shared" si="37"/>
        <v>0</v>
      </c>
      <c r="O1084" s="101"/>
      <c r="P1084" s="101"/>
      <c r="Q1084" s="101"/>
      <c r="R1084" s="101"/>
      <c r="U1084" s="407" t="s">
        <v>319</v>
      </c>
      <c r="V1084" s="916" t="s">
        <v>1232</v>
      </c>
      <c r="W1084" s="919" t="s">
        <v>340</v>
      </c>
      <c r="X1084" s="407" t="s">
        <v>1234</v>
      </c>
      <c r="Y1084" s="916">
        <v>201512</v>
      </c>
      <c r="Z1084" s="574">
        <v>13.72</v>
      </c>
    </row>
    <row r="1085" spans="2:26">
      <c r="B1085" s="650" t="s">
        <v>319</v>
      </c>
      <c r="C1085" s="651" t="s">
        <v>1019</v>
      </c>
      <c r="D1085" s="434" t="s">
        <v>340</v>
      </c>
      <c r="E1085" s="650" t="s">
        <v>1203</v>
      </c>
      <c r="F1085" s="651">
        <v>201509</v>
      </c>
      <c r="G1085" s="652">
        <v>-680.6</v>
      </c>
      <c r="H1085" s="112">
        <f t="shared" si="38"/>
        <v>2015</v>
      </c>
      <c r="I1085" s="313">
        <v>20</v>
      </c>
      <c r="J1085" s="107" t="s">
        <v>189</v>
      </c>
      <c r="K1085" s="103"/>
      <c r="L1085" s="101"/>
      <c r="M1085" s="101">
        <f t="shared" si="37"/>
        <v>3401</v>
      </c>
      <c r="O1085" s="101"/>
      <c r="P1085" s="101"/>
      <c r="Q1085" s="101"/>
      <c r="R1085" s="101"/>
    </row>
    <row r="1086" spans="2:26">
      <c r="B1086" s="650" t="s">
        <v>319</v>
      </c>
      <c r="C1086" s="651" t="s">
        <v>1019</v>
      </c>
      <c r="D1086" s="434" t="s">
        <v>340</v>
      </c>
      <c r="E1086" s="650" t="s">
        <v>1203</v>
      </c>
      <c r="F1086" s="651">
        <v>201509</v>
      </c>
      <c r="G1086" s="652">
        <v>-41.300000000000004</v>
      </c>
      <c r="H1086" s="112">
        <f t="shared" si="38"/>
        <v>2015</v>
      </c>
      <c r="I1086" s="313">
        <v>20</v>
      </c>
      <c r="J1086" s="107" t="s">
        <v>189</v>
      </c>
      <c r="K1086" s="103"/>
      <c r="L1086" s="101"/>
      <c r="M1086" s="101">
        <f t="shared" ref="M1086:M1182" si="39">IF(LEFT(D1086,2)="34",3401,IF(LEFT(D1086,2)="33",3301))</f>
        <v>3401</v>
      </c>
      <c r="O1086" s="101"/>
      <c r="P1086" s="101"/>
      <c r="Q1086" s="101"/>
      <c r="R1086" s="101"/>
    </row>
    <row r="1087" spans="2:26" ht="15">
      <c r="B1087" s="650" t="s">
        <v>319</v>
      </c>
      <c r="C1087" s="651" t="s">
        <v>1019</v>
      </c>
      <c r="D1087" s="435" t="s">
        <v>340</v>
      </c>
      <c r="E1087" s="650" t="s">
        <v>1020</v>
      </c>
      <c r="F1087" s="651">
        <v>201511</v>
      </c>
      <c r="G1087" s="652">
        <v>67.19</v>
      </c>
      <c r="H1087" s="112">
        <f t="shared" si="38"/>
        <v>2016</v>
      </c>
      <c r="I1087" s="313">
        <v>20</v>
      </c>
      <c r="J1087" s="107" t="s">
        <v>189</v>
      </c>
      <c r="K1087" s="103"/>
      <c r="L1087" s="101"/>
      <c r="M1087" s="101">
        <f t="shared" si="39"/>
        <v>3401</v>
      </c>
      <c r="O1087" s="101"/>
      <c r="P1087" s="101"/>
      <c r="Q1087" s="101"/>
      <c r="R1087" s="101"/>
    </row>
    <row r="1088" spans="2:26" ht="15">
      <c r="B1088" s="650" t="s">
        <v>319</v>
      </c>
      <c r="C1088" s="651" t="s">
        <v>1019</v>
      </c>
      <c r="D1088" s="435" t="s">
        <v>340</v>
      </c>
      <c r="E1088" s="650" t="s">
        <v>1020</v>
      </c>
      <c r="F1088" s="651">
        <v>201511</v>
      </c>
      <c r="G1088" s="652">
        <v>-118.13</v>
      </c>
      <c r="H1088" s="112">
        <f t="shared" si="38"/>
        <v>2016</v>
      </c>
      <c r="I1088" s="313">
        <v>20</v>
      </c>
      <c r="J1088" s="107" t="s">
        <v>189</v>
      </c>
      <c r="K1088" s="103"/>
      <c r="L1088" s="101"/>
      <c r="M1088" s="101">
        <f t="shared" si="39"/>
        <v>3401</v>
      </c>
      <c r="O1088" s="101"/>
      <c r="P1088" s="101"/>
      <c r="Q1088" s="101"/>
      <c r="R1088" s="101"/>
    </row>
    <row r="1089" spans="2:18" ht="15">
      <c r="B1089" s="650" t="s">
        <v>319</v>
      </c>
      <c r="C1089" s="651" t="s">
        <v>1019</v>
      </c>
      <c r="D1089" s="435" t="s">
        <v>340</v>
      </c>
      <c r="E1089" s="650" t="s">
        <v>1020</v>
      </c>
      <c r="F1089" s="651">
        <v>201512</v>
      </c>
      <c r="G1089" s="652">
        <v>192.06</v>
      </c>
      <c r="H1089" s="112">
        <f t="shared" si="38"/>
        <v>2016</v>
      </c>
      <c r="I1089" s="313">
        <v>20</v>
      </c>
      <c r="J1089" s="107" t="s">
        <v>189</v>
      </c>
      <c r="K1089" s="103"/>
      <c r="L1089" s="101"/>
      <c r="M1089" s="101">
        <f t="shared" si="39"/>
        <v>3401</v>
      </c>
      <c r="O1089" s="101"/>
      <c r="P1089" s="101"/>
      <c r="Q1089" s="101"/>
      <c r="R1089" s="101"/>
    </row>
    <row r="1090" spans="2:18" ht="15">
      <c r="B1090" s="650" t="s">
        <v>319</v>
      </c>
      <c r="C1090" s="651" t="s">
        <v>1019</v>
      </c>
      <c r="D1090" s="435" t="s">
        <v>340</v>
      </c>
      <c r="E1090" s="650" t="s">
        <v>1020</v>
      </c>
      <c r="F1090" s="651">
        <v>201512</v>
      </c>
      <c r="G1090" s="652">
        <v>1058.81</v>
      </c>
      <c r="H1090" s="112">
        <f t="shared" si="38"/>
        <v>2016</v>
      </c>
      <c r="I1090" s="313">
        <v>20</v>
      </c>
      <c r="J1090" s="107" t="s">
        <v>189</v>
      </c>
      <c r="K1090" s="103"/>
      <c r="L1090" s="101"/>
      <c r="M1090" s="101">
        <f t="shared" si="39"/>
        <v>3401</v>
      </c>
      <c r="O1090" s="101"/>
      <c r="P1090" s="101"/>
      <c r="Q1090" s="101"/>
      <c r="R1090" s="101"/>
    </row>
    <row r="1091" spans="2:18">
      <c r="B1091" s="650" t="s">
        <v>319</v>
      </c>
      <c r="C1091" s="651" t="s">
        <v>1001</v>
      </c>
      <c r="D1091" s="434" t="s">
        <v>340</v>
      </c>
      <c r="E1091" s="650" t="s">
        <v>1002</v>
      </c>
      <c r="F1091" s="651">
        <v>201509</v>
      </c>
      <c r="G1091" s="652">
        <v>-556.72</v>
      </c>
      <c r="H1091" s="112">
        <f t="shared" si="38"/>
        <v>2015</v>
      </c>
      <c r="I1091" s="313">
        <v>20</v>
      </c>
      <c r="J1091" s="107" t="s">
        <v>189</v>
      </c>
      <c r="K1091" s="103"/>
      <c r="L1091" s="101"/>
      <c r="M1091" s="101">
        <f t="shared" si="39"/>
        <v>3401</v>
      </c>
      <c r="O1091" s="101"/>
      <c r="P1091" s="101"/>
      <c r="Q1091" s="101"/>
      <c r="R1091" s="101"/>
    </row>
    <row r="1092" spans="2:18">
      <c r="B1092" s="650" t="s">
        <v>319</v>
      </c>
      <c r="C1092" s="651" t="s">
        <v>1001</v>
      </c>
      <c r="D1092" s="434" t="s">
        <v>340</v>
      </c>
      <c r="E1092" s="650" t="s">
        <v>1002</v>
      </c>
      <c r="F1092" s="651">
        <v>201509</v>
      </c>
      <c r="G1092" s="652">
        <v>-12.25</v>
      </c>
      <c r="H1092" s="112">
        <f t="shared" si="38"/>
        <v>2015</v>
      </c>
      <c r="I1092" s="313">
        <v>20</v>
      </c>
      <c r="J1092" s="107" t="s">
        <v>189</v>
      </c>
      <c r="K1092" s="103"/>
      <c r="L1092" s="101"/>
      <c r="M1092" s="101">
        <f t="shared" si="39"/>
        <v>3401</v>
      </c>
      <c r="O1092" s="101"/>
      <c r="P1092" s="101"/>
      <c r="Q1092" s="101"/>
      <c r="R1092" s="101"/>
    </row>
    <row r="1093" spans="2:18" ht="15">
      <c r="B1093" s="650" t="s">
        <v>319</v>
      </c>
      <c r="C1093" s="651" t="s">
        <v>1001</v>
      </c>
      <c r="D1093" s="435" t="s">
        <v>340</v>
      </c>
      <c r="E1093" s="650" t="s">
        <v>1002</v>
      </c>
      <c r="F1093" s="651">
        <v>201511</v>
      </c>
      <c r="G1093" s="652">
        <v>-182.8</v>
      </c>
      <c r="H1093" s="112">
        <f t="shared" si="38"/>
        <v>2016</v>
      </c>
      <c r="I1093" s="313">
        <v>20</v>
      </c>
      <c r="J1093" s="107" t="s">
        <v>189</v>
      </c>
      <c r="K1093" s="103"/>
      <c r="L1093" s="101"/>
      <c r="M1093" s="101">
        <f t="shared" si="39"/>
        <v>3401</v>
      </c>
      <c r="O1093" s="101"/>
      <c r="P1093" s="101"/>
      <c r="Q1093" s="101"/>
      <c r="R1093" s="101"/>
    </row>
    <row r="1094" spans="2:18" ht="15">
      <c r="B1094" s="650" t="s">
        <v>319</v>
      </c>
      <c r="C1094" s="651" t="s">
        <v>1001</v>
      </c>
      <c r="D1094" s="435" t="s">
        <v>340</v>
      </c>
      <c r="E1094" s="650" t="s">
        <v>1002</v>
      </c>
      <c r="F1094" s="651">
        <v>201511</v>
      </c>
      <c r="G1094" s="652">
        <v>14.83</v>
      </c>
      <c r="H1094" s="112">
        <f t="shared" si="38"/>
        <v>2016</v>
      </c>
      <c r="I1094" s="313">
        <v>20</v>
      </c>
      <c r="J1094" s="107" t="s">
        <v>189</v>
      </c>
      <c r="K1094" s="103"/>
      <c r="L1094" s="101"/>
      <c r="M1094" s="101">
        <f t="shared" si="39"/>
        <v>3401</v>
      </c>
      <c r="O1094" s="101"/>
      <c r="P1094" s="101"/>
      <c r="Q1094" s="101"/>
      <c r="R1094" s="101"/>
    </row>
    <row r="1095" spans="2:18" ht="15">
      <c r="B1095" s="650" t="s">
        <v>319</v>
      </c>
      <c r="C1095" s="651" t="s">
        <v>1001</v>
      </c>
      <c r="D1095" s="435" t="s">
        <v>340</v>
      </c>
      <c r="E1095" s="650" t="s">
        <v>1002</v>
      </c>
      <c r="F1095" s="651">
        <v>201512</v>
      </c>
      <c r="G1095" s="652">
        <v>-263.72000000000003</v>
      </c>
      <c r="H1095" s="112">
        <f t="shared" si="38"/>
        <v>2016</v>
      </c>
      <c r="I1095" s="313">
        <v>20</v>
      </c>
      <c r="J1095" s="107" t="s">
        <v>189</v>
      </c>
      <c r="K1095" s="103"/>
      <c r="L1095" s="101"/>
      <c r="M1095" s="101">
        <f t="shared" si="39"/>
        <v>3401</v>
      </c>
      <c r="O1095" s="101"/>
      <c r="P1095" s="101"/>
      <c r="Q1095" s="101"/>
      <c r="R1095" s="101"/>
    </row>
    <row r="1096" spans="2:18" ht="15">
      <c r="B1096" s="650" t="s">
        <v>319</v>
      </c>
      <c r="C1096" s="651" t="s">
        <v>1001</v>
      </c>
      <c r="D1096" s="435" t="s">
        <v>340</v>
      </c>
      <c r="E1096" s="650" t="s">
        <v>1002</v>
      </c>
      <c r="F1096" s="651">
        <v>201512</v>
      </c>
      <c r="G1096" s="652">
        <v>-2.09</v>
      </c>
      <c r="H1096" s="112">
        <f t="shared" si="38"/>
        <v>2016</v>
      </c>
      <c r="I1096" s="313">
        <v>20</v>
      </c>
      <c r="J1096" s="107" t="s">
        <v>189</v>
      </c>
      <c r="K1096" s="103"/>
      <c r="L1096" s="101"/>
      <c r="M1096" s="101">
        <f t="shared" si="39"/>
        <v>3401</v>
      </c>
      <c r="O1096" s="101"/>
      <c r="P1096" s="101"/>
      <c r="Q1096" s="101"/>
      <c r="R1096" s="101"/>
    </row>
    <row r="1097" spans="2:18">
      <c r="B1097" s="650" t="s">
        <v>326</v>
      </c>
      <c r="C1097" s="651" t="s">
        <v>798</v>
      </c>
      <c r="D1097" s="434" t="s">
        <v>340</v>
      </c>
      <c r="E1097" s="650" t="s">
        <v>1235</v>
      </c>
      <c r="F1097" s="651">
        <v>201509</v>
      </c>
      <c r="G1097" s="652">
        <v>266.11</v>
      </c>
      <c r="H1097" s="112">
        <f t="shared" si="38"/>
        <v>2015</v>
      </c>
      <c r="I1097" s="313">
        <v>20</v>
      </c>
      <c r="J1097" s="107" t="s">
        <v>189</v>
      </c>
      <c r="K1097" s="103"/>
      <c r="L1097" s="101"/>
      <c r="M1097" s="101">
        <f t="shared" si="39"/>
        <v>3401</v>
      </c>
      <c r="O1097" s="101"/>
      <c r="P1097" s="101"/>
      <c r="Q1097" s="101"/>
      <c r="R1097" s="101"/>
    </row>
    <row r="1098" spans="2:18">
      <c r="B1098" s="650" t="s">
        <v>326</v>
      </c>
      <c r="C1098" s="651" t="s">
        <v>1003</v>
      </c>
      <c r="D1098" s="434" t="s">
        <v>340</v>
      </c>
      <c r="E1098" s="650" t="s">
        <v>1004</v>
      </c>
      <c r="F1098" s="651">
        <v>201509</v>
      </c>
      <c r="G1098" s="652">
        <v>-129.71</v>
      </c>
      <c r="H1098" s="112">
        <f t="shared" si="38"/>
        <v>2015</v>
      </c>
      <c r="I1098" s="313">
        <v>20</v>
      </c>
      <c r="J1098" s="107" t="s">
        <v>189</v>
      </c>
      <c r="K1098" s="103"/>
      <c r="L1098" s="101"/>
      <c r="M1098" s="101">
        <f t="shared" si="39"/>
        <v>3401</v>
      </c>
      <c r="O1098" s="101"/>
      <c r="P1098" s="101"/>
      <c r="Q1098" s="101"/>
      <c r="R1098" s="101"/>
    </row>
    <row r="1099" spans="2:18">
      <c r="B1099" s="650" t="s">
        <v>319</v>
      </c>
      <c r="C1099" s="651" t="s">
        <v>1003</v>
      </c>
      <c r="D1099" s="434" t="s">
        <v>340</v>
      </c>
      <c r="E1099" s="650" t="s">
        <v>1004</v>
      </c>
      <c r="F1099" s="651">
        <v>201509</v>
      </c>
      <c r="G1099" s="652">
        <v>-1499.83</v>
      </c>
      <c r="H1099" s="112">
        <f t="shared" si="38"/>
        <v>2015</v>
      </c>
      <c r="I1099" s="313">
        <v>20</v>
      </c>
      <c r="J1099" s="107" t="s">
        <v>189</v>
      </c>
      <c r="K1099" s="103"/>
      <c r="L1099" s="101"/>
      <c r="M1099" s="101">
        <f t="shared" si="39"/>
        <v>3401</v>
      </c>
      <c r="O1099" s="101"/>
      <c r="P1099" s="101"/>
      <c r="Q1099" s="101"/>
      <c r="R1099" s="101"/>
    </row>
    <row r="1100" spans="2:18">
      <c r="B1100" s="650" t="s">
        <v>319</v>
      </c>
      <c r="C1100" s="651" t="s">
        <v>1003</v>
      </c>
      <c r="D1100" s="434" t="s">
        <v>340</v>
      </c>
      <c r="E1100" s="650" t="s">
        <v>1004</v>
      </c>
      <c r="F1100" s="651">
        <v>201509</v>
      </c>
      <c r="G1100" s="652">
        <v>-200.08</v>
      </c>
      <c r="H1100" s="112">
        <f t="shared" si="38"/>
        <v>2015</v>
      </c>
      <c r="I1100" s="313">
        <v>20</v>
      </c>
      <c r="J1100" s="107" t="s">
        <v>189</v>
      </c>
      <c r="K1100" s="103"/>
      <c r="L1100" s="101"/>
      <c r="M1100" s="101">
        <f t="shared" si="39"/>
        <v>3401</v>
      </c>
      <c r="O1100" s="101"/>
      <c r="P1100" s="101"/>
      <c r="Q1100" s="101"/>
      <c r="R1100" s="101"/>
    </row>
    <row r="1101" spans="2:18" ht="15">
      <c r="B1101" s="650" t="s">
        <v>326</v>
      </c>
      <c r="C1101" s="651" t="s">
        <v>1003</v>
      </c>
      <c r="D1101" s="435" t="s">
        <v>340</v>
      </c>
      <c r="E1101" s="650" t="s">
        <v>1204</v>
      </c>
      <c r="F1101" s="651">
        <v>201511</v>
      </c>
      <c r="G1101" s="652">
        <v>39.729999999999997</v>
      </c>
      <c r="H1101" s="112">
        <f t="shared" si="38"/>
        <v>2016</v>
      </c>
      <c r="I1101" s="313">
        <v>20</v>
      </c>
      <c r="J1101" s="107" t="s">
        <v>189</v>
      </c>
      <c r="K1101" s="103"/>
      <c r="L1101" s="101"/>
      <c r="M1101" s="101">
        <f t="shared" si="39"/>
        <v>3401</v>
      </c>
      <c r="O1101" s="101"/>
      <c r="P1101" s="101"/>
      <c r="Q1101" s="101"/>
      <c r="R1101" s="101"/>
    </row>
    <row r="1102" spans="2:18" ht="15">
      <c r="B1102" s="650" t="s">
        <v>319</v>
      </c>
      <c r="C1102" s="651" t="s">
        <v>1003</v>
      </c>
      <c r="D1102" s="435" t="s">
        <v>340</v>
      </c>
      <c r="E1102" s="650" t="s">
        <v>1204</v>
      </c>
      <c r="F1102" s="651">
        <v>201511</v>
      </c>
      <c r="G1102" s="652">
        <v>-303.02999999999997</v>
      </c>
      <c r="H1102" s="112">
        <f t="shared" si="38"/>
        <v>2016</v>
      </c>
      <c r="I1102" s="313">
        <v>20</v>
      </c>
      <c r="J1102" s="107" t="s">
        <v>189</v>
      </c>
      <c r="K1102" s="103"/>
      <c r="L1102" s="101"/>
      <c r="M1102" s="101">
        <f t="shared" si="39"/>
        <v>3401</v>
      </c>
      <c r="O1102" s="101"/>
      <c r="P1102" s="101"/>
      <c r="Q1102" s="101"/>
      <c r="R1102" s="101"/>
    </row>
    <row r="1103" spans="2:18" ht="15">
      <c r="B1103" s="650" t="s">
        <v>319</v>
      </c>
      <c r="C1103" s="651" t="s">
        <v>1003</v>
      </c>
      <c r="D1103" s="435" t="s">
        <v>340</v>
      </c>
      <c r="E1103" s="650" t="s">
        <v>1204</v>
      </c>
      <c r="F1103" s="651">
        <v>201511</v>
      </c>
      <c r="G1103" s="652">
        <v>327.14999999999998</v>
      </c>
      <c r="H1103" s="112">
        <f t="shared" si="38"/>
        <v>2016</v>
      </c>
      <c r="I1103" s="313">
        <v>20</v>
      </c>
      <c r="J1103" s="107" t="s">
        <v>189</v>
      </c>
      <c r="K1103" s="103"/>
      <c r="L1103" s="101"/>
      <c r="M1103" s="101">
        <f t="shared" si="39"/>
        <v>3401</v>
      </c>
      <c r="O1103" s="101"/>
      <c r="P1103" s="101"/>
      <c r="Q1103" s="101"/>
      <c r="R1103" s="101"/>
    </row>
    <row r="1104" spans="2:18" ht="15">
      <c r="B1104" s="650" t="s">
        <v>326</v>
      </c>
      <c r="C1104" s="651" t="s">
        <v>1003</v>
      </c>
      <c r="D1104" s="435" t="s">
        <v>340</v>
      </c>
      <c r="E1104" s="650" t="s">
        <v>1204</v>
      </c>
      <c r="F1104" s="651">
        <v>201512</v>
      </c>
      <c r="G1104" s="652">
        <v>3.58</v>
      </c>
      <c r="H1104" s="112">
        <f t="shared" si="38"/>
        <v>2016</v>
      </c>
      <c r="I1104" s="313">
        <v>20</v>
      </c>
      <c r="J1104" s="107" t="s">
        <v>189</v>
      </c>
      <c r="K1104" s="103"/>
      <c r="L1104" s="101"/>
      <c r="M1104" s="101">
        <f t="shared" si="39"/>
        <v>3401</v>
      </c>
      <c r="O1104" s="101"/>
      <c r="P1104" s="101"/>
      <c r="Q1104" s="101"/>
      <c r="R1104" s="101"/>
    </row>
    <row r="1105" spans="2:18" ht="15">
      <c r="B1105" s="650" t="s">
        <v>319</v>
      </c>
      <c r="C1105" s="651" t="s">
        <v>1003</v>
      </c>
      <c r="D1105" s="435" t="s">
        <v>340</v>
      </c>
      <c r="E1105" s="650" t="s">
        <v>1204</v>
      </c>
      <c r="F1105" s="651">
        <v>201512</v>
      </c>
      <c r="G1105" s="652">
        <v>6.89</v>
      </c>
      <c r="H1105" s="112">
        <f t="shared" si="38"/>
        <v>2016</v>
      </c>
      <c r="I1105" s="313">
        <v>20</v>
      </c>
      <c r="J1105" s="107" t="s">
        <v>189</v>
      </c>
      <c r="K1105" s="103"/>
      <c r="L1105" s="101"/>
      <c r="M1105" s="101">
        <f t="shared" si="39"/>
        <v>3401</v>
      </c>
      <c r="O1105" s="101"/>
      <c r="P1105" s="101"/>
      <c r="Q1105" s="101"/>
      <c r="R1105" s="101"/>
    </row>
    <row r="1106" spans="2:18" ht="15">
      <c r="B1106" s="650" t="s">
        <v>319</v>
      </c>
      <c r="C1106" s="651" t="s">
        <v>1003</v>
      </c>
      <c r="D1106" s="435" t="s">
        <v>340</v>
      </c>
      <c r="E1106" s="650" t="s">
        <v>1204</v>
      </c>
      <c r="F1106" s="651">
        <v>201512</v>
      </c>
      <c r="G1106" s="652">
        <v>37.9</v>
      </c>
      <c r="H1106" s="112">
        <f t="shared" si="38"/>
        <v>2016</v>
      </c>
      <c r="I1106" s="313">
        <v>20</v>
      </c>
      <c r="J1106" s="107" t="s">
        <v>189</v>
      </c>
      <c r="K1106" s="103"/>
      <c r="L1106" s="101"/>
      <c r="M1106" s="101">
        <f t="shared" si="39"/>
        <v>3401</v>
      </c>
      <c r="O1106" s="101"/>
      <c r="P1106" s="101"/>
      <c r="Q1106" s="101"/>
      <c r="R1106" s="101"/>
    </row>
    <row r="1107" spans="2:18" ht="15">
      <c r="B1107" s="650" t="s">
        <v>319</v>
      </c>
      <c r="C1107" s="651" t="s">
        <v>1236</v>
      </c>
      <c r="D1107" s="435" t="s">
        <v>352</v>
      </c>
      <c r="E1107" s="650" t="s">
        <v>1237</v>
      </c>
      <c r="F1107" s="651">
        <v>201512</v>
      </c>
      <c r="G1107" s="652">
        <v>3916.4</v>
      </c>
      <c r="H1107" s="112">
        <f t="shared" si="38"/>
        <v>2016</v>
      </c>
      <c r="I1107" s="313">
        <v>20</v>
      </c>
      <c r="J1107" s="107" t="s">
        <v>189</v>
      </c>
      <c r="K1107" s="103"/>
      <c r="L1107" s="101"/>
      <c r="M1107" s="101">
        <f t="shared" si="39"/>
        <v>3401</v>
      </c>
      <c r="O1107" s="101"/>
      <c r="P1107" s="101"/>
      <c r="Q1107" s="101"/>
      <c r="R1107" s="101"/>
    </row>
    <row r="1108" spans="2:18" ht="15">
      <c r="B1108" s="650" t="s">
        <v>319</v>
      </c>
      <c r="C1108" s="651" t="s">
        <v>1238</v>
      </c>
      <c r="D1108" s="435" t="s">
        <v>340</v>
      </c>
      <c r="E1108" s="650" t="s">
        <v>1239</v>
      </c>
      <c r="F1108" s="651">
        <v>201512</v>
      </c>
      <c r="G1108" s="652">
        <v>1330.99</v>
      </c>
      <c r="H1108" s="112">
        <f t="shared" si="38"/>
        <v>2016</v>
      </c>
      <c r="I1108" s="313">
        <v>20</v>
      </c>
      <c r="J1108" s="107" t="s">
        <v>189</v>
      </c>
      <c r="K1108" s="103"/>
      <c r="L1108" s="101"/>
      <c r="M1108" s="101">
        <f t="shared" si="39"/>
        <v>3401</v>
      </c>
      <c r="O1108" s="101"/>
      <c r="P1108" s="101"/>
      <c r="Q1108" s="101"/>
      <c r="R1108" s="101"/>
    </row>
    <row r="1109" spans="2:18" ht="15">
      <c r="B1109" s="650" t="s">
        <v>319</v>
      </c>
      <c r="C1109" s="651" t="s">
        <v>1238</v>
      </c>
      <c r="D1109" s="435" t="s">
        <v>340</v>
      </c>
      <c r="E1109" s="650" t="s">
        <v>1239</v>
      </c>
      <c r="F1109" s="651">
        <v>201512</v>
      </c>
      <c r="G1109" s="652">
        <v>34020.160000000003</v>
      </c>
      <c r="H1109" s="112">
        <f t="shared" si="38"/>
        <v>2016</v>
      </c>
      <c r="I1109" s="313">
        <v>20</v>
      </c>
      <c r="J1109" s="107" t="s">
        <v>189</v>
      </c>
      <c r="K1109" s="103"/>
      <c r="L1109" s="101"/>
      <c r="M1109" s="101">
        <f t="shared" si="39"/>
        <v>3401</v>
      </c>
      <c r="O1109" s="101"/>
      <c r="P1109" s="101"/>
      <c r="Q1109" s="101"/>
      <c r="R1109" s="101"/>
    </row>
    <row r="1110" spans="2:18" s="717" customFormat="1" ht="15">
      <c r="B1110" s="650"/>
      <c r="C1110" s="651"/>
      <c r="D1110" s="435"/>
      <c r="E1110" s="650"/>
      <c r="F1110" s="651"/>
      <c r="G1110" s="652"/>
      <c r="H1110" s="112"/>
      <c r="I1110" s="313"/>
      <c r="J1110" s="107"/>
      <c r="K1110" s="103"/>
    </row>
    <row r="1111" spans="2:18" s="717" customFormat="1" ht="15">
      <c r="B1111" s="650" t="s">
        <v>319</v>
      </c>
      <c r="C1111" s="651" t="s">
        <v>1183</v>
      </c>
      <c r="D1111" s="435" t="s">
        <v>340</v>
      </c>
      <c r="E1111" s="650" t="s">
        <v>1420</v>
      </c>
      <c r="F1111" s="651">
        <v>201601</v>
      </c>
      <c r="G1111" s="652">
        <v>953.66</v>
      </c>
      <c r="H1111" s="112">
        <f t="shared" ref="H1111:H1145" si="40">IF(F1111&gt;$H$5,0+2016,0+2015)</f>
        <v>2016</v>
      </c>
      <c r="I1111" s="313">
        <v>20</v>
      </c>
      <c r="J1111" s="107" t="s">
        <v>189</v>
      </c>
      <c r="K1111" s="103"/>
      <c r="M1111" s="717">
        <f t="shared" ref="M1111:M1145" si="41">IF(LEFT(D1111,2)="34",3401,IF(LEFT(D1111,2)="33",3301))</f>
        <v>3401</v>
      </c>
    </row>
    <row r="1112" spans="2:18" s="717" customFormat="1" ht="15">
      <c r="B1112" s="650" t="s">
        <v>319</v>
      </c>
      <c r="C1112" s="651" t="s">
        <v>1186</v>
      </c>
      <c r="D1112" s="435" t="s">
        <v>352</v>
      </c>
      <c r="E1112" s="650" t="s">
        <v>1187</v>
      </c>
      <c r="F1112" s="651">
        <v>201601</v>
      </c>
      <c r="G1112" s="652">
        <v>-37.99</v>
      </c>
      <c r="H1112" s="112">
        <f t="shared" si="40"/>
        <v>2016</v>
      </c>
      <c r="I1112" s="313">
        <v>20</v>
      </c>
      <c r="J1112" s="107" t="s">
        <v>189</v>
      </c>
      <c r="K1112" s="103"/>
      <c r="M1112" s="717">
        <f t="shared" si="41"/>
        <v>3401</v>
      </c>
    </row>
    <row r="1113" spans="2:18" s="717" customFormat="1" ht="15">
      <c r="B1113" s="650" t="s">
        <v>326</v>
      </c>
      <c r="C1113" s="651" t="s">
        <v>1190</v>
      </c>
      <c r="D1113" s="435" t="s">
        <v>340</v>
      </c>
      <c r="E1113" s="650" t="s">
        <v>1191</v>
      </c>
      <c r="F1113" s="651">
        <v>201601</v>
      </c>
      <c r="G1113" s="652">
        <v>7626.49</v>
      </c>
      <c r="H1113" s="112">
        <f t="shared" si="40"/>
        <v>2016</v>
      </c>
      <c r="I1113" s="313">
        <v>20</v>
      </c>
      <c r="J1113" s="107" t="s">
        <v>189</v>
      </c>
      <c r="K1113" s="103"/>
      <c r="M1113" s="717">
        <f t="shared" si="41"/>
        <v>3401</v>
      </c>
    </row>
    <row r="1114" spans="2:18" s="717" customFormat="1" ht="15">
      <c r="B1114" s="650" t="s">
        <v>319</v>
      </c>
      <c r="C1114" s="651" t="s">
        <v>1190</v>
      </c>
      <c r="D1114" s="435" t="s">
        <v>340</v>
      </c>
      <c r="E1114" s="650" t="s">
        <v>1191</v>
      </c>
      <c r="F1114" s="651">
        <v>201601</v>
      </c>
      <c r="G1114" s="652">
        <v>50325.45</v>
      </c>
      <c r="H1114" s="112">
        <f t="shared" si="40"/>
        <v>2016</v>
      </c>
      <c r="I1114" s="313">
        <v>20</v>
      </c>
      <c r="J1114" s="107" t="s">
        <v>189</v>
      </c>
      <c r="K1114" s="103"/>
      <c r="M1114" s="717">
        <f t="shared" si="41"/>
        <v>3401</v>
      </c>
    </row>
    <row r="1115" spans="2:18" s="717" customFormat="1" ht="15">
      <c r="B1115" s="650" t="s">
        <v>326</v>
      </c>
      <c r="C1115" s="651" t="s">
        <v>1214</v>
      </c>
      <c r="D1115" s="435" t="s">
        <v>340</v>
      </c>
      <c r="E1115" s="650" t="s">
        <v>1215</v>
      </c>
      <c r="F1115" s="651">
        <v>201601</v>
      </c>
      <c r="G1115" s="652">
        <v>1127.24</v>
      </c>
      <c r="H1115" s="112">
        <f t="shared" si="40"/>
        <v>2016</v>
      </c>
      <c r="I1115" s="313">
        <v>20</v>
      </c>
      <c r="J1115" s="107" t="s">
        <v>189</v>
      </c>
      <c r="K1115" s="103"/>
      <c r="M1115" s="717">
        <f t="shared" si="41"/>
        <v>3401</v>
      </c>
    </row>
    <row r="1116" spans="2:18" s="717" customFormat="1" ht="15">
      <c r="B1116" s="650" t="s">
        <v>319</v>
      </c>
      <c r="C1116" s="651" t="s">
        <v>1214</v>
      </c>
      <c r="D1116" s="435" t="s">
        <v>340</v>
      </c>
      <c r="E1116" s="650" t="s">
        <v>1215</v>
      </c>
      <c r="F1116" s="651">
        <v>201601</v>
      </c>
      <c r="G1116" s="652">
        <v>8154.02</v>
      </c>
      <c r="H1116" s="112">
        <f t="shared" si="40"/>
        <v>2016</v>
      </c>
      <c r="I1116" s="313">
        <v>20</v>
      </c>
      <c r="J1116" s="107" t="s">
        <v>189</v>
      </c>
      <c r="K1116" s="103"/>
      <c r="M1116" s="717">
        <f t="shared" si="41"/>
        <v>3401</v>
      </c>
    </row>
    <row r="1117" spans="2:18" s="717" customFormat="1" ht="15">
      <c r="B1117" s="650" t="s">
        <v>326</v>
      </c>
      <c r="C1117" s="651" t="s">
        <v>1214</v>
      </c>
      <c r="D1117" s="435" t="s">
        <v>340</v>
      </c>
      <c r="E1117" s="650" t="s">
        <v>1215</v>
      </c>
      <c r="F1117" s="651">
        <v>201601</v>
      </c>
      <c r="G1117" s="652">
        <v>19.75</v>
      </c>
      <c r="H1117" s="112">
        <f t="shared" si="40"/>
        <v>2016</v>
      </c>
      <c r="I1117" s="313">
        <v>20</v>
      </c>
      <c r="J1117" s="107" t="s">
        <v>189</v>
      </c>
      <c r="K1117" s="103"/>
      <c r="M1117" s="717">
        <f t="shared" si="41"/>
        <v>3401</v>
      </c>
    </row>
    <row r="1118" spans="2:18" s="717" customFormat="1" ht="15">
      <c r="B1118" s="650" t="s">
        <v>319</v>
      </c>
      <c r="C1118" s="651" t="s">
        <v>1009</v>
      </c>
      <c r="D1118" s="435" t="s">
        <v>340</v>
      </c>
      <c r="E1118" s="650" t="s">
        <v>1010</v>
      </c>
      <c r="F1118" s="651">
        <v>201601</v>
      </c>
      <c r="G1118" s="652">
        <v>-0.35</v>
      </c>
      <c r="H1118" s="112">
        <f t="shared" si="40"/>
        <v>2016</v>
      </c>
      <c r="I1118" s="313">
        <v>20</v>
      </c>
      <c r="J1118" s="107" t="s">
        <v>189</v>
      </c>
      <c r="K1118" s="103"/>
      <c r="M1118" s="717">
        <f t="shared" si="41"/>
        <v>3401</v>
      </c>
    </row>
    <row r="1119" spans="2:18" s="717" customFormat="1" ht="15">
      <c r="B1119" s="650" t="s">
        <v>326</v>
      </c>
      <c r="C1119" s="651" t="s">
        <v>1009</v>
      </c>
      <c r="D1119" s="435" t="s">
        <v>340</v>
      </c>
      <c r="E1119" s="650" t="s">
        <v>1010</v>
      </c>
      <c r="F1119" s="651">
        <v>201601</v>
      </c>
      <c r="G1119" s="652">
        <v>-0.16</v>
      </c>
      <c r="H1119" s="112">
        <f t="shared" si="40"/>
        <v>2016</v>
      </c>
      <c r="I1119" s="313">
        <v>20</v>
      </c>
      <c r="J1119" s="107" t="s">
        <v>189</v>
      </c>
      <c r="K1119" s="103"/>
      <c r="M1119" s="717">
        <f t="shared" si="41"/>
        <v>3401</v>
      </c>
    </row>
    <row r="1120" spans="2:18" s="717" customFormat="1" ht="15">
      <c r="B1120" s="650" t="s">
        <v>319</v>
      </c>
      <c r="C1120" s="651" t="s">
        <v>1223</v>
      </c>
      <c r="D1120" s="435" t="s">
        <v>340</v>
      </c>
      <c r="E1120" s="650" t="s">
        <v>1224</v>
      </c>
      <c r="F1120" s="651">
        <v>201601</v>
      </c>
      <c r="G1120" s="652">
        <v>95.84</v>
      </c>
      <c r="H1120" s="112">
        <f t="shared" si="40"/>
        <v>2016</v>
      </c>
      <c r="I1120" s="313">
        <v>20</v>
      </c>
      <c r="J1120" s="107" t="s">
        <v>189</v>
      </c>
      <c r="K1120" s="103"/>
      <c r="M1120" s="717">
        <f t="shared" si="41"/>
        <v>3401</v>
      </c>
    </row>
    <row r="1121" spans="2:13" s="717" customFormat="1" ht="15">
      <c r="B1121" s="650" t="s">
        <v>319</v>
      </c>
      <c r="C1121" s="651" t="s">
        <v>1223</v>
      </c>
      <c r="D1121" s="435" t="s">
        <v>340</v>
      </c>
      <c r="E1121" s="650" t="s">
        <v>1224</v>
      </c>
      <c r="F1121" s="651">
        <v>201601</v>
      </c>
      <c r="G1121" s="652">
        <v>-30.29</v>
      </c>
      <c r="H1121" s="112">
        <f t="shared" si="40"/>
        <v>2016</v>
      </c>
      <c r="I1121" s="313">
        <v>20</v>
      </c>
      <c r="J1121" s="107" t="s">
        <v>189</v>
      </c>
      <c r="K1121" s="103"/>
      <c r="M1121" s="717">
        <f t="shared" si="41"/>
        <v>3401</v>
      </c>
    </row>
    <row r="1122" spans="2:13" s="717" customFormat="1" ht="15">
      <c r="B1122" s="650" t="s">
        <v>326</v>
      </c>
      <c r="C1122" s="651" t="s">
        <v>1015</v>
      </c>
      <c r="D1122" s="435" t="s">
        <v>340</v>
      </c>
      <c r="E1122" s="650" t="s">
        <v>1016</v>
      </c>
      <c r="F1122" s="651">
        <v>201601</v>
      </c>
      <c r="G1122" s="652">
        <v>-29690.54</v>
      </c>
      <c r="H1122" s="112">
        <f t="shared" si="40"/>
        <v>2016</v>
      </c>
      <c r="I1122" s="313">
        <v>20</v>
      </c>
      <c r="J1122" s="107" t="s">
        <v>189</v>
      </c>
      <c r="K1122" s="103"/>
      <c r="M1122" s="717">
        <f t="shared" si="41"/>
        <v>3401</v>
      </c>
    </row>
    <row r="1123" spans="2:13" s="717" customFormat="1" ht="15">
      <c r="B1123" s="650" t="s">
        <v>319</v>
      </c>
      <c r="C1123" s="651" t="s">
        <v>1015</v>
      </c>
      <c r="D1123" s="435" t="s">
        <v>340</v>
      </c>
      <c r="E1123" s="650" t="s">
        <v>1016</v>
      </c>
      <c r="F1123" s="651">
        <v>201601</v>
      </c>
      <c r="G1123" s="652">
        <v>13694.04</v>
      </c>
      <c r="H1123" s="112">
        <f t="shared" si="40"/>
        <v>2016</v>
      </c>
      <c r="I1123" s="313">
        <v>20</v>
      </c>
      <c r="J1123" s="107" t="s">
        <v>189</v>
      </c>
      <c r="K1123" s="103"/>
      <c r="M1123" s="717">
        <f t="shared" si="41"/>
        <v>3401</v>
      </c>
    </row>
    <row r="1124" spans="2:13" s="717" customFormat="1" ht="15">
      <c r="B1124" s="650" t="s">
        <v>326</v>
      </c>
      <c r="C1124" s="651" t="s">
        <v>1015</v>
      </c>
      <c r="D1124" s="435" t="s">
        <v>340</v>
      </c>
      <c r="E1124" s="650" t="s">
        <v>1016</v>
      </c>
      <c r="F1124" s="651">
        <v>201601</v>
      </c>
      <c r="G1124" s="652">
        <v>-351.39</v>
      </c>
      <c r="H1124" s="112">
        <f t="shared" si="40"/>
        <v>2016</v>
      </c>
      <c r="I1124" s="313">
        <v>20</v>
      </c>
      <c r="J1124" s="107" t="s">
        <v>189</v>
      </c>
      <c r="K1124" s="103"/>
      <c r="M1124" s="717">
        <f t="shared" si="41"/>
        <v>3401</v>
      </c>
    </row>
    <row r="1125" spans="2:13" s="717" customFormat="1" ht="15">
      <c r="B1125" s="650" t="s">
        <v>326</v>
      </c>
      <c r="C1125" s="651" t="s">
        <v>1226</v>
      </c>
      <c r="D1125" s="435" t="s">
        <v>340</v>
      </c>
      <c r="E1125" s="650" t="s">
        <v>1227</v>
      </c>
      <c r="F1125" s="651">
        <v>201601</v>
      </c>
      <c r="G1125" s="652">
        <v>26944.95</v>
      </c>
      <c r="H1125" s="112">
        <f t="shared" si="40"/>
        <v>2016</v>
      </c>
      <c r="I1125" s="313">
        <v>20</v>
      </c>
      <c r="J1125" s="107" t="s">
        <v>189</v>
      </c>
      <c r="K1125" s="103"/>
      <c r="M1125" s="717">
        <f t="shared" si="41"/>
        <v>3401</v>
      </c>
    </row>
    <row r="1126" spans="2:13" s="717" customFormat="1" ht="15">
      <c r="B1126" s="650" t="s">
        <v>319</v>
      </c>
      <c r="C1126" s="651" t="s">
        <v>1226</v>
      </c>
      <c r="D1126" s="435" t="s">
        <v>340</v>
      </c>
      <c r="E1126" s="650" t="s">
        <v>1227</v>
      </c>
      <c r="F1126" s="651">
        <v>201601</v>
      </c>
      <c r="G1126" s="652">
        <v>-26742.17</v>
      </c>
      <c r="H1126" s="112">
        <f t="shared" si="40"/>
        <v>2016</v>
      </c>
      <c r="I1126" s="313">
        <v>20</v>
      </c>
      <c r="J1126" s="107" t="s">
        <v>189</v>
      </c>
      <c r="K1126" s="103"/>
      <c r="M1126" s="717">
        <f t="shared" si="41"/>
        <v>3401</v>
      </c>
    </row>
    <row r="1127" spans="2:13" s="717" customFormat="1" ht="15">
      <c r="B1127" s="650" t="s">
        <v>326</v>
      </c>
      <c r="C1127" s="651" t="s">
        <v>1228</v>
      </c>
      <c r="D1127" s="435" t="s">
        <v>340</v>
      </c>
      <c r="E1127" s="650" t="s">
        <v>1229</v>
      </c>
      <c r="F1127" s="651">
        <v>201601</v>
      </c>
      <c r="G1127" s="652">
        <v>1.39</v>
      </c>
      <c r="H1127" s="112">
        <f t="shared" si="40"/>
        <v>2016</v>
      </c>
      <c r="I1127" s="313">
        <v>20</v>
      </c>
      <c r="J1127" s="107" t="s">
        <v>189</v>
      </c>
      <c r="K1127" s="103"/>
      <c r="M1127" s="717">
        <f t="shared" si="41"/>
        <v>3401</v>
      </c>
    </row>
    <row r="1128" spans="2:13" s="717" customFormat="1" ht="15">
      <c r="B1128" s="650" t="s">
        <v>326</v>
      </c>
      <c r="C1128" s="651" t="s">
        <v>1228</v>
      </c>
      <c r="D1128" s="435" t="s">
        <v>340</v>
      </c>
      <c r="E1128" s="650" t="s">
        <v>1229</v>
      </c>
      <c r="F1128" s="651">
        <v>201601</v>
      </c>
      <c r="G1128" s="652">
        <v>7.0000000000000007E-2</v>
      </c>
      <c r="H1128" s="112">
        <f t="shared" si="40"/>
        <v>2016</v>
      </c>
      <c r="I1128" s="313">
        <v>20</v>
      </c>
      <c r="J1128" s="107" t="s">
        <v>189</v>
      </c>
      <c r="K1128" s="103"/>
      <c r="M1128" s="717">
        <f t="shared" si="41"/>
        <v>3401</v>
      </c>
    </row>
    <row r="1129" spans="2:13" s="717" customFormat="1" ht="15">
      <c r="B1129" s="650" t="s">
        <v>319</v>
      </c>
      <c r="C1129" s="651" t="s">
        <v>1017</v>
      </c>
      <c r="D1129" s="435" t="s">
        <v>340</v>
      </c>
      <c r="E1129" s="650" t="s">
        <v>1018</v>
      </c>
      <c r="F1129" s="651">
        <v>201601</v>
      </c>
      <c r="G1129" s="652">
        <v>20292.21</v>
      </c>
      <c r="H1129" s="112">
        <f t="shared" si="40"/>
        <v>2016</v>
      </c>
      <c r="I1129" s="313">
        <v>20</v>
      </c>
      <c r="J1129" s="107" t="s">
        <v>189</v>
      </c>
      <c r="K1129" s="103"/>
      <c r="M1129" s="717">
        <f t="shared" si="41"/>
        <v>3401</v>
      </c>
    </row>
    <row r="1130" spans="2:13" s="717" customFormat="1" ht="15">
      <c r="B1130" s="650" t="s">
        <v>319</v>
      </c>
      <c r="C1130" s="651" t="s">
        <v>1199</v>
      </c>
      <c r="D1130" s="435" t="s">
        <v>469</v>
      </c>
      <c r="E1130" s="650" t="s">
        <v>1200</v>
      </c>
      <c r="F1130" s="651">
        <v>201601</v>
      </c>
      <c r="G1130" s="652">
        <v>546.13</v>
      </c>
      <c r="H1130" s="112">
        <f t="shared" si="40"/>
        <v>2016</v>
      </c>
      <c r="I1130" s="313">
        <v>20</v>
      </c>
      <c r="J1130" s="107" t="s">
        <v>189</v>
      </c>
      <c r="K1130" s="103"/>
      <c r="M1130" s="717">
        <f t="shared" si="41"/>
        <v>3401</v>
      </c>
    </row>
    <row r="1131" spans="2:13" s="717" customFormat="1" ht="15">
      <c r="B1131" s="650" t="s">
        <v>319</v>
      </c>
      <c r="C1131" s="651" t="s">
        <v>1199</v>
      </c>
      <c r="D1131" s="435" t="s">
        <v>469</v>
      </c>
      <c r="E1131" s="650" t="s">
        <v>1200</v>
      </c>
      <c r="F1131" s="651">
        <v>201601</v>
      </c>
      <c r="G1131" s="652">
        <v>30.53</v>
      </c>
      <c r="H1131" s="112">
        <f t="shared" si="40"/>
        <v>2016</v>
      </c>
      <c r="I1131" s="313">
        <v>20</v>
      </c>
      <c r="J1131" s="107" t="s">
        <v>189</v>
      </c>
      <c r="K1131" s="103"/>
      <c r="M1131" s="717">
        <f t="shared" si="41"/>
        <v>3401</v>
      </c>
    </row>
    <row r="1132" spans="2:13" s="717" customFormat="1" ht="15">
      <c r="B1132" s="650" t="s">
        <v>326</v>
      </c>
      <c r="C1132" s="651" t="s">
        <v>1201</v>
      </c>
      <c r="D1132" s="435" t="s">
        <v>340</v>
      </c>
      <c r="E1132" s="650" t="s">
        <v>1202</v>
      </c>
      <c r="F1132" s="651">
        <v>201601</v>
      </c>
      <c r="G1132" s="652">
        <v>-2176.04</v>
      </c>
      <c r="H1132" s="112">
        <f t="shared" si="40"/>
        <v>2016</v>
      </c>
      <c r="I1132" s="313">
        <v>20</v>
      </c>
      <c r="J1132" s="107" t="s">
        <v>189</v>
      </c>
      <c r="K1132" s="103"/>
      <c r="M1132" s="717">
        <f t="shared" si="41"/>
        <v>3401</v>
      </c>
    </row>
    <row r="1133" spans="2:13" s="717" customFormat="1" ht="15">
      <c r="B1133" s="650" t="s">
        <v>319</v>
      </c>
      <c r="C1133" s="651" t="s">
        <v>1201</v>
      </c>
      <c r="D1133" s="435" t="s">
        <v>340</v>
      </c>
      <c r="E1133" s="650" t="s">
        <v>1202</v>
      </c>
      <c r="F1133" s="651">
        <v>201601</v>
      </c>
      <c r="G1133" s="652">
        <v>-3284.71</v>
      </c>
      <c r="H1133" s="112">
        <f t="shared" si="40"/>
        <v>2016</v>
      </c>
      <c r="I1133" s="313">
        <v>20</v>
      </c>
      <c r="J1133" s="107" t="s">
        <v>189</v>
      </c>
      <c r="K1133" s="103"/>
      <c r="M1133" s="717">
        <f t="shared" si="41"/>
        <v>3401</v>
      </c>
    </row>
    <row r="1134" spans="2:13" s="717" customFormat="1" ht="15">
      <c r="B1134" s="650" t="s">
        <v>319</v>
      </c>
      <c r="C1134" s="651" t="s">
        <v>1201</v>
      </c>
      <c r="D1134" s="435" t="s">
        <v>340</v>
      </c>
      <c r="E1134" s="650" t="s">
        <v>1202</v>
      </c>
      <c r="F1134" s="651">
        <v>201601</v>
      </c>
      <c r="G1134" s="652">
        <v>-73.599999999999994</v>
      </c>
      <c r="H1134" s="112">
        <f t="shared" si="40"/>
        <v>2016</v>
      </c>
      <c r="I1134" s="313">
        <v>20</v>
      </c>
      <c r="J1134" s="107" t="s">
        <v>189</v>
      </c>
      <c r="K1134" s="103"/>
      <c r="M1134" s="717">
        <f t="shared" si="41"/>
        <v>3401</v>
      </c>
    </row>
    <row r="1135" spans="2:13" s="717" customFormat="1" ht="15">
      <c r="B1135" s="650"/>
      <c r="C1135" s="651"/>
      <c r="D1135" s="435"/>
      <c r="E1135" s="650"/>
      <c r="F1135" s="651"/>
      <c r="G1135" s="652"/>
      <c r="H1135" s="112"/>
      <c r="I1135" s="313"/>
      <c r="J1135" s="107"/>
      <c r="K1135" s="103"/>
      <c r="M1135" s="717" t="b">
        <f t="shared" si="41"/>
        <v>0</v>
      </c>
    </row>
    <row r="1136" spans="2:13" s="717" customFormat="1" ht="15">
      <c r="B1136" s="650"/>
      <c r="C1136" s="651"/>
      <c r="D1136" s="435"/>
      <c r="E1136" s="650"/>
      <c r="F1136" s="651"/>
      <c r="G1136" s="652"/>
      <c r="H1136" s="112"/>
      <c r="I1136" s="313"/>
      <c r="J1136" s="107"/>
      <c r="K1136" s="103"/>
      <c r="M1136" s="717" t="b">
        <f t="shared" si="41"/>
        <v>0</v>
      </c>
    </row>
    <row r="1137" spans="2:13" s="717" customFormat="1" ht="15">
      <c r="B1137" s="650" t="s">
        <v>319</v>
      </c>
      <c r="C1137" s="651" t="s">
        <v>1019</v>
      </c>
      <c r="D1137" s="435" t="s">
        <v>340</v>
      </c>
      <c r="E1137" s="650" t="s">
        <v>1020</v>
      </c>
      <c r="F1137" s="651">
        <v>201601</v>
      </c>
      <c r="G1137" s="652">
        <v>3.95</v>
      </c>
      <c r="H1137" s="112">
        <f t="shared" si="40"/>
        <v>2016</v>
      </c>
      <c r="I1137" s="313">
        <v>20</v>
      </c>
      <c r="J1137" s="107" t="s">
        <v>189</v>
      </c>
      <c r="K1137" s="103"/>
      <c r="M1137" s="717">
        <f t="shared" si="41"/>
        <v>3401</v>
      </c>
    </row>
    <row r="1138" spans="2:13" s="717" customFormat="1" ht="15">
      <c r="B1138" s="650" t="s">
        <v>319</v>
      </c>
      <c r="C1138" s="651" t="s">
        <v>1019</v>
      </c>
      <c r="D1138" s="435" t="s">
        <v>340</v>
      </c>
      <c r="E1138" s="650" t="s">
        <v>1020</v>
      </c>
      <c r="F1138" s="651">
        <v>201601</v>
      </c>
      <c r="G1138" s="652">
        <v>0.18</v>
      </c>
      <c r="H1138" s="112">
        <f t="shared" si="40"/>
        <v>2016</v>
      </c>
      <c r="I1138" s="313">
        <v>20</v>
      </c>
      <c r="J1138" s="107" t="s">
        <v>189</v>
      </c>
      <c r="K1138" s="103"/>
      <c r="M1138" s="717">
        <f t="shared" si="41"/>
        <v>3401</v>
      </c>
    </row>
    <row r="1139" spans="2:13" s="717" customFormat="1" ht="15">
      <c r="B1139" s="650" t="s">
        <v>319</v>
      </c>
      <c r="C1139" s="651" t="s">
        <v>1421</v>
      </c>
      <c r="D1139" s="435" t="s">
        <v>340</v>
      </c>
      <c r="E1139" s="650" t="s">
        <v>1422</v>
      </c>
      <c r="F1139" s="651">
        <v>201601</v>
      </c>
      <c r="G1139" s="652">
        <v>21424.720000000001</v>
      </c>
      <c r="H1139" s="112">
        <f t="shared" si="40"/>
        <v>2016</v>
      </c>
      <c r="I1139" s="313">
        <v>20</v>
      </c>
      <c r="J1139" s="107" t="s">
        <v>189</v>
      </c>
      <c r="K1139" s="103"/>
      <c r="M1139" s="717">
        <f t="shared" si="41"/>
        <v>3401</v>
      </c>
    </row>
    <row r="1140" spans="2:13" s="717" customFormat="1" ht="15">
      <c r="B1140" s="650" t="s">
        <v>319</v>
      </c>
      <c r="C1140" s="651" t="s">
        <v>1421</v>
      </c>
      <c r="D1140" s="435" t="s">
        <v>340</v>
      </c>
      <c r="E1140" s="650" t="s">
        <v>1422</v>
      </c>
      <c r="F1140" s="651">
        <v>201601</v>
      </c>
      <c r="G1140" s="652">
        <v>401.21</v>
      </c>
      <c r="H1140" s="112">
        <f t="shared" si="40"/>
        <v>2016</v>
      </c>
      <c r="I1140" s="313">
        <v>20</v>
      </c>
      <c r="J1140" s="107" t="s">
        <v>189</v>
      </c>
      <c r="K1140" s="103"/>
      <c r="M1140" s="717">
        <f t="shared" si="41"/>
        <v>3401</v>
      </c>
    </row>
    <row r="1141" spans="2:13" s="717" customFormat="1" ht="15">
      <c r="B1141" s="650" t="s">
        <v>319</v>
      </c>
      <c r="C1141" s="651" t="s">
        <v>1418</v>
      </c>
      <c r="D1141" s="435" t="s">
        <v>340</v>
      </c>
      <c r="E1141" s="650" t="s">
        <v>1419</v>
      </c>
      <c r="F1141" s="651">
        <v>201601</v>
      </c>
      <c r="G1141" s="652">
        <v>57944.89</v>
      </c>
      <c r="H1141" s="112">
        <f t="shared" si="40"/>
        <v>2016</v>
      </c>
      <c r="I1141" s="313">
        <v>20</v>
      </c>
      <c r="J1141" s="107" t="s">
        <v>189</v>
      </c>
      <c r="K1141" s="103"/>
      <c r="M1141" s="717">
        <f t="shared" si="41"/>
        <v>3401</v>
      </c>
    </row>
    <row r="1142" spans="2:13" s="717" customFormat="1" ht="15">
      <c r="B1142" s="650"/>
      <c r="C1142" s="651"/>
      <c r="D1142" s="435"/>
      <c r="E1142" s="650"/>
      <c r="F1142" s="651"/>
      <c r="G1142" s="652"/>
      <c r="H1142" s="112">
        <f t="shared" si="40"/>
        <v>2015</v>
      </c>
      <c r="I1142" s="313">
        <v>20</v>
      </c>
      <c r="J1142" s="107" t="s">
        <v>189</v>
      </c>
      <c r="K1142" s="103"/>
      <c r="M1142" s="717" t="b">
        <f t="shared" si="41"/>
        <v>0</v>
      </c>
    </row>
    <row r="1143" spans="2:13" s="717" customFormat="1" ht="15">
      <c r="B1143" s="650" t="s">
        <v>319</v>
      </c>
      <c r="C1143" s="651" t="s">
        <v>1236</v>
      </c>
      <c r="D1143" s="435" t="s">
        <v>352</v>
      </c>
      <c r="E1143" s="650" t="s">
        <v>1237</v>
      </c>
      <c r="F1143" s="651">
        <v>201601</v>
      </c>
      <c r="G1143" s="652">
        <v>-30.93</v>
      </c>
      <c r="H1143" s="112">
        <f t="shared" si="40"/>
        <v>2016</v>
      </c>
      <c r="I1143" s="313">
        <v>20</v>
      </c>
      <c r="J1143" s="107" t="s">
        <v>189</v>
      </c>
      <c r="K1143" s="103"/>
      <c r="M1143" s="717">
        <f t="shared" si="41"/>
        <v>3401</v>
      </c>
    </row>
    <row r="1144" spans="2:13" s="717" customFormat="1" ht="15">
      <c r="B1144" s="650" t="s">
        <v>319</v>
      </c>
      <c r="C1144" s="651" t="s">
        <v>1238</v>
      </c>
      <c r="D1144" s="435" t="s">
        <v>340</v>
      </c>
      <c r="E1144" s="650" t="s">
        <v>1239</v>
      </c>
      <c r="F1144" s="651">
        <v>201601</v>
      </c>
      <c r="G1144" s="652">
        <v>-2929.26</v>
      </c>
      <c r="H1144" s="112">
        <f t="shared" si="40"/>
        <v>2016</v>
      </c>
      <c r="I1144" s="313">
        <v>20</v>
      </c>
      <c r="J1144" s="107" t="s">
        <v>189</v>
      </c>
      <c r="K1144" s="103"/>
      <c r="M1144" s="717">
        <f t="shared" si="41"/>
        <v>3401</v>
      </c>
    </row>
    <row r="1145" spans="2:13" s="717" customFormat="1" ht="15">
      <c r="B1145" s="650" t="s">
        <v>319</v>
      </c>
      <c r="C1145" s="651" t="s">
        <v>1238</v>
      </c>
      <c r="D1145" s="435" t="s">
        <v>340</v>
      </c>
      <c r="E1145" s="650" t="s">
        <v>1239</v>
      </c>
      <c r="F1145" s="651">
        <v>201601</v>
      </c>
      <c r="G1145" s="652">
        <v>-114.58</v>
      </c>
      <c r="H1145" s="112">
        <f t="shared" si="40"/>
        <v>2016</v>
      </c>
      <c r="I1145" s="313">
        <v>20</v>
      </c>
      <c r="J1145" s="107" t="s">
        <v>189</v>
      </c>
      <c r="K1145" s="103"/>
      <c r="M1145" s="717">
        <f t="shared" si="41"/>
        <v>3401</v>
      </c>
    </row>
    <row r="1146" spans="2:13" s="717" customFormat="1" ht="15">
      <c r="B1146" s="650"/>
      <c r="C1146" s="651"/>
      <c r="D1146" s="435"/>
      <c r="E1146" s="650"/>
      <c r="F1146" s="651"/>
      <c r="G1146" s="652"/>
      <c r="H1146" s="112"/>
      <c r="I1146" s="313"/>
      <c r="J1146" s="107"/>
      <c r="K1146" s="103"/>
    </row>
    <row r="1147" spans="2:13" s="717" customFormat="1" ht="15">
      <c r="B1147" s="650" t="s">
        <v>319</v>
      </c>
      <c r="C1147" s="435" t="s">
        <v>1186</v>
      </c>
      <c r="D1147" s="599" t="s">
        <v>352</v>
      </c>
      <c r="E1147" s="939" t="s">
        <v>1187</v>
      </c>
      <c r="F1147" s="651">
        <v>201602</v>
      </c>
      <c r="G1147" s="940">
        <v>-31.82</v>
      </c>
      <c r="H1147" s="112">
        <f t="shared" ref="H1147:H1177" si="42">IF(F1147&gt;$H$5,0+2016,0+2015)</f>
        <v>2016</v>
      </c>
      <c r="I1147" s="313">
        <v>20</v>
      </c>
      <c r="J1147" s="107" t="s">
        <v>189</v>
      </c>
      <c r="K1147" s="103"/>
      <c r="M1147" s="717">
        <f t="shared" ref="M1147:M1177" si="43">IF(LEFT(D1147,2)="34",3401,IF(LEFT(D1147,2)="33",3301))</f>
        <v>3401</v>
      </c>
    </row>
    <row r="1148" spans="2:13" s="717" customFormat="1" ht="15">
      <c r="B1148" s="650" t="s">
        <v>326</v>
      </c>
      <c r="C1148" s="435" t="s">
        <v>1190</v>
      </c>
      <c r="D1148" s="599" t="s">
        <v>340</v>
      </c>
      <c r="E1148" s="939" t="s">
        <v>1191</v>
      </c>
      <c r="F1148" s="651">
        <v>201602</v>
      </c>
      <c r="G1148" s="940">
        <v>-5202.4399999999996</v>
      </c>
      <c r="H1148" s="112">
        <f t="shared" si="42"/>
        <v>2016</v>
      </c>
      <c r="I1148" s="313">
        <v>20</v>
      </c>
      <c r="J1148" s="107" t="s">
        <v>189</v>
      </c>
      <c r="K1148" s="103"/>
      <c r="M1148" s="717">
        <f t="shared" si="43"/>
        <v>3401</v>
      </c>
    </row>
    <row r="1149" spans="2:13" s="717" customFormat="1" ht="15">
      <c r="B1149" s="650" t="s">
        <v>319</v>
      </c>
      <c r="C1149" s="435" t="s">
        <v>1190</v>
      </c>
      <c r="D1149" s="599" t="s">
        <v>340</v>
      </c>
      <c r="E1149" s="939" t="s">
        <v>1191</v>
      </c>
      <c r="F1149" s="651">
        <v>201602</v>
      </c>
      <c r="G1149" s="940">
        <v>-34329.68</v>
      </c>
      <c r="H1149" s="112">
        <f t="shared" si="42"/>
        <v>2016</v>
      </c>
      <c r="I1149" s="313">
        <v>20</v>
      </c>
      <c r="J1149" s="107" t="s">
        <v>189</v>
      </c>
      <c r="K1149" s="103"/>
      <c r="M1149" s="717">
        <f t="shared" si="43"/>
        <v>3401</v>
      </c>
    </row>
    <row r="1150" spans="2:13" s="717" customFormat="1" ht="15">
      <c r="B1150" s="650" t="s">
        <v>326</v>
      </c>
      <c r="C1150" s="435" t="s">
        <v>1214</v>
      </c>
      <c r="D1150" s="599" t="s">
        <v>340</v>
      </c>
      <c r="E1150" s="939" t="s">
        <v>1215</v>
      </c>
      <c r="F1150" s="651">
        <v>201602</v>
      </c>
      <c r="G1150" s="940">
        <v>-3951.52</v>
      </c>
      <c r="H1150" s="112">
        <f t="shared" si="42"/>
        <v>2016</v>
      </c>
      <c r="I1150" s="313">
        <v>20</v>
      </c>
      <c r="J1150" s="107" t="s">
        <v>189</v>
      </c>
      <c r="K1150" s="103"/>
      <c r="M1150" s="717">
        <f t="shared" si="43"/>
        <v>3401</v>
      </c>
    </row>
    <row r="1151" spans="2:13" s="717" customFormat="1" ht="15">
      <c r="B1151" s="650" t="s">
        <v>326</v>
      </c>
      <c r="C1151" s="435" t="s">
        <v>1214</v>
      </c>
      <c r="D1151" s="599" t="s">
        <v>340</v>
      </c>
      <c r="E1151" s="939" t="s">
        <v>1215</v>
      </c>
      <c r="F1151" s="651">
        <v>201602</v>
      </c>
      <c r="G1151" s="940">
        <v>-69.209999999999994</v>
      </c>
      <c r="H1151" s="112">
        <f t="shared" si="42"/>
        <v>2016</v>
      </c>
      <c r="I1151" s="313">
        <v>20</v>
      </c>
      <c r="J1151" s="107" t="s">
        <v>189</v>
      </c>
      <c r="K1151" s="103"/>
      <c r="M1151" s="717">
        <f t="shared" si="43"/>
        <v>3401</v>
      </c>
    </row>
    <row r="1152" spans="2:13" s="717" customFormat="1" ht="15">
      <c r="B1152" s="650" t="s">
        <v>319</v>
      </c>
      <c r="C1152" s="435" t="s">
        <v>1214</v>
      </c>
      <c r="D1152" s="599" t="s">
        <v>340</v>
      </c>
      <c r="E1152" s="939" t="s">
        <v>1215</v>
      </c>
      <c r="F1152" s="651">
        <v>201602</v>
      </c>
      <c r="G1152" s="940">
        <v>-28583.7</v>
      </c>
      <c r="H1152" s="112">
        <f t="shared" si="42"/>
        <v>2016</v>
      </c>
      <c r="I1152" s="313">
        <v>20</v>
      </c>
      <c r="J1152" s="107" t="s">
        <v>189</v>
      </c>
      <c r="K1152" s="103"/>
      <c r="M1152" s="717">
        <f t="shared" si="43"/>
        <v>3401</v>
      </c>
    </row>
    <row r="1153" spans="2:13" s="717" customFormat="1" ht="15">
      <c r="B1153" s="650" t="s">
        <v>326</v>
      </c>
      <c r="C1153" s="435" t="s">
        <v>1009</v>
      </c>
      <c r="D1153" s="599" t="s">
        <v>340</v>
      </c>
      <c r="E1153" s="939" t="s">
        <v>1010</v>
      </c>
      <c r="F1153" s="651">
        <v>201602</v>
      </c>
      <c r="G1153" s="940">
        <v>-0.03</v>
      </c>
      <c r="H1153" s="112">
        <f t="shared" si="42"/>
        <v>2016</v>
      </c>
      <c r="I1153" s="313">
        <v>20</v>
      </c>
      <c r="J1153" s="107" t="s">
        <v>189</v>
      </c>
      <c r="K1153" s="103"/>
      <c r="M1153" s="717">
        <f t="shared" si="43"/>
        <v>3401</v>
      </c>
    </row>
    <row r="1154" spans="2:13" s="717" customFormat="1" ht="15">
      <c r="B1154" s="650" t="s">
        <v>319</v>
      </c>
      <c r="C1154" s="435" t="s">
        <v>1009</v>
      </c>
      <c r="D1154" s="599" t="s">
        <v>340</v>
      </c>
      <c r="E1154" s="939" t="s">
        <v>1010</v>
      </c>
      <c r="F1154" s="651">
        <v>201602</v>
      </c>
      <c r="G1154" s="940">
        <v>-0.08</v>
      </c>
      <c r="H1154" s="112">
        <f t="shared" si="42"/>
        <v>2016</v>
      </c>
      <c r="I1154" s="313">
        <v>20</v>
      </c>
      <c r="J1154" s="107" t="s">
        <v>189</v>
      </c>
      <c r="K1154" s="103"/>
      <c r="M1154" s="717">
        <f t="shared" si="43"/>
        <v>3401</v>
      </c>
    </row>
    <row r="1155" spans="2:13" s="717" customFormat="1" ht="15">
      <c r="B1155" s="650" t="s">
        <v>319</v>
      </c>
      <c r="C1155" s="435" t="s">
        <v>1009</v>
      </c>
      <c r="D1155" s="599" t="s">
        <v>340</v>
      </c>
      <c r="E1155" s="939" t="s">
        <v>1010</v>
      </c>
      <c r="F1155" s="651">
        <v>201602</v>
      </c>
      <c r="G1155" s="940">
        <v>-0.01</v>
      </c>
      <c r="H1155" s="112">
        <f t="shared" si="42"/>
        <v>2016</v>
      </c>
      <c r="I1155" s="313">
        <v>20</v>
      </c>
      <c r="J1155" s="107" t="s">
        <v>189</v>
      </c>
      <c r="K1155" s="103"/>
      <c r="M1155" s="717">
        <f t="shared" si="43"/>
        <v>3401</v>
      </c>
    </row>
    <row r="1156" spans="2:13" s="717" customFormat="1" ht="15">
      <c r="B1156" s="650" t="s">
        <v>319</v>
      </c>
      <c r="C1156" s="435" t="s">
        <v>1223</v>
      </c>
      <c r="D1156" s="599" t="s">
        <v>340</v>
      </c>
      <c r="E1156" s="939" t="s">
        <v>1224</v>
      </c>
      <c r="F1156" s="651">
        <v>201602</v>
      </c>
      <c r="G1156" s="940">
        <v>406.5</v>
      </c>
      <c r="H1156" s="112">
        <f t="shared" si="42"/>
        <v>2016</v>
      </c>
      <c r="I1156" s="313">
        <v>20</v>
      </c>
      <c r="J1156" s="107" t="s">
        <v>189</v>
      </c>
      <c r="K1156" s="103"/>
      <c r="M1156" s="717">
        <f t="shared" si="43"/>
        <v>3401</v>
      </c>
    </row>
    <row r="1157" spans="2:13" s="717" customFormat="1" ht="15">
      <c r="B1157" s="650" t="s">
        <v>319</v>
      </c>
      <c r="C1157" s="435" t="s">
        <v>1223</v>
      </c>
      <c r="D1157" s="599" t="s">
        <v>340</v>
      </c>
      <c r="E1157" s="939" t="s">
        <v>1224</v>
      </c>
      <c r="F1157" s="651">
        <v>201602</v>
      </c>
      <c r="G1157" s="940">
        <v>8.91</v>
      </c>
      <c r="H1157" s="112">
        <f t="shared" si="42"/>
        <v>2016</v>
      </c>
      <c r="I1157" s="313">
        <v>20</v>
      </c>
      <c r="J1157" s="107" t="s">
        <v>189</v>
      </c>
      <c r="K1157" s="103"/>
      <c r="M1157" s="717">
        <f t="shared" si="43"/>
        <v>3401</v>
      </c>
    </row>
    <row r="1158" spans="2:13" s="717" customFormat="1" ht="15">
      <c r="B1158" s="650" t="s">
        <v>319</v>
      </c>
      <c r="C1158" s="435" t="s">
        <v>1457</v>
      </c>
      <c r="D1158" s="599" t="s">
        <v>340</v>
      </c>
      <c r="E1158" s="939" t="s">
        <v>1458</v>
      </c>
      <c r="F1158" s="651">
        <v>201602</v>
      </c>
      <c r="G1158" s="940">
        <v>62714.33</v>
      </c>
      <c r="H1158" s="112">
        <f t="shared" si="42"/>
        <v>2016</v>
      </c>
      <c r="I1158" s="313">
        <v>20</v>
      </c>
      <c r="J1158" s="107" t="s">
        <v>189</v>
      </c>
      <c r="K1158" s="103"/>
      <c r="M1158" s="717">
        <f t="shared" si="43"/>
        <v>3401</v>
      </c>
    </row>
    <row r="1159" spans="2:13" s="717" customFormat="1" ht="15">
      <c r="B1159" s="650" t="s">
        <v>319</v>
      </c>
      <c r="C1159" s="435" t="s">
        <v>1457</v>
      </c>
      <c r="D1159" s="599" t="s">
        <v>340</v>
      </c>
      <c r="E1159" s="939" t="s">
        <v>1458</v>
      </c>
      <c r="F1159" s="651">
        <v>201602</v>
      </c>
      <c r="G1159" s="940">
        <v>4682.0200000000004</v>
      </c>
      <c r="H1159" s="112">
        <f t="shared" si="42"/>
        <v>2016</v>
      </c>
      <c r="I1159" s="313">
        <v>20</v>
      </c>
      <c r="J1159" s="107" t="s">
        <v>189</v>
      </c>
      <c r="K1159" s="103"/>
      <c r="M1159" s="717">
        <f t="shared" si="43"/>
        <v>3401</v>
      </c>
    </row>
    <row r="1160" spans="2:13" s="717" customFormat="1" ht="15">
      <c r="B1160" s="650" t="s">
        <v>326</v>
      </c>
      <c r="C1160" s="435" t="s">
        <v>1226</v>
      </c>
      <c r="D1160" s="599" t="s">
        <v>340</v>
      </c>
      <c r="E1160" s="939" t="s">
        <v>1227</v>
      </c>
      <c r="F1160" s="651">
        <v>201602</v>
      </c>
      <c r="G1160" s="940">
        <v>443.07</v>
      </c>
      <c r="H1160" s="112">
        <f t="shared" si="42"/>
        <v>2016</v>
      </c>
      <c r="I1160" s="313">
        <v>20</v>
      </c>
      <c r="J1160" s="107" t="s">
        <v>189</v>
      </c>
      <c r="K1160" s="103"/>
      <c r="M1160" s="717">
        <f t="shared" si="43"/>
        <v>3401</v>
      </c>
    </row>
    <row r="1161" spans="2:13" s="717" customFormat="1" ht="15">
      <c r="B1161" s="650" t="s">
        <v>326</v>
      </c>
      <c r="C1161" s="435" t="s">
        <v>1228</v>
      </c>
      <c r="D1161" s="599" t="s">
        <v>340</v>
      </c>
      <c r="E1161" s="939" t="s">
        <v>1229</v>
      </c>
      <c r="F1161" s="651">
        <v>201602</v>
      </c>
      <c r="G1161" s="940">
        <v>0.41</v>
      </c>
      <c r="H1161" s="112">
        <f t="shared" si="42"/>
        <v>2016</v>
      </c>
      <c r="I1161" s="313">
        <v>20</v>
      </c>
      <c r="J1161" s="107" t="s">
        <v>189</v>
      </c>
      <c r="K1161" s="103"/>
      <c r="M1161" s="717">
        <f t="shared" si="43"/>
        <v>3401</v>
      </c>
    </row>
    <row r="1162" spans="2:13" s="717" customFormat="1" ht="15">
      <c r="B1162" s="650" t="s">
        <v>326</v>
      </c>
      <c r="C1162" s="435" t="s">
        <v>1228</v>
      </c>
      <c r="D1162" s="599" t="s">
        <v>340</v>
      </c>
      <c r="E1162" s="939" t="s">
        <v>1229</v>
      </c>
      <c r="F1162" s="651">
        <v>201602</v>
      </c>
      <c r="G1162" s="940">
        <v>0.02</v>
      </c>
      <c r="H1162" s="112">
        <f t="shared" si="42"/>
        <v>2016</v>
      </c>
      <c r="I1162" s="313">
        <v>20</v>
      </c>
      <c r="J1162" s="107" t="s">
        <v>189</v>
      </c>
      <c r="K1162" s="103"/>
      <c r="M1162" s="717">
        <f t="shared" si="43"/>
        <v>3401</v>
      </c>
    </row>
    <row r="1163" spans="2:13" s="717" customFormat="1" ht="15">
      <c r="B1163" s="650" t="s">
        <v>319</v>
      </c>
      <c r="C1163" s="435" t="s">
        <v>1017</v>
      </c>
      <c r="D1163" s="599" t="s">
        <v>340</v>
      </c>
      <c r="E1163" s="939" t="s">
        <v>1018</v>
      </c>
      <c r="F1163" s="651">
        <v>201602</v>
      </c>
      <c r="G1163" s="940">
        <v>47381.89</v>
      </c>
      <c r="H1163" s="112">
        <f t="shared" si="42"/>
        <v>2016</v>
      </c>
      <c r="I1163" s="313">
        <v>20</v>
      </c>
      <c r="J1163" s="107" t="s">
        <v>189</v>
      </c>
      <c r="K1163" s="103"/>
      <c r="M1163" s="717">
        <f t="shared" si="43"/>
        <v>3401</v>
      </c>
    </row>
    <row r="1164" spans="2:13" s="717" customFormat="1" ht="15">
      <c r="B1164" s="650" t="s">
        <v>319</v>
      </c>
      <c r="C1164" s="435" t="s">
        <v>1199</v>
      </c>
      <c r="D1164" s="599" t="s">
        <v>469</v>
      </c>
      <c r="E1164" s="939" t="s">
        <v>1200</v>
      </c>
      <c r="F1164" s="651">
        <v>201602</v>
      </c>
      <c r="G1164" s="940">
        <v>-3499.96</v>
      </c>
      <c r="H1164" s="112">
        <f t="shared" si="42"/>
        <v>2016</v>
      </c>
      <c r="I1164" s="313">
        <v>20</v>
      </c>
      <c r="J1164" s="107" t="s">
        <v>189</v>
      </c>
      <c r="K1164" s="103"/>
      <c r="M1164" s="717">
        <f t="shared" si="43"/>
        <v>3401</v>
      </c>
    </row>
    <row r="1165" spans="2:13" s="717" customFormat="1" ht="15">
      <c r="B1165" s="650" t="s">
        <v>319</v>
      </c>
      <c r="C1165" s="435" t="s">
        <v>1199</v>
      </c>
      <c r="D1165" s="599" t="s">
        <v>469</v>
      </c>
      <c r="E1165" s="939" t="s">
        <v>1200</v>
      </c>
      <c r="F1165" s="651">
        <v>201602</v>
      </c>
      <c r="G1165" s="940">
        <v>-13606.67</v>
      </c>
      <c r="H1165" s="112">
        <f t="shared" si="42"/>
        <v>2016</v>
      </c>
      <c r="I1165" s="313">
        <v>20</v>
      </c>
      <c r="J1165" s="107" t="s">
        <v>189</v>
      </c>
      <c r="K1165" s="103"/>
      <c r="M1165" s="717">
        <f t="shared" si="43"/>
        <v>3401</v>
      </c>
    </row>
    <row r="1166" spans="2:13" s="717" customFormat="1" ht="15">
      <c r="B1166" s="650" t="s">
        <v>326</v>
      </c>
      <c r="C1166" s="435" t="s">
        <v>1201</v>
      </c>
      <c r="D1166" s="599" t="s">
        <v>340</v>
      </c>
      <c r="E1166" s="939" t="s">
        <v>1202</v>
      </c>
      <c r="F1166" s="651">
        <v>201602</v>
      </c>
      <c r="G1166" s="940">
        <v>1205.3599999999999</v>
      </c>
      <c r="H1166" s="112">
        <f t="shared" si="42"/>
        <v>2016</v>
      </c>
      <c r="I1166" s="313">
        <v>20</v>
      </c>
      <c r="J1166" s="107" t="s">
        <v>189</v>
      </c>
      <c r="K1166" s="103"/>
      <c r="M1166" s="717">
        <f t="shared" si="43"/>
        <v>3401</v>
      </c>
    </row>
    <row r="1167" spans="2:13" s="717" customFormat="1" ht="15">
      <c r="B1167" s="650" t="s">
        <v>319</v>
      </c>
      <c r="C1167" s="435" t="s">
        <v>1201</v>
      </c>
      <c r="D1167" s="599" t="s">
        <v>340</v>
      </c>
      <c r="E1167" s="939" t="s">
        <v>1202</v>
      </c>
      <c r="F1167" s="651">
        <v>201602</v>
      </c>
      <c r="G1167" s="940">
        <v>1819.47</v>
      </c>
      <c r="H1167" s="112">
        <f t="shared" si="42"/>
        <v>2016</v>
      </c>
      <c r="I1167" s="313">
        <v>20</v>
      </c>
      <c r="J1167" s="107" t="s">
        <v>189</v>
      </c>
      <c r="K1167" s="103"/>
      <c r="M1167" s="717">
        <f t="shared" si="43"/>
        <v>3401</v>
      </c>
    </row>
    <row r="1168" spans="2:13" s="717" customFormat="1" ht="15">
      <c r="B1168" s="650" t="s">
        <v>319</v>
      </c>
      <c r="C1168" s="435" t="s">
        <v>1201</v>
      </c>
      <c r="D1168" s="599" t="s">
        <v>340</v>
      </c>
      <c r="E1168" s="939" t="s">
        <v>1202</v>
      </c>
      <c r="F1168" s="651">
        <v>201602</v>
      </c>
      <c r="G1168" s="940">
        <v>40.76</v>
      </c>
      <c r="H1168" s="112">
        <f t="shared" si="42"/>
        <v>2016</v>
      </c>
      <c r="I1168" s="313">
        <v>20</v>
      </c>
      <c r="J1168" s="107" t="s">
        <v>189</v>
      </c>
      <c r="K1168" s="103"/>
      <c r="M1168" s="717">
        <f t="shared" si="43"/>
        <v>3401</v>
      </c>
    </row>
    <row r="1169" spans="2:18" s="717" customFormat="1" ht="15">
      <c r="B1169" s="650" t="s">
        <v>319</v>
      </c>
      <c r="C1169" s="435" t="s">
        <v>1019</v>
      </c>
      <c r="D1169" s="599" t="s">
        <v>340</v>
      </c>
      <c r="E1169" s="939" t="s">
        <v>1020</v>
      </c>
      <c r="F1169" s="651">
        <v>201602</v>
      </c>
      <c r="G1169" s="940">
        <v>0.08</v>
      </c>
      <c r="H1169" s="112">
        <f t="shared" si="42"/>
        <v>2016</v>
      </c>
      <c r="I1169" s="313">
        <v>20</v>
      </c>
      <c r="J1169" s="107" t="s">
        <v>189</v>
      </c>
      <c r="K1169" s="103"/>
      <c r="M1169" s="717">
        <f t="shared" si="43"/>
        <v>3401</v>
      </c>
    </row>
    <row r="1170" spans="2:18" s="717" customFormat="1" ht="15">
      <c r="B1170" s="650" t="s">
        <v>319</v>
      </c>
      <c r="C1170" s="435" t="s">
        <v>1019</v>
      </c>
      <c r="D1170" s="599" t="s">
        <v>340</v>
      </c>
      <c r="E1170" s="939" t="s">
        <v>1020</v>
      </c>
      <c r="F1170" s="651">
        <v>201602</v>
      </c>
      <c r="G1170" s="940">
        <v>0.88</v>
      </c>
      <c r="H1170" s="112">
        <f t="shared" si="42"/>
        <v>2016</v>
      </c>
      <c r="I1170" s="313">
        <v>20</v>
      </c>
      <c r="J1170" s="107" t="s">
        <v>189</v>
      </c>
      <c r="K1170" s="103"/>
      <c r="M1170" s="717">
        <f t="shared" si="43"/>
        <v>3401</v>
      </c>
    </row>
    <row r="1171" spans="2:18" s="717" customFormat="1" ht="15">
      <c r="B1171" s="650" t="s">
        <v>319</v>
      </c>
      <c r="C1171" s="435" t="s">
        <v>1421</v>
      </c>
      <c r="D1171" s="599" t="s">
        <v>340</v>
      </c>
      <c r="E1171" s="939" t="s">
        <v>1422</v>
      </c>
      <c r="F1171" s="651">
        <v>201602</v>
      </c>
      <c r="G1171" s="940">
        <v>147.43</v>
      </c>
      <c r="H1171" s="112">
        <f t="shared" si="42"/>
        <v>2016</v>
      </c>
      <c r="I1171" s="313">
        <v>20</v>
      </c>
      <c r="J1171" s="107" t="s">
        <v>189</v>
      </c>
      <c r="K1171" s="103"/>
      <c r="M1171" s="717">
        <f t="shared" si="43"/>
        <v>3401</v>
      </c>
    </row>
    <row r="1172" spans="2:18" s="717" customFormat="1" ht="15">
      <c r="B1172" s="650" t="s">
        <v>319</v>
      </c>
      <c r="C1172" s="435" t="s">
        <v>1421</v>
      </c>
      <c r="D1172" s="599" t="s">
        <v>340</v>
      </c>
      <c r="E1172" s="939" t="s">
        <v>1422</v>
      </c>
      <c r="F1172" s="651">
        <v>201602</v>
      </c>
      <c r="G1172" s="940">
        <v>7872.78</v>
      </c>
      <c r="H1172" s="112">
        <f t="shared" si="42"/>
        <v>2016</v>
      </c>
      <c r="I1172" s="313">
        <v>20</v>
      </c>
      <c r="J1172" s="107" t="s">
        <v>189</v>
      </c>
      <c r="K1172" s="103"/>
      <c r="M1172" s="717">
        <f t="shared" si="43"/>
        <v>3401</v>
      </c>
    </row>
    <row r="1173" spans="2:18" s="717" customFormat="1" ht="15">
      <c r="B1173" s="650" t="s">
        <v>319</v>
      </c>
      <c r="C1173" s="435" t="s">
        <v>1418</v>
      </c>
      <c r="D1173" s="599" t="s">
        <v>469</v>
      </c>
      <c r="E1173" s="939" t="s">
        <v>1419</v>
      </c>
      <c r="F1173" s="651">
        <v>201602</v>
      </c>
      <c r="G1173" s="940">
        <v>461.22</v>
      </c>
      <c r="H1173" s="112">
        <f t="shared" si="42"/>
        <v>2016</v>
      </c>
      <c r="I1173" s="313">
        <v>20</v>
      </c>
      <c r="J1173" s="107" t="s">
        <v>189</v>
      </c>
      <c r="K1173" s="103"/>
      <c r="M1173" s="717">
        <f t="shared" si="43"/>
        <v>3401</v>
      </c>
    </row>
    <row r="1174" spans="2:18" s="717" customFormat="1" ht="15">
      <c r="B1174" s="650" t="s">
        <v>319</v>
      </c>
      <c r="C1174" s="435" t="s">
        <v>1418</v>
      </c>
      <c r="D1174" s="599" t="s">
        <v>469</v>
      </c>
      <c r="E1174" s="939" t="s">
        <v>1419</v>
      </c>
      <c r="F1174" s="651">
        <v>201602</v>
      </c>
      <c r="G1174" s="940">
        <v>10401.94</v>
      </c>
      <c r="H1174" s="112">
        <f t="shared" si="42"/>
        <v>2016</v>
      </c>
      <c r="I1174" s="313">
        <v>20</v>
      </c>
      <c r="J1174" s="107" t="s">
        <v>189</v>
      </c>
      <c r="K1174" s="103"/>
      <c r="M1174" s="717">
        <f t="shared" si="43"/>
        <v>3401</v>
      </c>
    </row>
    <row r="1175" spans="2:18" s="717" customFormat="1" ht="15">
      <c r="B1175" s="650" t="s">
        <v>319</v>
      </c>
      <c r="C1175" s="435" t="s">
        <v>1236</v>
      </c>
      <c r="D1175" s="599" t="s">
        <v>352</v>
      </c>
      <c r="E1175" s="939" t="s">
        <v>1237</v>
      </c>
      <c r="F1175" s="651">
        <v>201602</v>
      </c>
      <c r="G1175" s="940">
        <v>102.54</v>
      </c>
      <c r="H1175" s="112">
        <f t="shared" si="42"/>
        <v>2016</v>
      </c>
      <c r="I1175" s="313">
        <v>20</v>
      </c>
      <c r="J1175" s="107" t="s">
        <v>189</v>
      </c>
      <c r="K1175" s="103"/>
      <c r="M1175" s="717">
        <f t="shared" si="43"/>
        <v>3401</v>
      </c>
    </row>
    <row r="1176" spans="2:18" s="717" customFormat="1" ht="15">
      <c r="B1176" s="650" t="s">
        <v>319</v>
      </c>
      <c r="C1176" s="435" t="s">
        <v>1238</v>
      </c>
      <c r="D1176" s="599" t="s">
        <v>340</v>
      </c>
      <c r="E1176" s="939" t="s">
        <v>1239</v>
      </c>
      <c r="F1176" s="651">
        <v>201602</v>
      </c>
      <c r="G1176" s="940">
        <v>487.53</v>
      </c>
      <c r="H1176" s="112">
        <f t="shared" si="42"/>
        <v>2016</v>
      </c>
      <c r="I1176" s="313">
        <v>20</v>
      </c>
      <c r="J1176" s="107" t="s">
        <v>189</v>
      </c>
      <c r="K1176" s="103"/>
      <c r="M1176" s="717">
        <f t="shared" si="43"/>
        <v>3401</v>
      </c>
    </row>
    <row r="1177" spans="2:18" s="717" customFormat="1" ht="15">
      <c r="B1177" s="650" t="s">
        <v>319</v>
      </c>
      <c r="C1177" s="435" t="s">
        <v>1238</v>
      </c>
      <c r="D1177" s="599" t="s">
        <v>340</v>
      </c>
      <c r="E1177" s="939" t="s">
        <v>1239</v>
      </c>
      <c r="F1177" s="651">
        <v>201602</v>
      </c>
      <c r="G1177" s="940">
        <v>19.07</v>
      </c>
      <c r="H1177" s="112">
        <f t="shared" si="42"/>
        <v>2016</v>
      </c>
      <c r="I1177" s="313">
        <v>20</v>
      </c>
      <c r="J1177" s="107" t="s">
        <v>189</v>
      </c>
      <c r="K1177" s="103"/>
      <c r="M1177" s="717">
        <f t="shared" si="43"/>
        <v>3401</v>
      </c>
    </row>
    <row r="1178" spans="2:18" s="717" customFormat="1" ht="15">
      <c r="B1178" s="650"/>
      <c r="C1178" s="651"/>
      <c r="D1178" s="435"/>
      <c r="E1178" s="650"/>
      <c r="F1178" s="651"/>
      <c r="G1178" s="652"/>
      <c r="H1178" s="112"/>
      <c r="I1178" s="313"/>
      <c r="J1178" s="107"/>
      <c r="K1178" s="103"/>
    </row>
    <row r="1179" spans="2:18">
      <c r="B1179" s="890"/>
      <c r="C1179" s="892"/>
      <c r="D1179" s="892"/>
      <c r="E1179" s="898"/>
      <c r="F1179" s="899"/>
      <c r="G1179" s="900"/>
      <c r="H1179" s="894"/>
      <c r="I1179" s="895"/>
      <c r="J1179" s="107" t="s">
        <v>189</v>
      </c>
      <c r="K1179" s="896"/>
      <c r="L1179" s="897"/>
      <c r="M1179" s="897"/>
      <c r="O1179" s="101"/>
      <c r="P1179" s="101"/>
      <c r="Q1179" s="101"/>
      <c r="R1179" s="101"/>
    </row>
    <row r="1180" spans="2:18">
      <c r="B1180" s="605" t="s">
        <v>319</v>
      </c>
      <c r="C1180" s="499"/>
      <c r="D1180" s="608" t="s">
        <v>338</v>
      </c>
      <c r="E1180" s="605" t="s">
        <v>85</v>
      </c>
      <c r="F1180" s="499">
        <v>201601</v>
      </c>
      <c r="G1180" s="606">
        <f>+Additions!F921</f>
        <v>0</v>
      </c>
      <c r="H1180" s="112">
        <f t="shared" si="38"/>
        <v>2016</v>
      </c>
      <c r="I1180" s="313">
        <v>20</v>
      </c>
      <c r="J1180" s="107" t="s">
        <v>189</v>
      </c>
      <c r="K1180" s="103"/>
      <c r="L1180" s="101"/>
      <c r="M1180" s="101">
        <f t="shared" si="39"/>
        <v>3301</v>
      </c>
      <c r="O1180" s="101"/>
      <c r="P1180" s="101"/>
      <c r="Q1180" s="101"/>
      <c r="R1180" s="101"/>
    </row>
    <row r="1181" spans="2:18">
      <c r="B1181" s="605" t="s">
        <v>319</v>
      </c>
      <c r="C1181" s="499"/>
      <c r="D1181" s="608" t="s">
        <v>338</v>
      </c>
      <c r="E1181" s="605" t="s">
        <v>85</v>
      </c>
      <c r="F1181" s="499">
        <v>201602</v>
      </c>
      <c r="G1181" s="606">
        <f>+Additions!F922</f>
        <v>0</v>
      </c>
      <c r="H1181" s="112">
        <f t="shared" si="38"/>
        <v>2016</v>
      </c>
      <c r="I1181" s="313">
        <v>20</v>
      </c>
      <c r="J1181" s="107" t="s">
        <v>189</v>
      </c>
      <c r="K1181" s="103"/>
      <c r="L1181" s="101"/>
      <c r="M1181" s="101">
        <f t="shared" si="39"/>
        <v>3301</v>
      </c>
      <c r="O1181" s="101"/>
      <c r="P1181" s="101"/>
      <c r="Q1181" s="101"/>
      <c r="R1181" s="101"/>
    </row>
    <row r="1182" spans="2:18">
      <c r="B1182" s="333"/>
      <c r="C1182" s="334"/>
      <c r="D1182" s="334"/>
      <c r="E1182" s="333"/>
      <c r="F1182" s="334"/>
      <c r="G1182" s="335"/>
      <c r="H1182" s="112">
        <f t="shared" si="38"/>
        <v>2015</v>
      </c>
      <c r="I1182" s="313">
        <v>20</v>
      </c>
      <c r="J1182" s="107" t="s">
        <v>189</v>
      </c>
      <c r="K1182" s="103"/>
      <c r="L1182" s="101"/>
      <c r="M1182" s="101" t="b">
        <f t="shared" si="39"/>
        <v>0</v>
      </c>
      <c r="O1182" s="101"/>
      <c r="P1182" s="101"/>
      <c r="Q1182" s="101"/>
      <c r="R1182" s="101"/>
    </row>
    <row r="1183" spans="2:18">
      <c r="B1183" s="333"/>
      <c r="C1183" s="430"/>
      <c r="D1183" s="257"/>
      <c r="E1183" s="431"/>
      <c r="F1183" s="432"/>
      <c r="G1183" s="401"/>
      <c r="H1183" s="112">
        <f t="shared" ref="H1183:H1189" si="44">IF(F1183&gt;$H$5,0+2016,0+2015)</f>
        <v>2015</v>
      </c>
      <c r="I1183" s="313">
        <v>20</v>
      </c>
      <c r="J1183" s="107" t="s">
        <v>189</v>
      </c>
      <c r="L1183" s="102"/>
      <c r="M1183" s="101" t="b">
        <f t="shared" ref="M1183:M1189" si="45">IF(LEFT(D1183,2)="34",3401,IF(LEFT(D1183,2)="33",3301))</f>
        <v>0</v>
      </c>
    </row>
    <row r="1184" spans="2:18">
      <c r="B1184" s="333"/>
      <c r="C1184" s="430"/>
      <c r="D1184" s="257"/>
      <c r="E1184" s="431"/>
      <c r="F1184" s="432"/>
      <c r="G1184" s="401"/>
      <c r="H1184" s="112">
        <f t="shared" si="44"/>
        <v>2015</v>
      </c>
      <c r="I1184" s="313">
        <v>20</v>
      </c>
      <c r="J1184" s="107" t="s">
        <v>189</v>
      </c>
      <c r="L1184" s="102"/>
      <c r="M1184" s="101" t="b">
        <f t="shared" si="45"/>
        <v>0</v>
      </c>
    </row>
    <row r="1185" spans="2:19">
      <c r="B1185" s="333"/>
      <c r="C1185" s="430"/>
      <c r="D1185" s="257"/>
      <c r="E1185" s="431"/>
      <c r="F1185" s="432"/>
      <c r="G1185" s="401"/>
      <c r="H1185" s="112">
        <f t="shared" si="44"/>
        <v>2015</v>
      </c>
      <c r="I1185" s="313">
        <v>20</v>
      </c>
      <c r="J1185" s="107" t="s">
        <v>189</v>
      </c>
      <c r="L1185" s="102"/>
      <c r="M1185" s="101" t="b">
        <f t="shared" si="45"/>
        <v>0</v>
      </c>
    </row>
    <row r="1186" spans="2:19">
      <c r="B1186" s="408"/>
      <c r="C1186" s="409"/>
      <c r="D1186" s="414"/>
      <c r="E1186" s="408"/>
      <c r="F1186" s="409"/>
      <c r="G1186" s="410"/>
      <c r="H1186" s="112">
        <f t="shared" si="44"/>
        <v>2015</v>
      </c>
      <c r="I1186" s="313">
        <v>20</v>
      </c>
      <c r="J1186" s="107" t="s">
        <v>189</v>
      </c>
      <c r="L1186" s="102"/>
      <c r="M1186" s="101" t="b">
        <f t="shared" si="45"/>
        <v>0</v>
      </c>
    </row>
    <row r="1187" spans="2:19">
      <c r="B1187" s="408"/>
      <c r="C1187" s="409"/>
      <c r="D1187" s="414"/>
      <c r="E1187" s="408"/>
      <c r="F1187" s="409"/>
      <c r="G1187" s="410"/>
      <c r="H1187" s="112">
        <f t="shared" si="44"/>
        <v>2015</v>
      </c>
      <c r="I1187" s="313">
        <v>20</v>
      </c>
      <c r="J1187" s="107" t="s">
        <v>189</v>
      </c>
      <c r="L1187" s="102"/>
      <c r="M1187" s="101" t="b">
        <f t="shared" si="45"/>
        <v>0</v>
      </c>
    </row>
    <row r="1188" spans="2:19">
      <c r="B1188" s="408"/>
      <c r="C1188" s="426"/>
      <c r="D1188" s="414"/>
      <c r="E1188" s="427"/>
      <c r="F1188" s="428"/>
      <c r="G1188" s="429"/>
      <c r="H1188" s="112">
        <f t="shared" si="44"/>
        <v>2015</v>
      </c>
      <c r="I1188" s="313">
        <v>20</v>
      </c>
      <c r="J1188" s="107" t="s">
        <v>189</v>
      </c>
      <c r="L1188" s="102"/>
      <c r="M1188" s="101" t="b">
        <f t="shared" si="45"/>
        <v>0</v>
      </c>
    </row>
    <row r="1189" spans="2:19">
      <c r="B1189" s="408"/>
      <c r="C1189" s="418"/>
      <c r="D1189" s="414"/>
      <c r="E1189" s="419"/>
      <c r="F1189" s="420"/>
      <c r="G1189" s="429"/>
      <c r="H1189" s="112">
        <f t="shared" si="44"/>
        <v>2015</v>
      </c>
      <c r="I1189" s="313">
        <v>20</v>
      </c>
      <c r="J1189" s="107" t="s">
        <v>189</v>
      </c>
      <c r="L1189" s="102"/>
      <c r="M1189" s="101" t="b">
        <f t="shared" si="45"/>
        <v>0</v>
      </c>
    </row>
    <row r="1190" spans="2:19">
      <c r="B1190" s="173"/>
      <c r="C1190" s="161"/>
      <c r="D1190" s="162"/>
      <c r="E1190" s="127"/>
      <c r="F1190" s="174"/>
      <c r="G1190" s="175"/>
      <c r="H1190" s="312"/>
      <c r="I1190" s="313"/>
      <c r="J1190" s="82"/>
      <c r="S1190" s="102"/>
    </row>
    <row r="1191" spans="2:19">
      <c r="B1191" s="173"/>
      <c r="C1191" s="161"/>
      <c r="D1191" s="162"/>
      <c r="E1191" s="127"/>
      <c r="F1191" s="174"/>
      <c r="G1191" s="175"/>
      <c r="H1191" s="312"/>
      <c r="I1191" s="313"/>
      <c r="J1191" s="82"/>
      <c r="L1191" s="319"/>
      <c r="S1191" s="102"/>
    </row>
    <row r="1192" spans="2:19">
      <c r="C1192" s="102"/>
      <c r="G1192" s="232">
        <f>SUM(G7:G1191)</f>
        <v>17938330.359999992</v>
      </c>
      <c r="H1192" s="417" t="s">
        <v>916</v>
      </c>
      <c r="S1192" s="102"/>
    </row>
    <row r="1193" spans="2:19">
      <c r="C1193" s="102"/>
      <c r="S1193" s="102"/>
    </row>
    <row r="1194" spans="2:19">
      <c r="C1194" s="102"/>
      <c r="G1194" s="105">
        <f>+'def tax - bonus codes'!G988</f>
        <v>21979987.090000004</v>
      </c>
      <c r="H1194" s="417" t="s">
        <v>917</v>
      </c>
      <c r="S1194" s="102"/>
    </row>
    <row r="1195" spans="2:19">
      <c r="C1195" s="102"/>
      <c r="E1195" s="105"/>
      <c r="H1195" s="417"/>
      <c r="S1195" s="102"/>
    </row>
    <row r="1196" spans="2:19">
      <c r="C1196" s="102"/>
      <c r="G1196" s="232">
        <f>+G1194+G1192</f>
        <v>39918317.449999996</v>
      </c>
      <c r="H1196" s="417" t="s">
        <v>918</v>
      </c>
      <c r="S1196" s="102"/>
    </row>
    <row r="1197" spans="2:19">
      <c r="C1197" s="102"/>
      <c r="H1197" s="417"/>
      <c r="S1197" s="102"/>
    </row>
    <row r="1198" spans="2:19">
      <c r="C1198" s="102"/>
      <c r="G1198" s="105">
        <f>+Additions!F2170</f>
        <v>39918317.450000018</v>
      </c>
      <c r="H1198" s="417" t="s">
        <v>919</v>
      </c>
      <c r="S1198" s="102"/>
    </row>
    <row r="1199" spans="2:19">
      <c r="C1199" s="102"/>
      <c r="H1199" s="417"/>
      <c r="S1199" s="102"/>
    </row>
    <row r="1200" spans="2:19">
      <c r="C1200" s="102"/>
      <c r="G1200" s="123">
        <f>+G1198-G1196</f>
        <v>0</v>
      </c>
      <c r="H1200" s="417" t="s">
        <v>920</v>
      </c>
      <c r="S1200" s="102"/>
    </row>
    <row r="1201" spans="3:19">
      <c r="C1201" s="102"/>
      <c r="H1201" s="417"/>
      <c r="S1201" s="102"/>
    </row>
    <row r="1202" spans="3:19">
      <c r="C1202" s="102"/>
      <c r="H1202" s="417"/>
      <c r="S1202" s="102"/>
    </row>
    <row r="1203" spans="3:19">
      <c r="C1203" s="102"/>
      <c r="G1203" s="105"/>
      <c r="H1203" s="417"/>
      <c r="S1203" s="102"/>
    </row>
    <row r="1204" spans="3:19">
      <c r="C1204" s="102"/>
      <c r="G1204" s="105"/>
      <c r="S1204" s="102"/>
    </row>
    <row r="1205" spans="3:19">
      <c r="C1205" s="102"/>
      <c r="G1205" s="105"/>
      <c r="S1205" s="102"/>
    </row>
    <row r="1206" spans="3:19">
      <c r="C1206" s="102"/>
      <c r="G1206" s="105"/>
      <c r="S1206" s="102"/>
    </row>
    <row r="1207" spans="3:19">
      <c r="C1207" s="102"/>
      <c r="S1207" s="102"/>
    </row>
    <row r="1208" spans="3:19">
      <c r="C1208" s="102"/>
      <c r="S1208" s="102"/>
    </row>
    <row r="1209" spans="3:19">
      <c r="C1209" s="102"/>
      <c r="S1209" s="102"/>
    </row>
    <row r="1210" spans="3:19">
      <c r="C1210" s="102"/>
      <c r="S1210" s="102"/>
    </row>
    <row r="1211" spans="3:19">
      <c r="C1211" s="102"/>
      <c r="S1211" s="102"/>
    </row>
    <row r="1212" spans="3:19">
      <c r="C1212" s="102"/>
      <c r="S1212" s="102"/>
    </row>
    <row r="1213" spans="3:19">
      <c r="C1213" s="102"/>
      <c r="S1213" s="102"/>
    </row>
    <row r="1214" spans="3:19">
      <c r="C1214" s="102"/>
      <c r="S1214" s="102"/>
    </row>
    <row r="1215" spans="3:19">
      <c r="C1215" s="102"/>
      <c r="S1215" s="102"/>
    </row>
    <row r="1216" spans="3:19">
      <c r="C1216" s="102"/>
      <c r="S1216" s="102"/>
    </row>
    <row r="1217" spans="3:19">
      <c r="C1217" s="102"/>
      <c r="S1217" s="102"/>
    </row>
    <row r="1218" spans="3:19">
      <c r="C1218" s="102"/>
      <c r="S1218" s="102"/>
    </row>
    <row r="1219" spans="3:19">
      <c r="C1219" s="102"/>
      <c r="S1219" s="102"/>
    </row>
    <row r="1220" spans="3:19">
      <c r="C1220" s="102"/>
      <c r="S1220" s="102"/>
    </row>
    <row r="1221" spans="3:19">
      <c r="C1221" s="102"/>
      <c r="S1221" s="102"/>
    </row>
    <row r="1222" spans="3:19">
      <c r="C1222" s="102"/>
      <c r="S1222" s="102"/>
    </row>
    <row r="1223" spans="3:19">
      <c r="C1223" s="102"/>
      <c r="S1223" s="102"/>
    </row>
    <row r="1224" spans="3:19">
      <c r="C1224" s="102"/>
      <c r="S1224" s="102"/>
    </row>
    <row r="1225" spans="3:19">
      <c r="C1225" s="102"/>
      <c r="S1225" s="102"/>
    </row>
    <row r="1226" spans="3:19">
      <c r="C1226" s="102"/>
      <c r="S1226" s="102"/>
    </row>
    <row r="1227" spans="3:19">
      <c r="C1227" s="102"/>
      <c r="S1227" s="102"/>
    </row>
    <row r="1228" spans="3:19">
      <c r="C1228" s="102"/>
      <c r="S1228" s="102"/>
    </row>
    <row r="1229" spans="3:19">
      <c r="C1229" s="102"/>
      <c r="S1229" s="102"/>
    </row>
    <row r="1230" spans="3:19">
      <c r="C1230" s="102"/>
      <c r="S1230" s="102"/>
    </row>
    <row r="1231" spans="3:19">
      <c r="C1231" s="102"/>
      <c r="S1231" s="102"/>
    </row>
    <row r="1232" spans="3:19">
      <c r="C1232" s="102"/>
      <c r="S1232" s="102"/>
    </row>
    <row r="1233" spans="3:19">
      <c r="C1233" s="102"/>
      <c r="S1233" s="102"/>
    </row>
    <row r="1234" spans="3:19">
      <c r="C1234" s="102"/>
      <c r="S1234" s="102"/>
    </row>
    <row r="1235" spans="3:19">
      <c r="C1235" s="102"/>
      <c r="S1235" s="102"/>
    </row>
    <row r="1236" spans="3:19">
      <c r="C1236" s="102"/>
      <c r="S1236" s="102"/>
    </row>
    <row r="1237" spans="3:19">
      <c r="C1237" s="102"/>
      <c r="S1237" s="102"/>
    </row>
    <row r="1238" spans="3:19">
      <c r="C1238" s="102"/>
      <c r="S1238" s="102"/>
    </row>
    <row r="1239" spans="3:19">
      <c r="C1239" s="102"/>
      <c r="S1239" s="102"/>
    </row>
    <row r="1240" spans="3:19">
      <c r="C1240" s="102"/>
      <c r="S1240" s="102"/>
    </row>
    <row r="1241" spans="3:19">
      <c r="C1241" s="102"/>
      <c r="S1241" s="102"/>
    </row>
    <row r="1242" spans="3:19">
      <c r="C1242" s="102"/>
      <c r="S1242" s="121"/>
    </row>
    <row r="1243" spans="3:19">
      <c r="C1243" s="102"/>
      <c r="S1243" s="171"/>
    </row>
    <row r="1244" spans="3:19">
      <c r="C1244" s="102"/>
      <c r="S1244" s="121"/>
    </row>
    <row r="1245" spans="3:19">
      <c r="C1245" s="102"/>
      <c r="S1245" s="171"/>
    </row>
    <row r="1246" spans="3:19">
      <c r="C1246" s="102"/>
    </row>
    <row r="1247" spans="3:19">
      <c r="C1247" s="102"/>
    </row>
    <row r="1248" spans="3:19">
      <c r="C1248" s="102"/>
    </row>
    <row r="1249" spans="3:3">
      <c r="C1249" s="102"/>
    </row>
    <row r="1250" spans="3:3">
      <c r="C1250" s="102"/>
    </row>
    <row r="1251" spans="3:3">
      <c r="C1251" s="102"/>
    </row>
    <row r="1252" spans="3:3">
      <c r="C1252" s="102"/>
    </row>
    <row r="1253" spans="3:3">
      <c r="C1253" s="102"/>
    </row>
    <row r="1254" spans="3:3">
      <c r="C1254" s="102"/>
    </row>
    <row r="1255" spans="3:3">
      <c r="C1255" s="102"/>
    </row>
    <row r="1256" spans="3:3">
      <c r="C1256" s="102"/>
    </row>
    <row r="1257" spans="3:3">
      <c r="C1257" s="102"/>
    </row>
    <row r="1258" spans="3:3">
      <c r="C1258" s="102"/>
    </row>
    <row r="1259" spans="3:3">
      <c r="C1259" s="102"/>
    </row>
    <row r="1260" spans="3:3">
      <c r="C1260" s="102"/>
    </row>
    <row r="1261" spans="3:3">
      <c r="C1261" s="102"/>
    </row>
    <row r="1262" spans="3:3">
      <c r="C1262" s="102"/>
    </row>
    <row r="1263" spans="3:3">
      <c r="C1263" s="102"/>
    </row>
    <row r="1264" spans="3:3">
      <c r="C1264" s="102"/>
    </row>
    <row r="1265" spans="3:3">
      <c r="C1265" s="102"/>
    </row>
    <row r="1266" spans="3:3">
      <c r="C1266" s="102"/>
    </row>
    <row r="1267" spans="3:3">
      <c r="C1267" s="102"/>
    </row>
    <row r="1268" spans="3:3">
      <c r="C1268" s="102"/>
    </row>
    <row r="1269" spans="3:3">
      <c r="C1269" s="102"/>
    </row>
    <row r="1270" spans="3:3">
      <c r="C1270" s="102"/>
    </row>
    <row r="1271" spans="3:3">
      <c r="C1271" s="102"/>
    </row>
    <row r="1272" spans="3:3">
      <c r="C1272" s="102"/>
    </row>
    <row r="1273" spans="3:3">
      <c r="C1273" s="102"/>
    </row>
    <row r="1274" spans="3:3">
      <c r="C1274" s="102"/>
    </row>
    <row r="1275" spans="3:3">
      <c r="C1275" s="102"/>
    </row>
    <row r="1276" spans="3:3">
      <c r="C1276" s="102"/>
    </row>
    <row r="1277" spans="3:3">
      <c r="C1277" s="102"/>
    </row>
    <row r="1278" spans="3:3">
      <c r="C1278" s="102"/>
    </row>
    <row r="1279" spans="3:3">
      <c r="C1279" s="102"/>
    </row>
    <row r="1280" spans="3:3">
      <c r="C1280" s="102"/>
    </row>
    <row r="1281" spans="3:3">
      <c r="C1281" s="102"/>
    </row>
    <row r="1282" spans="3:3">
      <c r="C1282" s="102"/>
    </row>
    <row r="1283" spans="3:3">
      <c r="C1283" s="102"/>
    </row>
    <row r="1284" spans="3:3">
      <c r="C1284" s="102"/>
    </row>
    <row r="1285" spans="3:3">
      <c r="C1285" s="102"/>
    </row>
    <row r="1286" spans="3:3">
      <c r="C1286" s="102"/>
    </row>
    <row r="1287" spans="3:3">
      <c r="C1287" s="102"/>
    </row>
    <row r="1288" spans="3:3">
      <c r="C1288" s="102"/>
    </row>
    <row r="1289" spans="3:3">
      <c r="C1289" s="102"/>
    </row>
    <row r="1290" spans="3:3">
      <c r="C1290" s="102"/>
    </row>
    <row r="1291" spans="3:3">
      <c r="C1291" s="102"/>
    </row>
    <row r="1292" spans="3:3">
      <c r="C1292" s="102"/>
    </row>
    <row r="1293" spans="3:3">
      <c r="C1293" s="102"/>
    </row>
    <row r="1294" spans="3:3">
      <c r="C1294" s="102"/>
    </row>
    <row r="1295" spans="3:3">
      <c r="C1295" s="102"/>
    </row>
    <row r="1296" spans="3:3">
      <c r="C1296" s="102"/>
    </row>
    <row r="1297" spans="3:3">
      <c r="C1297" s="102"/>
    </row>
    <row r="1298" spans="3:3">
      <c r="C1298" s="102"/>
    </row>
    <row r="1299" spans="3:3">
      <c r="C1299" s="102"/>
    </row>
    <row r="1300" spans="3:3">
      <c r="C1300" s="102"/>
    </row>
    <row r="1301" spans="3:3">
      <c r="C1301" s="102"/>
    </row>
    <row r="1302" spans="3:3">
      <c r="C1302" s="102"/>
    </row>
    <row r="1303" spans="3:3">
      <c r="C1303" s="102"/>
    </row>
    <row r="1304" spans="3:3">
      <c r="C1304" s="102"/>
    </row>
    <row r="1305" spans="3:3">
      <c r="C1305" s="102"/>
    </row>
    <row r="1306" spans="3:3">
      <c r="C1306" s="102"/>
    </row>
    <row r="1307" spans="3:3">
      <c r="C1307" s="102"/>
    </row>
    <row r="1308" spans="3:3">
      <c r="C1308" s="102"/>
    </row>
    <row r="1309" spans="3:3">
      <c r="C1309" s="102"/>
    </row>
    <row r="1310" spans="3:3">
      <c r="C1310" s="102"/>
    </row>
    <row r="1311" spans="3:3">
      <c r="C1311" s="102"/>
    </row>
    <row r="1312" spans="3:3">
      <c r="C1312" s="102"/>
    </row>
    <row r="1313" spans="3:3">
      <c r="C1313" s="102"/>
    </row>
    <row r="1314" spans="3:3">
      <c r="C1314" s="102"/>
    </row>
    <row r="1315" spans="3:3">
      <c r="C1315" s="102"/>
    </row>
    <row r="1316" spans="3:3">
      <c r="C1316" s="102"/>
    </row>
    <row r="1317" spans="3:3">
      <c r="C1317" s="102"/>
    </row>
    <row r="1318" spans="3:3">
      <c r="C1318" s="102"/>
    </row>
    <row r="1319" spans="3:3">
      <c r="C1319" s="102"/>
    </row>
    <row r="1320" spans="3:3">
      <c r="C1320" s="102"/>
    </row>
    <row r="1321" spans="3:3">
      <c r="C1321" s="102"/>
    </row>
    <row r="1322" spans="3:3">
      <c r="C1322" s="102"/>
    </row>
    <row r="1323" spans="3:3">
      <c r="C1323" s="102"/>
    </row>
    <row r="1324" spans="3:3">
      <c r="C1324" s="102"/>
    </row>
    <row r="1325" spans="3:3">
      <c r="C1325" s="102"/>
    </row>
    <row r="1326" spans="3:3">
      <c r="C1326" s="102"/>
    </row>
    <row r="1327" spans="3:3">
      <c r="C1327" s="102"/>
    </row>
    <row r="1328" spans="3:3">
      <c r="C1328" s="102"/>
    </row>
    <row r="1329" spans="3:3">
      <c r="C1329" s="102"/>
    </row>
    <row r="1330" spans="3:3">
      <c r="C1330" s="102"/>
    </row>
    <row r="1331" spans="3:3">
      <c r="C1331" s="102"/>
    </row>
    <row r="1332" spans="3:3">
      <c r="C1332" s="102"/>
    </row>
    <row r="1333" spans="3:3">
      <c r="C1333" s="102"/>
    </row>
    <row r="1334" spans="3:3">
      <c r="C1334" s="102"/>
    </row>
    <row r="1335" spans="3:3">
      <c r="C1335" s="102"/>
    </row>
    <row r="1336" spans="3:3">
      <c r="C1336" s="102"/>
    </row>
    <row r="1337" spans="3:3">
      <c r="C1337" s="102"/>
    </row>
    <row r="1338" spans="3:3">
      <c r="C1338" s="102"/>
    </row>
    <row r="1339" spans="3:3">
      <c r="C1339" s="102"/>
    </row>
    <row r="1340" spans="3:3">
      <c r="C1340" s="102"/>
    </row>
    <row r="1341" spans="3:3">
      <c r="C1341" s="102"/>
    </row>
    <row r="1342" spans="3:3">
      <c r="C1342" s="102"/>
    </row>
    <row r="1343" spans="3:3">
      <c r="C1343" s="102"/>
    </row>
    <row r="1344" spans="3:3">
      <c r="C1344" s="102"/>
    </row>
    <row r="1345" spans="3:3">
      <c r="C1345" s="102"/>
    </row>
    <row r="1346" spans="3:3">
      <c r="C1346" s="102"/>
    </row>
    <row r="1347" spans="3:3">
      <c r="C1347" s="102"/>
    </row>
    <row r="1348" spans="3:3">
      <c r="C1348" s="102"/>
    </row>
    <row r="1349" spans="3:3">
      <c r="C1349" s="102"/>
    </row>
    <row r="1350" spans="3:3">
      <c r="C1350" s="102"/>
    </row>
    <row r="1351" spans="3:3">
      <c r="C1351" s="102"/>
    </row>
    <row r="1352" spans="3:3">
      <c r="C1352" s="102"/>
    </row>
    <row r="1353" spans="3:3">
      <c r="C1353" s="102"/>
    </row>
    <row r="1354" spans="3:3">
      <c r="C1354" s="102"/>
    </row>
    <row r="1355" spans="3:3">
      <c r="C1355" s="102"/>
    </row>
    <row r="1356" spans="3:3">
      <c r="C1356" s="102"/>
    </row>
    <row r="1357" spans="3:3">
      <c r="C1357" s="102"/>
    </row>
    <row r="1358" spans="3:3">
      <c r="C1358" s="102"/>
    </row>
    <row r="1359" spans="3:3">
      <c r="C1359" s="102"/>
    </row>
    <row r="1360" spans="3:3">
      <c r="C1360" s="102"/>
    </row>
    <row r="1361" spans="3:3">
      <c r="C1361" s="102"/>
    </row>
    <row r="1362" spans="3:3">
      <c r="C1362" s="102"/>
    </row>
    <row r="1363" spans="3:3">
      <c r="C1363" s="102"/>
    </row>
    <row r="1364" spans="3:3">
      <c r="C1364" s="102"/>
    </row>
    <row r="1365" spans="3:3">
      <c r="C1365" s="102"/>
    </row>
    <row r="1366" spans="3:3">
      <c r="C1366" s="102"/>
    </row>
    <row r="1367" spans="3:3">
      <c r="C1367" s="102"/>
    </row>
    <row r="1368" spans="3:3">
      <c r="C1368" s="102"/>
    </row>
    <row r="1369" spans="3:3">
      <c r="C1369" s="102"/>
    </row>
    <row r="1370" spans="3:3">
      <c r="C1370" s="102"/>
    </row>
    <row r="1371" spans="3:3">
      <c r="C1371" s="102"/>
    </row>
    <row r="1372" spans="3:3">
      <c r="C1372" s="102"/>
    </row>
    <row r="1373" spans="3:3">
      <c r="C1373" s="102"/>
    </row>
    <row r="1374" spans="3:3">
      <c r="C1374" s="102"/>
    </row>
    <row r="1375" spans="3:3">
      <c r="C1375" s="102"/>
    </row>
    <row r="1376" spans="3:3">
      <c r="C1376" s="102"/>
    </row>
    <row r="1377" spans="3:3">
      <c r="C1377" s="102"/>
    </row>
    <row r="1378" spans="3:3">
      <c r="C1378" s="102"/>
    </row>
    <row r="1379" spans="3:3">
      <c r="C1379" s="102"/>
    </row>
    <row r="1380" spans="3:3">
      <c r="C1380" s="102"/>
    </row>
    <row r="1381" spans="3:3">
      <c r="C1381" s="102"/>
    </row>
    <row r="1382" spans="3:3">
      <c r="C1382" s="102"/>
    </row>
    <row r="1383" spans="3:3">
      <c r="C1383" s="102"/>
    </row>
    <row r="1384" spans="3:3">
      <c r="C1384" s="102"/>
    </row>
    <row r="1385" spans="3:3">
      <c r="C1385" s="102"/>
    </row>
    <row r="1386" spans="3:3">
      <c r="C1386" s="102"/>
    </row>
    <row r="1387" spans="3:3">
      <c r="C1387" s="102"/>
    </row>
    <row r="1388" spans="3:3">
      <c r="C1388" s="102"/>
    </row>
    <row r="1389" spans="3:3">
      <c r="C1389" s="102"/>
    </row>
    <row r="1390" spans="3:3">
      <c r="C1390" s="102"/>
    </row>
    <row r="1391" spans="3:3">
      <c r="C1391" s="102"/>
    </row>
    <row r="1392" spans="3:3">
      <c r="C1392" s="102"/>
    </row>
    <row r="1393" spans="3:3">
      <c r="C1393" s="102"/>
    </row>
    <row r="1394" spans="3:3">
      <c r="C1394" s="102"/>
    </row>
    <row r="1395" spans="3:3">
      <c r="C1395" s="102"/>
    </row>
    <row r="1396" spans="3:3">
      <c r="C1396" s="102"/>
    </row>
    <row r="1397" spans="3:3">
      <c r="C1397" s="102"/>
    </row>
    <row r="1398" spans="3:3">
      <c r="C1398" s="102"/>
    </row>
    <row r="1399" spans="3:3">
      <c r="C1399" s="102"/>
    </row>
    <row r="1400" spans="3:3">
      <c r="C1400" s="102"/>
    </row>
    <row r="1401" spans="3:3">
      <c r="C1401" s="102"/>
    </row>
    <row r="1402" spans="3:3">
      <c r="C1402" s="102"/>
    </row>
    <row r="1403" spans="3:3">
      <c r="C1403" s="102"/>
    </row>
    <row r="1404" spans="3:3">
      <c r="C1404" s="102"/>
    </row>
    <row r="1405" spans="3:3">
      <c r="C1405" s="102"/>
    </row>
    <row r="1406" spans="3:3">
      <c r="C1406" s="102"/>
    </row>
    <row r="1407" spans="3:3">
      <c r="C1407" s="102"/>
    </row>
    <row r="1408" spans="3:3">
      <c r="C1408" s="102"/>
    </row>
    <row r="1409" spans="3:3">
      <c r="C1409" s="102"/>
    </row>
    <row r="1410" spans="3:3">
      <c r="C1410" s="102"/>
    </row>
    <row r="1411" spans="3:3">
      <c r="C1411" s="102"/>
    </row>
    <row r="1412" spans="3:3">
      <c r="C1412" s="102"/>
    </row>
    <row r="1413" spans="3:3">
      <c r="C1413" s="102"/>
    </row>
    <row r="1414" spans="3:3">
      <c r="C1414" s="102"/>
    </row>
    <row r="1415" spans="3:3">
      <c r="C1415" s="102"/>
    </row>
    <row r="1416" spans="3:3">
      <c r="C1416" s="102"/>
    </row>
    <row r="1417" spans="3:3">
      <c r="C1417" s="102"/>
    </row>
    <row r="1418" spans="3:3">
      <c r="C1418" s="102"/>
    </row>
    <row r="1419" spans="3:3">
      <c r="C1419" s="102"/>
    </row>
    <row r="1420" spans="3:3">
      <c r="C1420" s="102"/>
    </row>
    <row r="1421" spans="3:3">
      <c r="C1421" s="102"/>
    </row>
    <row r="1422" spans="3:3">
      <c r="C1422" s="102"/>
    </row>
    <row r="1423" spans="3:3">
      <c r="C1423" s="102"/>
    </row>
    <row r="1424" spans="3:3">
      <c r="C1424" s="102"/>
    </row>
    <row r="1425" spans="3:3">
      <c r="C1425" s="102"/>
    </row>
    <row r="1426" spans="3:3">
      <c r="C1426" s="102"/>
    </row>
    <row r="1427" spans="3:3">
      <c r="C1427" s="102"/>
    </row>
    <row r="1428" spans="3:3">
      <c r="C1428" s="102"/>
    </row>
    <row r="1429" spans="3:3">
      <c r="C1429" s="102"/>
    </row>
    <row r="1430" spans="3:3">
      <c r="C1430" s="102"/>
    </row>
    <row r="1431" spans="3:3">
      <c r="C1431" s="102"/>
    </row>
    <row r="1432" spans="3:3">
      <c r="C1432" s="102"/>
    </row>
    <row r="1433" spans="3:3">
      <c r="C1433" s="102"/>
    </row>
    <row r="1434" spans="3:3">
      <c r="C1434" s="102"/>
    </row>
    <row r="1435" spans="3:3">
      <c r="C1435" s="102"/>
    </row>
    <row r="1436" spans="3:3">
      <c r="C1436" s="102"/>
    </row>
    <row r="1437" spans="3:3">
      <c r="C1437" s="102"/>
    </row>
    <row r="1438" spans="3:3">
      <c r="C1438" s="102"/>
    </row>
    <row r="1439" spans="3:3">
      <c r="C1439" s="102"/>
    </row>
    <row r="1440" spans="3:3">
      <c r="C1440" s="102"/>
    </row>
    <row r="1441" spans="3:3">
      <c r="C1441" s="102"/>
    </row>
    <row r="1442" spans="3:3">
      <c r="C1442" s="102"/>
    </row>
    <row r="1443" spans="3:3">
      <c r="C1443" s="102"/>
    </row>
    <row r="1444" spans="3:3">
      <c r="C1444" s="102"/>
    </row>
    <row r="1445" spans="3:3">
      <c r="C1445" s="102"/>
    </row>
    <row r="1446" spans="3:3">
      <c r="C1446" s="102"/>
    </row>
    <row r="1447" spans="3:3">
      <c r="C1447" s="102"/>
    </row>
    <row r="1448" spans="3:3">
      <c r="C1448" s="102"/>
    </row>
    <row r="1449" spans="3:3">
      <c r="C1449" s="102"/>
    </row>
    <row r="1450" spans="3:3">
      <c r="C1450" s="102"/>
    </row>
    <row r="1451" spans="3:3">
      <c r="C1451" s="102"/>
    </row>
    <row r="1452" spans="3:3">
      <c r="C1452" s="102"/>
    </row>
    <row r="1453" spans="3:3">
      <c r="C1453" s="102"/>
    </row>
    <row r="1454" spans="3:3">
      <c r="C1454" s="102"/>
    </row>
    <row r="1455" spans="3:3">
      <c r="C1455" s="102"/>
    </row>
    <row r="1456" spans="3:3">
      <c r="C1456" s="102"/>
    </row>
    <row r="1457" spans="3:3">
      <c r="C1457" s="102"/>
    </row>
    <row r="1458" spans="3:3">
      <c r="C1458" s="102"/>
    </row>
    <row r="1459" spans="3:3">
      <c r="C1459" s="102"/>
    </row>
    <row r="1460" spans="3:3">
      <c r="C1460" s="102"/>
    </row>
    <row r="1461" spans="3:3">
      <c r="C1461" s="102"/>
    </row>
    <row r="1462" spans="3:3">
      <c r="C1462" s="102"/>
    </row>
    <row r="1463" spans="3:3">
      <c r="C1463" s="102"/>
    </row>
    <row r="1464" spans="3:3">
      <c r="C1464" s="102"/>
    </row>
    <row r="1465" spans="3:3">
      <c r="C1465" s="102"/>
    </row>
    <row r="1466" spans="3:3">
      <c r="C1466" s="102"/>
    </row>
    <row r="1467" spans="3:3">
      <c r="C1467" s="102"/>
    </row>
    <row r="1468" spans="3:3">
      <c r="C1468" s="102"/>
    </row>
    <row r="1469" spans="3:3">
      <c r="C1469" s="102"/>
    </row>
    <row r="1470" spans="3:3">
      <c r="C1470" s="102"/>
    </row>
    <row r="1471" spans="3:3">
      <c r="C1471" s="102"/>
    </row>
    <row r="1472" spans="3:3">
      <c r="C1472" s="102"/>
    </row>
    <row r="1473" spans="3:3">
      <c r="C1473" s="102"/>
    </row>
    <row r="1474" spans="3:3">
      <c r="C1474" s="102"/>
    </row>
    <row r="1475" spans="3:3">
      <c r="C1475" s="102"/>
    </row>
    <row r="1476" spans="3:3">
      <c r="C1476" s="102"/>
    </row>
    <row r="1477" spans="3:3">
      <c r="C1477" s="102"/>
    </row>
    <row r="1478" spans="3:3">
      <c r="C1478" s="102"/>
    </row>
    <row r="1479" spans="3:3">
      <c r="C1479" s="102"/>
    </row>
  </sheetData>
  <phoneticPr fontId="9" type="noConversion"/>
  <pageMargins left="0.5" right="0.5" top="0.5" bottom="0.5" header="0.5" footer="0.5"/>
  <pageSetup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enableFormatConditionsCalculation="0">
    <tabColor theme="7" tint="0.59999389629810485"/>
    <pageSetUpPr fitToPage="1"/>
  </sheetPr>
  <dimension ref="A1:R35"/>
  <sheetViews>
    <sheetView topLeftCell="C1" zoomScale="85" zoomScaleNormal="85" workbookViewId="0">
      <selection activeCell="N20" sqref="N20"/>
    </sheetView>
  </sheetViews>
  <sheetFormatPr defaultRowHeight="12.75"/>
  <cols>
    <col min="1" max="1" width="36.5703125" style="66" bestFit="1" customWidth="1"/>
    <col min="2" max="2" width="15.5703125" style="66" bestFit="1" customWidth="1"/>
    <col min="3" max="3" width="19.42578125" style="66" bestFit="1" customWidth="1"/>
    <col min="4" max="4" width="19.140625" style="66" bestFit="1" customWidth="1"/>
    <col min="5" max="5" width="10.28515625" style="66" bestFit="1" customWidth="1"/>
    <col min="6" max="6" width="14.42578125" style="66" bestFit="1" customWidth="1"/>
    <col min="7" max="8" width="19.42578125" style="66" bestFit="1" customWidth="1"/>
    <col min="9" max="9" width="9.140625" style="66"/>
    <col min="10" max="10" width="14.42578125" style="66" bestFit="1" customWidth="1"/>
    <col min="11" max="12" width="19.42578125" style="66" bestFit="1" customWidth="1"/>
    <col min="13" max="13" width="14.28515625" style="66" customWidth="1"/>
    <col min="14" max="14" width="14.140625" style="66" customWidth="1"/>
    <col min="15" max="16" width="11.85546875" style="66" customWidth="1"/>
    <col min="17" max="17" width="18.7109375" style="66" customWidth="1"/>
    <col min="18" max="18" width="14.7109375" style="66" customWidth="1"/>
    <col min="19" max="16384" width="9.140625" style="66"/>
  </cols>
  <sheetData>
    <row r="1" spans="1:18">
      <c r="A1" s="66" t="s">
        <v>9</v>
      </c>
    </row>
    <row r="3" spans="1:18">
      <c r="B3" s="33" t="s">
        <v>623</v>
      </c>
      <c r="C3" s="33"/>
      <c r="D3" s="33"/>
      <c r="F3" s="33" t="s">
        <v>1398</v>
      </c>
      <c r="G3" s="33"/>
      <c r="H3" s="33"/>
      <c r="J3" s="33" t="s">
        <v>42</v>
      </c>
      <c r="K3" s="33"/>
      <c r="L3" s="33"/>
      <c r="M3" s="271" t="s">
        <v>2</v>
      </c>
      <c r="R3" s="66" t="s">
        <v>2</v>
      </c>
    </row>
    <row r="4" spans="1:18">
      <c r="C4" s="271" t="s">
        <v>2</v>
      </c>
      <c r="D4" s="271" t="s">
        <v>4</v>
      </c>
      <c r="G4" s="271" t="s">
        <v>2</v>
      </c>
      <c r="H4" s="271" t="s">
        <v>4</v>
      </c>
      <c r="K4" s="271" t="s">
        <v>2</v>
      </c>
      <c r="L4" s="271" t="s">
        <v>4</v>
      </c>
      <c r="M4" s="271" t="s">
        <v>173</v>
      </c>
      <c r="Q4" s="66" t="s">
        <v>4</v>
      </c>
      <c r="R4" s="66" t="s">
        <v>173</v>
      </c>
    </row>
    <row r="5" spans="1:18">
      <c r="B5" s="324" t="s">
        <v>1</v>
      </c>
      <c r="C5" s="324" t="s">
        <v>3</v>
      </c>
      <c r="D5" s="324" t="s">
        <v>5</v>
      </c>
      <c r="F5" s="324" t="s">
        <v>1</v>
      </c>
      <c r="G5" s="324" t="s">
        <v>3</v>
      </c>
      <c r="H5" s="324" t="s">
        <v>5</v>
      </c>
      <c r="J5" s="324" t="s">
        <v>1</v>
      </c>
      <c r="K5" s="324" t="s">
        <v>3</v>
      </c>
      <c r="L5" s="324" t="s">
        <v>5</v>
      </c>
      <c r="M5" s="328" t="s">
        <v>304</v>
      </c>
      <c r="Q5" s="66" t="s">
        <v>5</v>
      </c>
      <c r="R5" s="66" t="s">
        <v>304</v>
      </c>
    </row>
    <row r="6" spans="1:18">
      <c r="A6" s="66" t="s">
        <v>68</v>
      </c>
      <c r="B6" s="26">
        <f>SUMIF(Additions!$Q$1896:$Q$2153,Additions!$S$5,Additions!$F$1896:$F$2153)</f>
        <v>484137.26000000024</v>
      </c>
      <c r="C6" s="26">
        <f>SUMIF(Additions!$Q$1896:$Q$2153,Additions!$S$5,Additions!$I$1896:$I$2153)</f>
        <v>9182.6699999999964</v>
      </c>
      <c r="D6" s="26">
        <f>SUMIF(Additions!$Q$1896:$Q$2153,Additions!$S$5,Additions!$J$1896:$J$2153)</f>
        <v>7599.4000000000024</v>
      </c>
      <c r="E6" s="26"/>
      <c r="F6" s="26">
        <f>SUMIF(Additions!$Q$1896:$Q$2153,Additions!$S$6,Additions!$F$1896:$F$2153)</f>
        <v>1594468.8099999989</v>
      </c>
      <c r="G6" s="26">
        <f>SUMIF(Additions!$Q$1896:$Q$2153,Additions!$S$6,Additions!$I$1896:$I$2153)</f>
        <v>23331.429999999989</v>
      </c>
      <c r="H6" s="26">
        <f>SUMIF(Additions!$Q$1896:$Q$2153,Additions!$S$6,Additions!$J$1896:$J$2153)</f>
        <v>24813.600000000002</v>
      </c>
      <c r="J6" s="24">
        <f>Additions!F2155</f>
        <v>2078606.069999998</v>
      </c>
      <c r="K6" s="24">
        <f>Additions!I2155</f>
        <v>32514.099999999977</v>
      </c>
      <c r="L6" s="24">
        <f>Additions!J2155</f>
        <v>32413.000000000015</v>
      </c>
      <c r="M6" s="25">
        <f>+'Def. Tax - Main Relo'!Y37</f>
        <v>442414.93</v>
      </c>
      <c r="N6" s="26">
        <f>+B6+F6-J6</f>
        <v>0</v>
      </c>
      <c r="O6" s="26">
        <f>+C6+G6-K6</f>
        <v>0</v>
      </c>
      <c r="P6" s="26">
        <f>+D6+H6-L6</f>
        <v>0</v>
      </c>
      <c r="Q6" s="24">
        <v>35148.139002023992</v>
      </c>
      <c r="R6" s="25">
        <v>435733.07</v>
      </c>
    </row>
    <row r="7" spans="1:18">
      <c r="A7" s="66" t="s">
        <v>67</v>
      </c>
      <c r="B7" s="26">
        <f>SUMIF(Additions!$Q$5:$Q$922,Additions!$S$5,Additions!$F$5:$F$922)</f>
        <v>1566940.1199999996</v>
      </c>
      <c r="C7" s="26">
        <f>SUMIF(Additions!$Q$5:$Q$922,Additions!$S$5,Additions!$I$5:$I$922)</f>
        <v>29806.999999999982</v>
      </c>
      <c r="D7" s="26">
        <f>SUMIF(Additions!$Q$5:$Q$922,Additions!$S$5,Additions!$J$5:$J$922)</f>
        <v>24667.960000000003</v>
      </c>
      <c r="E7" s="26"/>
      <c r="F7" s="26">
        <f>SUMIF(Additions!$Q$5:$Q$922,Additions!$S$6,Additions!$F$5:$F$922)</f>
        <v>14292784.170000007</v>
      </c>
      <c r="G7" s="26">
        <f>SUMIF(Additions!$Q$5:$Q$922,Additions!$S$6,Additions!$I$5:$I$922)</f>
        <v>201118.06999999975</v>
      </c>
      <c r="H7" s="26">
        <f>SUMIF(Additions!$Q$5:$Q$922,Additions!$S$6,Additions!$J$5:$J$922)</f>
        <v>224207.93999999994</v>
      </c>
      <c r="J7" s="24">
        <f>Additions!F924</f>
        <v>15859724.290000014</v>
      </c>
      <c r="K7" s="24">
        <f>Additions!I924</f>
        <v>230925.06999999983</v>
      </c>
      <c r="L7" s="24">
        <f>Additions!J924</f>
        <v>248875.89999999997</v>
      </c>
      <c r="M7" s="25">
        <f>+'Def. Tax - Main Repl'!AA37</f>
        <v>3573598.43</v>
      </c>
      <c r="N7" s="26">
        <f t="shared" ref="N7:N12" si="0">+B7+F7-J7</f>
        <v>0</v>
      </c>
      <c r="O7" s="26">
        <f t="shared" ref="O7:O12" si="1">+C7+G7-K7</f>
        <v>0</v>
      </c>
      <c r="P7" s="26">
        <f t="shared" ref="P7:P12" si="2">+D7+H7-L7</f>
        <v>0</v>
      </c>
      <c r="Q7" s="24">
        <v>352249.41286036815</v>
      </c>
      <c r="R7" s="25">
        <v>3939830.7</v>
      </c>
    </row>
    <row r="8" spans="1:18">
      <c r="A8" s="66" t="s">
        <v>0</v>
      </c>
      <c r="B8" s="26">
        <f>SUMIF(Additions!$Q$1282:$Q$1848,Additions!$S$5,Additions!$F$1282:$F$1848)</f>
        <v>3250954.67</v>
      </c>
      <c r="C8" s="26">
        <f>SUMIF(Additions!$Q$1282:$Q$1848,Additions!$S$5,Additions!$I$1282:$I$1848)</f>
        <v>150091.28000000003</v>
      </c>
      <c r="D8" s="26">
        <f>SUMIF(Additions!$Q$1282:$Q$1848,Additions!$S$5,Additions!$J$1282:$J$1848)</f>
        <v>124213.46999999999</v>
      </c>
      <c r="E8" s="26"/>
      <c r="F8" s="26">
        <f>SUMIF(Additions!$Q$1282:$Q$1848,Additions!$S$6,Additions!$F$1282:$F$1848)</f>
        <v>14767606.109999998</v>
      </c>
      <c r="G8" s="26">
        <f>SUMIF(Additions!$Q$1282:$Q$1848,Additions!$S$6,Additions!$I$1282:$I$1848)</f>
        <v>523746.76</v>
      </c>
      <c r="H8" s="26">
        <f>SUMIF(Additions!$Q$1282:$Q$1848,Additions!$S$6,Additions!$J$1282:$J$1848)</f>
        <v>560861.04</v>
      </c>
      <c r="J8" s="25">
        <f>Additions!F1848</f>
        <v>18018560.780000009</v>
      </c>
      <c r="K8" s="25">
        <f>Additions!I1848</f>
        <v>673838.04000000027</v>
      </c>
      <c r="L8" s="25">
        <f>Additions!J1848</f>
        <v>685074.50999999966</v>
      </c>
      <c r="M8" s="25">
        <f>+'Def. Tax - Services'!Y37</f>
        <v>3672073.3</v>
      </c>
      <c r="N8" s="26">
        <f t="shared" si="0"/>
        <v>0</v>
      </c>
      <c r="O8" s="26">
        <f t="shared" si="1"/>
        <v>0</v>
      </c>
      <c r="P8" s="26">
        <f t="shared" si="2"/>
        <v>0</v>
      </c>
      <c r="Q8" s="25">
        <v>873750.81522041967</v>
      </c>
      <c r="R8" s="25">
        <v>3686889.87</v>
      </c>
    </row>
    <row r="9" spans="1:18">
      <c r="A9" s="66" t="s">
        <v>6</v>
      </c>
      <c r="B9" s="26">
        <f>SUMIF(Additions!$Q$1235:$Q$1275,Additions!$S$5,Additions!$F$1235:$F$1275)</f>
        <v>146203.79</v>
      </c>
      <c r="C9" s="26">
        <f>SUMIF(Additions!$Q$1235:$Q$1275,Additions!$S$5,Additions!$I$1235:$I$1275)</f>
        <v>5736.7</v>
      </c>
      <c r="D9" s="26">
        <f>SUMIF(Additions!$Q$1235:$Q$1275,Additions!$S$5,Additions!$J$1235:$J$1275)</f>
        <v>4747.6100000000006</v>
      </c>
      <c r="E9" s="26"/>
      <c r="F9" s="26">
        <f>SUMIF(Additions!$Q$1235:$Q$1275,Additions!$S$6,Additions!$F$1235:$F$1275)</f>
        <v>917479.66999999993</v>
      </c>
      <c r="G9" s="26">
        <f>SUMIF(Additions!$Q$1235:$Q$1275,Additions!$S$6,Additions!$I$1235:$I$1275)</f>
        <v>28341.410000000007</v>
      </c>
      <c r="H9" s="26">
        <f>SUMIF(Additions!$Q$1235:$Q$1275,Additions!$S$6,Additions!$J$1235:$J$1275)</f>
        <v>30171.959999999995</v>
      </c>
      <c r="J9" s="25">
        <f>Additions!F1252+Additions!F1271</f>
        <v>1063683.46</v>
      </c>
      <c r="K9" s="25">
        <f>Additions!I1252++Additions!I1271</f>
        <v>34078.109999999993</v>
      </c>
      <c r="L9" s="25">
        <f>Additions!J1252+Additions!J1271</f>
        <v>34919.570000000007</v>
      </c>
      <c r="N9" s="26">
        <f>+B9+F9-J9</f>
        <v>0</v>
      </c>
      <c r="O9" s="26">
        <f t="shared" si="1"/>
        <v>0</v>
      </c>
      <c r="P9" s="26">
        <f t="shared" si="2"/>
        <v>0</v>
      </c>
      <c r="Q9" s="25">
        <v>36517.52268357599</v>
      </c>
    </row>
    <row r="10" spans="1:18">
      <c r="A10" s="66" t="s">
        <v>7</v>
      </c>
      <c r="B10" s="26">
        <f>SUMIF(Additions!$Q$1856:$Q$1886,Additions!$S$5,Additions!$F$1856:$F$1886)</f>
        <v>12083.34</v>
      </c>
      <c r="C10" s="26">
        <f>SUMIF(Additions!$Q$1856:$Q$1886,Additions!$S$5,Additions!$I$1856:$I$1886)</f>
        <v>543.52</v>
      </c>
      <c r="D10" s="26">
        <f>SUMIF(Additions!$Q$1856:$Q$1886,Additions!$S$5,Additions!$J$1856:$J$1886)</f>
        <v>449.82</v>
      </c>
      <c r="E10" s="26"/>
      <c r="F10" s="26">
        <f>SUMIF(Additions!$Q$1856:$Q$1886,Additions!$S$6,Additions!$F$1856:$F$1886)</f>
        <v>-934.99</v>
      </c>
      <c r="G10" s="26">
        <f>SUMIF(Additions!$Q$1856:$Q$1886,Additions!$S$6,Additions!$I$1856:$I$1886)</f>
        <v>-29.57</v>
      </c>
      <c r="H10" s="26">
        <f>SUMIF(Additions!$Q$1856:$Q$1886,Additions!$S$6,Additions!$J$1856:$J$1886)</f>
        <v>-34.68</v>
      </c>
      <c r="J10" s="25">
        <f>Additions!F1890</f>
        <v>11148.349999999999</v>
      </c>
      <c r="K10" s="25">
        <f>Additions!I1890</f>
        <v>513.94999999999982</v>
      </c>
      <c r="L10" s="25">
        <f>Additions!J1890</f>
        <v>415.1400000000001</v>
      </c>
      <c r="M10" s="25">
        <f>+'Def. Tax - Reg'!Y39</f>
        <v>2362.5100000000002</v>
      </c>
      <c r="N10" s="26">
        <f>+B10+F10-J10</f>
        <v>0</v>
      </c>
      <c r="O10" s="26">
        <f t="shared" si="1"/>
        <v>0</v>
      </c>
      <c r="P10" s="26">
        <f t="shared" si="2"/>
        <v>0</v>
      </c>
      <c r="Q10" s="25">
        <v>43082.256652716002</v>
      </c>
      <c r="R10" s="25">
        <v>91460.35</v>
      </c>
    </row>
    <row r="11" spans="1:18">
      <c r="A11" s="66" t="s">
        <v>8</v>
      </c>
      <c r="B11" s="26">
        <f>SUMIF(Additions!$Q$930:$Q$1227,Additions!$S$5,Additions!$F$930:$F$1227)</f>
        <v>574848.84</v>
      </c>
      <c r="C11" s="26">
        <f>SUMIF(Additions!$Q$930:$Q$1227,Additions!$S$5,Additions!$I$930:$I$1227)</f>
        <v>10905.130000000001</v>
      </c>
      <c r="D11" s="26">
        <f>SUMIF(Additions!$Q$930:$Q$1227,Additions!$S$5,Additions!$J$930:$J$1227)</f>
        <v>9024.9999999999982</v>
      </c>
      <c r="E11" s="26"/>
      <c r="F11" s="26">
        <f>SUMIF(Additions!$Q$930:$Q$1227,Additions!$S$6,Additions!$F$930:$F$1227)</f>
        <v>2311745.6599999992</v>
      </c>
      <c r="G11" s="26">
        <f>SUMIF(Additions!$Q$930:$Q$1227,Additions!$S$6,Additions!$I$930:$I$1227)</f>
        <v>32637.71999999999</v>
      </c>
      <c r="H11" s="26">
        <f>SUMIF(Additions!$Q$930:$Q$1227,Additions!$S$6,Additions!$J$930:$J$1227)</f>
        <v>36289.62999999999</v>
      </c>
      <c r="J11" s="25">
        <f>Additions!F1229</f>
        <v>2886594.4999999972</v>
      </c>
      <c r="K11" s="25">
        <f>Additions!I1229</f>
        <v>43542.85</v>
      </c>
      <c r="L11" s="25">
        <f>Additions!J1229</f>
        <v>45314.630000000005</v>
      </c>
      <c r="N11" s="26">
        <f t="shared" si="0"/>
        <v>0</v>
      </c>
      <c r="O11" s="26">
        <f t="shared" si="1"/>
        <v>0</v>
      </c>
      <c r="P11" s="26">
        <f t="shared" si="2"/>
        <v>0</v>
      </c>
      <c r="Q11" s="25">
        <v>158663.27147094</v>
      </c>
    </row>
    <row r="12" spans="1:18">
      <c r="A12" s="66" t="s">
        <v>78</v>
      </c>
      <c r="B12" s="26">
        <f>SUMIF(Additions!$Q$2163:$Q$2164,Additions!$S$5,Additions!$F$2163:$F$2164)</f>
        <v>0</v>
      </c>
      <c r="C12" s="26">
        <f>SUMIF(Additions!$Q$2163:$Q$2164,Additions!$S$5,Additions!$I$2163:$I$2164)</f>
        <v>0</v>
      </c>
      <c r="D12" s="26">
        <f>SUMIF(Additions!$Q$2163:$Q$2164,Additions!$S$5,Additions!$J$2163:$J$2164)</f>
        <v>0</v>
      </c>
      <c r="E12" s="26"/>
      <c r="F12" s="26">
        <f>SUMIF(Additions!$Q$2163:$Q$2164,Additions!$S$6,Additions!$F$2163:$F$2164)</f>
        <v>0</v>
      </c>
      <c r="G12" s="26">
        <f>SUMIF(Additions!$Q$2163:$Q$2164,Additions!$S$6,Additions!$I$2163:$I$2164)</f>
        <v>0</v>
      </c>
      <c r="H12" s="26">
        <f>SUMIF(Additions!$Q$2163:$Q$2164,Additions!$S$6,Additions!$J$2163:$J$2164)</f>
        <v>0</v>
      </c>
      <c r="J12" s="25">
        <f>Additions!F2168</f>
        <v>0</v>
      </c>
      <c r="K12" s="25">
        <f>Additions!I2168</f>
        <v>0</v>
      </c>
      <c r="L12" s="25">
        <f>Additions!J2168</f>
        <v>0</v>
      </c>
      <c r="M12" s="25">
        <f>+'Def. Tax - Main Reinf'!Y35</f>
        <v>0</v>
      </c>
      <c r="N12" s="26">
        <f t="shared" si="0"/>
        <v>0</v>
      </c>
      <c r="O12" s="26">
        <f t="shared" si="1"/>
        <v>0</v>
      </c>
      <c r="P12" s="26">
        <f t="shared" si="2"/>
        <v>0</v>
      </c>
      <c r="Q12" s="25">
        <v>0</v>
      </c>
      <c r="R12" s="25">
        <v>0</v>
      </c>
    </row>
    <row r="13" spans="1:18">
      <c r="B13" s="26"/>
      <c r="C13" s="26"/>
      <c r="D13" s="26"/>
      <c r="E13" s="26"/>
      <c r="F13" s="26"/>
      <c r="G13" s="26"/>
      <c r="H13" s="26"/>
      <c r="J13" s="25"/>
      <c r="K13" s="25"/>
      <c r="L13" s="25"/>
      <c r="Q13" s="25"/>
    </row>
    <row r="14" spans="1:18">
      <c r="A14" s="66" t="s">
        <v>69</v>
      </c>
      <c r="B14" s="26">
        <f>SUM(B6:B13)</f>
        <v>6035168.0199999996</v>
      </c>
      <c r="C14" s="26">
        <f>SUM(C6:C13)</f>
        <v>206266.30000000002</v>
      </c>
      <c r="D14" s="26">
        <f>SUM(D6:D13)</f>
        <v>170703.26</v>
      </c>
      <c r="E14" s="26"/>
      <c r="F14" s="26">
        <f>SUM(F6:F13)</f>
        <v>33883149.430000007</v>
      </c>
      <c r="G14" s="26">
        <f>SUM(G6:G13)</f>
        <v>809145.81999999983</v>
      </c>
      <c r="H14" s="26">
        <f>SUM(H6:H13)</f>
        <v>876309.48999999987</v>
      </c>
      <c r="J14" s="25">
        <f>SUM(J6:J12)</f>
        <v>39918317.450000018</v>
      </c>
      <c r="K14" s="25">
        <f>SUM(K6:K12)</f>
        <v>1015412.12</v>
      </c>
      <c r="L14" s="25">
        <f>SUM(L6:L12)</f>
        <v>1047012.7499999998</v>
      </c>
      <c r="M14" s="25">
        <f>SUM(M6:M13)</f>
        <v>7690449.1699999999</v>
      </c>
      <c r="N14" s="26">
        <f>+B14+F14-J14</f>
        <v>0</v>
      </c>
      <c r="O14" s="26">
        <f>+C14+G14-K14</f>
        <v>0</v>
      </c>
      <c r="P14" s="26">
        <f>+D14+H14-L14</f>
        <v>0</v>
      </c>
      <c r="Q14" s="25">
        <v>1499411.4178900439</v>
      </c>
      <c r="R14" s="25">
        <v>8153913.9900000002</v>
      </c>
    </row>
    <row r="15" spans="1:18">
      <c r="B15" s="25"/>
      <c r="C15" s="25"/>
      <c r="D15" s="25"/>
    </row>
    <row r="16" spans="1:18">
      <c r="B16" s="25"/>
      <c r="C16" s="25"/>
    </row>
    <row r="17" spans="1:16">
      <c r="A17" s="66" t="s">
        <v>10</v>
      </c>
    </row>
    <row r="18" spans="1:16">
      <c r="B18" s="329"/>
      <c r="C18" s="330" t="s">
        <v>12</v>
      </c>
      <c r="D18" s="329"/>
      <c r="F18" s="329"/>
      <c r="G18" s="330" t="s">
        <v>12</v>
      </c>
      <c r="H18" s="329"/>
      <c r="J18" s="329"/>
      <c r="K18" s="330" t="s">
        <v>12</v>
      </c>
      <c r="L18" s="329"/>
    </row>
    <row r="19" spans="1:16">
      <c r="B19" s="324" t="s">
        <v>11</v>
      </c>
      <c r="C19" s="324" t="s">
        <v>5</v>
      </c>
      <c r="D19" s="331"/>
      <c r="F19" s="324" t="s">
        <v>11</v>
      </c>
      <c r="G19" s="324" t="s">
        <v>5</v>
      </c>
      <c r="H19" s="331"/>
      <c r="J19" s="324" t="s">
        <v>11</v>
      </c>
      <c r="K19" s="324" t="s">
        <v>5</v>
      </c>
      <c r="L19" s="331"/>
    </row>
    <row r="20" spans="1:16">
      <c r="A20" s="66" t="s">
        <v>68</v>
      </c>
      <c r="B20" s="26">
        <f>SUMIF(Retirements!$S$393:$S$431,Retirements!$U$5,Retirements!$G$393:$G$431)</f>
        <v>-73009.119999999995</v>
      </c>
      <c r="C20" s="26">
        <f>SUMIF(Retirements!$S$393:$S$431,Retirements!$U$5,Retirements!$K$393:$K$431)</f>
        <v>-1103.99</v>
      </c>
      <c r="D20" s="26"/>
      <c r="E20" s="26"/>
      <c r="F20" s="26">
        <f>SUMIF(Retirements!$S$393:$S$431,Retirements!$U$6,Retirements!$G$393:$G$431)</f>
        <v>-40760.590000000004</v>
      </c>
      <c r="G20" s="26">
        <f>SUMIF(Retirements!$S$393:$S$431,Retirements!$U$6,Retirements!$K$393:$K$431)</f>
        <v>-781.92</v>
      </c>
      <c r="H20" s="26"/>
      <c r="I20" s="26"/>
      <c r="J20" s="26">
        <f>Retirements!G441</f>
        <v>-113769.70999999999</v>
      </c>
      <c r="K20" s="26">
        <f>Retirements!K441</f>
        <v>-1885.91</v>
      </c>
      <c r="L20" s="26"/>
      <c r="N20" s="26">
        <f>+B20+F20-J20</f>
        <v>0</v>
      </c>
      <c r="O20" s="26">
        <f t="shared" ref="N20:O23" si="3">+C20+G20-K20</f>
        <v>0</v>
      </c>
      <c r="P20" s="26"/>
    </row>
    <row r="21" spans="1:16">
      <c r="A21" s="66" t="s">
        <v>67</v>
      </c>
      <c r="B21" s="26">
        <f>SUMIF(Retirements!$S$7:$S$130,Retirements!$U$5,Retirements!$G$7:$G$130)</f>
        <v>-125585.46</v>
      </c>
      <c r="C21" s="26">
        <f>SUMIF(Retirements!$S$7:$S$130,Retirements!$U$5,Retirements!$K$7:$K$130)</f>
        <v>-2812.5499999999997</v>
      </c>
      <c r="D21" s="26"/>
      <c r="E21" s="26"/>
      <c r="F21" s="26">
        <f>SUMIF(Retirements!$S$7:$S$130,Retirements!$U$6,Retirements!$G$7:$G$130)</f>
        <v>-1621655.9200000006</v>
      </c>
      <c r="G21" s="26">
        <f>SUMIF(Retirements!$S$7:$S$130,Retirements!$U$6,Retirements!$K$7:$K$130)</f>
        <v>-33050.480000000018</v>
      </c>
      <c r="H21" s="26"/>
      <c r="I21" s="26"/>
      <c r="J21" s="26">
        <f>Retirements!G130</f>
        <v>-1747241.38</v>
      </c>
      <c r="K21" s="26">
        <f>Retirements!K130</f>
        <v>-35863.029999999984</v>
      </c>
      <c r="L21" s="26"/>
      <c r="N21" s="26">
        <f t="shared" si="3"/>
        <v>0</v>
      </c>
      <c r="O21" s="26">
        <f t="shared" si="3"/>
        <v>0</v>
      </c>
      <c r="P21" s="26"/>
    </row>
    <row r="22" spans="1:16">
      <c r="A22" s="66" t="s">
        <v>0</v>
      </c>
      <c r="B22" s="26">
        <f>SUMIF(Retirements!$S$132:$S$360,Retirements!$U$5,Retirements!$G$132:$G$360)</f>
        <v>-383627.36</v>
      </c>
      <c r="C22" s="26">
        <f>SUMIF(Retirements!$S$132:$S$360,Retirements!$U$5,Retirements!$K$132:$K$360)</f>
        <v>-14934.07</v>
      </c>
      <c r="D22" s="26"/>
      <c r="E22" s="26"/>
      <c r="F22" s="26">
        <f>SUMIF(Retirements!$S$132:$S$360,Retirements!$U$6,Retirements!$G$132:$G$360)</f>
        <v>-3213922.5999999992</v>
      </c>
      <c r="G22" s="26">
        <f>SUMIF(Retirements!$S$132:$S$360,Retirements!$U$6,Retirements!$K$132:$K$360)</f>
        <v>-124362.28</v>
      </c>
      <c r="H22" s="26"/>
      <c r="I22" s="26"/>
      <c r="J22" s="26">
        <f>Retirements!G362</f>
        <v>-3597549.959999999</v>
      </c>
      <c r="K22" s="26">
        <f>Retirements!K362</f>
        <v>-139296.34999999998</v>
      </c>
      <c r="L22" s="26"/>
      <c r="N22" s="26">
        <f>+B22+F22-J22</f>
        <v>0</v>
      </c>
      <c r="O22" s="26">
        <f t="shared" si="3"/>
        <v>0</v>
      </c>
      <c r="P22" s="26"/>
    </row>
    <row r="23" spans="1:16">
      <c r="A23" s="66" t="s">
        <v>7</v>
      </c>
      <c r="B23" s="26">
        <f>SUMIF(Retirements!$S$364:$S$392,Retirements!$U$5,Retirements!$G$364:$G$392)</f>
        <v>0</v>
      </c>
      <c r="C23" s="26">
        <f>SUMIF(Retirements!$S$364:$S$392,Retirements!$U$5,Retirements!$K$364:$K$392)</f>
        <v>0</v>
      </c>
      <c r="D23" s="26"/>
      <c r="E23" s="26"/>
      <c r="F23" s="26">
        <f>SUMIF(Retirements!$S$364:$S$392,Retirements!$U$6,Retirements!$G$364:$G$392)</f>
        <v>-103835.15000000001</v>
      </c>
      <c r="G23" s="26">
        <f>SUMIF(Retirements!$S$364:$S$392,Retirements!$U$6,Retirements!$K$364:$K$392)</f>
        <v>-3852.33</v>
      </c>
      <c r="H23" s="26"/>
      <c r="I23" s="26"/>
      <c r="J23" s="26">
        <f>Retirements!G392</f>
        <v>-103835.15000000001</v>
      </c>
      <c r="K23" s="26">
        <f>Retirements!K392</f>
        <v>-3852.33</v>
      </c>
      <c r="L23" s="26"/>
      <c r="N23" s="26">
        <f>+B23+F23-J23</f>
        <v>0</v>
      </c>
      <c r="O23" s="26">
        <f t="shared" si="3"/>
        <v>0</v>
      </c>
      <c r="P23" s="26"/>
    </row>
    <row r="24" spans="1:16">
      <c r="B24" s="26"/>
      <c r="C24" s="26"/>
      <c r="D24" s="26"/>
      <c r="E24" s="26"/>
      <c r="F24" s="26"/>
      <c r="G24" s="26"/>
      <c r="H24" s="26"/>
      <c r="I24" s="26"/>
      <c r="J24" s="26" t="s">
        <v>150</v>
      </c>
      <c r="K24" s="26"/>
      <c r="L24" s="26"/>
    </row>
    <row r="25" spans="1:16">
      <c r="A25" s="66" t="s">
        <v>13</v>
      </c>
      <c r="B25" s="26">
        <f>SUM(B20:B24)</f>
        <v>-582221.93999999994</v>
      </c>
      <c r="C25" s="26">
        <f>SUM(C20:C24)</f>
        <v>-18850.61</v>
      </c>
      <c r="D25" s="26"/>
      <c r="E25" s="26"/>
      <c r="F25" s="26">
        <f>SUM(F20:F24)</f>
        <v>-4980174.26</v>
      </c>
      <c r="G25" s="26">
        <f>SUM(G20:G24)</f>
        <v>-162047.01</v>
      </c>
      <c r="H25" s="26"/>
      <c r="I25" s="26"/>
      <c r="J25" s="26">
        <f>SUM(J20:J23)</f>
        <v>-5562396.1999999993</v>
      </c>
      <c r="K25" s="26">
        <f>SUM(K20:K23)</f>
        <v>-180897.61999999997</v>
      </c>
      <c r="L25" s="26"/>
      <c r="N25" s="26">
        <f>+B25+F25-J25</f>
        <v>0</v>
      </c>
      <c r="O25" s="26">
        <f>+C25+G25-K25</f>
        <v>0</v>
      </c>
      <c r="P25" s="26"/>
    </row>
    <row r="29" spans="1:16">
      <c r="B29" s="25"/>
    </row>
    <row r="35" spans="4:4">
      <c r="D35" s="24"/>
    </row>
  </sheetData>
  <phoneticPr fontId="9" type="noConversion"/>
  <pageMargins left="0.75" right="0.75" top="1" bottom="1" header="0.5" footer="0.5"/>
  <pageSetup scale="53" orientation="landscape" r:id="rId1"/>
  <headerFooter alignWithMargins="0"/>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62"/>
  <sheetViews>
    <sheetView zoomScale="80" zoomScaleNormal="80" workbookViewId="0">
      <pane ySplit="7" topLeftCell="A14" activePane="bottomLeft" state="frozen"/>
      <selection activeCell="H53" sqref="H53"/>
      <selection pane="bottomLeft" activeCell="H53" sqref="H53"/>
    </sheetView>
  </sheetViews>
  <sheetFormatPr defaultRowHeight="15"/>
  <cols>
    <col min="1" max="1" width="9.140625" style="789"/>
    <col min="2" max="2" width="10.5703125" style="789" customWidth="1"/>
    <col min="3" max="3" width="29.7109375" style="789" bestFit="1" customWidth="1"/>
    <col min="4" max="4" width="26.85546875" style="883" bestFit="1" customWidth="1"/>
    <col min="5" max="5" width="7.5703125" style="883" customWidth="1"/>
    <col min="6" max="6" width="14" style="883" bestFit="1" customWidth="1"/>
    <col min="7" max="7" width="3.85546875" style="883" customWidth="1"/>
    <col min="8" max="8" width="18.7109375" style="883" customWidth="1"/>
    <col min="9" max="9" width="17" style="789" customWidth="1"/>
    <col min="10" max="16384" width="9.140625" style="789"/>
  </cols>
  <sheetData>
    <row r="1" spans="1:8" ht="15.75">
      <c r="A1" s="786" t="s">
        <v>1371</v>
      </c>
      <c r="B1" s="787"/>
      <c r="C1" s="787"/>
      <c r="D1" s="788"/>
      <c r="E1" s="788"/>
      <c r="F1" s="788"/>
      <c r="G1" s="788"/>
      <c r="H1" s="788"/>
    </row>
    <row r="2" spans="1:8" ht="15.75">
      <c r="A2" s="790" t="s">
        <v>257</v>
      </c>
      <c r="B2" s="787"/>
      <c r="C2" s="787"/>
      <c r="D2" s="788"/>
      <c r="E2" s="788"/>
      <c r="F2" s="788"/>
      <c r="G2" s="788"/>
      <c r="H2" s="788"/>
    </row>
    <row r="3" spans="1:8">
      <c r="A3" s="791"/>
      <c r="B3" s="792"/>
      <c r="C3" s="791"/>
      <c r="D3" s="793"/>
      <c r="E3" s="793"/>
      <c r="F3" s="794"/>
      <c r="G3" s="794"/>
      <c r="H3" s="795"/>
    </row>
    <row r="4" spans="1:8">
      <c r="A4" s="791"/>
      <c r="B4" s="792"/>
      <c r="C4" s="791"/>
      <c r="D4" s="793"/>
      <c r="E4" s="793"/>
      <c r="F4" s="794"/>
      <c r="G4" s="794"/>
      <c r="H4" s="795"/>
    </row>
    <row r="5" spans="1:8">
      <c r="A5" s="791"/>
      <c r="B5" s="792"/>
      <c r="C5" s="791"/>
      <c r="D5" s="793"/>
      <c r="E5" s="793"/>
      <c r="F5" s="794"/>
      <c r="G5" s="794"/>
      <c r="H5" s="795"/>
    </row>
    <row r="6" spans="1:8">
      <c r="A6" s="796"/>
      <c r="B6" s="797"/>
      <c r="C6" s="796"/>
      <c r="D6" s="798" t="s">
        <v>1372</v>
      </c>
      <c r="E6" s="798"/>
      <c r="F6" s="799">
        <v>2015</v>
      </c>
      <c r="G6" s="799"/>
      <c r="H6" s="800" t="s">
        <v>1373</v>
      </c>
    </row>
    <row r="7" spans="1:8">
      <c r="A7" s="796"/>
      <c r="B7" s="797"/>
      <c r="C7" s="796"/>
      <c r="D7" s="801" t="s">
        <v>258</v>
      </c>
      <c r="E7" s="801"/>
      <c r="F7" s="802" t="s">
        <v>431</v>
      </c>
      <c r="G7" s="802"/>
      <c r="H7" s="801" t="s">
        <v>304</v>
      </c>
    </row>
    <row r="8" spans="1:8">
      <c r="A8" s="803" t="s">
        <v>259</v>
      </c>
      <c r="B8" s="792"/>
      <c r="C8" s="791"/>
      <c r="D8" s="804"/>
      <c r="E8" s="804"/>
      <c r="F8" s="805"/>
      <c r="G8" s="805"/>
      <c r="H8" s="791"/>
    </row>
    <row r="9" spans="1:8">
      <c r="A9" s="791"/>
      <c r="B9" s="792" t="s">
        <v>298</v>
      </c>
      <c r="C9" s="791"/>
      <c r="D9" s="806">
        <v>35679100</v>
      </c>
      <c r="E9" s="806"/>
      <c r="F9" s="807">
        <v>9.2298000005605521E-2</v>
      </c>
      <c r="G9" s="807"/>
      <c r="H9" s="808">
        <v>3293109.5720000002</v>
      </c>
    </row>
    <row r="10" spans="1:8">
      <c r="A10" s="809"/>
      <c r="B10" s="792" t="s">
        <v>260</v>
      </c>
      <c r="C10" s="791"/>
      <c r="D10" s="806">
        <v>641800</v>
      </c>
      <c r="E10" s="806"/>
      <c r="F10" s="807">
        <v>9.2297990028046131E-2</v>
      </c>
      <c r="G10" s="807"/>
      <c r="H10" s="808">
        <v>59236.850000000006</v>
      </c>
    </row>
    <row r="11" spans="1:8">
      <c r="A11" s="791"/>
      <c r="B11" s="792" t="s">
        <v>261</v>
      </c>
      <c r="C11" s="791"/>
      <c r="D11" s="806">
        <v>7228947</v>
      </c>
      <c r="E11" s="806"/>
      <c r="F11" s="807">
        <v>7.6244938578191257E-2</v>
      </c>
      <c r="G11" s="807"/>
      <c r="H11" s="808">
        <v>551170.62</v>
      </c>
    </row>
    <row r="12" spans="1:8">
      <c r="A12" s="796"/>
      <c r="B12" s="797"/>
      <c r="C12" s="796" t="s">
        <v>262</v>
      </c>
      <c r="D12" s="810">
        <f>SUM(D9:D11)</f>
        <v>43549847</v>
      </c>
      <c r="E12" s="811"/>
      <c r="F12" s="812"/>
      <c r="G12" s="812"/>
      <c r="H12" s="813">
        <f>SUM(H9:H11)</f>
        <v>3903517.0420000004</v>
      </c>
    </row>
    <row r="13" spans="1:8">
      <c r="A13" s="791"/>
      <c r="B13" s="792"/>
      <c r="C13" s="791"/>
      <c r="D13" s="809"/>
      <c r="E13" s="809"/>
      <c r="F13" s="814"/>
      <c r="G13" s="814"/>
      <c r="H13" s="815"/>
    </row>
    <row r="14" spans="1:8">
      <c r="A14" s="803" t="s">
        <v>263</v>
      </c>
      <c r="B14" s="792"/>
      <c r="C14" s="791"/>
      <c r="D14" s="809"/>
      <c r="E14" s="809"/>
      <c r="F14" s="814"/>
      <c r="G14" s="814"/>
      <c r="H14" s="816"/>
    </row>
    <row r="15" spans="1:8">
      <c r="A15" s="809"/>
      <c r="B15" s="792" t="s">
        <v>1374</v>
      </c>
      <c r="C15" s="791"/>
      <c r="D15" s="817">
        <v>3248230</v>
      </c>
      <c r="E15" s="817"/>
      <c r="F15" s="807">
        <v>0.11671420435129286</v>
      </c>
      <c r="G15" s="807"/>
      <c r="H15" s="808">
        <v>379114.58</v>
      </c>
    </row>
    <row r="16" spans="1:8">
      <c r="A16" s="809"/>
      <c r="B16" s="792" t="s">
        <v>265</v>
      </c>
      <c r="C16" s="791"/>
      <c r="D16" s="806">
        <v>52724040</v>
      </c>
      <c r="E16" s="806"/>
      <c r="F16" s="807">
        <v>0.10827713487054488</v>
      </c>
      <c r="G16" s="807"/>
      <c r="H16" s="808">
        <v>5708807.990000003</v>
      </c>
    </row>
    <row r="17" spans="1:8">
      <c r="A17" s="809"/>
      <c r="B17" s="792" t="s">
        <v>432</v>
      </c>
      <c r="C17" s="791"/>
      <c r="D17" s="806"/>
      <c r="E17" s="806"/>
      <c r="F17" s="818"/>
      <c r="G17" s="818"/>
      <c r="H17" s="819">
        <v>870.36</v>
      </c>
    </row>
    <row r="18" spans="1:8">
      <c r="A18" s="809"/>
      <c r="B18" s="792" t="s">
        <v>267</v>
      </c>
      <c r="C18" s="791"/>
      <c r="D18" s="806"/>
      <c r="E18" s="806"/>
      <c r="F18" s="818"/>
      <c r="G18" s="818"/>
      <c r="H18" s="819">
        <v>243.71</v>
      </c>
    </row>
    <row r="19" spans="1:8">
      <c r="A19" s="809"/>
      <c r="B19" s="792" t="s">
        <v>268</v>
      </c>
      <c r="C19" s="791"/>
      <c r="D19" s="806"/>
      <c r="E19" s="806"/>
      <c r="F19" s="818"/>
      <c r="G19" s="818"/>
      <c r="H19" s="819">
        <v>1434.33</v>
      </c>
    </row>
    <row r="20" spans="1:8">
      <c r="A20" s="809"/>
      <c r="B20" s="792" t="s">
        <v>299</v>
      </c>
      <c r="C20" s="791"/>
      <c r="D20" s="806"/>
      <c r="E20" s="806"/>
      <c r="F20" s="818"/>
      <c r="G20" s="818"/>
      <c r="H20" s="819">
        <v>42.99</v>
      </c>
    </row>
    <row r="21" spans="1:8">
      <c r="A21" s="809"/>
      <c r="B21" s="792" t="s">
        <v>279</v>
      </c>
      <c r="C21" s="791"/>
      <c r="D21" s="820">
        <v>9917330</v>
      </c>
      <c r="E21" s="820"/>
      <c r="F21" s="807">
        <v>9.3633991205294156E-2</v>
      </c>
      <c r="G21" s="807"/>
      <c r="H21" s="808">
        <v>928599.19</v>
      </c>
    </row>
    <row r="22" spans="1:8">
      <c r="A22" s="796"/>
      <c r="B22" s="797"/>
      <c r="C22" s="796" t="s">
        <v>270</v>
      </c>
      <c r="D22" s="810">
        <f>SUM(D15:D21)</f>
        <v>65889600</v>
      </c>
      <c r="E22" s="811"/>
      <c r="F22" s="814"/>
      <c r="G22" s="814"/>
      <c r="H22" s="813">
        <f>SUM(H15:H21)</f>
        <v>7019113.1500000041</v>
      </c>
    </row>
    <row r="23" spans="1:8">
      <c r="A23" s="791"/>
      <c r="B23" s="792"/>
      <c r="C23" s="791"/>
      <c r="D23" s="809"/>
      <c r="E23" s="809"/>
      <c r="F23" s="814"/>
      <c r="G23" s="814"/>
      <c r="H23" s="815"/>
    </row>
    <row r="24" spans="1:8">
      <c r="A24" s="803" t="s">
        <v>433</v>
      </c>
      <c r="B24" s="792"/>
      <c r="C24" s="791"/>
      <c r="D24" s="809"/>
      <c r="E24" s="809"/>
      <c r="F24" s="814"/>
      <c r="G24" s="814"/>
      <c r="H24" s="815"/>
    </row>
    <row r="25" spans="1:8">
      <c r="A25" s="809"/>
      <c r="B25" s="792" t="s">
        <v>434</v>
      </c>
      <c r="C25" s="791"/>
      <c r="D25" s="817">
        <v>12869</v>
      </c>
      <c r="E25" s="817"/>
      <c r="F25" s="807">
        <v>8.4724531820654286E-2</v>
      </c>
      <c r="G25" s="807"/>
      <c r="H25" s="808">
        <v>1090.32</v>
      </c>
    </row>
    <row r="26" spans="1:8">
      <c r="A26" s="791"/>
      <c r="B26" s="792" t="s">
        <v>265</v>
      </c>
      <c r="C26" s="791"/>
      <c r="D26" s="817">
        <v>16043535</v>
      </c>
      <c r="E26" s="817"/>
      <c r="F26" s="807">
        <v>7.7821481363053724E-2</v>
      </c>
      <c r="G26" s="807"/>
      <c r="H26" s="808">
        <v>1248531.6600000001</v>
      </c>
    </row>
    <row r="27" spans="1:8">
      <c r="A27" s="791"/>
      <c r="B27" s="792" t="s">
        <v>279</v>
      </c>
      <c r="C27" s="791"/>
      <c r="D27" s="817">
        <v>1076702</v>
      </c>
      <c r="E27" s="817"/>
      <c r="F27" s="807">
        <v>7.2864070095532474E-2</v>
      </c>
      <c r="G27" s="807"/>
      <c r="H27" s="808">
        <v>78452.89</v>
      </c>
    </row>
    <row r="28" spans="1:8">
      <c r="A28" s="809"/>
      <c r="B28" s="792" t="s">
        <v>273</v>
      </c>
      <c r="C28" s="791"/>
      <c r="D28" s="806"/>
      <c r="E28" s="806"/>
      <c r="F28" s="807"/>
      <c r="G28" s="807"/>
      <c r="H28" s="808">
        <v>13402.69</v>
      </c>
    </row>
    <row r="29" spans="1:8">
      <c r="A29" s="791"/>
      <c r="B29" s="792" t="s">
        <v>276</v>
      </c>
      <c r="C29" s="791"/>
      <c r="D29" s="821">
        <v>36050</v>
      </c>
      <c r="E29" s="821"/>
      <c r="F29" s="807">
        <v>5.802135922330097E-2</v>
      </c>
      <c r="G29" s="807"/>
      <c r="H29" s="808">
        <v>2091.67</v>
      </c>
    </row>
    <row r="30" spans="1:8">
      <c r="A30" s="796"/>
      <c r="B30" s="797"/>
      <c r="C30" s="796" t="s">
        <v>274</v>
      </c>
      <c r="D30" s="810">
        <f>SUM(D25:D29)</f>
        <v>17169156</v>
      </c>
      <c r="E30" s="811"/>
      <c r="F30" s="814"/>
      <c r="G30" s="814"/>
      <c r="H30" s="813">
        <f>SUM(H25:H29)</f>
        <v>1343569.23</v>
      </c>
    </row>
    <row r="31" spans="1:8">
      <c r="A31" s="791"/>
      <c r="B31" s="792"/>
      <c r="C31" s="791"/>
      <c r="D31" s="809"/>
      <c r="E31" s="809"/>
      <c r="F31" s="814"/>
      <c r="G31" s="814"/>
      <c r="H31" s="816"/>
    </row>
    <row r="32" spans="1:8">
      <c r="A32" s="791"/>
      <c r="B32" s="792"/>
      <c r="C32" s="791"/>
      <c r="D32" s="809"/>
      <c r="E32" s="809"/>
      <c r="F32" s="814"/>
      <c r="G32" s="814"/>
      <c r="H32" s="815"/>
    </row>
    <row r="33" spans="1:8">
      <c r="A33" s="803" t="s">
        <v>435</v>
      </c>
      <c r="B33" s="792"/>
      <c r="C33" s="791"/>
      <c r="D33" s="806"/>
      <c r="E33" s="806"/>
      <c r="F33" s="814"/>
      <c r="G33" s="814"/>
      <c r="H33" s="822"/>
    </row>
    <row r="34" spans="1:8">
      <c r="A34" s="809"/>
      <c r="B34" s="792" t="s">
        <v>264</v>
      </c>
      <c r="C34" s="791"/>
      <c r="D34" s="821">
        <v>4838180</v>
      </c>
      <c r="E34" s="821"/>
      <c r="F34" s="807">
        <v>6.1813981703863867E-2</v>
      </c>
      <c r="G34" s="807"/>
      <c r="H34" s="808">
        <v>299067.1700000001</v>
      </c>
    </row>
    <row r="35" spans="1:8">
      <c r="A35" s="791"/>
      <c r="B35" s="792" t="s">
        <v>261</v>
      </c>
      <c r="C35" s="791"/>
      <c r="D35" s="823">
        <v>2722741</v>
      </c>
      <c r="E35" s="823"/>
      <c r="F35" s="807">
        <v>5.7075428768289006E-2</v>
      </c>
      <c r="G35" s="807"/>
      <c r="H35" s="808">
        <v>155401.60999999999</v>
      </c>
    </row>
    <row r="36" spans="1:8">
      <c r="A36" s="796"/>
      <c r="B36" s="797"/>
      <c r="C36" s="796" t="s">
        <v>436</v>
      </c>
      <c r="D36" s="810">
        <f>SUM(D34:D35)</f>
        <v>7560921</v>
      </c>
      <c r="E36" s="811"/>
      <c r="F36" s="814"/>
      <c r="G36" s="814"/>
      <c r="H36" s="813">
        <f>SUM(H34:H35)</f>
        <v>454468.78000000009</v>
      </c>
    </row>
    <row r="37" spans="1:8">
      <c r="A37" s="796"/>
      <c r="B37" s="797"/>
      <c r="C37" s="796"/>
      <c r="D37" s="811"/>
      <c r="E37" s="811"/>
      <c r="F37" s="814"/>
      <c r="G37" s="814"/>
      <c r="H37" s="824"/>
    </row>
    <row r="38" spans="1:8">
      <c r="A38" s="803" t="s">
        <v>437</v>
      </c>
      <c r="B38" s="792"/>
      <c r="C38" s="791"/>
      <c r="D38" s="809"/>
      <c r="E38" s="809"/>
      <c r="F38" s="814"/>
      <c r="G38" s="814"/>
      <c r="H38" s="815"/>
    </row>
    <row r="39" spans="1:8">
      <c r="A39" s="809"/>
      <c r="B39" s="792" t="s">
        <v>265</v>
      </c>
      <c r="C39" s="791"/>
      <c r="D39" s="817">
        <v>9517792</v>
      </c>
      <c r="E39" s="817"/>
      <c r="F39" s="807">
        <v>6.6130577343989028E-2</v>
      </c>
      <c r="G39" s="807"/>
      <c r="H39" s="808">
        <v>629417.07999999996</v>
      </c>
    </row>
    <row r="40" spans="1:8">
      <c r="A40" s="791"/>
      <c r="B40" s="792" t="s">
        <v>279</v>
      </c>
      <c r="C40" s="791"/>
      <c r="D40" s="825">
        <v>423331</v>
      </c>
      <c r="E40" s="823"/>
      <c r="F40" s="807">
        <v>5.8848466093907606E-2</v>
      </c>
      <c r="G40" s="807"/>
      <c r="H40" s="808">
        <v>24912.38</v>
      </c>
    </row>
    <row r="41" spans="1:8">
      <c r="A41" s="796"/>
      <c r="B41" s="797"/>
      <c r="C41" s="796" t="s">
        <v>438</v>
      </c>
      <c r="D41" s="810">
        <f>SUM(D39:D40)</f>
        <v>9941123</v>
      </c>
      <c r="E41" s="811"/>
      <c r="F41" s="818"/>
      <c r="G41" s="818"/>
      <c r="H41" s="813">
        <f>SUM(H39:H40)</f>
        <v>654329.46</v>
      </c>
    </row>
    <row r="42" spans="1:8">
      <c r="A42" s="796"/>
      <c r="B42" s="797"/>
      <c r="C42" s="796"/>
      <c r="D42" s="811"/>
      <c r="E42" s="811"/>
      <c r="F42" s="814"/>
      <c r="G42" s="814"/>
      <c r="H42" s="824"/>
    </row>
    <row r="43" spans="1:8">
      <c r="A43" s="803" t="s">
        <v>280</v>
      </c>
      <c r="B43" s="792"/>
      <c r="C43" s="791"/>
      <c r="D43" s="809"/>
      <c r="E43" s="809"/>
      <c r="F43" s="814"/>
      <c r="G43" s="814"/>
      <c r="H43" s="815"/>
    </row>
    <row r="44" spans="1:8">
      <c r="A44" s="809"/>
      <c r="B44" s="792" t="s">
        <v>265</v>
      </c>
      <c r="C44" s="791"/>
      <c r="D44" s="817">
        <v>4582200</v>
      </c>
      <c r="E44" s="817"/>
      <c r="F44" s="807">
        <v>7.2207454934311036E-2</v>
      </c>
      <c r="G44" s="807"/>
      <c r="H44" s="808">
        <v>330869</v>
      </c>
    </row>
    <row r="45" spans="1:8">
      <c r="A45" s="791"/>
      <c r="B45" s="792" t="s">
        <v>279</v>
      </c>
      <c r="C45" s="791"/>
      <c r="D45" s="823">
        <v>393400</v>
      </c>
      <c r="E45" s="823"/>
      <c r="F45" s="807">
        <v>6.8463218098627349E-2</v>
      </c>
      <c r="G45" s="807"/>
      <c r="H45" s="808">
        <v>26933.43</v>
      </c>
    </row>
    <row r="46" spans="1:8">
      <c r="A46" s="796"/>
      <c r="B46" s="797"/>
      <c r="C46" s="796" t="s">
        <v>439</v>
      </c>
      <c r="D46" s="810">
        <f>SUM(D44:D45)</f>
        <v>4975600</v>
      </c>
      <c r="E46" s="811"/>
      <c r="F46" s="818"/>
      <c r="G46" s="818"/>
      <c r="H46" s="813">
        <f>SUM(H44:H45)</f>
        <v>357802.43</v>
      </c>
    </row>
    <row r="47" spans="1:8">
      <c r="A47" s="791"/>
      <c r="B47" s="792"/>
      <c r="C47" s="791"/>
      <c r="D47" s="809"/>
      <c r="E47" s="809"/>
      <c r="F47" s="814"/>
      <c r="G47" s="814"/>
      <c r="H47" s="815"/>
    </row>
    <row r="48" spans="1:8">
      <c r="A48" s="803" t="s">
        <v>281</v>
      </c>
      <c r="B48" s="792"/>
      <c r="C48" s="791"/>
      <c r="D48" s="809"/>
      <c r="E48" s="809"/>
      <c r="F48" s="814"/>
      <c r="G48" s="814"/>
      <c r="H48" s="815"/>
    </row>
    <row r="49" spans="1:9">
      <c r="A49" s="791"/>
      <c r="B49" s="792" t="s">
        <v>282</v>
      </c>
      <c r="C49" s="791"/>
      <c r="D49" s="817">
        <v>1136590</v>
      </c>
      <c r="E49" s="817"/>
      <c r="F49" s="807">
        <v>9.901922417054522E-2</v>
      </c>
      <c r="G49" s="807"/>
      <c r="H49" s="808">
        <v>112544.26</v>
      </c>
    </row>
    <row r="50" spans="1:9">
      <c r="A50" s="809"/>
      <c r="B50" s="792" t="s">
        <v>283</v>
      </c>
      <c r="C50" s="791"/>
      <c r="D50" s="826">
        <v>1323784</v>
      </c>
      <c r="E50" s="821"/>
      <c r="F50" s="807">
        <v>6.2673774573495364E-2</v>
      </c>
      <c r="G50" s="807"/>
      <c r="H50" s="808">
        <v>82966.539999999994</v>
      </c>
    </row>
    <row r="51" spans="1:9">
      <c r="A51" s="796"/>
      <c r="B51" s="797"/>
      <c r="C51" s="796" t="s">
        <v>440</v>
      </c>
      <c r="D51" s="810">
        <f>SUM(D49:D50)</f>
        <v>2460374</v>
      </c>
      <c r="E51" s="811"/>
      <c r="F51" s="818"/>
      <c r="G51" s="818"/>
      <c r="H51" s="813">
        <f>SUM(H49:H50)</f>
        <v>195510.8</v>
      </c>
    </row>
    <row r="52" spans="1:9">
      <c r="A52" s="791"/>
      <c r="B52" s="792"/>
      <c r="C52" s="791"/>
      <c r="D52" s="827"/>
      <c r="E52" s="828"/>
      <c r="F52" s="814"/>
      <c r="G52" s="814"/>
      <c r="H52" s="829"/>
    </row>
    <row r="53" spans="1:9">
      <c r="A53" s="796" t="s">
        <v>284</v>
      </c>
      <c r="B53" s="797"/>
      <c r="C53" s="796"/>
      <c r="D53" s="810">
        <f>+D12+D22+D30+D36+D41+D46+D51</f>
        <v>151546621</v>
      </c>
      <c r="E53" s="810"/>
      <c r="F53" s="830"/>
      <c r="G53" s="830"/>
      <c r="H53" s="831">
        <f>+H12+H22+H30+H36+H41+H46+H51</f>
        <v>13928310.892000005</v>
      </c>
      <c r="I53" s="832"/>
    </row>
    <row r="54" spans="1:9">
      <c r="A54" s="791"/>
      <c r="B54" s="792"/>
      <c r="C54" s="791"/>
      <c r="D54" s="833"/>
      <c r="E54" s="833"/>
      <c r="F54" s="814"/>
      <c r="G54" s="814"/>
      <c r="H54" s="834">
        <v>19516497</v>
      </c>
    </row>
    <row r="55" spans="1:9">
      <c r="A55" s="803" t="s">
        <v>1375</v>
      </c>
      <c r="B55" s="792"/>
      <c r="C55" s="791"/>
      <c r="D55" s="809"/>
      <c r="E55" s="809"/>
      <c r="F55" s="814"/>
      <c r="G55" s="814"/>
      <c r="H55" s="815"/>
    </row>
    <row r="56" spans="1:9">
      <c r="A56" s="791"/>
      <c r="B56" s="792" t="s">
        <v>1376</v>
      </c>
      <c r="C56" s="791"/>
      <c r="D56" s="817">
        <v>108559680</v>
      </c>
      <c r="E56" s="817"/>
      <c r="F56" s="807">
        <v>9.8881016137851552E-2</v>
      </c>
      <c r="G56" s="807"/>
      <c r="H56" s="808">
        <v>10734491.470000001</v>
      </c>
    </row>
    <row r="57" spans="1:9">
      <c r="A57" s="791"/>
      <c r="B57" s="792" t="s">
        <v>1377</v>
      </c>
      <c r="C57" s="791"/>
      <c r="D57" s="817">
        <v>1491234</v>
      </c>
      <c r="E57" s="817"/>
      <c r="F57" s="807">
        <v>5.6760374294041044E-2</v>
      </c>
      <c r="G57" s="807"/>
      <c r="H57" s="808">
        <v>84643</v>
      </c>
    </row>
    <row r="58" spans="1:9">
      <c r="A58" s="791"/>
      <c r="B58" s="792" t="s">
        <v>1378</v>
      </c>
      <c r="C58" s="791"/>
      <c r="D58" s="817">
        <v>9476515</v>
      </c>
      <c r="E58" s="817"/>
      <c r="F58" s="807">
        <v>0.13889484478207439</v>
      </c>
      <c r="G58" s="807"/>
      <c r="H58" s="808">
        <v>1400000</v>
      </c>
    </row>
    <row r="59" spans="1:9">
      <c r="A59" s="791"/>
      <c r="B59" s="792" t="s">
        <v>1379</v>
      </c>
      <c r="C59" s="791"/>
      <c r="D59" s="817"/>
      <c r="E59" s="817"/>
      <c r="F59" s="814"/>
      <c r="G59" s="814"/>
      <c r="H59" s="835"/>
    </row>
    <row r="60" spans="1:9">
      <c r="A60" s="791"/>
      <c r="B60" s="792"/>
      <c r="C60" s="796" t="s">
        <v>1380</v>
      </c>
      <c r="D60" s="810">
        <f>SUM(D56:D59)</f>
        <v>119527429</v>
      </c>
      <c r="E60" s="811"/>
      <c r="F60" s="814"/>
      <c r="G60" s="814"/>
      <c r="H60" s="813">
        <f>SUM(H56:H59)</f>
        <v>12219134.470000001</v>
      </c>
    </row>
    <row r="61" spans="1:9">
      <c r="A61" s="791"/>
      <c r="B61" s="792"/>
      <c r="C61" s="796"/>
      <c r="D61" s="811"/>
      <c r="E61" s="811"/>
      <c r="F61" s="814"/>
      <c r="G61" s="814"/>
      <c r="H61" s="824"/>
    </row>
    <row r="62" spans="1:9">
      <c r="A62" s="803" t="s">
        <v>285</v>
      </c>
      <c r="B62" s="792"/>
      <c r="C62" s="791"/>
      <c r="D62" s="833"/>
      <c r="E62" s="833"/>
      <c r="F62" s="814"/>
      <c r="G62" s="814"/>
      <c r="H62" s="836">
        <v>6505499</v>
      </c>
    </row>
    <row r="63" spans="1:9">
      <c r="A63" s="791"/>
      <c r="B63" s="792" t="s">
        <v>286</v>
      </c>
      <c r="C63" s="791"/>
      <c r="D63" s="806">
        <v>13500</v>
      </c>
      <c r="E63" s="806"/>
      <c r="F63" s="807">
        <v>9.229777777777777E-2</v>
      </c>
      <c r="G63" s="807"/>
      <c r="H63" s="816">
        <v>1246.02</v>
      </c>
    </row>
    <row r="64" spans="1:9">
      <c r="A64" s="791"/>
      <c r="B64" s="792" t="s">
        <v>287</v>
      </c>
      <c r="C64" s="791"/>
      <c r="D64" s="806">
        <v>90680</v>
      </c>
      <c r="E64" s="806"/>
      <c r="F64" s="807">
        <v>0.10092633436259374</v>
      </c>
      <c r="G64" s="807"/>
      <c r="H64" s="816">
        <v>9152</v>
      </c>
    </row>
    <row r="65" spans="1:8">
      <c r="A65" s="791"/>
      <c r="B65" s="792" t="s">
        <v>288</v>
      </c>
      <c r="C65" s="791"/>
      <c r="D65" s="806">
        <v>90</v>
      </c>
      <c r="E65" s="806"/>
      <c r="F65" s="807">
        <v>0.11166666666666668</v>
      </c>
      <c r="G65" s="807"/>
      <c r="H65" s="816">
        <v>10.050000000000001</v>
      </c>
    </row>
    <row r="66" spans="1:8">
      <c r="A66" s="796"/>
      <c r="B66" s="797"/>
      <c r="C66" s="796" t="s">
        <v>289</v>
      </c>
      <c r="D66" s="810">
        <f>SUM(D63:D65)</f>
        <v>104270</v>
      </c>
      <c r="E66" s="811"/>
      <c r="F66" s="818"/>
      <c r="G66" s="818"/>
      <c r="H66" s="813">
        <f>SUM(H63:H65)</f>
        <v>10408.07</v>
      </c>
    </row>
    <row r="67" spans="1:8">
      <c r="A67" s="791"/>
      <c r="B67" s="792"/>
      <c r="C67" s="791"/>
      <c r="D67" s="791"/>
      <c r="E67" s="791"/>
      <c r="F67" s="818"/>
      <c r="G67" s="818"/>
      <c r="H67" s="815"/>
    </row>
    <row r="68" spans="1:8" ht="15.75">
      <c r="A68" s="803" t="s">
        <v>290</v>
      </c>
      <c r="B68" s="792"/>
      <c r="C68" s="791"/>
      <c r="D68" s="793"/>
      <c r="E68" s="793"/>
      <c r="F68" s="818"/>
      <c r="G68" s="818"/>
      <c r="H68" s="837"/>
    </row>
    <row r="69" spans="1:8">
      <c r="A69" s="791"/>
      <c r="B69" s="792" t="s">
        <v>291</v>
      </c>
      <c r="C69" s="791"/>
      <c r="D69" s="806">
        <v>29253</v>
      </c>
      <c r="E69" s="806"/>
      <c r="F69" s="807">
        <v>7.6718285304071376E-2</v>
      </c>
      <c r="G69" s="807"/>
      <c r="H69" s="808">
        <v>2244.2399999999998</v>
      </c>
    </row>
    <row r="70" spans="1:8">
      <c r="A70" s="791"/>
      <c r="B70" s="792" t="s">
        <v>288</v>
      </c>
      <c r="C70" s="791"/>
      <c r="D70" s="817">
        <v>170</v>
      </c>
      <c r="E70" s="817"/>
      <c r="F70" s="807">
        <v>0.11117647058823528</v>
      </c>
      <c r="G70" s="807"/>
      <c r="H70" s="808">
        <v>18.899999999999999</v>
      </c>
    </row>
    <row r="71" spans="1:8">
      <c r="A71" s="791"/>
      <c r="B71" s="792" t="s">
        <v>624</v>
      </c>
      <c r="C71" s="791"/>
      <c r="D71" s="821">
        <v>61591</v>
      </c>
      <c r="E71" s="821"/>
      <c r="F71" s="807">
        <v>7.3614651491289318E-2</v>
      </c>
      <c r="G71" s="807"/>
      <c r="H71" s="808">
        <v>4534</v>
      </c>
    </row>
    <row r="72" spans="1:8">
      <c r="A72" s="791"/>
      <c r="B72" s="792" t="s">
        <v>1381</v>
      </c>
      <c r="C72" s="791"/>
      <c r="D72" s="821">
        <v>20315</v>
      </c>
      <c r="E72" s="821"/>
      <c r="F72" s="807">
        <v>9.2000984494216093E-2</v>
      </c>
      <c r="G72" s="807"/>
      <c r="H72" s="821">
        <v>1869</v>
      </c>
    </row>
    <row r="73" spans="1:8">
      <c r="A73" s="791"/>
      <c r="B73" s="792" t="s">
        <v>1382</v>
      </c>
      <c r="C73" s="791"/>
      <c r="D73" s="838">
        <v>326328</v>
      </c>
      <c r="E73" s="821"/>
      <c r="F73" s="807">
        <v>0.10041602314235983</v>
      </c>
      <c r="G73" s="807"/>
      <c r="H73" s="808">
        <v>32768.559999999998</v>
      </c>
    </row>
    <row r="74" spans="1:8">
      <c r="A74" s="791"/>
      <c r="B74" s="792"/>
      <c r="C74" s="796" t="s">
        <v>441</v>
      </c>
      <c r="D74" s="839">
        <f>SUM(D69:D73)</f>
        <v>437657</v>
      </c>
      <c r="E74" s="839"/>
      <c r="F74" s="814"/>
      <c r="G74" s="814"/>
      <c r="H74" s="813">
        <f>SUM(H69:H73)</f>
        <v>41434.699999999997</v>
      </c>
    </row>
    <row r="75" spans="1:8">
      <c r="A75" s="791"/>
      <c r="B75" s="792"/>
      <c r="C75" s="791"/>
      <c r="D75" s="793"/>
      <c r="E75" s="793"/>
      <c r="F75" s="814"/>
      <c r="G75" s="814"/>
      <c r="H75" s="816"/>
    </row>
    <row r="76" spans="1:8">
      <c r="A76" s="803" t="s">
        <v>292</v>
      </c>
      <c r="B76" s="792"/>
      <c r="C76" s="791"/>
      <c r="D76" s="793"/>
      <c r="E76" s="793"/>
      <c r="F76" s="814"/>
      <c r="G76" s="814"/>
      <c r="H76" s="816"/>
    </row>
    <row r="77" spans="1:8">
      <c r="A77" s="791"/>
      <c r="B77" s="792" t="s">
        <v>293</v>
      </c>
      <c r="C77" s="791"/>
      <c r="D77" s="817">
        <v>45660</v>
      </c>
      <c r="E77" s="817"/>
      <c r="F77" s="807">
        <v>9.2695575996495833E-2</v>
      </c>
      <c r="G77" s="807"/>
      <c r="H77" s="808">
        <v>4232.4799999999996</v>
      </c>
    </row>
    <row r="78" spans="1:8">
      <c r="A78" s="791"/>
      <c r="B78" s="792" t="s">
        <v>1383</v>
      </c>
      <c r="C78" s="791"/>
      <c r="D78" s="840">
        <v>70780</v>
      </c>
      <c r="E78" s="823"/>
      <c r="F78" s="807">
        <v>0.35299999999999998</v>
      </c>
      <c r="G78" s="807"/>
      <c r="H78" s="808">
        <v>24985.34</v>
      </c>
    </row>
    <row r="79" spans="1:8">
      <c r="A79" s="791"/>
      <c r="B79" s="792"/>
      <c r="C79" s="791"/>
      <c r="D79" s="839">
        <f>SUM(D77:D78)</f>
        <v>116440</v>
      </c>
      <c r="E79" s="839"/>
      <c r="F79" s="818"/>
      <c r="G79" s="818"/>
      <c r="H79" s="813">
        <f>SUM(H77:H78)</f>
        <v>29217.82</v>
      </c>
    </row>
    <row r="80" spans="1:8" ht="15.75">
      <c r="A80" s="791"/>
      <c r="B80" s="792"/>
      <c r="C80" s="791"/>
      <c r="D80" s="841"/>
      <c r="E80" s="841"/>
      <c r="F80" s="814"/>
      <c r="G80" s="814"/>
      <c r="H80" s="816"/>
    </row>
    <row r="81" spans="1:8" ht="15.75">
      <c r="A81" s="803" t="s">
        <v>442</v>
      </c>
      <c r="B81" s="792"/>
      <c r="C81" s="791"/>
      <c r="D81" s="841"/>
      <c r="E81" s="841"/>
      <c r="F81" s="814"/>
      <c r="G81" s="814"/>
      <c r="H81" s="816"/>
    </row>
    <row r="82" spans="1:8">
      <c r="A82" s="791"/>
      <c r="B82" s="792" t="s">
        <v>443</v>
      </c>
      <c r="C82" s="791"/>
      <c r="D82" s="842">
        <v>439470</v>
      </c>
      <c r="E82" s="842"/>
      <c r="F82" s="807">
        <v>0.1004599858920973</v>
      </c>
      <c r="G82" s="807"/>
      <c r="H82" s="808">
        <v>44149.15</v>
      </c>
    </row>
    <row r="83" spans="1:8">
      <c r="A83" s="791"/>
      <c r="B83" s="792" t="s">
        <v>444</v>
      </c>
      <c r="C83" s="791"/>
      <c r="D83" s="842"/>
      <c r="E83" s="842"/>
      <c r="F83" s="807">
        <v>5.1200081916854398E-3</v>
      </c>
      <c r="G83" s="807"/>
      <c r="H83" s="808">
        <v>2250.09</v>
      </c>
    </row>
    <row r="84" spans="1:8">
      <c r="A84" s="791"/>
      <c r="B84" s="792" t="s">
        <v>625</v>
      </c>
      <c r="C84" s="791"/>
      <c r="D84" s="842">
        <v>462550</v>
      </c>
      <c r="E84" s="842"/>
      <c r="F84" s="807">
        <v>0.12980998810939359</v>
      </c>
      <c r="G84" s="807"/>
      <c r="H84" s="808">
        <v>60043.61</v>
      </c>
    </row>
    <row r="85" spans="1:8">
      <c r="A85" s="791"/>
      <c r="B85" s="792" t="s">
        <v>626</v>
      </c>
      <c r="C85" s="791"/>
      <c r="D85" s="826">
        <v>326409</v>
      </c>
      <c r="E85" s="821"/>
      <c r="F85" s="807">
        <v>0.10378001219329125</v>
      </c>
      <c r="G85" s="807"/>
      <c r="H85" s="808">
        <v>33874.730000000003</v>
      </c>
    </row>
    <row r="86" spans="1:8">
      <c r="A86" s="791"/>
      <c r="B86" s="792"/>
      <c r="C86" s="791"/>
      <c r="D86" s="839">
        <f>SUM(D82:D85)</f>
        <v>1228429</v>
      </c>
      <c r="E86" s="839"/>
      <c r="F86" s="814"/>
      <c r="G86" s="814"/>
      <c r="H86" s="813">
        <f>SUM(H82:H85)</f>
        <v>140317.58000000002</v>
      </c>
    </row>
    <row r="87" spans="1:8" ht="15.75">
      <c r="A87" s="791"/>
      <c r="B87" s="792"/>
      <c r="C87" s="791"/>
      <c r="D87" s="841"/>
      <c r="E87" s="841"/>
      <c r="F87" s="814"/>
      <c r="G87" s="814"/>
      <c r="H87" s="816"/>
    </row>
    <row r="88" spans="1:8">
      <c r="A88" s="803" t="s">
        <v>445</v>
      </c>
      <c r="B88" s="792"/>
      <c r="C88" s="791"/>
      <c r="D88" s="806">
        <v>7129270</v>
      </c>
      <c r="E88" s="806"/>
      <c r="F88" s="807">
        <v>7.7527495802515542E-2</v>
      </c>
      <c r="G88" s="807"/>
      <c r="H88" s="808">
        <v>552714.44999999995</v>
      </c>
    </row>
    <row r="89" spans="1:8" ht="15.75">
      <c r="A89" s="791"/>
      <c r="B89" s="792"/>
      <c r="C89" s="791"/>
      <c r="D89" s="838"/>
      <c r="E89" s="838"/>
      <c r="F89" s="843"/>
      <c r="G89" s="843"/>
      <c r="H89" s="844"/>
    </row>
    <row r="90" spans="1:8" ht="15.75" thickBot="1">
      <c r="A90" s="796" t="s">
        <v>294</v>
      </c>
      <c r="B90" s="792"/>
      <c r="C90" s="791"/>
      <c r="D90" s="845">
        <f>+D53+D60+D66+D74+D79+D86+D88</f>
        <v>280090116</v>
      </c>
      <c r="E90" s="846"/>
      <c r="F90" s="847"/>
      <c r="G90" s="847"/>
      <c r="H90" s="848">
        <f>+H53+H60+H66+H74+H79+H86+H88</f>
        <v>26921537.982000001</v>
      </c>
    </row>
    <row r="91" spans="1:8" ht="15.75" thickTop="1">
      <c r="A91" s="791"/>
      <c r="B91" s="792"/>
      <c r="C91" s="791"/>
      <c r="D91" s="793"/>
      <c r="E91" s="793"/>
      <c r="F91" s="793"/>
      <c r="G91" s="793"/>
      <c r="H91" s="793"/>
    </row>
    <row r="92" spans="1:8">
      <c r="A92" s="849"/>
      <c r="B92" s="849"/>
      <c r="C92" s="849"/>
      <c r="D92" s="793" t="s">
        <v>295</v>
      </c>
      <c r="E92" s="793"/>
      <c r="F92" s="850"/>
      <c r="G92" s="850"/>
      <c r="H92" s="851">
        <f>+H53+H60</f>
        <v>26147445.362000003</v>
      </c>
    </row>
    <row r="93" spans="1:8">
      <c r="A93" s="849"/>
      <c r="B93" s="849"/>
      <c r="C93" s="849"/>
      <c r="D93" s="852" t="s">
        <v>1384</v>
      </c>
      <c r="E93" s="852"/>
      <c r="F93" s="850"/>
      <c r="G93" s="850"/>
      <c r="H93" s="853">
        <v>552714.44999999995</v>
      </c>
    </row>
    <row r="94" spans="1:8">
      <c r="A94" s="849"/>
      <c r="B94" s="849"/>
      <c r="C94" s="849"/>
      <c r="D94" s="852" t="s">
        <v>1385</v>
      </c>
      <c r="E94" s="852"/>
      <c r="F94" s="850"/>
      <c r="G94" s="850"/>
      <c r="H94" s="854">
        <v>-495155.05</v>
      </c>
    </row>
    <row r="95" spans="1:8">
      <c r="A95" s="849"/>
      <c r="B95" s="849"/>
      <c r="C95" s="849"/>
      <c r="D95" s="793" t="s">
        <v>296</v>
      </c>
      <c r="E95" s="793"/>
      <c r="F95" s="850"/>
      <c r="G95" s="850"/>
      <c r="H95" s="855">
        <f>+H66+H74+H79+H86</f>
        <v>221378.17</v>
      </c>
    </row>
    <row r="96" spans="1:8" ht="15.75" thickBot="1">
      <c r="A96" s="849"/>
      <c r="B96" s="849"/>
      <c r="C96" s="849"/>
      <c r="D96" s="793"/>
      <c r="E96" s="793"/>
      <c r="F96" s="850"/>
      <c r="G96" s="850"/>
      <c r="H96" s="856">
        <f>SUM(H92:H95)</f>
        <v>26426382.932000004</v>
      </c>
    </row>
    <row r="97" spans="1:8" ht="15.75" thickTop="1">
      <c r="A97" s="857"/>
      <c r="B97" s="849"/>
      <c r="C97" s="849"/>
      <c r="D97" s="793"/>
      <c r="E97" s="793"/>
      <c r="F97" s="850"/>
      <c r="G97" s="850"/>
      <c r="H97" s="793"/>
    </row>
    <row r="98" spans="1:8">
      <c r="A98" s="849"/>
      <c r="B98" s="849"/>
      <c r="C98" s="849"/>
      <c r="D98" s="793"/>
      <c r="E98" s="793"/>
      <c r="F98" s="850"/>
      <c r="G98" s="850"/>
      <c r="H98" s="793"/>
    </row>
    <row r="99" spans="1:8" ht="15.75">
      <c r="A99" s="944" t="s">
        <v>1386</v>
      </c>
      <c r="B99" s="944"/>
      <c r="C99" s="944"/>
      <c r="D99" s="944"/>
      <c r="E99" s="944"/>
      <c r="F99" s="944"/>
      <c r="G99" s="944"/>
      <c r="H99" s="944"/>
    </row>
    <row r="100" spans="1:8" ht="15.75">
      <c r="A100" s="944" t="str">
        <f>F102&amp;" Property Tax Payments"</f>
        <v>2015 Property Tax Payments</v>
      </c>
      <c r="B100" s="944"/>
      <c r="C100" s="944"/>
      <c r="D100" s="944"/>
      <c r="E100" s="944"/>
      <c r="F100" s="944"/>
      <c r="G100" s="944"/>
      <c r="H100" s="944"/>
    </row>
    <row r="101" spans="1:8" ht="15.75">
      <c r="A101" s="858"/>
      <c r="B101" s="858"/>
      <c r="C101" s="858"/>
      <c r="D101" s="858"/>
      <c r="E101" s="858"/>
      <c r="F101" s="859"/>
      <c r="G101" s="858"/>
      <c r="H101" s="860"/>
    </row>
    <row r="102" spans="1:8" ht="15.75">
      <c r="A102" s="858"/>
      <c r="B102" s="858"/>
      <c r="C102" s="858"/>
      <c r="D102" s="861" t="str">
        <f>D6</f>
        <v>2015 New</v>
      </c>
      <c r="E102" s="862"/>
      <c r="F102" s="860">
        <f>F6</f>
        <v>2015</v>
      </c>
      <c r="G102" s="862"/>
      <c r="H102" s="861" t="str">
        <f>H6</f>
        <v>2015 Actual</v>
      </c>
    </row>
    <row r="103" spans="1:8" ht="15.75">
      <c r="A103" s="858"/>
      <c r="B103" s="858"/>
      <c r="C103" s="858"/>
      <c r="D103" s="863" t="s">
        <v>258</v>
      </c>
      <c r="E103" s="858"/>
      <c r="F103" s="864" t="s">
        <v>297</v>
      </c>
      <c r="G103" s="858"/>
      <c r="H103" s="863" t="str">
        <f>$H$7</f>
        <v>Taxes</v>
      </c>
    </row>
    <row r="104" spans="1:8" ht="15.75">
      <c r="A104" s="865"/>
      <c r="B104" s="865"/>
      <c r="C104" s="865"/>
      <c r="D104" s="865"/>
      <c r="E104" s="865"/>
      <c r="F104" s="865"/>
      <c r="G104" s="865"/>
      <c r="H104" s="865"/>
    </row>
    <row r="105" spans="1:8" ht="15.75">
      <c r="A105" s="866" t="s">
        <v>259</v>
      </c>
      <c r="B105" s="866"/>
      <c r="C105" s="866"/>
      <c r="D105" s="866"/>
      <c r="E105" s="866"/>
      <c r="F105" s="867"/>
      <c r="G105" s="866"/>
      <c r="H105" s="868"/>
    </row>
    <row r="106" spans="1:8" ht="15.75">
      <c r="A106" s="866"/>
      <c r="B106" s="866" t="s">
        <v>298</v>
      </c>
      <c r="C106" s="866"/>
      <c r="D106" s="869">
        <f>+D9</f>
        <v>35679100</v>
      </c>
      <c r="E106" s="865"/>
      <c r="F106" s="867">
        <f>+F9</f>
        <v>9.2298000005605521E-2</v>
      </c>
      <c r="G106" s="866"/>
      <c r="H106" s="870">
        <f>+H9</f>
        <v>3293109.5720000002</v>
      </c>
    </row>
    <row r="107" spans="1:8" ht="15.75">
      <c r="A107" s="866"/>
      <c r="B107" s="866" t="s">
        <v>260</v>
      </c>
      <c r="C107" s="866"/>
      <c r="D107" s="869">
        <f>+D10</f>
        <v>641800</v>
      </c>
      <c r="E107" s="865"/>
      <c r="F107" s="867">
        <f>+F10</f>
        <v>9.2297990028046131E-2</v>
      </c>
      <c r="G107" s="866"/>
      <c r="H107" s="870">
        <f>+H10</f>
        <v>59236.850000000006</v>
      </c>
    </row>
    <row r="108" spans="1:8" ht="15.75">
      <c r="A108" s="865"/>
      <c r="B108" s="865"/>
      <c r="C108" s="865"/>
      <c r="D108" s="871"/>
      <c r="E108" s="865"/>
      <c r="F108" s="865"/>
      <c r="G108" s="865"/>
      <c r="H108" s="872"/>
    </row>
    <row r="109" spans="1:8" ht="15.75">
      <c r="A109" s="866" t="s">
        <v>263</v>
      </c>
      <c r="B109" s="873"/>
      <c r="C109" s="873"/>
      <c r="D109" s="869"/>
      <c r="E109" s="866"/>
      <c r="F109" s="867"/>
      <c r="G109" s="866"/>
      <c r="H109" s="870"/>
    </row>
    <row r="110" spans="1:8" ht="15.75">
      <c r="A110" s="873"/>
      <c r="B110" s="866" t="s">
        <v>264</v>
      </c>
      <c r="C110" s="873"/>
      <c r="D110" s="869">
        <f t="shared" ref="D110:D114" si="0">+D15</f>
        <v>3248230</v>
      </c>
      <c r="E110" s="865"/>
      <c r="F110" s="867">
        <f>+F15</f>
        <v>0.11671420435129286</v>
      </c>
      <c r="G110" s="866"/>
      <c r="H110" s="874">
        <f>+H15</f>
        <v>379114.58</v>
      </c>
    </row>
    <row r="111" spans="1:8" ht="15.75">
      <c r="A111" s="873"/>
      <c r="B111" s="866" t="s">
        <v>265</v>
      </c>
      <c r="C111" s="873"/>
      <c r="D111" s="869">
        <f t="shared" si="0"/>
        <v>52724040</v>
      </c>
      <c r="E111" s="865"/>
      <c r="F111" s="867">
        <f>+F16</f>
        <v>0.10827713487054488</v>
      </c>
      <c r="G111" s="866"/>
      <c r="H111" s="874">
        <f>+H16</f>
        <v>5708807.990000003</v>
      </c>
    </row>
    <row r="112" spans="1:8" ht="15.75">
      <c r="A112" s="873"/>
      <c r="B112" s="866" t="s">
        <v>266</v>
      </c>
      <c r="C112" s="873"/>
      <c r="D112" s="869">
        <f t="shared" si="0"/>
        <v>0</v>
      </c>
      <c r="E112" s="865"/>
      <c r="F112" s="867">
        <f>+F17</f>
        <v>0</v>
      </c>
      <c r="G112" s="866"/>
      <c r="H112" s="874">
        <f>+H17</f>
        <v>870.36</v>
      </c>
    </row>
    <row r="113" spans="1:8" ht="15.75">
      <c r="A113" s="873"/>
      <c r="B113" s="866" t="s">
        <v>267</v>
      </c>
      <c r="C113" s="873"/>
      <c r="D113" s="869">
        <f t="shared" si="0"/>
        <v>0</v>
      </c>
      <c r="E113" s="865"/>
      <c r="F113" s="867">
        <f t="shared" ref="F113:F114" si="1">+F18</f>
        <v>0</v>
      </c>
      <c r="G113" s="866"/>
      <c r="H113" s="874">
        <f t="shared" ref="H113:H114" si="2">+H18</f>
        <v>243.71</v>
      </c>
    </row>
    <row r="114" spans="1:8" ht="15.75">
      <c r="A114" s="873"/>
      <c r="B114" s="866" t="s">
        <v>268</v>
      </c>
      <c r="C114" s="873"/>
      <c r="D114" s="869">
        <f t="shared" si="0"/>
        <v>0</v>
      </c>
      <c r="E114" s="865"/>
      <c r="F114" s="867">
        <f t="shared" si="1"/>
        <v>0</v>
      </c>
      <c r="G114" s="866"/>
      <c r="H114" s="874">
        <f t="shared" si="2"/>
        <v>1434.33</v>
      </c>
    </row>
    <row r="115" spans="1:8" ht="15.75">
      <c r="A115" s="865"/>
      <c r="B115" s="865"/>
      <c r="C115" s="865"/>
      <c r="D115" s="871"/>
      <c r="E115" s="865"/>
      <c r="F115" s="865"/>
      <c r="G115" s="865"/>
      <c r="H115" s="872"/>
    </row>
    <row r="116" spans="1:8" ht="15.75">
      <c r="A116" s="866" t="s">
        <v>271</v>
      </c>
      <c r="B116" s="873"/>
      <c r="C116" s="873"/>
      <c r="D116" s="869"/>
      <c r="E116" s="866"/>
      <c r="F116" s="867"/>
      <c r="G116" s="866"/>
      <c r="H116" s="870"/>
    </row>
    <row r="117" spans="1:8" ht="15.75">
      <c r="A117" s="873"/>
      <c r="B117" s="866" t="s">
        <v>264</v>
      </c>
      <c r="C117" s="873"/>
      <c r="D117" s="869">
        <f>+D25</f>
        <v>12869</v>
      </c>
      <c r="E117" s="865"/>
      <c r="F117" s="867">
        <f>+F25</f>
        <v>8.4724531820654286E-2</v>
      </c>
      <c r="G117" s="866"/>
      <c r="H117" s="874">
        <f>+H25</f>
        <v>1090.32</v>
      </c>
    </row>
    <row r="118" spans="1:8" ht="15.75">
      <c r="A118" s="873"/>
      <c r="B118" s="866" t="s">
        <v>265</v>
      </c>
      <c r="C118" s="873"/>
      <c r="D118" s="869">
        <f>+D26</f>
        <v>16043535</v>
      </c>
      <c r="E118" s="865"/>
      <c r="F118" s="867">
        <f>+F26</f>
        <v>7.7821481363053724E-2</v>
      </c>
      <c r="G118" s="866"/>
      <c r="H118" s="874">
        <f>+H26</f>
        <v>1248531.6600000001</v>
      </c>
    </row>
    <row r="119" spans="1:8" ht="15.75">
      <c r="A119" s="873"/>
      <c r="B119" s="866" t="s">
        <v>272</v>
      </c>
      <c r="C119" s="873"/>
      <c r="D119" s="875"/>
      <c r="E119" s="865"/>
      <c r="F119" s="867"/>
      <c r="G119" s="866"/>
      <c r="H119" s="874">
        <f>+H28</f>
        <v>13402.69</v>
      </c>
    </row>
    <row r="120" spans="1:8" ht="15.75">
      <c r="A120" s="865"/>
      <c r="B120" s="865"/>
      <c r="C120" s="865"/>
      <c r="D120" s="871"/>
      <c r="E120" s="865"/>
      <c r="F120" s="865"/>
      <c r="G120" s="865"/>
      <c r="H120" s="872"/>
    </row>
    <row r="121" spans="1:8" ht="15.75">
      <c r="A121" s="866" t="s">
        <v>277</v>
      </c>
      <c r="B121" s="873"/>
      <c r="C121" s="873"/>
      <c r="D121" s="869"/>
      <c r="E121" s="866"/>
      <c r="F121" s="867"/>
      <c r="G121" s="866"/>
      <c r="H121" s="870"/>
    </row>
    <row r="122" spans="1:8" ht="15.75">
      <c r="A122" s="873"/>
      <c r="B122" s="866" t="s">
        <v>264</v>
      </c>
      <c r="C122" s="873"/>
      <c r="D122" s="869">
        <f>+D34</f>
        <v>4838180</v>
      </c>
      <c r="E122" s="876"/>
      <c r="F122" s="867">
        <f>+F34</f>
        <v>6.1813981703863867E-2</v>
      </c>
      <c r="G122" s="866"/>
      <c r="H122" s="870">
        <f>+H34</f>
        <v>299067.1700000001</v>
      </c>
    </row>
    <row r="123" spans="1:8" ht="15.75">
      <c r="A123" s="865"/>
      <c r="B123" s="865"/>
      <c r="C123" s="865"/>
      <c r="D123" s="871"/>
      <c r="E123" s="865"/>
      <c r="F123" s="865"/>
      <c r="G123" s="865"/>
      <c r="H123" s="872"/>
    </row>
    <row r="124" spans="1:8" ht="15.75">
      <c r="A124" s="866" t="s">
        <v>278</v>
      </c>
      <c r="B124" s="873"/>
      <c r="C124" s="873"/>
      <c r="D124" s="869"/>
      <c r="E124" s="866"/>
      <c r="F124" s="867"/>
      <c r="G124" s="866"/>
      <c r="H124" s="870"/>
    </row>
    <row r="125" spans="1:8" ht="15.75">
      <c r="A125" s="873"/>
      <c r="B125" s="866" t="s">
        <v>265</v>
      </c>
      <c r="C125" s="873"/>
      <c r="D125" s="869">
        <f>+D39</f>
        <v>9517792</v>
      </c>
      <c r="E125" s="876"/>
      <c r="F125" s="867">
        <f>+F39</f>
        <v>6.6130577343989028E-2</v>
      </c>
      <c r="G125" s="866"/>
      <c r="H125" s="870">
        <f>+H39</f>
        <v>629417.07999999996</v>
      </c>
    </row>
    <row r="126" spans="1:8" ht="15.75">
      <c r="A126" s="865"/>
      <c r="B126" s="865"/>
      <c r="C126" s="865"/>
      <c r="D126" s="871"/>
      <c r="E126" s="865"/>
      <c r="F126" s="865"/>
      <c r="G126" s="865"/>
      <c r="H126" s="872"/>
    </row>
    <row r="127" spans="1:8" ht="15.75">
      <c r="A127" s="866" t="s">
        <v>280</v>
      </c>
      <c r="B127" s="866"/>
      <c r="C127" s="873"/>
      <c r="D127" s="869"/>
      <c r="E127" s="866"/>
      <c r="F127" s="867"/>
      <c r="G127" s="866"/>
      <c r="H127" s="870"/>
    </row>
    <row r="128" spans="1:8" ht="15.75">
      <c r="A128" s="873"/>
      <c r="B128" s="866" t="s">
        <v>265</v>
      </c>
      <c r="C128" s="873"/>
      <c r="D128" s="869">
        <f>+D44</f>
        <v>4582200</v>
      </c>
      <c r="E128" s="865"/>
      <c r="F128" s="867">
        <f>+F44</f>
        <v>7.2207454934311036E-2</v>
      </c>
      <c r="G128" s="866"/>
      <c r="H128" s="870">
        <f>+H44</f>
        <v>330869</v>
      </c>
    </row>
    <row r="129" spans="1:8" ht="15.75">
      <c r="A129" s="865"/>
      <c r="B129" s="865"/>
      <c r="C129" s="865"/>
      <c r="D129" s="865"/>
      <c r="E129" s="865"/>
      <c r="F129" s="865"/>
      <c r="G129" s="865"/>
      <c r="H129" s="872"/>
    </row>
    <row r="130" spans="1:8" ht="16.5" thickBot="1">
      <c r="A130" s="859" t="s">
        <v>300</v>
      </c>
      <c r="B130" s="859"/>
      <c r="C130" s="859"/>
      <c r="D130" s="877">
        <f>SUM(D106:D129)</f>
        <v>127287746</v>
      </c>
      <c r="E130" s="859"/>
      <c r="F130" s="878">
        <f>ROUND((+H130/D130)*100,4)</f>
        <v>9.4001000000000001</v>
      </c>
      <c r="G130" s="859"/>
      <c r="H130" s="879">
        <f>SUM(H106:H129)</f>
        <v>11965195.312000003</v>
      </c>
    </row>
    <row r="131" spans="1:8" ht="16.5" thickTop="1">
      <c r="A131" s="865"/>
      <c r="B131" s="865"/>
      <c r="C131" s="865"/>
      <c r="D131" s="865"/>
      <c r="E131" s="865"/>
      <c r="F131" s="865"/>
      <c r="G131" s="865"/>
      <c r="H131" s="872"/>
    </row>
    <row r="132" spans="1:8" ht="15.75">
      <c r="A132" s="865"/>
      <c r="B132" s="865"/>
      <c r="C132" s="865"/>
      <c r="D132" s="865"/>
      <c r="E132" s="865"/>
      <c r="F132" s="865"/>
      <c r="G132" s="865"/>
      <c r="H132" s="872"/>
    </row>
    <row r="133" spans="1:8" ht="15.75">
      <c r="A133" s="866" t="s">
        <v>259</v>
      </c>
      <c r="B133" s="865"/>
      <c r="C133" s="865"/>
      <c r="D133" s="865"/>
      <c r="E133" s="865"/>
      <c r="F133" s="865"/>
      <c r="G133" s="865"/>
      <c r="H133" s="872"/>
    </row>
    <row r="134" spans="1:8" ht="15.75">
      <c r="A134" s="866"/>
      <c r="B134" s="866" t="s">
        <v>261</v>
      </c>
      <c r="C134" s="866"/>
      <c r="D134" s="869">
        <f>+D11</f>
        <v>7228947</v>
      </c>
      <c r="E134" s="865"/>
      <c r="F134" s="867">
        <f>+F11</f>
        <v>7.6244938578191257E-2</v>
      </c>
      <c r="G134" s="866"/>
      <c r="H134" s="870">
        <f>+H11</f>
        <v>551170.62</v>
      </c>
    </row>
    <row r="135" spans="1:8" ht="15.75">
      <c r="A135" s="865"/>
      <c r="B135" s="865"/>
      <c r="C135" s="865"/>
      <c r="D135" s="871"/>
      <c r="E135" s="865"/>
      <c r="F135" s="865"/>
      <c r="G135" s="865"/>
      <c r="H135" s="872"/>
    </row>
    <row r="136" spans="1:8" ht="15.75">
      <c r="A136" s="866" t="s">
        <v>263</v>
      </c>
      <c r="B136" s="865"/>
      <c r="C136" s="865"/>
      <c r="D136" s="871"/>
      <c r="E136" s="865"/>
      <c r="F136" s="865"/>
      <c r="G136" s="865"/>
      <c r="H136" s="872"/>
    </row>
    <row r="137" spans="1:8" ht="15.75">
      <c r="A137" s="866"/>
      <c r="B137" s="865" t="s">
        <v>269</v>
      </c>
      <c r="C137" s="865"/>
      <c r="D137" s="871">
        <f>+D20</f>
        <v>0</v>
      </c>
      <c r="E137" s="865"/>
      <c r="F137" s="865">
        <f>+F20</f>
        <v>0</v>
      </c>
      <c r="G137" s="865"/>
      <c r="H137" s="872">
        <f>+H20</f>
        <v>42.99</v>
      </c>
    </row>
    <row r="138" spans="1:8" ht="15.75">
      <c r="A138" s="873"/>
      <c r="B138" s="866" t="s">
        <v>279</v>
      </c>
      <c r="C138" s="873"/>
      <c r="D138" s="869">
        <f>+D21</f>
        <v>9917330</v>
      </c>
      <c r="E138" s="865"/>
      <c r="F138" s="867">
        <f>+F21</f>
        <v>9.3633991205294156E-2</v>
      </c>
      <c r="G138" s="866"/>
      <c r="H138" s="874">
        <f>+H21</f>
        <v>928599.19</v>
      </c>
    </row>
    <row r="139" spans="1:8" ht="15.75">
      <c r="A139" s="873"/>
      <c r="B139" s="865"/>
      <c r="C139" s="865"/>
      <c r="D139" s="871"/>
      <c r="E139" s="865"/>
      <c r="F139" s="865"/>
      <c r="G139" s="865"/>
      <c r="H139" s="872"/>
    </row>
    <row r="140" spans="1:8" ht="15.75">
      <c r="A140" s="866" t="s">
        <v>271</v>
      </c>
      <c r="B140" s="865"/>
      <c r="C140" s="865"/>
      <c r="D140" s="871"/>
      <c r="E140" s="865"/>
      <c r="F140" s="865"/>
      <c r="G140" s="865"/>
      <c r="H140" s="872"/>
    </row>
    <row r="141" spans="1:8" ht="15.75">
      <c r="A141" s="873"/>
      <c r="B141" s="866" t="s">
        <v>261</v>
      </c>
      <c r="C141" s="873"/>
      <c r="D141" s="869">
        <f>+D27</f>
        <v>1076702</v>
      </c>
      <c r="E141" s="865"/>
      <c r="F141" s="867">
        <f>+F27</f>
        <v>7.2864070095532474E-2</v>
      </c>
      <c r="G141" s="866"/>
      <c r="H141" s="874">
        <f>+H27</f>
        <v>78452.89</v>
      </c>
    </row>
    <row r="142" spans="1:8" ht="15.75">
      <c r="A142" s="865"/>
      <c r="B142" s="865"/>
      <c r="C142" s="865"/>
      <c r="D142" s="871"/>
      <c r="E142" s="865"/>
      <c r="F142" s="865"/>
      <c r="G142" s="865"/>
      <c r="H142" s="872"/>
    </row>
    <row r="143" spans="1:8" ht="15.75">
      <c r="A143" s="866" t="s">
        <v>275</v>
      </c>
      <c r="B143" s="865"/>
      <c r="C143" s="865"/>
      <c r="D143" s="871"/>
      <c r="E143" s="865"/>
      <c r="F143" s="865"/>
      <c r="G143" s="865"/>
      <c r="H143" s="872"/>
    </row>
    <row r="144" spans="1:8" ht="15.75">
      <c r="A144" s="873"/>
      <c r="B144" s="866" t="s">
        <v>276</v>
      </c>
      <c r="C144" s="873"/>
      <c r="D144" s="869">
        <f>+D29</f>
        <v>36050</v>
      </c>
      <c r="E144" s="865"/>
      <c r="F144" s="867">
        <f>+F29</f>
        <v>5.802135922330097E-2</v>
      </c>
      <c r="G144" s="866"/>
      <c r="H144" s="870">
        <f>+H29</f>
        <v>2091.67</v>
      </c>
    </row>
    <row r="145" spans="1:8" ht="15.75">
      <c r="A145" s="865"/>
      <c r="B145" s="865"/>
      <c r="C145" s="865"/>
      <c r="D145" s="871"/>
      <c r="E145" s="865"/>
      <c r="F145" s="865"/>
      <c r="G145" s="865"/>
      <c r="H145" s="872"/>
    </row>
    <row r="146" spans="1:8" ht="15.75">
      <c r="A146" s="866" t="s">
        <v>277</v>
      </c>
      <c r="B146" s="865"/>
      <c r="C146" s="865"/>
      <c r="D146" s="871"/>
      <c r="E146" s="865"/>
      <c r="F146" s="865"/>
      <c r="G146" s="865"/>
      <c r="H146" s="872"/>
    </row>
    <row r="147" spans="1:8" ht="15.75">
      <c r="A147" s="873"/>
      <c r="B147" s="866" t="s">
        <v>261</v>
      </c>
      <c r="C147" s="873"/>
      <c r="D147" s="869">
        <f>+D35</f>
        <v>2722741</v>
      </c>
      <c r="E147" s="876"/>
      <c r="F147" s="867">
        <f>+F35</f>
        <v>5.7075428768289006E-2</v>
      </c>
      <c r="G147" s="866"/>
      <c r="H147" s="870">
        <f>+H35</f>
        <v>155401.60999999999</v>
      </c>
    </row>
    <row r="148" spans="1:8" ht="15.75">
      <c r="A148" s="865"/>
      <c r="B148" s="865"/>
      <c r="C148" s="865"/>
      <c r="D148" s="871"/>
      <c r="E148" s="865"/>
      <c r="F148" s="865"/>
      <c r="G148" s="865"/>
      <c r="H148" s="872"/>
    </row>
    <row r="149" spans="1:8" ht="15.75">
      <c r="A149" s="866" t="s">
        <v>301</v>
      </c>
      <c r="B149" s="865"/>
      <c r="C149" s="865"/>
      <c r="D149" s="871"/>
      <c r="E149" s="865"/>
      <c r="F149" s="865"/>
      <c r="G149" s="865"/>
      <c r="H149" s="872"/>
    </row>
    <row r="150" spans="1:8" ht="15.75">
      <c r="A150" s="873"/>
      <c r="B150" s="866" t="s">
        <v>279</v>
      </c>
      <c r="C150" s="873"/>
      <c r="D150" s="869">
        <f>+D40</f>
        <v>423331</v>
      </c>
      <c r="E150" s="876"/>
      <c r="F150" s="867">
        <f>+F40</f>
        <v>5.8848466093907606E-2</v>
      </c>
      <c r="G150" s="866"/>
      <c r="H150" s="870">
        <f>+H40</f>
        <v>24912.38</v>
      </c>
    </row>
    <row r="151" spans="1:8" ht="15.75">
      <c r="A151" s="865"/>
      <c r="B151" s="865"/>
      <c r="C151" s="865"/>
      <c r="D151" s="871"/>
      <c r="E151" s="865"/>
      <c r="F151" s="865"/>
      <c r="G151" s="865"/>
      <c r="H151" s="872"/>
    </row>
    <row r="152" spans="1:8" ht="15.75">
      <c r="A152" s="866" t="s">
        <v>280</v>
      </c>
      <c r="B152" s="865"/>
      <c r="C152" s="865"/>
      <c r="D152" s="871"/>
      <c r="E152" s="865"/>
      <c r="F152" s="865"/>
      <c r="G152" s="865"/>
      <c r="H152" s="872"/>
    </row>
    <row r="153" spans="1:8" ht="15.75">
      <c r="A153" s="865"/>
      <c r="B153" s="866" t="s">
        <v>302</v>
      </c>
      <c r="C153" s="873"/>
      <c r="D153" s="869">
        <f>+D45</f>
        <v>393400</v>
      </c>
      <c r="E153" s="865"/>
      <c r="F153" s="867">
        <f>+F45</f>
        <v>6.8463218098627349E-2</v>
      </c>
      <c r="G153" s="866"/>
      <c r="H153" s="870">
        <f>+H45</f>
        <v>26933.43</v>
      </c>
    </row>
    <row r="154" spans="1:8" ht="15.75">
      <c r="A154" s="865"/>
      <c r="B154" s="865"/>
      <c r="C154" s="865"/>
      <c r="D154" s="869"/>
      <c r="E154" s="865"/>
      <c r="F154" s="865"/>
      <c r="G154" s="865"/>
      <c r="H154" s="865"/>
    </row>
    <row r="155" spans="1:8" ht="15.75">
      <c r="A155" s="865" t="s">
        <v>281</v>
      </c>
      <c r="B155" s="865"/>
      <c r="C155" s="865"/>
      <c r="D155" s="865"/>
      <c r="E155" s="865"/>
      <c r="F155" s="865"/>
      <c r="G155" s="865"/>
      <c r="H155" s="865"/>
    </row>
    <row r="156" spans="1:8" ht="15.75">
      <c r="A156" s="865"/>
      <c r="B156" s="865" t="s">
        <v>282</v>
      </c>
      <c r="C156" s="865"/>
      <c r="D156" s="869">
        <f>+D49</f>
        <v>1136590</v>
      </c>
      <c r="E156" s="868"/>
      <c r="F156" s="867">
        <f>+F49</f>
        <v>9.901922417054522E-2</v>
      </c>
      <c r="G156" s="865"/>
      <c r="H156" s="870">
        <f>+H49</f>
        <v>112544.26</v>
      </c>
    </row>
    <row r="157" spans="1:8" ht="15.75">
      <c r="A157" s="865"/>
      <c r="B157" s="865" t="s">
        <v>283</v>
      </c>
      <c r="C157" s="865"/>
      <c r="D157" s="869">
        <f>+D50</f>
        <v>1323784</v>
      </c>
      <c r="E157" s="868"/>
      <c r="F157" s="867">
        <f>+F50</f>
        <v>6.2673774573495364E-2</v>
      </c>
      <c r="G157" s="865"/>
      <c r="H157" s="870">
        <f>+H50</f>
        <v>82966.539999999994</v>
      </c>
    </row>
    <row r="158" spans="1:8" ht="15.75">
      <c r="A158" s="865"/>
      <c r="B158" s="865"/>
      <c r="C158" s="865"/>
      <c r="D158" s="865"/>
      <c r="E158" s="865"/>
      <c r="F158" s="865"/>
      <c r="G158" s="865"/>
      <c r="H158" s="865"/>
    </row>
    <row r="159" spans="1:8" ht="16.5" thickBot="1">
      <c r="A159" s="859" t="s">
        <v>303</v>
      </c>
      <c r="B159" s="859"/>
      <c r="C159" s="859"/>
      <c r="D159" s="877">
        <f>SUM(D134:D158)</f>
        <v>24258875</v>
      </c>
      <c r="E159" s="859"/>
      <c r="F159" s="878">
        <f>ROUND((+H159/D159)*100,4)</f>
        <v>8.0923999999999996</v>
      </c>
      <c r="G159" s="859"/>
      <c r="H159" s="880">
        <f>SUM(H134:H158)</f>
        <v>1963115.5799999996</v>
      </c>
    </row>
    <row r="160" spans="1:8" ht="16.5" thickTop="1">
      <c r="A160" s="865"/>
      <c r="B160" s="865"/>
      <c r="C160" s="865"/>
      <c r="D160" s="865"/>
      <c r="E160" s="865"/>
      <c r="F160" s="865"/>
      <c r="G160" s="865"/>
      <c r="H160" s="881"/>
    </row>
    <row r="162" spans="4:8">
      <c r="D162" s="882"/>
      <c r="H162" s="884"/>
    </row>
  </sheetData>
  <mergeCells count="2">
    <mergeCell ref="A99:H99"/>
    <mergeCell ref="A100:H100"/>
  </mergeCells>
  <printOptions horizontalCentered="1"/>
  <pageMargins left="0.45" right="0.45" top="0.25" bottom="0.25" header="0.3" footer="0.3"/>
  <pageSetup scale="5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5706"/>
  <sheetViews>
    <sheetView zoomScale="75" zoomScaleNormal="75" zoomScaleSheetLayoutView="100" workbookViewId="0">
      <selection activeCell="H53" sqref="H53"/>
    </sheetView>
  </sheetViews>
  <sheetFormatPr defaultRowHeight="12.75"/>
  <cols>
    <col min="1" max="1" width="21.85546875" style="101" customWidth="1"/>
    <col min="2" max="2" width="11.140625" style="101" customWidth="1"/>
    <col min="3" max="3" width="10.140625" style="101" customWidth="1"/>
    <col min="4" max="4" width="41.85546875" style="102" bestFit="1" customWidth="1"/>
    <col min="5" max="5" width="14" style="152" customWidth="1"/>
    <col min="6" max="6" width="18.7109375" style="101" customWidth="1"/>
    <col min="7" max="7" width="10.42578125" style="153" customWidth="1"/>
    <col min="8" max="8" width="11.140625" style="101" customWidth="1"/>
    <col min="9" max="10" width="16.42578125" style="101" customWidth="1"/>
    <col min="11" max="16" width="9.140625" style="101"/>
    <col min="17" max="17" width="10.7109375" style="101" customWidth="1"/>
    <col min="18" max="16384" width="9.140625" style="101"/>
  </cols>
  <sheetData>
    <row r="1" spans="1:19">
      <c r="A1" s="67" t="s">
        <v>85</v>
      </c>
      <c r="Q1" s="154">
        <v>201509</v>
      </c>
    </row>
    <row r="3" spans="1:19">
      <c r="A3" s="81" t="s">
        <v>86</v>
      </c>
      <c r="B3" s="81" t="s">
        <v>87</v>
      </c>
      <c r="C3" s="81" t="s">
        <v>88</v>
      </c>
      <c r="D3" s="81"/>
      <c r="E3" s="146" t="s">
        <v>89</v>
      </c>
      <c r="F3" s="81" t="s">
        <v>90</v>
      </c>
      <c r="G3" s="147"/>
      <c r="H3" s="81" t="s">
        <v>91</v>
      </c>
      <c r="I3" s="81" t="s">
        <v>92</v>
      </c>
      <c r="J3" s="81" t="s">
        <v>93</v>
      </c>
      <c r="Q3" s="101" t="s">
        <v>214</v>
      </c>
    </row>
    <row r="4" spans="1:19">
      <c r="A4" s="86" t="s">
        <v>94</v>
      </c>
      <c r="B4" s="86" t="s">
        <v>95</v>
      </c>
      <c r="C4" s="86" t="s">
        <v>96</v>
      </c>
      <c r="D4" s="86" t="s">
        <v>97</v>
      </c>
      <c r="E4" s="148" t="s">
        <v>98</v>
      </c>
      <c r="F4" s="86" t="s">
        <v>99</v>
      </c>
      <c r="G4" s="149" t="s">
        <v>100</v>
      </c>
      <c r="H4" s="86" t="s">
        <v>101</v>
      </c>
      <c r="I4" s="86" t="s">
        <v>93</v>
      </c>
      <c r="J4" s="86" t="s">
        <v>102</v>
      </c>
      <c r="Q4" s="101" t="s">
        <v>215</v>
      </c>
    </row>
    <row r="5" spans="1:19">
      <c r="A5" s="333" t="s">
        <v>319</v>
      </c>
      <c r="B5" s="334" t="s">
        <v>336</v>
      </c>
      <c r="C5" s="434" t="s">
        <v>335</v>
      </c>
      <c r="D5" s="333" t="s">
        <v>337</v>
      </c>
      <c r="E5" s="334">
        <v>201509</v>
      </c>
      <c r="F5" s="335">
        <v>-1.41</v>
      </c>
      <c r="G5" s="333">
        <f>VLOOKUP(E5,$N$6:$O$35,2,FALSE)</f>
        <v>7</v>
      </c>
      <c r="H5" s="382">
        <v>1.3083000000000001E-3</v>
      </c>
      <c r="I5" s="335">
        <f t="shared" ref="I5:I51" si="0">ROUND(F5*G5*H5,2)</f>
        <v>-0.01</v>
      </c>
      <c r="J5" s="396">
        <f t="shared" ref="J5:J51" si="1">ROUND(F5*H5*12,2)</f>
        <v>-0.02</v>
      </c>
      <c r="N5" s="126" t="s">
        <v>154</v>
      </c>
      <c r="O5" s="126" t="s">
        <v>155</v>
      </c>
      <c r="Q5" s="101">
        <f>IF(E5&lt;=$Q$1,$S$5,$S$6)</f>
        <v>2015</v>
      </c>
      <c r="R5" s="121"/>
      <c r="S5" s="101">
        <v>2015</v>
      </c>
    </row>
    <row r="6" spans="1:19">
      <c r="A6" s="333" t="s">
        <v>319</v>
      </c>
      <c r="B6" s="334" t="s">
        <v>497</v>
      </c>
      <c r="C6" s="434" t="s">
        <v>338</v>
      </c>
      <c r="D6" s="333" t="s">
        <v>498</v>
      </c>
      <c r="E6" s="334">
        <v>201509</v>
      </c>
      <c r="F6" s="335">
        <v>0.24</v>
      </c>
      <c r="G6" s="333">
        <f t="shared" ref="G6:G69" si="2">VLOOKUP(E6,$N$6:$O$35,2,FALSE)</f>
        <v>7</v>
      </c>
      <c r="H6" s="382">
        <v>1.3083000000000001E-3</v>
      </c>
      <c r="I6" s="335">
        <f t="shared" si="0"/>
        <v>0</v>
      </c>
      <c r="J6" s="396">
        <f t="shared" si="1"/>
        <v>0</v>
      </c>
      <c r="N6" s="159">
        <v>201309</v>
      </c>
      <c r="O6" s="126">
        <f t="shared" ref="O6:O33" si="3">+O7+1</f>
        <v>31</v>
      </c>
      <c r="Q6" s="101">
        <f t="shared" ref="Q6:Q39" si="4">IF(E6&lt;=$Q$1,$S$5,$S$6)</f>
        <v>2015</v>
      </c>
      <c r="S6" s="101">
        <v>2016</v>
      </c>
    </row>
    <row r="7" spans="1:19">
      <c r="A7" s="333" t="s">
        <v>319</v>
      </c>
      <c r="B7" s="334" t="s">
        <v>577</v>
      </c>
      <c r="C7" s="434" t="s">
        <v>338</v>
      </c>
      <c r="D7" s="333" t="s">
        <v>578</v>
      </c>
      <c r="E7" s="334">
        <v>201509</v>
      </c>
      <c r="F7" s="335">
        <v>-2560.96</v>
      </c>
      <c r="G7" s="333">
        <f t="shared" si="2"/>
        <v>7</v>
      </c>
      <c r="H7" s="382">
        <v>1.3083000000000001E-3</v>
      </c>
      <c r="I7" s="335">
        <f t="shared" si="0"/>
        <v>-23.45</v>
      </c>
      <c r="J7" s="396">
        <f t="shared" si="1"/>
        <v>-40.21</v>
      </c>
      <c r="N7" s="159">
        <v>201310</v>
      </c>
      <c r="O7" s="126">
        <f t="shared" si="3"/>
        <v>30</v>
      </c>
      <c r="Q7" s="101">
        <f t="shared" si="4"/>
        <v>2015</v>
      </c>
    </row>
    <row r="8" spans="1:19">
      <c r="A8" s="333" t="s">
        <v>319</v>
      </c>
      <c r="B8" s="334" t="s">
        <v>463</v>
      </c>
      <c r="C8" s="434" t="s">
        <v>338</v>
      </c>
      <c r="D8" s="333" t="s">
        <v>802</v>
      </c>
      <c r="E8" s="334">
        <v>201509</v>
      </c>
      <c r="F8" s="335">
        <v>-64.849999999999994</v>
      </c>
      <c r="G8" s="333">
        <f t="shared" si="2"/>
        <v>7</v>
      </c>
      <c r="H8" s="382">
        <v>1.3083000000000001E-3</v>
      </c>
      <c r="I8" s="335">
        <f t="shared" si="0"/>
        <v>-0.59</v>
      </c>
      <c r="J8" s="396">
        <f t="shared" si="1"/>
        <v>-1.02</v>
      </c>
      <c r="N8" s="159">
        <v>201311</v>
      </c>
      <c r="O8" s="126">
        <f t="shared" si="3"/>
        <v>29</v>
      </c>
      <c r="Q8" s="101">
        <f t="shared" si="4"/>
        <v>2015</v>
      </c>
    </row>
    <row r="9" spans="1:19">
      <c r="A9" s="333" t="s">
        <v>319</v>
      </c>
      <c r="B9" s="334" t="s">
        <v>566</v>
      </c>
      <c r="C9" s="434" t="s">
        <v>338</v>
      </c>
      <c r="D9" s="333" t="s">
        <v>803</v>
      </c>
      <c r="E9" s="334">
        <v>201509</v>
      </c>
      <c r="F9" s="335">
        <v>-3.95</v>
      </c>
      <c r="G9" s="333">
        <f t="shared" si="2"/>
        <v>7</v>
      </c>
      <c r="H9" s="337">
        <v>1.3083000000000001E-3</v>
      </c>
      <c r="I9" s="335">
        <f t="shared" si="0"/>
        <v>-0.04</v>
      </c>
      <c r="J9" s="396">
        <f t="shared" si="1"/>
        <v>-0.06</v>
      </c>
      <c r="N9" s="159">
        <v>201312</v>
      </c>
      <c r="O9" s="126">
        <f t="shared" si="3"/>
        <v>28</v>
      </c>
      <c r="Q9" s="101">
        <f t="shared" si="4"/>
        <v>2015</v>
      </c>
    </row>
    <row r="10" spans="1:19">
      <c r="A10" s="333" t="s">
        <v>319</v>
      </c>
      <c r="B10" s="334" t="s">
        <v>453</v>
      </c>
      <c r="C10" s="434" t="s">
        <v>338</v>
      </c>
      <c r="D10" s="333" t="s">
        <v>454</v>
      </c>
      <c r="E10" s="334">
        <v>201509</v>
      </c>
      <c r="F10" s="335">
        <v>9221.7100000000009</v>
      </c>
      <c r="G10" s="333">
        <f t="shared" si="2"/>
        <v>7</v>
      </c>
      <c r="H10" s="337">
        <v>1.3083000000000001E-3</v>
      </c>
      <c r="I10" s="335">
        <f t="shared" si="0"/>
        <v>84.45</v>
      </c>
      <c r="J10" s="396">
        <f t="shared" si="1"/>
        <v>144.78</v>
      </c>
      <c r="N10" s="159">
        <v>201401</v>
      </c>
      <c r="O10" s="126">
        <f t="shared" si="3"/>
        <v>27</v>
      </c>
      <c r="Q10" s="101">
        <f t="shared" si="4"/>
        <v>2015</v>
      </c>
    </row>
    <row r="11" spans="1:19" ht="15">
      <c r="A11" s="333" t="s">
        <v>319</v>
      </c>
      <c r="B11" s="334" t="s">
        <v>453</v>
      </c>
      <c r="C11" s="435" t="s">
        <v>338</v>
      </c>
      <c r="D11" s="333" t="s">
        <v>454</v>
      </c>
      <c r="E11" s="334">
        <v>201510</v>
      </c>
      <c r="F11" s="335">
        <v>-31.23</v>
      </c>
      <c r="G11" s="333">
        <f t="shared" si="2"/>
        <v>6</v>
      </c>
      <c r="H11" s="337">
        <v>1.3083000000000001E-3</v>
      </c>
      <c r="I11" s="335">
        <f t="shared" si="0"/>
        <v>-0.25</v>
      </c>
      <c r="J11" s="396">
        <f t="shared" si="1"/>
        <v>-0.49</v>
      </c>
      <c r="N11" s="159">
        <v>201402</v>
      </c>
      <c r="O11" s="126">
        <f t="shared" si="3"/>
        <v>26</v>
      </c>
      <c r="Q11" s="101">
        <f t="shared" si="4"/>
        <v>2016</v>
      </c>
    </row>
    <row r="12" spans="1:19">
      <c r="A12" s="333" t="s">
        <v>319</v>
      </c>
      <c r="B12" s="334" t="s">
        <v>729</v>
      </c>
      <c r="C12" s="434" t="s">
        <v>338</v>
      </c>
      <c r="D12" s="333" t="s">
        <v>804</v>
      </c>
      <c r="E12" s="334">
        <v>201509</v>
      </c>
      <c r="F12" s="335">
        <v>-945.64</v>
      </c>
      <c r="G12" s="333">
        <f t="shared" si="2"/>
        <v>7</v>
      </c>
      <c r="H12" s="337">
        <v>1.3083000000000001E-3</v>
      </c>
      <c r="I12" s="335">
        <f t="shared" si="0"/>
        <v>-8.66</v>
      </c>
      <c r="J12" s="396">
        <f t="shared" si="1"/>
        <v>-14.85</v>
      </c>
      <c r="N12" s="159">
        <v>201403</v>
      </c>
      <c r="O12" s="126">
        <f t="shared" si="3"/>
        <v>25</v>
      </c>
      <c r="Q12" s="101">
        <f t="shared" si="4"/>
        <v>2015</v>
      </c>
    </row>
    <row r="13" spans="1:19">
      <c r="A13" s="333" t="s">
        <v>319</v>
      </c>
      <c r="B13" s="334" t="s">
        <v>805</v>
      </c>
      <c r="C13" s="434" t="s">
        <v>338</v>
      </c>
      <c r="D13" s="333" t="s">
        <v>807</v>
      </c>
      <c r="E13" s="334">
        <v>201509</v>
      </c>
      <c r="F13" s="335">
        <v>-2642.34</v>
      </c>
      <c r="G13" s="333">
        <f t="shared" si="2"/>
        <v>7</v>
      </c>
      <c r="H13" s="337">
        <v>1.3083000000000001E-3</v>
      </c>
      <c r="I13" s="335">
        <f t="shared" si="0"/>
        <v>-24.2</v>
      </c>
      <c r="J13" s="396">
        <f t="shared" si="1"/>
        <v>-41.48</v>
      </c>
      <c r="N13" s="159">
        <v>201404</v>
      </c>
      <c r="O13" s="126">
        <f t="shared" si="3"/>
        <v>24</v>
      </c>
      <c r="Q13" s="101">
        <f t="shared" si="4"/>
        <v>2015</v>
      </c>
    </row>
    <row r="14" spans="1:19">
      <c r="A14" s="333" t="s">
        <v>319</v>
      </c>
      <c r="B14" s="334" t="s">
        <v>1021</v>
      </c>
      <c r="C14" s="434" t="s">
        <v>338</v>
      </c>
      <c r="D14" s="333" t="s">
        <v>1022</v>
      </c>
      <c r="E14" s="334">
        <v>201509</v>
      </c>
      <c r="F14" s="335">
        <v>-5826.13</v>
      </c>
      <c r="G14" s="333">
        <f t="shared" si="2"/>
        <v>7</v>
      </c>
      <c r="H14" s="337">
        <v>1.3083000000000001E-3</v>
      </c>
      <c r="I14" s="335">
        <f t="shared" si="0"/>
        <v>-53.36</v>
      </c>
      <c r="J14" s="396">
        <f t="shared" si="1"/>
        <v>-91.47</v>
      </c>
      <c r="N14" s="159">
        <v>201405</v>
      </c>
      <c r="O14" s="126">
        <f t="shared" si="3"/>
        <v>23</v>
      </c>
      <c r="Q14" s="101">
        <f t="shared" si="4"/>
        <v>2015</v>
      </c>
    </row>
    <row r="15" spans="1:19" ht="15">
      <c r="A15" s="333" t="s">
        <v>319</v>
      </c>
      <c r="B15" s="334" t="s">
        <v>1021</v>
      </c>
      <c r="C15" s="435" t="s">
        <v>338</v>
      </c>
      <c r="D15" s="333" t="s">
        <v>1022</v>
      </c>
      <c r="E15" s="334">
        <v>201510</v>
      </c>
      <c r="F15" s="335">
        <v>904.98</v>
      </c>
      <c r="G15" s="333">
        <f t="shared" si="2"/>
        <v>6</v>
      </c>
      <c r="H15" s="337">
        <v>1.3083000000000001E-3</v>
      </c>
      <c r="I15" s="335">
        <f t="shared" si="0"/>
        <v>7.1</v>
      </c>
      <c r="J15" s="396">
        <f t="shared" si="1"/>
        <v>14.21</v>
      </c>
      <c r="N15" s="159">
        <v>201406</v>
      </c>
      <c r="O15" s="126">
        <f t="shared" si="3"/>
        <v>22</v>
      </c>
      <c r="Q15" s="101">
        <f t="shared" si="4"/>
        <v>2016</v>
      </c>
    </row>
    <row r="16" spans="1:19" ht="15">
      <c r="A16" s="333" t="s">
        <v>319</v>
      </c>
      <c r="B16" s="334" t="s">
        <v>1021</v>
      </c>
      <c r="C16" s="435" t="s">
        <v>338</v>
      </c>
      <c r="D16" s="333" t="s">
        <v>1022</v>
      </c>
      <c r="E16" s="334">
        <v>201511</v>
      </c>
      <c r="F16" s="335">
        <v>1800.8</v>
      </c>
      <c r="G16" s="333">
        <f t="shared" si="2"/>
        <v>5</v>
      </c>
      <c r="H16" s="337">
        <v>1.3083000000000001E-3</v>
      </c>
      <c r="I16" s="335">
        <f t="shared" si="0"/>
        <v>11.78</v>
      </c>
      <c r="J16" s="396">
        <f t="shared" si="1"/>
        <v>28.27</v>
      </c>
      <c r="N16" s="159">
        <v>201407</v>
      </c>
      <c r="O16" s="126">
        <f t="shared" si="3"/>
        <v>21</v>
      </c>
      <c r="Q16" s="101">
        <f t="shared" si="4"/>
        <v>2016</v>
      </c>
    </row>
    <row r="17" spans="1:17" ht="15">
      <c r="A17" s="333" t="s">
        <v>319</v>
      </c>
      <c r="B17" s="334" t="s">
        <v>1021</v>
      </c>
      <c r="C17" s="435" t="s">
        <v>338</v>
      </c>
      <c r="D17" s="333" t="s">
        <v>1022</v>
      </c>
      <c r="E17" s="334">
        <v>201512</v>
      </c>
      <c r="F17" s="335">
        <v>259.07</v>
      </c>
      <c r="G17" s="333">
        <f t="shared" si="2"/>
        <v>4</v>
      </c>
      <c r="H17" s="337">
        <v>1.3083000000000001E-3</v>
      </c>
      <c r="I17" s="335">
        <f t="shared" si="0"/>
        <v>1.36</v>
      </c>
      <c r="J17" s="396">
        <f t="shared" si="1"/>
        <v>4.07</v>
      </c>
      <c r="N17" s="159">
        <v>201408</v>
      </c>
      <c r="O17" s="126">
        <f t="shared" si="3"/>
        <v>20</v>
      </c>
      <c r="Q17" s="101">
        <f t="shared" si="4"/>
        <v>2016</v>
      </c>
    </row>
    <row r="18" spans="1:17">
      <c r="A18" s="333" t="s">
        <v>319</v>
      </c>
      <c r="B18" s="334" t="s">
        <v>1023</v>
      </c>
      <c r="C18" s="434" t="s">
        <v>338</v>
      </c>
      <c r="D18" s="333" t="s">
        <v>1024</v>
      </c>
      <c r="E18" s="334">
        <v>201509</v>
      </c>
      <c r="F18" s="335">
        <v>-3734.71</v>
      </c>
      <c r="G18" s="333">
        <f t="shared" si="2"/>
        <v>7</v>
      </c>
      <c r="H18" s="337">
        <v>1.3083000000000001E-3</v>
      </c>
      <c r="I18" s="335">
        <f t="shared" si="0"/>
        <v>-34.200000000000003</v>
      </c>
      <c r="J18" s="396">
        <f t="shared" si="1"/>
        <v>-58.63</v>
      </c>
      <c r="N18" s="159">
        <v>201409</v>
      </c>
      <c r="O18" s="126">
        <f t="shared" si="3"/>
        <v>19</v>
      </c>
      <c r="Q18" s="101">
        <f t="shared" si="4"/>
        <v>2015</v>
      </c>
    </row>
    <row r="19" spans="1:17" ht="15">
      <c r="A19" s="333" t="s">
        <v>319</v>
      </c>
      <c r="B19" s="334" t="s">
        <v>1023</v>
      </c>
      <c r="C19" s="435" t="s">
        <v>338</v>
      </c>
      <c r="D19" s="333" t="s">
        <v>1024</v>
      </c>
      <c r="E19" s="334">
        <v>201510</v>
      </c>
      <c r="F19" s="335">
        <v>3703.14</v>
      </c>
      <c r="G19" s="333">
        <f t="shared" si="2"/>
        <v>6</v>
      </c>
      <c r="H19" s="337">
        <v>1.3083000000000001E-3</v>
      </c>
      <c r="I19" s="335">
        <f t="shared" si="0"/>
        <v>29.07</v>
      </c>
      <c r="J19" s="396">
        <f t="shared" si="1"/>
        <v>58.14</v>
      </c>
      <c r="N19" s="159">
        <v>201410</v>
      </c>
      <c r="O19" s="126">
        <f t="shared" si="3"/>
        <v>18</v>
      </c>
      <c r="Q19" s="101">
        <f t="shared" si="4"/>
        <v>2016</v>
      </c>
    </row>
    <row r="20" spans="1:17">
      <c r="A20" s="333" t="s">
        <v>319</v>
      </c>
      <c r="B20" s="334" t="s">
        <v>499</v>
      </c>
      <c r="C20" s="434" t="s">
        <v>338</v>
      </c>
      <c r="D20" s="333" t="s">
        <v>500</v>
      </c>
      <c r="E20" s="334">
        <v>201509</v>
      </c>
      <c r="F20" s="335">
        <v>-0.9</v>
      </c>
      <c r="G20" s="333">
        <f t="shared" si="2"/>
        <v>7</v>
      </c>
      <c r="H20" s="337">
        <v>1.3083000000000001E-3</v>
      </c>
      <c r="I20" s="335">
        <f t="shared" si="0"/>
        <v>-0.01</v>
      </c>
      <c r="J20" s="396">
        <f t="shared" si="1"/>
        <v>-0.01</v>
      </c>
      <c r="N20" s="159">
        <v>201411</v>
      </c>
      <c r="O20" s="126">
        <f t="shared" si="3"/>
        <v>17</v>
      </c>
      <c r="Q20" s="101">
        <f t="shared" si="4"/>
        <v>2015</v>
      </c>
    </row>
    <row r="21" spans="1:17">
      <c r="A21" s="333" t="s">
        <v>319</v>
      </c>
      <c r="B21" s="334" t="s">
        <v>926</v>
      </c>
      <c r="C21" s="434" t="s">
        <v>429</v>
      </c>
      <c r="D21" s="333" t="s">
        <v>927</v>
      </c>
      <c r="E21" s="334">
        <v>201509</v>
      </c>
      <c r="F21" s="335">
        <v>1157.6300000000001</v>
      </c>
      <c r="G21" s="333">
        <f t="shared" si="2"/>
        <v>7</v>
      </c>
      <c r="H21" s="337">
        <v>1.3083000000000001E-3</v>
      </c>
      <c r="I21" s="335">
        <f t="shared" si="0"/>
        <v>10.6</v>
      </c>
      <c r="J21" s="396">
        <f t="shared" si="1"/>
        <v>18.170000000000002</v>
      </c>
      <c r="N21" s="159">
        <v>201412</v>
      </c>
      <c r="O21" s="126">
        <f t="shared" si="3"/>
        <v>16</v>
      </c>
      <c r="Q21" s="101">
        <f t="shared" si="4"/>
        <v>2015</v>
      </c>
    </row>
    <row r="22" spans="1:17">
      <c r="A22" s="333" t="s">
        <v>319</v>
      </c>
      <c r="B22" s="334" t="s">
        <v>1043</v>
      </c>
      <c r="C22" s="434" t="s">
        <v>320</v>
      </c>
      <c r="D22" s="333" t="s">
        <v>1044</v>
      </c>
      <c r="E22" s="334">
        <v>201509</v>
      </c>
      <c r="F22" s="335">
        <v>21540.46</v>
      </c>
      <c r="G22" s="333">
        <f t="shared" si="2"/>
        <v>7</v>
      </c>
      <c r="H22" s="337">
        <v>1.3083000000000001E-3</v>
      </c>
      <c r="I22" s="335">
        <f t="shared" si="0"/>
        <v>197.27</v>
      </c>
      <c r="J22" s="396">
        <f t="shared" si="1"/>
        <v>338.18</v>
      </c>
      <c r="N22" s="159">
        <v>201501</v>
      </c>
      <c r="O22" s="126">
        <f t="shared" si="3"/>
        <v>15</v>
      </c>
      <c r="Q22" s="101">
        <f t="shared" si="4"/>
        <v>2015</v>
      </c>
    </row>
    <row r="23" spans="1:17">
      <c r="A23" s="333" t="s">
        <v>319</v>
      </c>
      <c r="B23" s="334" t="s">
        <v>321</v>
      </c>
      <c r="C23" s="434" t="s">
        <v>322</v>
      </c>
      <c r="D23" s="333" t="s">
        <v>323</v>
      </c>
      <c r="E23" s="334">
        <v>201509</v>
      </c>
      <c r="F23" s="335">
        <v>-1040.93</v>
      </c>
      <c r="G23" s="333">
        <f t="shared" si="2"/>
        <v>7</v>
      </c>
      <c r="H23" s="337">
        <v>1.3083000000000001E-3</v>
      </c>
      <c r="I23" s="335">
        <f t="shared" si="0"/>
        <v>-9.5299999999999994</v>
      </c>
      <c r="J23" s="396">
        <f t="shared" si="1"/>
        <v>-16.34</v>
      </c>
      <c r="N23" s="159">
        <v>201502</v>
      </c>
      <c r="O23" s="126">
        <f t="shared" si="3"/>
        <v>14</v>
      </c>
      <c r="Q23" s="101">
        <f t="shared" si="4"/>
        <v>2015</v>
      </c>
    </row>
    <row r="24" spans="1:17">
      <c r="A24" s="333" t="s">
        <v>319</v>
      </c>
      <c r="B24" s="334" t="s">
        <v>324</v>
      </c>
      <c r="C24" s="434" t="s">
        <v>320</v>
      </c>
      <c r="D24" s="333" t="s">
        <v>325</v>
      </c>
      <c r="E24" s="334">
        <v>201509</v>
      </c>
      <c r="F24" s="335">
        <v>1345.76</v>
      </c>
      <c r="G24" s="333">
        <f t="shared" si="2"/>
        <v>7</v>
      </c>
      <c r="H24" s="337">
        <v>1.3083000000000001E-3</v>
      </c>
      <c r="I24" s="335">
        <f t="shared" si="0"/>
        <v>12.32</v>
      </c>
      <c r="J24" s="396">
        <f t="shared" si="1"/>
        <v>21.13</v>
      </c>
      <c r="N24" s="159">
        <v>201503</v>
      </c>
      <c r="O24" s="126">
        <f t="shared" si="3"/>
        <v>13</v>
      </c>
      <c r="Q24" s="101">
        <f t="shared" si="4"/>
        <v>2015</v>
      </c>
    </row>
    <row r="25" spans="1:17" ht="15">
      <c r="A25" s="333" t="s">
        <v>319</v>
      </c>
      <c r="B25" s="334" t="s">
        <v>324</v>
      </c>
      <c r="C25" s="435" t="s">
        <v>320</v>
      </c>
      <c r="D25" s="333" t="s">
        <v>325</v>
      </c>
      <c r="E25" s="334">
        <v>201510</v>
      </c>
      <c r="F25" s="335">
        <v>1852.53</v>
      </c>
      <c r="G25" s="333">
        <f t="shared" si="2"/>
        <v>6</v>
      </c>
      <c r="H25" s="337">
        <v>1.3083000000000001E-3</v>
      </c>
      <c r="I25" s="335">
        <f t="shared" si="0"/>
        <v>14.54</v>
      </c>
      <c r="J25" s="396">
        <f t="shared" si="1"/>
        <v>29.08</v>
      </c>
      <c r="N25" s="159">
        <v>201504</v>
      </c>
      <c r="O25" s="126">
        <f t="shared" si="3"/>
        <v>12</v>
      </c>
      <c r="Q25" s="101">
        <f t="shared" si="4"/>
        <v>2016</v>
      </c>
    </row>
    <row r="26" spans="1:17" ht="15">
      <c r="A26" s="333" t="s">
        <v>319</v>
      </c>
      <c r="B26" s="334" t="s">
        <v>324</v>
      </c>
      <c r="C26" s="435" t="s">
        <v>320</v>
      </c>
      <c r="D26" s="333" t="s">
        <v>325</v>
      </c>
      <c r="E26" s="334">
        <v>201511</v>
      </c>
      <c r="F26" s="335">
        <v>100.79</v>
      </c>
      <c r="G26" s="333">
        <f t="shared" si="2"/>
        <v>5</v>
      </c>
      <c r="H26" s="337">
        <v>1.3083000000000001E-3</v>
      </c>
      <c r="I26" s="335">
        <f t="shared" si="0"/>
        <v>0.66</v>
      </c>
      <c r="J26" s="396">
        <f t="shared" si="1"/>
        <v>1.58</v>
      </c>
      <c r="N26" s="159">
        <v>201505</v>
      </c>
      <c r="O26" s="126">
        <f t="shared" si="3"/>
        <v>11</v>
      </c>
      <c r="Q26" s="101">
        <f t="shared" si="4"/>
        <v>2016</v>
      </c>
    </row>
    <row r="27" spans="1:17" ht="15">
      <c r="A27" s="333" t="s">
        <v>319</v>
      </c>
      <c r="B27" s="334" t="s">
        <v>324</v>
      </c>
      <c r="C27" s="435" t="s">
        <v>320</v>
      </c>
      <c r="D27" s="333" t="s">
        <v>325</v>
      </c>
      <c r="E27" s="334">
        <v>201512</v>
      </c>
      <c r="F27" s="335">
        <v>1954.95</v>
      </c>
      <c r="G27" s="333">
        <f t="shared" si="2"/>
        <v>4</v>
      </c>
      <c r="H27" s="337">
        <v>1.3083000000000001E-3</v>
      </c>
      <c r="I27" s="335">
        <f t="shared" si="0"/>
        <v>10.23</v>
      </c>
      <c r="J27" s="396">
        <f t="shared" si="1"/>
        <v>30.69</v>
      </c>
      <c r="N27" s="159">
        <v>201506</v>
      </c>
      <c r="O27" s="126">
        <f t="shared" si="3"/>
        <v>10</v>
      </c>
      <c r="Q27" s="101">
        <f t="shared" si="4"/>
        <v>2016</v>
      </c>
    </row>
    <row r="28" spans="1:17">
      <c r="A28" s="333" t="s">
        <v>326</v>
      </c>
      <c r="B28" s="334" t="s">
        <v>327</v>
      </c>
      <c r="C28" s="434" t="s">
        <v>320</v>
      </c>
      <c r="D28" s="333" t="s">
        <v>328</v>
      </c>
      <c r="E28" s="334">
        <v>201509</v>
      </c>
      <c r="F28" s="335">
        <v>-32.75</v>
      </c>
      <c r="G28" s="333">
        <f t="shared" si="2"/>
        <v>7</v>
      </c>
      <c r="H28" s="337">
        <v>1.1999999999999999E-3</v>
      </c>
      <c r="I28" s="335">
        <f t="shared" si="0"/>
        <v>-0.28000000000000003</v>
      </c>
      <c r="J28" s="396">
        <f t="shared" si="1"/>
        <v>-0.47</v>
      </c>
      <c r="N28" s="159">
        <v>201507</v>
      </c>
      <c r="O28" s="126">
        <f t="shared" si="3"/>
        <v>9</v>
      </c>
      <c r="Q28" s="101">
        <f t="shared" si="4"/>
        <v>2015</v>
      </c>
    </row>
    <row r="29" spans="1:17">
      <c r="A29" s="333" t="s">
        <v>319</v>
      </c>
      <c r="B29" s="334" t="s">
        <v>329</v>
      </c>
      <c r="C29" s="434" t="s">
        <v>320</v>
      </c>
      <c r="D29" s="333" t="s">
        <v>330</v>
      </c>
      <c r="E29" s="334">
        <v>201509</v>
      </c>
      <c r="F29" s="335">
        <v>111071.44</v>
      </c>
      <c r="G29" s="333">
        <f t="shared" si="2"/>
        <v>7</v>
      </c>
      <c r="H29" s="337">
        <v>1.3083000000000001E-3</v>
      </c>
      <c r="I29" s="335">
        <f t="shared" si="0"/>
        <v>1017.2</v>
      </c>
      <c r="J29" s="396">
        <f t="shared" si="1"/>
        <v>1743.78</v>
      </c>
      <c r="N29" s="159">
        <v>201508</v>
      </c>
      <c r="O29" s="126">
        <f t="shared" si="3"/>
        <v>8</v>
      </c>
      <c r="Q29" s="101">
        <f t="shared" si="4"/>
        <v>2015</v>
      </c>
    </row>
    <row r="30" spans="1:17" ht="15">
      <c r="A30" s="333" t="s">
        <v>319</v>
      </c>
      <c r="B30" s="334" t="s">
        <v>329</v>
      </c>
      <c r="C30" s="435" t="s">
        <v>320</v>
      </c>
      <c r="D30" s="333" t="s">
        <v>330</v>
      </c>
      <c r="E30" s="334">
        <v>201510</v>
      </c>
      <c r="F30" s="335">
        <v>46027.6</v>
      </c>
      <c r="G30" s="333">
        <f t="shared" si="2"/>
        <v>6</v>
      </c>
      <c r="H30" s="337">
        <v>1.3083000000000001E-3</v>
      </c>
      <c r="I30" s="335">
        <f t="shared" si="0"/>
        <v>361.31</v>
      </c>
      <c r="J30" s="396">
        <f t="shared" si="1"/>
        <v>722.61</v>
      </c>
      <c r="N30" s="159">
        <v>201509</v>
      </c>
      <c r="O30" s="126">
        <f t="shared" si="3"/>
        <v>7</v>
      </c>
      <c r="Q30" s="101">
        <f t="shared" si="4"/>
        <v>2016</v>
      </c>
    </row>
    <row r="31" spans="1:17" ht="15">
      <c r="A31" s="333" t="s">
        <v>319</v>
      </c>
      <c r="B31" s="334" t="s">
        <v>329</v>
      </c>
      <c r="C31" s="435" t="s">
        <v>320</v>
      </c>
      <c r="D31" s="333" t="s">
        <v>330</v>
      </c>
      <c r="E31" s="334">
        <v>201511</v>
      </c>
      <c r="F31" s="335">
        <v>10719.41</v>
      </c>
      <c r="G31" s="333">
        <f t="shared" si="2"/>
        <v>5</v>
      </c>
      <c r="H31" s="337">
        <v>1.3083000000000001E-3</v>
      </c>
      <c r="I31" s="335">
        <f t="shared" si="0"/>
        <v>70.12</v>
      </c>
      <c r="J31" s="396">
        <f t="shared" si="1"/>
        <v>168.29</v>
      </c>
      <c r="N31" s="159">
        <v>201510</v>
      </c>
      <c r="O31" s="126">
        <f t="shared" si="3"/>
        <v>6</v>
      </c>
      <c r="Q31" s="101">
        <f t="shared" si="4"/>
        <v>2016</v>
      </c>
    </row>
    <row r="32" spans="1:17" ht="15">
      <c r="A32" s="333" t="s">
        <v>319</v>
      </c>
      <c r="B32" s="334" t="s">
        <v>329</v>
      </c>
      <c r="C32" s="435" t="s">
        <v>320</v>
      </c>
      <c r="D32" s="333" t="s">
        <v>330</v>
      </c>
      <c r="E32" s="334">
        <v>201512</v>
      </c>
      <c r="F32" s="335">
        <v>7439.66</v>
      </c>
      <c r="G32" s="333">
        <f t="shared" si="2"/>
        <v>4</v>
      </c>
      <c r="H32" s="337">
        <v>1.3083000000000001E-3</v>
      </c>
      <c r="I32" s="335">
        <f t="shared" si="0"/>
        <v>38.93</v>
      </c>
      <c r="J32" s="396">
        <f t="shared" si="1"/>
        <v>116.8</v>
      </c>
      <c r="N32" s="159">
        <v>201511</v>
      </c>
      <c r="O32" s="126">
        <f t="shared" si="3"/>
        <v>5</v>
      </c>
      <c r="Q32" s="101">
        <f t="shared" si="4"/>
        <v>2016</v>
      </c>
    </row>
    <row r="33" spans="1:18">
      <c r="A33" s="333" t="s">
        <v>326</v>
      </c>
      <c r="B33" s="334" t="s">
        <v>331</v>
      </c>
      <c r="C33" s="434" t="s">
        <v>320</v>
      </c>
      <c r="D33" s="333" t="s">
        <v>332</v>
      </c>
      <c r="E33" s="334">
        <v>201509</v>
      </c>
      <c r="F33" s="335">
        <v>2081.35</v>
      </c>
      <c r="G33" s="333">
        <f t="shared" si="2"/>
        <v>7</v>
      </c>
      <c r="H33" s="337">
        <v>1.1999999999999999E-3</v>
      </c>
      <c r="I33" s="335">
        <f t="shared" si="0"/>
        <v>17.48</v>
      </c>
      <c r="J33" s="396">
        <f t="shared" si="1"/>
        <v>29.97</v>
      </c>
      <c r="N33" s="159">
        <v>201512</v>
      </c>
      <c r="O33" s="126">
        <f t="shared" si="3"/>
        <v>4</v>
      </c>
      <c r="Q33" s="101">
        <f t="shared" si="4"/>
        <v>2015</v>
      </c>
    </row>
    <row r="34" spans="1:18" ht="15">
      <c r="A34" s="333" t="s">
        <v>326</v>
      </c>
      <c r="B34" s="334" t="s">
        <v>331</v>
      </c>
      <c r="C34" s="435" t="s">
        <v>320</v>
      </c>
      <c r="D34" s="333" t="s">
        <v>332</v>
      </c>
      <c r="E34" s="334">
        <v>201510</v>
      </c>
      <c r="F34" s="335">
        <v>1475.88</v>
      </c>
      <c r="G34" s="333">
        <f t="shared" si="2"/>
        <v>6</v>
      </c>
      <c r="H34" s="337">
        <v>1.1999999999999999E-3</v>
      </c>
      <c r="I34" s="335">
        <f t="shared" si="0"/>
        <v>10.63</v>
      </c>
      <c r="J34" s="396">
        <f t="shared" si="1"/>
        <v>21.25</v>
      </c>
      <c r="N34" s="159">
        <v>201601</v>
      </c>
      <c r="O34" s="126">
        <f>+O35+1</f>
        <v>3</v>
      </c>
      <c r="Q34" s="101">
        <f t="shared" si="4"/>
        <v>2016</v>
      </c>
    </row>
    <row r="35" spans="1:18" ht="15">
      <c r="A35" s="333" t="s">
        <v>326</v>
      </c>
      <c r="B35" s="334" t="s">
        <v>331</v>
      </c>
      <c r="C35" s="435" t="s">
        <v>320</v>
      </c>
      <c r="D35" s="333" t="s">
        <v>332</v>
      </c>
      <c r="E35" s="334">
        <v>201511</v>
      </c>
      <c r="F35" s="335">
        <v>39587.15</v>
      </c>
      <c r="G35" s="333">
        <f t="shared" si="2"/>
        <v>5</v>
      </c>
      <c r="H35" s="337">
        <v>1.1999999999999999E-3</v>
      </c>
      <c r="I35" s="335">
        <f t="shared" si="0"/>
        <v>237.52</v>
      </c>
      <c r="J35" s="396">
        <f t="shared" si="1"/>
        <v>570.04999999999995</v>
      </c>
      <c r="N35" s="159">
        <v>201602</v>
      </c>
      <c r="O35" s="126">
        <v>2</v>
      </c>
      <c r="Q35" s="101">
        <f t="shared" si="4"/>
        <v>2016</v>
      </c>
    </row>
    <row r="36" spans="1:18" ht="15">
      <c r="A36" s="333" t="s">
        <v>326</v>
      </c>
      <c r="B36" s="334" t="s">
        <v>331</v>
      </c>
      <c r="C36" s="435" t="s">
        <v>320</v>
      </c>
      <c r="D36" s="333" t="s">
        <v>332</v>
      </c>
      <c r="E36" s="334">
        <v>201512</v>
      </c>
      <c r="F36" s="335">
        <v>-721.14</v>
      </c>
      <c r="G36" s="333">
        <f t="shared" si="2"/>
        <v>4</v>
      </c>
      <c r="H36" s="337">
        <v>1.1999999999999999E-3</v>
      </c>
      <c r="I36" s="335">
        <f t="shared" si="0"/>
        <v>-3.46</v>
      </c>
      <c r="J36" s="396">
        <f t="shared" si="1"/>
        <v>-10.38</v>
      </c>
      <c r="N36" s="159">
        <v>201603</v>
      </c>
      <c r="O36" s="126">
        <f t="shared" ref="O36" si="5">+O35-1</f>
        <v>1</v>
      </c>
      <c r="Q36" s="101">
        <f t="shared" si="4"/>
        <v>2016</v>
      </c>
    </row>
    <row r="37" spans="1:18">
      <c r="A37" s="333" t="s">
        <v>319</v>
      </c>
      <c r="B37" s="334" t="s">
        <v>333</v>
      </c>
      <c r="C37" s="434" t="s">
        <v>320</v>
      </c>
      <c r="D37" s="333" t="s">
        <v>334</v>
      </c>
      <c r="E37" s="334">
        <v>201509</v>
      </c>
      <c r="F37" s="335">
        <v>12161.300000000001</v>
      </c>
      <c r="G37" s="333">
        <f t="shared" si="2"/>
        <v>7</v>
      </c>
      <c r="H37" s="337">
        <v>1.3083000000000001E-3</v>
      </c>
      <c r="I37" s="335">
        <f t="shared" si="0"/>
        <v>111.37</v>
      </c>
      <c r="J37" s="396">
        <f t="shared" si="1"/>
        <v>190.93</v>
      </c>
      <c r="N37" s="159"/>
      <c r="O37" s="126"/>
      <c r="Q37" s="101">
        <f t="shared" si="4"/>
        <v>2015</v>
      </c>
    </row>
    <row r="38" spans="1:18" ht="15">
      <c r="A38" s="333" t="s">
        <v>319</v>
      </c>
      <c r="B38" s="334" t="s">
        <v>333</v>
      </c>
      <c r="C38" s="435" t="s">
        <v>320</v>
      </c>
      <c r="D38" s="333" t="s">
        <v>334</v>
      </c>
      <c r="E38" s="334">
        <v>201510</v>
      </c>
      <c r="F38" s="335">
        <v>95590.12</v>
      </c>
      <c r="G38" s="333">
        <f t="shared" si="2"/>
        <v>6</v>
      </c>
      <c r="H38" s="337">
        <v>1.3083000000000001E-3</v>
      </c>
      <c r="I38" s="335">
        <f t="shared" si="0"/>
        <v>750.36</v>
      </c>
      <c r="J38" s="396">
        <f t="shared" si="1"/>
        <v>1500.73</v>
      </c>
      <c r="Q38" s="101">
        <f t="shared" si="4"/>
        <v>2016</v>
      </c>
    </row>
    <row r="39" spans="1:18" ht="15">
      <c r="A39" s="333" t="s">
        <v>319</v>
      </c>
      <c r="B39" s="334" t="s">
        <v>333</v>
      </c>
      <c r="C39" s="435" t="s">
        <v>320</v>
      </c>
      <c r="D39" s="333" t="s">
        <v>334</v>
      </c>
      <c r="E39" s="334">
        <v>201511</v>
      </c>
      <c r="F39" s="335">
        <v>43267.57</v>
      </c>
      <c r="G39" s="333">
        <f t="shared" si="2"/>
        <v>5</v>
      </c>
      <c r="H39" s="337">
        <v>1.3083000000000001E-3</v>
      </c>
      <c r="I39" s="335">
        <f t="shared" si="0"/>
        <v>283.02999999999997</v>
      </c>
      <c r="J39" s="396">
        <f t="shared" si="1"/>
        <v>679.28</v>
      </c>
      <c r="Q39" s="101">
        <f t="shared" si="4"/>
        <v>2016</v>
      </c>
    </row>
    <row r="40" spans="1:18" ht="15">
      <c r="A40" s="333" t="s">
        <v>319</v>
      </c>
      <c r="B40" s="334" t="s">
        <v>333</v>
      </c>
      <c r="C40" s="435" t="s">
        <v>320</v>
      </c>
      <c r="D40" s="333" t="s">
        <v>334</v>
      </c>
      <c r="E40" s="334">
        <v>201512</v>
      </c>
      <c r="F40" s="335">
        <v>100205.95</v>
      </c>
      <c r="G40" s="333">
        <f t="shared" si="2"/>
        <v>4</v>
      </c>
      <c r="H40" s="337">
        <v>1.3083000000000001E-3</v>
      </c>
      <c r="I40" s="335">
        <f t="shared" si="0"/>
        <v>524.4</v>
      </c>
      <c r="J40" s="396">
        <f t="shared" si="1"/>
        <v>1573.19</v>
      </c>
      <c r="N40" s="126"/>
      <c r="O40" s="126"/>
      <c r="R40" s="121"/>
    </row>
    <row r="41" spans="1:18">
      <c r="A41" s="333" t="s">
        <v>319</v>
      </c>
      <c r="B41" s="334" t="s">
        <v>731</v>
      </c>
      <c r="C41" s="434" t="s">
        <v>338</v>
      </c>
      <c r="D41" s="333" t="s">
        <v>732</v>
      </c>
      <c r="E41" s="334">
        <v>201509</v>
      </c>
      <c r="F41" s="335">
        <v>-4343.07</v>
      </c>
      <c r="G41" s="333">
        <f t="shared" si="2"/>
        <v>7</v>
      </c>
      <c r="H41" s="337">
        <v>1.3083000000000001E-3</v>
      </c>
      <c r="I41" s="335">
        <f t="shared" si="0"/>
        <v>-39.770000000000003</v>
      </c>
      <c r="J41" s="396">
        <f t="shared" si="1"/>
        <v>-68.180000000000007</v>
      </c>
      <c r="N41" s="126"/>
      <c r="O41" s="126"/>
      <c r="R41" s="121"/>
    </row>
    <row r="42" spans="1:18">
      <c r="A42" s="333" t="s">
        <v>319</v>
      </c>
      <c r="B42" s="334" t="s">
        <v>731</v>
      </c>
      <c r="C42" s="434" t="s">
        <v>338</v>
      </c>
      <c r="D42" s="333" t="s">
        <v>732</v>
      </c>
      <c r="E42" s="334">
        <v>201509</v>
      </c>
      <c r="F42" s="335">
        <v>-102.69</v>
      </c>
      <c r="G42" s="333">
        <f t="shared" si="2"/>
        <v>7</v>
      </c>
      <c r="H42" s="337">
        <v>1.3083000000000001E-3</v>
      </c>
      <c r="I42" s="335">
        <f t="shared" si="0"/>
        <v>-0.94</v>
      </c>
      <c r="J42" s="396">
        <f t="shared" si="1"/>
        <v>-1.61</v>
      </c>
      <c r="N42" s="126"/>
      <c r="O42" s="126"/>
      <c r="R42" s="121"/>
    </row>
    <row r="43" spans="1:18">
      <c r="A43" s="333" t="s">
        <v>319</v>
      </c>
      <c r="B43" s="334" t="s">
        <v>940</v>
      </c>
      <c r="C43" s="434" t="s">
        <v>338</v>
      </c>
      <c r="D43" s="333" t="s">
        <v>941</v>
      </c>
      <c r="E43" s="334">
        <v>201509</v>
      </c>
      <c r="F43" s="335">
        <v>17838.939999999999</v>
      </c>
      <c r="G43" s="333">
        <f t="shared" si="2"/>
        <v>7</v>
      </c>
      <c r="H43" s="337">
        <v>1.3083000000000001E-3</v>
      </c>
      <c r="I43" s="335">
        <f t="shared" si="0"/>
        <v>163.37</v>
      </c>
      <c r="J43" s="396">
        <f t="shared" si="1"/>
        <v>280.06</v>
      </c>
      <c r="N43" s="126"/>
      <c r="O43" s="126"/>
      <c r="R43" s="121"/>
    </row>
    <row r="44" spans="1:18">
      <c r="A44" s="333" t="s">
        <v>319</v>
      </c>
      <c r="B44" s="334" t="s">
        <v>940</v>
      </c>
      <c r="C44" s="434" t="s">
        <v>338</v>
      </c>
      <c r="D44" s="333" t="s">
        <v>941</v>
      </c>
      <c r="E44" s="334">
        <v>201509</v>
      </c>
      <c r="F44" s="335">
        <v>575.06000000000006</v>
      </c>
      <c r="G44" s="333">
        <f t="shared" si="2"/>
        <v>7</v>
      </c>
      <c r="H44" s="337">
        <v>1.3083000000000001E-3</v>
      </c>
      <c r="I44" s="335">
        <f t="shared" si="0"/>
        <v>5.27</v>
      </c>
      <c r="J44" s="396">
        <f t="shared" si="1"/>
        <v>9.0299999999999994</v>
      </c>
      <c r="N44" s="126"/>
      <c r="O44" s="126"/>
      <c r="R44" s="121"/>
    </row>
    <row r="45" spans="1:18" ht="15">
      <c r="A45" s="333" t="s">
        <v>319</v>
      </c>
      <c r="B45" s="334" t="s">
        <v>940</v>
      </c>
      <c r="C45" s="435" t="s">
        <v>338</v>
      </c>
      <c r="D45" s="333" t="s">
        <v>941</v>
      </c>
      <c r="E45" s="334">
        <v>201510</v>
      </c>
      <c r="F45" s="335">
        <v>1179.1300000000001</v>
      </c>
      <c r="G45" s="333">
        <f t="shared" si="2"/>
        <v>6</v>
      </c>
      <c r="H45" s="337">
        <v>1.3083000000000001E-3</v>
      </c>
      <c r="I45" s="335">
        <f t="shared" si="0"/>
        <v>9.26</v>
      </c>
      <c r="J45" s="396">
        <f t="shared" si="1"/>
        <v>18.510000000000002</v>
      </c>
      <c r="N45" s="126"/>
      <c r="O45" s="126"/>
      <c r="R45" s="121"/>
    </row>
    <row r="46" spans="1:18" ht="15">
      <c r="A46" s="333" t="s">
        <v>319</v>
      </c>
      <c r="B46" s="334" t="s">
        <v>940</v>
      </c>
      <c r="C46" s="435" t="s">
        <v>338</v>
      </c>
      <c r="D46" s="333" t="s">
        <v>941</v>
      </c>
      <c r="E46" s="334">
        <v>201510</v>
      </c>
      <c r="F46" s="335">
        <v>38.01</v>
      </c>
      <c r="G46" s="333">
        <f t="shared" si="2"/>
        <v>6</v>
      </c>
      <c r="H46" s="337">
        <v>1.3083000000000001E-3</v>
      </c>
      <c r="I46" s="335">
        <f t="shared" si="0"/>
        <v>0.3</v>
      </c>
      <c r="J46" s="396">
        <f t="shared" si="1"/>
        <v>0.6</v>
      </c>
      <c r="N46" s="126"/>
      <c r="O46" s="126"/>
      <c r="R46" s="121"/>
    </row>
    <row r="47" spans="1:18" ht="15">
      <c r="A47" s="333" t="s">
        <v>319</v>
      </c>
      <c r="B47" s="334" t="s">
        <v>940</v>
      </c>
      <c r="C47" s="435" t="s">
        <v>338</v>
      </c>
      <c r="D47" s="333" t="s">
        <v>941</v>
      </c>
      <c r="E47" s="334">
        <v>201511</v>
      </c>
      <c r="F47" s="335">
        <v>-41.72</v>
      </c>
      <c r="G47" s="333">
        <f t="shared" si="2"/>
        <v>5</v>
      </c>
      <c r="H47" s="337">
        <v>1.3083000000000001E-3</v>
      </c>
      <c r="I47" s="335">
        <f t="shared" si="0"/>
        <v>-0.27</v>
      </c>
      <c r="J47" s="396">
        <f t="shared" si="1"/>
        <v>-0.65</v>
      </c>
      <c r="N47" s="126"/>
      <c r="O47" s="126"/>
      <c r="R47" s="121"/>
    </row>
    <row r="48" spans="1:18" ht="15">
      <c r="A48" s="333" t="s">
        <v>319</v>
      </c>
      <c r="B48" s="334" t="s">
        <v>940</v>
      </c>
      <c r="C48" s="435" t="s">
        <v>338</v>
      </c>
      <c r="D48" s="333" t="s">
        <v>941</v>
      </c>
      <c r="E48" s="334">
        <v>201511</v>
      </c>
      <c r="F48" s="335">
        <v>-1.34</v>
      </c>
      <c r="G48" s="333">
        <f t="shared" si="2"/>
        <v>5</v>
      </c>
      <c r="H48" s="337">
        <v>1.3083000000000001E-3</v>
      </c>
      <c r="I48" s="335">
        <f t="shared" si="0"/>
        <v>-0.01</v>
      </c>
      <c r="J48" s="396">
        <f t="shared" si="1"/>
        <v>-0.02</v>
      </c>
      <c r="N48" s="126"/>
      <c r="O48" s="126"/>
      <c r="R48" s="121"/>
    </row>
    <row r="49" spans="1:18" ht="15">
      <c r="A49" s="333" t="s">
        <v>319</v>
      </c>
      <c r="B49" s="334" t="s">
        <v>940</v>
      </c>
      <c r="C49" s="435" t="s">
        <v>338</v>
      </c>
      <c r="D49" s="333" t="s">
        <v>941</v>
      </c>
      <c r="E49" s="334">
        <v>201512</v>
      </c>
      <c r="F49" s="335">
        <v>59.61</v>
      </c>
      <c r="G49" s="333">
        <f t="shared" si="2"/>
        <v>4</v>
      </c>
      <c r="H49" s="337">
        <v>1.3083000000000001E-3</v>
      </c>
      <c r="I49" s="335">
        <f t="shared" si="0"/>
        <v>0.31</v>
      </c>
      <c r="J49" s="396">
        <f t="shared" si="1"/>
        <v>0.94</v>
      </c>
      <c r="N49" s="126"/>
      <c r="O49" s="126"/>
      <c r="R49" s="121"/>
    </row>
    <row r="50" spans="1:18" ht="15">
      <c r="A50" s="333" t="s">
        <v>319</v>
      </c>
      <c r="B50" s="334" t="s">
        <v>940</v>
      </c>
      <c r="C50" s="435" t="s">
        <v>338</v>
      </c>
      <c r="D50" s="333" t="s">
        <v>941</v>
      </c>
      <c r="E50" s="334">
        <v>201512</v>
      </c>
      <c r="F50" s="335">
        <v>1848.91</v>
      </c>
      <c r="G50" s="333">
        <f t="shared" si="2"/>
        <v>4</v>
      </c>
      <c r="H50" s="337">
        <v>1.3083000000000001E-3</v>
      </c>
      <c r="I50" s="335">
        <f t="shared" si="0"/>
        <v>9.68</v>
      </c>
      <c r="J50" s="396">
        <f t="shared" si="1"/>
        <v>29.03</v>
      </c>
      <c r="N50" s="126"/>
      <c r="O50" s="126"/>
      <c r="R50" s="121"/>
    </row>
    <row r="51" spans="1:18" ht="15">
      <c r="A51" s="333" t="s">
        <v>326</v>
      </c>
      <c r="B51" s="334" t="s">
        <v>1045</v>
      </c>
      <c r="C51" s="435" t="s">
        <v>338</v>
      </c>
      <c r="D51" s="333" t="s">
        <v>1046</v>
      </c>
      <c r="E51" s="334">
        <v>201511</v>
      </c>
      <c r="F51" s="335">
        <v>13103.35</v>
      </c>
      <c r="G51" s="333">
        <f t="shared" si="2"/>
        <v>5</v>
      </c>
      <c r="H51" s="337">
        <v>1.1999999999999999E-3</v>
      </c>
      <c r="I51" s="335">
        <f t="shared" si="0"/>
        <v>78.62</v>
      </c>
      <c r="J51" s="396">
        <f t="shared" si="1"/>
        <v>188.69</v>
      </c>
      <c r="N51" s="126"/>
      <c r="O51" s="126"/>
      <c r="R51" s="121"/>
    </row>
    <row r="52" spans="1:18" ht="15">
      <c r="A52" s="333" t="s">
        <v>319</v>
      </c>
      <c r="B52" s="334" t="s">
        <v>1045</v>
      </c>
      <c r="C52" s="435" t="s">
        <v>338</v>
      </c>
      <c r="D52" s="333" t="s">
        <v>1046</v>
      </c>
      <c r="E52" s="334">
        <v>201511</v>
      </c>
      <c r="F52" s="335">
        <v>900252.52</v>
      </c>
      <c r="G52" s="333">
        <f t="shared" si="2"/>
        <v>5</v>
      </c>
      <c r="H52" s="337">
        <v>1.3083000000000001E-3</v>
      </c>
      <c r="I52" s="335">
        <f>ROUND(F52*G52*H52,2)</f>
        <v>5889</v>
      </c>
      <c r="J52" s="396">
        <f>ROUND(F52*H52*12,2)</f>
        <v>14133.6</v>
      </c>
      <c r="N52" s="126"/>
      <c r="O52" s="126"/>
      <c r="R52" s="121"/>
    </row>
    <row r="53" spans="1:18" ht="15">
      <c r="A53" s="333" t="s">
        <v>319</v>
      </c>
      <c r="B53" s="334" t="s">
        <v>1045</v>
      </c>
      <c r="C53" s="435" t="s">
        <v>338</v>
      </c>
      <c r="D53" s="333" t="s">
        <v>1046</v>
      </c>
      <c r="E53" s="334">
        <v>201511</v>
      </c>
      <c r="F53" s="335">
        <v>62981.36</v>
      </c>
      <c r="G53" s="333">
        <f t="shared" si="2"/>
        <v>5</v>
      </c>
      <c r="H53" s="337">
        <v>1.3083000000000001E-3</v>
      </c>
      <c r="I53" s="335">
        <f>ROUND(F53*G53*H53,2)</f>
        <v>411.99</v>
      </c>
      <c r="J53" s="396">
        <f>ROUND(F53*H53*12,2)</f>
        <v>988.78</v>
      </c>
      <c r="N53" s="126"/>
      <c r="O53" s="126"/>
      <c r="R53" s="121"/>
    </row>
    <row r="54" spans="1:18" ht="15">
      <c r="A54" s="333" t="s">
        <v>326</v>
      </c>
      <c r="B54" s="334" t="s">
        <v>1045</v>
      </c>
      <c r="C54" s="435" t="s">
        <v>338</v>
      </c>
      <c r="D54" s="333" t="s">
        <v>1046</v>
      </c>
      <c r="E54" s="334">
        <v>201512</v>
      </c>
      <c r="F54" s="335">
        <v>43.32</v>
      </c>
      <c r="G54" s="333">
        <f t="shared" si="2"/>
        <v>4</v>
      </c>
      <c r="H54" s="337">
        <v>1.1999999999999999E-3</v>
      </c>
      <c r="I54" s="335">
        <f t="shared" ref="I54:I117" si="6">ROUND(F54*G54*H54,2)</f>
        <v>0.21</v>
      </c>
      <c r="J54" s="396">
        <f t="shared" ref="J54:J117" si="7">ROUND(F54*H54*12,2)</f>
        <v>0.62</v>
      </c>
      <c r="N54" s="126"/>
      <c r="O54" s="126"/>
      <c r="R54" s="121"/>
    </row>
    <row r="55" spans="1:18" ht="15">
      <c r="A55" s="333" t="s">
        <v>319</v>
      </c>
      <c r="B55" s="334" t="s">
        <v>1045</v>
      </c>
      <c r="C55" s="435" t="s">
        <v>338</v>
      </c>
      <c r="D55" s="333" t="s">
        <v>1046</v>
      </c>
      <c r="E55" s="334">
        <v>201512</v>
      </c>
      <c r="F55" s="335">
        <v>208.22</v>
      </c>
      <c r="G55" s="333">
        <f t="shared" si="2"/>
        <v>4</v>
      </c>
      <c r="H55" s="337">
        <v>1.3083000000000001E-3</v>
      </c>
      <c r="I55" s="335">
        <f t="shared" si="6"/>
        <v>1.0900000000000001</v>
      </c>
      <c r="J55" s="396">
        <f t="shared" si="7"/>
        <v>3.27</v>
      </c>
      <c r="N55" s="126"/>
      <c r="O55" s="126"/>
      <c r="R55" s="121"/>
    </row>
    <row r="56" spans="1:18" ht="15">
      <c r="A56" s="333" t="s">
        <v>319</v>
      </c>
      <c r="B56" s="334" t="s">
        <v>1045</v>
      </c>
      <c r="C56" s="435" t="s">
        <v>338</v>
      </c>
      <c r="D56" s="333" t="s">
        <v>1046</v>
      </c>
      <c r="E56" s="334">
        <v>201512</v>
      </c>
      <c r="F56" s="335">
        <v>2976.14</v>
      </c>
      <c r="G56" s="333">
        <f t="shared" si="2"/>
        <v>4</v>
      </c>
      <c r="H56" s="337">
        <v>1.3083000000000001E-3</v>
      </c>
      <c r="I56" s="335">
        <f t="shared" si="6"/>
        <v>15.57</v>
      </c>
      <c r="J56" s="396">
        <f t="shared" si="7"/>
        <v>46.72</v>
      </c>
      <c r="N56" s="126"/>
      <c r="O56" s="126"/>
      <c r="R56" s="121"/>
    </row>
    <row r="57" spans="1:18">
      <c r="A57" s="333" t="s">
        <v>319</v>
      </c>
      <c r="B57" s="334" t="s">
        <v>501</v>
      </c>
      <c r="C57" s="434" t="s">
        <v>338</v>
      </c>
      <c r="D57" s="333" t="s">
        <v>808</v>
      </c>
      <c r="E57" s="334">
        <v>201509</v>
      </c>
      <c r="F57" s="335">
        <v>-0.71</v>
      </c>
      <c r="G57" s="333">
        <f t="shared" si="2"/>
        <v>7</v>
      </c>
      <c r="H57" s="337">
        <v>1.3083000000000001E-3</v>
      </c>
      <c r="I57" s="335">
        <f t="shared" si="6"/>
        <v>-0.01</v>
      </c>
      <c r="J57" s="396">
        <f t="shared" si="7"/>
        <v>-0.01</v>
      </c>
      <c r="N57" s="126"/>
      <c r="O57" s="126"/>
      <c r="R57" s="121"/>
    </row>
    <row r="58" spans="1:18">
      <c r="A58" s="333" t="s">
        <v>319</v>
      </c>
      <c r="B58" s="334" t="s">
        <v>501</v>
      </c>
      <c r="C58" s="434" t="s">
        <v>338</v>
      </c>
      <c r="D58" s="333" t="s">
        <v>808</v>
      </c>
      <c r="E58" s="334">
        <v>201509</v>
      </c>
      <c r="F58" s="335">
        <v>-7.0000000000000007E-2</v>
      </c>
      <c r="G58" s="333">
        <f t="shared" si="2"/>
        <v>7</v>
      </c>
      <c r="H58" s="337">
        <v>1.3083000000000001E-3</v>
      </c>
      <c r="I58" s="335">
        <f t="shared" si="6"/>
        <v>0</v>
      </c>
      <c r="J58" s="396">
        <f t="shared" si="7"/>
        <v>0</v>
      </c>
      <c r="N58" s="126"/>
      <c r="O58" s="126"/>
      <c r="R58" s="121"/>
    </row>
    <row r="59" spans="1:18">
      <c r="A59" s="333" t="s">
        <v>319</v>
      </c>
      <c r="B59" s="334" t="s">
        <v>810</v>
      </c>
      <c r="C59" s="434" t="s">
        <v>338</v>
      </c>
      <c r="D59" s="333" t="s">
        <v>809</v>
      </c>
      <c r="E59" s="334">
        <v>201509</v>
      </c>
      <c r="F59" s="335">
        <v>-13672.4</v>
      </c>
      <c r="G59" s="333">
        <f t="shared" si="2"/>
        <v>7</v>
      </c>
      <c r="H59" s="337">
        <v>1.3083000000000001E-3</v>
      </c>
      <c r="I59" s="398">
        <f t="shared" si="6"/>
        <v>-125.21</v>
      </c>
      <c r="J59" s="400">
        <f t="shared" si="7"/>
        <v>-214.65</v>
      </c>
      <c r="N59" s="126"/>
      <c r="O59" s="126"/>
      <c r="R59" s="121"/>
    </row>
    <row r="60" spans="1:18">
      <c r="A60" s="333" t="s">
        <v>319</v>
      </c>
      <c r="B60" s="334" t="s">
        <v>810</v>
      </c>
      <c r="C60" s="434" t="s">
        <v>338</v>
      </c>
      <c r="D60" s="333" t="s">
        <v>809</v>
      </c>
      <c r="E60" s="334">
        <v>201509</v>
      </c>
      <c r="F60" s="335">
        <v>85369.76</v>
      </c>
      <c r="G60" s="333">
        <f t="shared" si="2"/>
        <v>7</v>
      </c>
      <c r="H60" s="337">
        <v>1.3083000000000001E-3</v>
      </c>
      <c r="I60" s="335">
        <f t="shared" si="6"/>
        <v>781.82</v>
      </c>
      <c r="J60" s="396">
        <f t="shared" si="7"/>
        <v>1340.27</v>
      </c>
      <c r="N60" s="126"/>
      <c r="O60" s="126"/>
      <c r="R60" s="121"/>
    </row>
    <row r="61" spans="1:18">
      <c r="A61" s="333" t="s">
        <v>319</v>
      </c>
      <c r="B61" s="334" t="s">
        <v>810</v>
      </c>
      <c r="C61" s="434" t="s">
        <v>338</v>
      </c>
      <c r="D61" s="333" t="s">
        <v>809</v>
      </c>
      <c r="E61" s="334">
        <v>201509</v>
      </c>
      <c r="F61" s="335">
        <v>1089.22</v>
      </c>
      <c r="G61" s="333">
        <f t="shared" si="2"/>
        <v>7</v>
      </c>
      <c r="H61" s="337">
        <v>1.3083000000000001E-3</v>
      </c>
      <c r="I61" s="335">
        <f t="shared" si="6"/>
        <v>9.98</v>
      </c>
      <c r="J61" s="396">
        <f t="shared" si="7"/>
        <v>17.100000000000001</v>
      </c>
      <c r="N61" s="126"/>
      <c r="O61" s="126"/>
      <c r="R61" s="121"/>
    </row>
    <row r="62" spans="1:18" ht="15">
      <c r="A62" s="333" t="s">
        <v>319</v>
      </c>
      <c r="B62" s="334" t="s">
        <v>810</v>
      </c>
      <c r="C62" s="435" t="s">
        <v>338</v>
      </c>
      <c r="D62" s="333" t="s">
        <v>809</v>
      </c>
      <c r="E62" s="334">
        <v>201510</v>
      </c>
      <c r="F62" s="335">
        <v>577.21</v>
      </c>
      <c r="G62" s="333">
        <f t="shared" si="2"/>
        <v>6</v>
      </c>
      <c r="H62" s="337">
        <v>1.3083000000000001E-3</v>
      </c>
      <c r="I62" s="335">
        <f t="shared" si="6"/>
        <v>4.53</v>
      </c>
      <c r="J62" s="396">
        <f t="shared" si="7"/>
        <v>9.06</v>
      </c>
      <c r="N62" s="126"/>
      <c r="O62" s="126"/>
      <c r="R62" s="121"/>
    </row>
    <row r="63" spans="1:18" ht="15">
      <c r="A63" s="333" t="s">
        <v>319</v>
      </c>
      <c r="B63" s="334" t="s">
        <v>810</v>
      </c>
      <c r="C63" s="435" t="s">
        <v>338</v>
      </c>
      <c r="D63" s="333" t="s">
        <v>809</v>
      </c>
      <c r="E63" s="334">
        <v>201510</v>
      </c>
      <c r="F63" s="335">
        <v>19.920000000000002</v>
      </c>
      <c r="G63" s="333">
        <f t="shared" si="2"/>
        <v>6</v>
      </c>
      <c r="H63" s="337">
        <v>1.3083000000000001E-3</v>
      </c>
      <c r="I63" s="335">
        <f t="shared" si="6"/>
        <v>0.16</v>
      </c>
      <c r="J63" s="396">
        <f t="shared" si="7"/>
        <v>0.31</v>
      </c>
      <c r="N63" s="126"/>
      <c r="O63" s="126"/>
      <c r="R63" s="121"/>
    </row>
    <row r="64" spans="1:18">
      <c r="A64" s="333" t="s">
        <v>319</v>
      </c>
      <c r="B64" s="334" t="s">
        <v>503</v>
      </c>
      <c r="C64" s="434" t="s">
        <v>338</v>
      </c>
      <c r="D64" s="333" t="s">
        <v>504</v>
      </c>
      <c r="E64" s="334">
        <v>201509</v>
      </c>
      <c r="F64" s="335">
        <v>0.09</v>
      </c>
      <c r="G64" s="333">
        <f t="shared" si="2"/>
        <v>7</v>
      </c>
      <c r="H64" s="337">
        <v>1.3083000000000001E-3</v>
      </c>
      <c r="I64" s="335">
        <f t="shared" si="6"/>
        <v>0</v>
      </c>
      <c r="J64" s="396">
        <f t="shared" si="7"/>
        <v>0</v>
      </c>
      <c r="N64" s="126"/>
      <c r="O64" s="126"/>
      <c r="R64" s="121"/>
    </row>
    <row r="65" spans="1:18">
      <c r="A65" s="333" t="s">
        <v>319</v>
      </c>
      <c r="B65" s="334" t="s">
        <v>503</v>
      </c>
      <c r="C65" s="434" t="s">
        <v>338</v>
      </c>
      <c r="D65" s="333" t="s">
        <v>504</v>
      </c>
      <c r="E65" s="334">
        <v>201509</v>
      </c>
      <c r="F65" s="335">
        <v>0.01</v>
      </c>
      <c r="G65" s="333">
        <f t="shared" si="2"/>
        <v>7</v>
      </c>
      <c r="H65" s="337">
        <v>1.3083000000000001E-3</v>
      </c>
      <c r="I65" s="335">
        <f t="shared" si="6"/>
        <v>0</v>
      </c>
      <c r="J65" s="396">
        <f t="shared" si="7"/>
        <v>0</v>
      </c>
      <c r="N65" s="126"/>
      <c r="O65" s="126"/>
      <c r="R65" s="121"/>
    </row>
    <row r="66" spans="1:18">
      <c r="A66" s="333" t="s">
        <v>319</v>
      </c>
      <c r="B66" s="334" t="s">
        <v>455</v>
      </c>
      <c r="C66" s="434" t="s">
        <v>335</v>
      </c>
      <c r="D66" s="333" t="s">
        <v>456</v>
      </c>
      <c r="E66" s="334">
        <v>201509</v>
      </c>
      <c r="F66" s="335">
        <v>-0.57999999999999996</v>
      </c>
      <c r="G66" s="333">
        <f t="shared" si="2"/>
        <v>7</v>
      </c>
      <c r="H66" s="337">
        <v>1.3083000000000001E-3</v>
      </c>
      <c r="I66" s="335">
        <f t="shared" si="6"/>
        <v>-0.01</v>
      </c>
      <c r="J66" s="396">
        <f t="shared" si="7"/>
        <v>-0.01</v>
      </c>
      <c r="N66" s="126"/>
      <c r="O66" s="126"/>
      <c r="R66" s="121"/>
    </row>
    <row r="67" spans="1:18">
      <c r="A67" s="333" t="s">
        <v>319</v>
      </c>
      <c r="B67" s="334" t="s">
        <v>455</v>
      </c>
      <c r="C67" s="434" t="s">
        <v>335</v>
      </c>
      <c r="D67" s="333" t="s">
        <v>456</v>
      </c>
      <c r="E67" s="334">
        <v>201509</v>
      </c>
      <c r="F67" s="335">
        <v>-0.01</v>
      </c>
      <c r="G67" s="333">
        <f t="shared" si="2"/>
        <v>7</v>
      </c>
      <c r="H67" s="337">
        <v>1.3083000000000001E-3</v>
      </c>
      <c r="I67" s="335">
        <f t="shared" si="6"/>
        <v>0</v>
      </c>
      <c r="J67" s="396">
        <f t="shared" si="7"/>
        <v>0</v>
      </c>
      <c r="N67" s="126"/>
      <c r="O67" s="126"/>
      <c r="R67" s="121"/>
    </row>
    <row r="68" spans="1:18">
      <c r="A68" s="333" t="s">
        <v>319</v>
      </c>
      <c r="B68" s="334" t="s">
        <v>457</v>
      </c>
      <c r="C68" s="434" t="s">
        <v>335</v>
      </c>
      <c r="D68" s="333" t="s">
        <v>1047</v>
      </c>
      <c r="E68" s="334">
        <v>201509</v>
      </c>
      <c r="F68" s="335">
        <v>0.24</v>
      </c>
      <c r="G68" s="333">
        <f t="shared" si="2"/>
        <v>7</v>
      </c>
      <c r="H68" s="337">
        <v>1.3083000000000001E-3</v>
      </c>
      <c r="I68" s="335">
        <f t="shared" si="6"/>
        <v>0</v>
      </c>
      <c r="J68" s="396">
        <f t="shared" si="7"/>
        <v>0</v>
      </c>
      <c r="N68" s="126"/>
      <c r="O68" s="126"/>
      <c r="R68" s="121"/>
    </row>
    <row r="69" spans="1:18">
      <c r="A69" s="333" t="s">
        <v>319</v>
      </c>
      <c r="B69" s="334" t="s">
        <v>457</v>
      </c>
      <c r="C69" s="434" t="s">
        <v>335</v>
      </c>
      <c r="D69" s="333" t="s">
        <v>1047</v>
      </c>
      <c r="E69" s="334">
        <v>201509</v>
      </c>
      <c r="F69" s="335">
        <v>0.01</v>
      </c>
      <c r="G69" s="333">
        <f t="shared" si="2"/>
        <v>7</v>
      </c>
      <c r="H69" s="337">
        <v>1.3083000000000001E-3</v>
      </c>
      <c r="I69" s="335">
        <f t="shared" si="6"/>
        <v>0</v>
      </c>
      <c r="J69" s="396">
        <f t="shared" si="7"/>
        <v>0</v>
      </c>
      <c r="N69" s="126"/>
      <c r="O69" s="126"/>
      <c r="R69" s="121"/>
    </row>
    <row r="70" spans="1:18">
      <c r="A70" s="333" t="s">
        <v>319</v>
      </c>
      <c r="B70" s="334" t="s">
        <v>698</v>
      </c>
      <c r="C70" s="434" t="s">
        <v>335</v>
      </c>
      <c r="D70" s="333" t="s">
        <v>699</v>
      </c>
      <c r="E70" s="334">
        <v>201509</v>
      </c>
      <c r="F70" s="335">
        <v>-5684.03</v>
      </c>
      <c r="G70" s="333">
        <f t="shared" ref="G70:G133" si="8">VLOOKUP(E70,$N$6:$O$35,2,FALSE)</f>
        <v>7</v>
      </c>
      <c r="H70" s="337">
        <v>1.3083000000000001E-3</v>
      </c>
      <c r="I70" s="335">
        <f t="shared" si="6"/>
        <v>-52.05</v>
      </c>
      <c r="J70" s="396">
        <f t="shared" si="7"/>
        <v>-89.24</v>
      </c>
      <c r="N70" s="126"/>
      <c r="O70" s="126"/>
      <c r="R70" s="121"/>
    </row>
    <row r="71" spans="1:18">
      <c r="A71" s="333" t="s">
        <v>319</v>
      </c>
      <c r="B71" s="334" t="s">
        <v>698</v>
      </c>
      <c r="C71" s="434" t="s">
        <v>335</v>
      </c>
      <c r="D71" s="333" t="s">
        <v>699</v>
      </c>
      <c r="E71" s="334">
        <v>201509</v>
      </c>
      <c r="F71" s="335">
        <v>-659.5</v>
      </c>
      <c r="G71" s="333">
        <f t="shared" si="8"/>
        <v>7</v>
      </c>
      <c r="H71" s="337">
        <v>1.3083000000000001E-3</v>
      </c>
      <c r="I71" s="335">
        <f t="shared" si="6"/>
        <v>-6.04</v>
      </c>
      <c r="J71" s="396">
        <f t="shared" si="7"/>
        <v>-10.35</v>
      </c>
      <c r="N71" s="126"/>
      <c r="O71" s="126"/>
      <c r="R71" s="121"/>
    </row>
    <row r="72" spans="1:18">
      <c r="A72" s="333" t="s">
        <v>319</v>
      </c>
      <c r="B72" s="334" t="s">
        <v>505</v>
      </c>
      <c r="C72" s="434" t="s">
        <v>338</v>
      </c>
      <c r="D72" s="333" t="s">
        <v>1048</v>
      </c>
      <c r="E72" s="334">
        <v>201509</v>
      </c>
      <c r="F72" s="335">
        <v>69.14</v>
      </c>
      <c r="G72" s="333">
        <f t="shared" si="8"/>
        <v>7</v>
      </c>
      <c r="H72" s="337">
        <v>1.3083000000000001E-3</v>
      </c>
      <c r="I72" s="335">
        <f t="shared" si="6"/>
        <v>0.63</v>
      </c>
      <c r="J72" s="396">
        <f t="shared" si="7"/>
        <v>1.0900000000000001</v>
      </c>
      <c r="N72" s="126"/>
      <c r="O72" s="126"/>
      <c r="R72" s="121"/>
    </row>
    <row r="73" spans="1:18">
      <c r="A73" s="333" t="s">
        <v>319</v>
      </c>
      <c r="B73" s="334" t="s">
        <v>505</v>
      </c>
      <c r="C73" s="434" t="s">
        <v>338</v>
      </c>
      <c r="D73" s="333" t="s">
        <v>1048</v>
      </c>
      <c r="E73" s="334">
        <v>201509</v>
      </c>
      <c r="F73" s="335">
        <v>4.3600000000000003</v>
      </c>
      <c r="G73" s="333">
        <f t="shared" si="8"/>
        <v>7</v>
      </c>
      <c r="H73" s="337">
        <v>1.3083000000000001E-3</v>
      </c>
      <c r="I73" s="335">
        <f t="shared" si="6"/>
        <v>0.04</v>
      </c>
      <c r="J73" s="396">
        <f t="shared" si="7"/>
        <v>7.0000000000000007E-2</v>
      </c>
      <c r="N73" s="126"/>
      <c r="O73" s="126"/>
      <c r="R73" s="121"/>
    </row>
    <row r="74" spans="1:18">
      <c r="A74" s="333" t="s">
        <v>319</v>
      </c>
      <c r="B74" s="334" t="s">
        <v>507</v>
      </c>
      <c r="C74" s="434" t="s">
        <v>338</v>
      </c>
      <c r="D74" s="333" t="s">
        <v>508</v>
      </c>
      <c r="E74" s="334">
        <v>201509</v>
      </c>
      <c r="F74" s="335">
        <v>2.35</v>
      </c>
      <c r="G74" s="333">
        <f t="shared" si="8"/>
        <v>7</v>
      </c>
      <c r="H74" s="337">
        <v>1.3083000000000001E-3</v>
      </c>
      <c r="I74" s="335">
        <f t="shared" si="6"/>
        <v>0.02</v>
      </c>
      <c r="J74" s="396">
        <f t="shared" si="7"/>
        <v>0.04</v>
      </c>
      <c r="N74" s="126"/>
      <c r="O74" s="126"/>
      <c r="R74" s="121"/>
    </row>
    <row r="75" spans="1:18">
      <c r="A75" s="333" t="s">
        <v>319</v>
      </c>
      <c r="B75" s="334" t="s">
        <v>507</v>
      </c>
      <c r="C75" s="434" t="s">
        <v>338</v>
      </c>
      <c r="D75" s="333" t="s">
        <v>508</v>
      </c>
      <c r="E75" s="334">
        <v>201509</v>
      </c>
      <c r="F75" s="335">
        <v>0.11</v>
      </c>
      <c r="G75" s="333">
        <f t="shared" si="8"/>
        <v>7</v>
      </c>
      <c r="H75" s="337">
        <v>1.3083000000000001E-3</v>
      </c>
      <c r="I75" s="335">
        <f t="shared" si="6"/>
        <v>0</v>
      </c>
      <c r="J75" s="396">
        <f t="shared" si="7"/>
        <v>0</v>
      </c>
      <c r="N75" s="126"/>
      <c r="O75" s="126"/>
      <c r="R75" s="121"/>
    </row>
    <row r="76" spans="1:18">
      <c r="A76" s="333" t="s">
        <v>319</v>
      </c>
      <c r="B76" s="334" t="s">
        <v>509</v>
      </c>
      <c r="C76" s="434" t="s">
        <v>338</v>
      </c>
      <c r="D76" s="333" t="s">
        <v>1049</v>
      </c>
      <c r="E76" s="334">
        <v>201509</v>
      </c>
      <c r="F76" s="335">
        <v>-1.37</v>
      </c>
      <c r="G76" s="333">
        <f t="shared" si="8"/>
        <v>7</v>
      </c>
      <c r="H76" s="337">
        <v>1.3083000000000001E-3</v>
      </c>
      <c r="I76" s="335">
        <f t="shared" si="6"/>
        <v>-0.01</v>
      </c>
      <c r="J76" s="396">
        <f t="shared" si="7"/>
        <v>-0.02</v>
      </c>
      <c r="N76" s="126"/>
      <c r="O76" s="126"/>
      <c r="R76" s="121"/>
    </row>
    <row r="77" spans="1:18">
      <c r="A77" s="333" t="s">
        <v>319</v>
      </c>
      <c r="B77" s="334" t="s">
        <v>509</v>
      </c>
      <c r="C77" s="434" t="s">
        <v>338</v>
      </c>
      <c r="D77" s="333" t="s">
        <v>1049</v>
      </c>
      <c r="E77" s="334">
        <v>201509</v>
      </c>
      <c r="F77" s="335">
        <v>-0.01</v>
      </c>
      <c r="G77" s="333">
        <f t="shared" si="8"/>
        <v>7</v>
      </c>
      <c r="H77" s="337">
        <v>1.3083000000000001E-3</v>
      </c>
      <c r="I77" s="335">
        <f t="shared" si="6"/>
        <v>0</v>
      </c>
      <c r="J77" s="396">
        <f t="shared" si="7"/>
        <v>0</v>
      </c>
      <c r="N77" s="126"/>
      <c r="O77" s="126"/>
      <c r="R77" s="121"/>
    </row>
    <row r="78" spans="1:18" ht="15">
      <c r="A78" s="333" t="s">
        <v>319</v>
      </c>
      <c r="B78" s="334" t="s">
        <v>509</v>
      </c>
      <c r="C78" s="435" t="s">
        <v>338</v>
      </c>
      <c r="D78" s="333" t="s">
        <v>510</v>
      </c>
      <c r="E78" s="334">
        <v>201510</v>
      </c>
      <c r="F78" s="335">
        <v>6.69</v>
      </c>
      <c r="G78" s="333">
        <f t="shared" si="8"/>
        <v>6</v>
      </c>
      <c r="H78" s="337">
        <v>1.3083000000000001E-3</v>
      </c>
      <c r="I78" s="335">
        <f t="shared" si="6"/>
        <v>0.05</v>
      </c>
      <c r="J78" s="396">
        <f t="shared" si="7"/>
        <v>0.11</v>
      </c>
      <c r="N78" s="126"/>
      <c r="O78" s="126"/>
      <c r="R78" s="121"/>
    </row>
    <row r="79" spans="1:18" ht="15">
      <c r="A79" s="333" t="s">
        <v>319</v>
      </c>
      <c r="B79" s="334" t="s">
        <v>509</v>
      </c>
      <c r="C79" s="435" t="s">
        <v>338</v>
      </c>
      <c r="D79" s="333" t="s">
        <v>510</v>
      </c>
      <c r="E79" s="334">
        <v>201510</v>
      </c>
      <c r="F79" s="335">
        <v>0.16</v>
      </c>
      <c r="G79" s="333">
        <f t="shared" si="8"/>
        <v>6</v>
      </c>
      <c r="H79" s="337">
        <v>1.3083000000000001E-3</v>
      </c>
      <c r="I79" s="335">
        <f t="shared" si="6"/>
        <v>0</v>
      </c>
      <c r="J79" s="396">
        <f t="shared" si="7"/>
        <v>0</v>
      </c>
      <c r="N79" s="126"/>
      <c r="O79" s="126"/>
      <c r="R79" s="121"/>
    </row>
    <row r="80" spans="1:18" ht="15">
      <c r="A80" s="333" t="s">
        <v>319</v>
      </c>
      <c r="B80" s="334" t="s">
        <v>509</v>
      </c>
      <c r="C80" s="435" t="s">
        <v>338</v>
      </c>
      <c r="D80" s="333" t="s">
        <v>510</v>
      </c>
      <c r="E80" s="334">
        <v>201511</v>
      </c>
      <c r="F80" s="335">
        <v>-0.43</v>
      </c>
      <c r="G80" s="333">
        <f t="shared" si="8"/>
        <v>5</v>
      </c>
      <c r="H80" s="337">
        <v>1.3083000000000001E-3</v>
      </c>
      <c r="I80" s="335">
        <f t="shared" si="6"/>
        <v>0</v>
      </c>
      <c r="J80" s="396">
        <f t="shared" si="7"/>
        <v>-0.01</v>
      </c>
      <c r="N80" s="126"/>
      <c r="O80" s="126"/>
      <c r="R80" s="121"/>
    </row>
    <row r="81" spans="1:18" ht="15">
      <c r="A81" s="333" t="s">
        <v>319</v>
      </c>
      <c r="B81" s="334" t="s">
        <v>509</v>
      </c>
      <c r="C81" s="435" t="s">
        <v>338</v>
      </c>
      <c r="D81" s="333" t="s">
        <v>510</v>
      </c>
      <c r="E81" s="334">
        <v>201511</v>
      </c>
      <c r="F81" s="335">
        <v>-0.01</v>
      </c>
      <c r="G81" s="333">
        <f t="shared" si="8"/>
        <v>5</v>
      </c>
      <c r="H81" s="337">
        <v>1.3083000000000001E-3</v>
      </c>
      <c r="I81" s="335">
        <f t="shared" si="6"/>
        <v>0</v>
      </c>
      <c r="J81" s="396">
        <f t="shared" si="7"/>
        <v>0</v>
      </c>
      <c r="N81" s="126"/>
      <c r="O81" s="126"/>
      <c r="R81" s="121"/>
    </row>
    <row r="82" spans="1:18" ht="15">
      <c r="A82" s="333" t="s">
        <v>319</v>
      </c>
      <c r="B82" s="334" t="s">
        <v>509</v>
      </c>
      <c r="C82" s="435" t="s">
        <v>338</v>
      </c>
      <c r="D82" s="333" t="s">
        <v>510</v>
      </c>
      <c r="E82" s="334">
        <v>201512</v>
      </c>
      <c r="F82" s="335">
        <v>0.83</v>
      </c>
      <c r="G82" s="333">
        <f t="shared" si="8"/>
        <v>4</v>
      </c>
      <c r="H82" s="337">
        <v>1.3083000000000001E-3</v>
      </c>
      <c r="I82" s="335">
        <f t="shared" si="6"/>
        <v>0</v>
      </c>
      <c r="J82" s="396">
        <f t="shared" si="7"/>
        <v>0.01</v>
      </c>
      <c r="N82" s="126"/>
      <c r="O82" s="126"/>
      <c r="R82" s="121"/>
    </row>
    <row r="83" spans="1:18" ht="15">
      <c r="A83" s="333" t="s">
        <v>319</v>
      </c>
      <c r="B83" s="334" t="s">
        <v>509</v>
      </c>
      <c r="C83" s="435" t="s">
        <v>338</v>
      </c>
      <c r="D83" s="333" t="s">
        <v>510</v>
      </c>
      <c r="E83" s="334">
        <v>201512</v>
      </c>
      <c r="F83" s="335">
        <v>31.28</v>
      </c>
      <c r="G83" s="333">
        <f t="shared" si="8"/>
        <v>4</v>
      </c>
      <c r="H83" s="337">
        <v>1.3083000000000001E-3</v>
      </c>
      <c r="I83" s="335">
        <f t="shared" si="6"/>
        <v>0.16</v>
      </c>
      <c r="J83" s="396">
        <f t="shared" si="7"/>
        <v>0.49</v>
      </c>
      <c r="N83" s="126"/>
      <c r="O83" s="126"/>
      <c r="R83" s="121"/>
    </row>
    <row r="84" spans="1:18">
      <c r="A84" s="333" t="s">
        <v>319</v>
      </c>
      <c r="B84" s="334" t="s">
        <v>511</v>
      </c>
      <c r="C84" s="434" t="s">
        <v>338</v>
      </c>
      <c r="D84" s="333" t="s">
        <v>1050</v>
      </c>
      <c r="E84" s="334">
        <v>201509</v>
      </c>
      <c r="F84" s="335">
        <v>3.79</v>
      </c>
      <c r="G84" s="333">
        <f t="shared" si="8"/>
        <v>7</v>
      </c>
      <c r="H84" s="337">
        <v>1.3083000000000001E-3</v>
      </c>
      <c r="I84" s="335">
        <f t="shared" si="6"/>
        <v>0.03</v>
      </c>
      <c r="J84" s="396">
        <f t="shared" si="7"/>
        <v>0.06</v>
      </c>
      <c r="N84" s="126"/>
      <c r="O84" s="126"/>
      <c r="R84" s="121"/>
    </row>
    <row r="85" spans="1:18">
      <c r="A85" s="333" t="s">
        <v>319</v>
      </c>
      <c r="B85" s="334" t="s">
        <v>511</v>
      </c>
      <c r="C85" s="434" t="s">
        <v>338</v>
      </c>
      <c r="D85" s="333" t="s">
        <v>1050</v>
      </c>
      <c r="E85" s="334">
        <v>201509</v>
      </c>
      <c r="F85" s="335">
        <v>0.18</v>
      </c>
      <c r="G85" s="333">
        <f t="shared" si="8"/>
        <v>7</v>
      </c>
      <c r="H85" s="337">
        <v>1.3083000000000001E-3</v>
      </c>
      <c r="I85" s="335">
        <f t="shared" si="6"/>
        <v>0</v>
      </c>
      <c r="J85" s="396">
        <f t="shared" si="7"/>
        <v>0</v>
      </c>
      <c r="N85" s="126"/>
      <c r="O85" s="126"/>
      <c r="R85" s="121"/>
    </row>
    <row r="86" spans="1:18">
      <c r="A86" s="333" t="s">
        <v>319</v>
      </c>
      <c r="B86" s="334" t="s">
        <v>513</v>
      </c>
      <c r="C86" s="434" t="s">
        <v>338</v>
      </c>
      <c r="D86" s="333" t="s">
        <v>514</v>
      </c>
      <c r="E86" s="334">
        <v>201509</v>
      </c>
      <c r="F86" s="335">
        <v>1.8</v>
      </c>
      <c r="G86" s="333">
        <f t="shared" si="8"/>
        <v>7</v>
      </c>
      <c r="H86" s="337">
        <v>1.3083000000000001E-3</v>
      </c>
      <c r="I86" s="335">
        <f t="shared" si="6"/>
        <v>0.02</v>
      </c>
      <c r="J86" s="396">
        <f t="shared" si="7"/>
        <v>0.03</v>
      </c>
      <c r="N86" s="126"/>
      <c r="O86" s="126"/>
      <c r="R86" s="121"/>
    </row>
    <row r="87" spans="1:18">
      <c r="A87" s="333" t="s">
        <v>319</v>
      </c>
      <c r="B87" s="334" t="s">
        <v>513</v>
      </c>
      <c r="C87" s="434" t="s">
        <v>338</v>
      </c>
      <c r="D87" s="333" t="s">
        <v>514</v>
      </c>
      <c r="E87" s="334">
        <v>201509</v>
      </c>
      <c r="F87" s="335">
        <v>0.17</v>
      </c>
      <c r="G87" s="333">
        <f t="shared" si="8"/>
        <v>7</v>
      </c>
      <c r="H87" s="337">
        <v>1.3083000000000001E-3</v>
      </c>
      <c r="I87" s="335">
        <f t="shared" si="6"/>
        <v>0</v>
      </c>
      <c r="J87" s="396">
        <f t="shared" si="7"/>
        <v>0</v>
      </c>
      <c r="N87" s="126"/>
      <c r="O87" s="126"/>
      <c r="R87" s="121"/>
    </row>
    <row r="88" spans="1:18">
      <c r="A88" s="333" t="s">
        <v>319</v>
      </c>
      <c r="B88" s="334" t="s">
        <v>570</v>
      </c>
      <c r="C88" s="434" t="s">
        <v>338</v>
      </c>
      <c r="D88" s="333" t="s">
        <v>571</v>
      </c>
      <c r="E88" s="334">
        <v>201509</v>
      </c>
      <c r="F88" s="335">
        <v>-934.6</v>
      </c>
      <c r="G88" s="333">
        <f t="shared" si="8"/>
        <v>7</v>
      </c>
      <c r="H88" s="337">
        <v>1.3083000000000001E-3</v>
      </c>
      <c r="I88" s="335">
        <f t="shared" si="6"/>
        <v>-8.56</v>
      </c>
      <c r="J88" s="396">
        <f t="shared" si="7"/>
        <v>-14.67</v>
      </c>
      <c r="N88" s="126"/>
      <c r="O88" s="126"/>
      <c r="R88" s="121"/>
    </row>
    <row r="89" spans="1:18">
      <c r="A89" s="333" t="s">
        <v>319</v>
      </c>
      <c r="B89" s="334" t="s">
        <v>942</v>
      </c>
      <c r="C89" s="434" t="s">
        <v>338</v>
      </c>
      <c r="D89" s="333" t="s">
        <v>1051</v>
      </c>
      <c r="E89" s="334">
        <v>201509</v>
      </c>
      <c r="F89" s="335">
        <v>-1257.45</v>
      </c>
      <c r="G89" s="333">
        <f t="shared" si="8"/>
        <v>7</v>
      </c>
      <c r="H89" s="337">
        <v>1.3083000000000001E-3</v>
      </c>
      <c r="I89" s="335">
        <f t="shared" si="6"/>
        <v>-11.52</v>
      </c>
      <c r="J89" s="396">
        <f t="shared" si="7"/>
        <v>-19.739999999999998</v>
      </c>
      <c r="N89" s="126"/>
      <c r="O89" s="126"/>
      <c r="R89" s="121"/>
    </row>
    <row r="90" spans="1:18">
      <c r="A90" s="333" t="s">
        <v>319</v>
      </c>
      <c r="B90" s="334" t="s">
        <v>942</v>
      </c>
      <c r="C90" s="434" t="s">
        <v>338</v>
      </c>
      <c r="D90" s="333" t="s">
        <v>1051</v>
      </c>
      <c r="E90" s="334">
        <v>201509</v>
      </c>
      <c r="F90" s="335">
        <v>-6.08</v>
      </c>
      <c r="G90" s="333">
        <f t="shared" si="8"/>
        <v>7</v>
      </c>
      <c r="H90" s="337">
        <v>1.3083000000000001E-3</v>
      </c>
      <c r="I90" s="335">
        <f t="shared" si="6"/>
        <v>-0.06</v>
      </c>
      <c r="J90" s="396">
        <f t="shared" si="7"/>
        <v>-0.1</v>
      </c>
      <c r="N90" s="126"/>
      <c r="O90" s="126"/>
      <c r="R90" s="121"/>
    </row>
    <row r="91" spans="1:18" ht="15">
      <c r="A91" s="333" t="s">
        <v>319</v>
      </c>
      <c r="B91" s="334" t="s">
        <v>942</v>
      </c>
      <c r="C91" s="435" t="s">
        <v>338</v>
      </c>
      <c r="D91" s="333" t="s">
        <v>943</v>
      </c>
      <c r="E91" s="334">
        <v>201511</v>
      </c>
      <c r="F91" s="335">
        <v>-3525.8</v>
      </c>
      <c r="G91" s="333">
        <f t="shared" si="8"/>
        <v>5</v>
      </c>
      <c r="H91" s="337">
        <v>1.3083000000000001E-3</v>
      </c>
      <c r="I91" s="335">
        <f t="shared" si="6"/>
        <v>-23.06</v>
      </c>
      <c r="J91" s="396">
        <f t="shared" si="7"/>
        <v>-55.35</v>
      </c>
      <c r="N91" s="126"/>
      <c r="O91" s="126"/>
      <c r="R91" s="121"/>
    </row>
    <row r="92" spans="1:18" ht="15">
      <c r="A92" s="333" t="s">
        <v>319</v>
      </c>
      <c r="B92" s="334" t="s">
        <v>942</v>
      </c>
      <c r="C92" s="435" t="s">
        <v>338</v>
      </c>
      <c r="D92" s="333" t="s">
        <v>943</v>
      </c>
      <c r="E92" s="334">
        <v>201511</v>
      </c>
      <c r="F92" s="335">
        <v>182.1</v>
      </c>
      <c r="G92" s="333">
        <f t="shared" si="8"/>
        <v>5</v>
      </c>
      <c r="H92" s="337">
        <v>1.3083000000000001E-3</v>
      </c>
      <c r="I92" s="335">
        <f t="shared" si="6"/>
        <v>1.19</v>
      </c>
      <c r="J92" s="396">
        <f t="shared" si="7"/>
        <v>2.86</v>
      </c>
      <c r="N92" s="126"/>
      <c r="O92" s="126"/>
      <c r="R92" s="121"/>
    </row>
    <row r="93" spans="1:18">
      <c r="A93" s="333" t="s">
        <v>319</v>
      </c>
      <c r="B93" s="334" t="s">
        <v>944</v>
      </c>
      <c r="C93" s="434" t="s">
        <v>338</v>
      </c>
      <c r="D93" s="333" t="s">
        <v>1052</v>
      </c>
      <c r="E93" s="334">
        <v>201509</v>
      </c>
      <c r="F93" s="335">
        <v>-4190.49</v>
      </c>
      <c r="G93" s="333">
        <f t="shared" si="8"/>
        <v>7</v>
      </c>
      <c r="H93" s="337">
        <v>1.3083000000000001E-3</v>
      </c>
      <c r="I93" s="335">
        <f t="shared" si="6"/>
        <v>-38.380000000000003</v>
      </c>
      <c r="J93" s="396">
        <f t="shared" si="7"/>
        <v>-65.790000000000006</v>
      </c>
      <c r="N93" s="126"/>
      <c r="O93" s="126"/>
      <c r="R93" s="121"/>
    </row>
    <row r="94" spans="1:18">
      <c r="A94" s="333" t="s">
        <v>319</v>
      </c>
      <c r="B94" s="334" t="s">
        <v>944</v>
      </c>
      <c r="C94" s="434" t="s">
        <v>338</v>
      </c>
      <c r="D94" s="333" t="s">
        <v>1052</v>
      </c>
      <c r="E94" s="334">
        <v>201509</v>
      </c>
      <c r="F94" s="335">
        <v>-175.33</v>
      </c>
      <c r="G94" s="333">
        <f t="shared" si="8"/>
        <v>7</v>
      </c>
      <c r="H94" s="337">
        <v>1.3083000000000001E-3</v>
      </c>
      <c r="I94" s="335">
        <f t="shared" si="6"/>
        <v>-1.61</v>
      </c>
      <c r="J94" s="396">
        <f t="shared" si="7"/>
        <v>-2.75</v>
      </c>
      <c r="N94" s="126"/>
      <c r="O94" s="126"/>
      <c r="R94" s="121"/>
    </row>
    <row r="95" spans="1:18" ht="15">
      <c r="A95" s="333" t="s">
        <v>319</v>
      </c>
      <c r="B95" s="334" t="s">
        <v>944</v>
      </c>
      <c r="C95" s="435" t="s">
        <v>338</v>
      </c>
      <c r="D95" s="333" t="s">
        <v>945</v>
      </c>
      <c r="E95" s="334">
        <v>201511</v>
      </c>
      <c r="F95" s="335">
        <v>-1893.59</v>
      </c>
      <c r="G95" s="333">
        <f t="shared" si="8"/>
        <v>5</v>
      </c>
      <c r="H95" s="337">
        <v>1.3083000000000001E-3</v>
      </c>
      <c r="I95" s="335">
        <f t="shared" si="6"/>
        <v>-12.39</v>
      </c>
      <c r="J95" s="396">
        <f t="shared" si="7"/>
        <v>-29.73</v>
      </c>
      <c r="N95" s="126"/>
      <c r="O95" s="126"/>
      <c r="R95" s="121"/>
    </row>
    <row r="96" spans="1:18" ht="15">
      <c r="A96" s="333" t="s">
        <v>319</v>
      </c>
      <c r="B96" s="334" t="s">
        <v>944</v>
      </c>
      <c r="C96" s="435" t="s">
        <v>338</v>
      </c>
      <c r="D96" s="333" t="s">
        <v>945</v>
      </c>
      <c r="E96" s="334">
        <v>201511</v>
      </c>
      <c r="F96" s="335">
        <v>-61.33</v>
      </c>
      <c r="G96" s="333">
        <f t="shared" si="8"/>
        <v>5</v>
      </c>
      <c r="H96" s="337">
        <v>1.3083000000000001E-3</v>
      </c>
      <c r="I96" s="335">
        <f t="shared" si="6"/>
        <v>-0.4</v>
      </c>
      <c r="J96" s="396">
        <f t="shared" si="7"/>
        <v>-0.96</v>
      </c>
      <c r="N96" s="126"/>
      <c r="O96" s="126"/>
      <c r="R96" s="121"/>
    </row>
    <row r="97" spans="1:18">
      <c r="A97" s="333" t="s">
        <v>319</v>
      </c>
      <c r="B97" s="334" t="s">
        <v>1053</v>
      </c>
      <c r="C97" s="434" t="s">
        <v>338</v>
      </c>
      <c r="D97" s="333" t="s">
        <v>1054</v>
      </c>
      <c r="E97" s="334">
        <v>201509</v>
      </c>
      <c r="F97" s="335">
        <v>220111.88</v>
      </c>
      <c r="G97" s="333">
        <f t="shared" si="8"/>
        <v>7</v>
      </c>
      <c r="H97" s="337">
        <v>1.3083000000000001E-3</v>
      </c>
      <c r="I97" s="335">
        <f t="shared" si="6"/>
        <v>2015.81</v>
      </c>
      <c r="J97" s="396">
        <f t="shared" si="7"/>
        <v>3455.67</v>
      </c>
      <c r="N97" s="126"/>
      <c r="O97" s="126"/>
      <c r="R97" s="121"/>
    </row>
    <row r="98" spans="1:18">
      <c r="A98" s="333" t="s">
        <v>319</v>
      </c>
      <c r="B98" s="334" t="s">
        <v>1053</v>
      </c>
      <c r="C98" s="434" t="s">
        <v>338</v>
      </c>
      <c r="D98" s="333" t="s">
        <v>1054</v>
      </c>
      <c r="E98" s="334">
        <v>201509</v>
      </c>
      <c r="F98" s="335">
        <v>13967.23</v>
      </c>
      <c r="G98" s="333">
        <f t="shared" si="8"/>
        <v>7</v>
      </c>
      <c r="H98" s="337">
        <v>1.3083000000000001E-3</v>
      </c>
      <c r="I98" s="335">
        <f t="shared" si="6"/>
        <v>127.91</v>
      </c>
      <c r="J98" s="396">
        <f t="shared" si="7"/>
        <v>219.28</v>
      </c>
      <c r="N98" s="126"/>
      <c r="O98" s="126"/>
      <c r="R98" s="121"/>
    </row>
    <row r="99" spans="1:18" ht="15">
      <c r="A99" s="333" t="s">
        <v>319</v>
      </c>
      <c r="B99" s="334" t="s">
        <v>1053</v>
      </c>
      <c r="C99" s="435" t="s">
        <v>338</v>
      </c>
      <c r="D99" s="333" t="s">
        <v>1054</v>
      </c>
      <c r="E99" s="334">
        <v>201511</v>
      </c>
      <c r="F99" s="335">
        <v>-19.02</v>
      </c>
      <c r="G99" s="333">
        <f t="shared" si="8"/>
        <v>5</v>
      </c>
      <c r="H99" s="337">
        <v>1.3083000000000001E-3</v>
      </c>
      <c r="I99" s="335">
        <f t="shared" si="6"/>
        <v>-0.12</v>
      </c>
      <c r="J99" s="396">
        <f t="shared" si="7"/>
        <v>-0.3</v>
      </c>
      <c r="N99" s="126"/>
      <c r="O99" s="126"/>
      <c r="R99" s="121"/>
    </row>
    <row r="100" spans="1:18" ht="15">
      <c r="A100" s="333" t="s">
        <v>319</v>
      </c>
      <c r="B100" s="334" t="s">
        <v>1053</v>
      </c>
      <c r="C100" s="435" t="s">
        <v>338</v>
      </c>
      <c r="D100" s="333" t="s">
        <v>1054</v>
      </c>
      <c r="E100" s="334">
        <v>201511</v>
      </c>
      <c r="F100" s="335">
        <v>-1.21</v>
      </c>
      <c r="G100" s="333">
        <f t="shared" si="8"/>
        <v>5</v>
      </c>
      <c r="H100" s="337">
        <v>1.3083000000000001E-3</v>
      </c>
      <c r="I100" s="335">
        <f t="shared" si="6"/>
        <v>-0.01</v>
      </c>
      <c r="J100" s="396">
        <f t="shared" si="7"/>
        <v>-0.02</v>
      </c>
      <c r="N100" s="126"/>
      <c r="O100" s="126"/>
      <c r="R100" s="121"/>
    </row>
    <row r="101" spans="1:18" ht="15">
      <c r="A101" s="333" t="s">
        <v>319</v>
      </c>
      <c r="B101" s="334" t="s">
        <v>1053</v>
      </c>
      <c r="C101" s="435" t="s">
        <v>338</v>
      </c>
      <c r="D101" s="333" t="s">
        <v>1054</v>
      </c>
      <c r="E101" s="334">
        <v>201512</v>
      </c>
      <c r="F101" s="335">
        <v>0.01</v>
      </c>
      <c r="G101" s="333">
        <f t="shared" si="8"/>
        <v>4</v>
      </c>
      <c r="H101" s="337">
        <v>1.3083000000000001E-3</v>
      </c>
      <c r="I101" s="335">
        <f t="shared" si="6"/>
        <v>0</v>
      </c>
      <c r="J101" s="396">
        <f t="shared" si="7"/>
        <v>0</v>
      </c>
      <c r="N101" s="126"/>
      <c r="O101" s="126"/>
      <c r="R101" s="121"/>
    </row>
    <row r="102" spans="1:18" ht="15">
      <c r="A102" s="333" t="s">
        <v>319</v>
      </c>
      <c r="B102" s="334" t="s">
        <v>1053</v>
      </c>
      <c r="C102" s="435" t="s">
        <v>338</v>
      </c>
      <c r="D102" s="333" t="s">
        <v>1054</v>
      </c>
      <c r="E102" s="334">
        <v>201512</v>
      </c>
      <c r="F102" s="335">
        <v>0.26</v>
      </c>
      <c r="G102" s="333">
        <f t="shared" si="8"/>
        <v>4</v>
      </c>
      <c r="H102" s="337">
        <v>1.3083000000000001E-3</v>
      </c>
      <c r="I102" s="335">
        <f t="shared" si="6"/>
        <v>0</v>
      </c>
      <c r="J102" s="396">
        <f t="shared" si="7"/>
        <v>0</v>
      </c>
      <c r="N102" s="126"/>
      <c r="O102" s="126"/>
      <c r="R102" s="121"/>
    </row>
    <row r="103" spans="1:18" ht="15">
      <c r="A103" s="333" t="s">
        <v>319</v>
      </c>
      <c r="B103" s="334" t="s">
        <v>1055</v>
      </c>
      <c r="C103" s="435" t="s">
        <v>338</v>
      </c>
      <c r="D103" s="333" t="s">
        <v>1056</v>
      </c>
      <c r="E103" s="334">
        <v>201510</v>
      </c>
      <c r="F103" s="335">
        <v>179255.41</v>
      </c>
      <c r="G103" s="333">
        <f t="shared" si="8"/>
        <v>6</v>
      </c>
      <c r="H103" s="337">
        <v>1.3083000000000001E-3</v>
      </c>
      <c r="I103" s="335">
        <f t="shared" si="6"/>
        <v>1407.12</v>
      </c>
      <c r="J103" s="396">
        <f t="shared" si="7"/>
        <v>2814.24</v>
      </c>
      <c r="N103" s="126"/>
      <c r="O103" s="126"/>
      <c r="R103" s="121"/>
    </row>
    <row r="104" spans="1:18" ht="15">
      <c r="A104" s="333" t="s">
        <v>319</v>
      </c>
      <c r="B104" s="334" t="s">
        <v>1055</v>
      </c>
      <c r="C104" s="435" t="s">
        <v>338</v>
      </c>
      <c r="D104" s="333" t="s">
        <v>1056</v>
      </c>
      <c r="E104" s="334">
        <v>201510</v>
      </c>
      <c r="F104" s="335">
        <v>11376.57</v>
      </c>
      <c r="G104" s="333">
        <f t="shared" si="8"/>
        <v>6</v>
      </c>
      <c r="H104" s="337">
        <v>1.3083000000000001E-3</v>
      </c>
      <c r="I104" s="335">
        <f t="shared" si="6"/>
        <v>89.3</v>
      </c>
      <c r="J104" s="396">
        <f t="shared" si="7"/>
        <v>178.61</v>
      </c>
      <c r="N104" s="126"/>
      <c r="O104" s="126"/>
      <c r="R104" s="121"/>
    </row>
    <row r="105" spans="1:18" ht="15">
      <c r="A105" s="333" t="s">
        <v>319</v>
      </c>
      <c r="B105" s="334" t="s">
        <v>1055</v>
      </c>
      <c r="C105" s="435" t="s">
        <v>338</v>
      </c>
      <c r="D105" s="333" t="s">
        <v>1056</v>
      </c>
      <c r="E105" s="334">
        <v>201511</v>
      </c>
      <c r="F105" s="335">
        <v>-142.08000000000001</v>
      </c>
      <c r="G105" s="333">
        <f t="shared" si="8"/>
        <v>5</v>
      </c>
      <c r="H105" s="337">
        <v>1.3083000000000001E-3</v>
      </c>
      <c r="I105" s="335">
        <f t="shared" si="6"/>
        <v>-0.93</v>
      </c>
      <c r="J105" s="396">
        <f t="shared" si="7"/>
        <v>-2.23</v>
      </c>
      <c r="N105" s="126"/>
      <c r="O105" s="126"/>
      <c r="R105" s="121"/>
    </row>
    <row r="106" spans="1:18" ht="15">
      <c r="A106" s="333" t="s">
        <v>319</v>
      </c>
      <c r="B106" s="334" t="s">
        <v>1055</v>
      </c>
      <c r="C106" s="435" t="s">
        <v>338</v>
      </c>
      <c r="D106" s="333" t="s">
        <v>1056</v>
      </c>
      <c r="E106" s="334">
        <v>201511</v>
      </c>
      <c r="F106" s="335">
        <v>-9.0299999999999994</v>
      </c>
      <c r="G106" s="333">
        <f t="shared" si="8"/>
        <v>5</v>
      </c>
      <c r="H106" s="337">
        <v>1.3083000000000001E-3</v>
      </c>
      <c r="I106" s="335">
        <f t="shared" si="6"/>
        <v>-0.06</v>
      </c>
      <c r="J106" s="396">
        <f t="shared" si="7"/>
        <v>-0.14000000000000001</v>
      </c>
      <c r="N106" s="126"/>
      <c r="O106" s="126"/>
      <c r="R106" s="121"/>
    </row>
    <row r="107" spans="1:18" ht="15">
      <c r="A107" s="333" t="s">
        <v>319</v>
      </c>
      <c r="B107" s="334" t="s">
        <v>1055</v>
      </c>
      <c r="C107" s="435" t="s">
        <v>338</v>
      </c>
      <c r="D107" s="333" t="s">
        <v>1056</v>
      </c>
      <c r="E107" s="334">
        <v>201512</v>
      </c>
      <c r="F107" s="335">
        <v>3.98</v>
      </c>
      <c r="G107" s="333">
        <f t="shared" si="8"/>
        <v>4</v>
      </c>
      <c r="H107" s="337">
        <v>1.3083000000000001E-3</v>
      </c>
      <c r="I107" s="335">
        <f t="shared" si="6"/>
        <v>0.02</v>
      </c>
      <c r="J107" s="396">
        <f t="shared" si="7"/>
        <v>0.06</v>
      </c>
      <c r="N107" s="126"/>
      <c r="O107" s="126"/>
      <c r="R107" s="121"/>
    </row>
    <row r="108" spans="1:18" ht="15">
      <c r="A108" s="333" t="s">
        <v>319</v>
      </c>
      <c r="B108" s="334" t="s">
        <v>1055</v>
      </c>
      <c r="C108" s="435" t="s">
        <v>338</v>
      </c>
      <c r="D108" s="333" t="s">
        <v>1056</v>
      </c>
      <c r="E108" s="334">
        <v>201512</v>
      </c>
      <c r="F108" s="335">
        <v>62.81</v>
      </c>
      <c r="G108" s="333">
        <f t="shared" si="8"/>
        <v>4</v>
      </c>
      <c r="H108" s="337">
        <v>1.3083000000000001E-3</v>
      </c>
      <c r="I108" s="335">
        <f t="shared" si="6"/>
        <v>0.33</v>
      </c>
      <c r="J108" s="396">
        <f t="shared" si="7"/>
        <v>0.99</v>
      </c>
      <c r="N108" s="126"/>
      <c r="O108" s="126"/>
      <c r="R108" s="121"/>
    </row>
    <row r="109" spans="1:18">
      <c r="A109" s="333" t="s">
        <v>319</v>
      </c>
      <c r="B109" s="334" t="s">
        <v>946</v>
      </c>
      <c r="C109" s="434" t="s">
        <v>338</v>
      </c>
      <c r="D109" s="333" t="s">
        <v>947</v>
      </c>
      <c r="E109" s="334">
        <v>201509</v>
      </c>
      <c r="F109" s="335">
        <v>-8673.73</v>
      </c>
      <c r="G109" s="333">
        <f t="shared" si="8"/>
        <v>7</v>
      </c>
      <c r="H109" s="337">
        <v>1.3083000000000001E-3</v>
      </c>
      <c r="I109" s="335">
        <f t="shared" si="6"/>
        <v>-79.430000000000007</v>
      </c>
      <c r="J109" s="396">
        <f t="shared" si="7"/>
        <v>-136.16999999999999</v>
      </c>
      <c r="N109" s="126"/>
      <c r="O109" s="126"/>
      <c r="R109" s="121"/>
    </row>
    <row r="110" spans="1:18">
      <c r="A110" s="333" t="s">
        <v>319</v>
      </c>
      <c r="B110" s="334" t="s">
        <v>946</v>
      </c>
      <c r="C110" s="434" t="s">
        <v>338</v>
      </c>
      <c r="D110" s="333" t="s">
        <v>947</v>
      </c>
      <c r="E110" s="334">
        <v>201509</v>
      </c>
      <c r="F110" s="335">
        <v>-461</v>
      </c>
      <c r="G110" s="333">
        <f t="shared" si="8"/>
        <v>7</v>
      </c>
      <c r="H110" s="337">
        <v>1.3083000000000001E-3</v>
      </c>
      <c r="I110" s="335">
        <f t="shared" si="6"/>
        <v>-4.22</v>
      </c>
      <c r="J110" s="396">
        <f t="shared" si="7"/>
        <v>-7.24</v>
      </c>
      <c r="N110" s="126"/>
      <c r="O110" s="126"/>
      <c r="R110" s="121"/>
    </row>
    <row r="111" spans="1:18" ht="15">
      <c r="A111" s="333" t="s">
        <v>319</v>
      </c>
      <c r="B111" s="334" t="s">
        <v>946</v>
      </c>
      <c r="C111" s="435" t="s">
        <v>338</v>
      </c>
      <c r="D111" s="333" t="s">
        <v>947</v>
      </c>
      <c r="E111" s="334">
        <v>201512</v>
      </c>
      <c r="F111" s="335">
        <v>-7614.83</v>
      </c>
      <c r="G111" s="333">
        <f t="shared" si="8"/>
        <v>4</v>
      </c>
      <c r="H111" s="337">
        <v>1.3083000000000001E-3</v>
      </c>
      <c r="I111" s="335">
        <f t="shared" si="6"/>
        <v>-39.85</v>
      </c>
      <c r="J111" s="396">
        <f t="shared" si="7"/>
        <v>-119.55</v>
      </c>
      <c r="N111" s="126"/>
      <c r="O111" s="126"/>
      <c r="R111" s="121"/>
    </row>
    <row r="112" spans="1:18" ht="15">
      <c r="A112" s="333" t="s">
        <v>319</v>
      </c>
      <c r="B112" s="334" t="s">
        <v>946</v>
      </c>
      <c r="C112" s="435" t="s">
        <v>338</v>
      </c>
      <c r="D112" s="333" t="s">
        <v>947</v>
      </c>
      <c r="E112" s="334">
        <v>201512</v>
      </c>
      <c r="F112" s="335">
        <v>-1051.67</v>
      </c>
      <c r="G112" s="333">
        <f t="shared" si="8"/>
        <v>4</v>
      </c>
      <c r="H112" s="337">
        <v>1.3083000000000001E-3</v>
      </c>
      <c r="I112" s="335">
        <f t="shared" si="6"/>
        <v>-5.5</v>
      </c>
      <c r="J112" s="396">
        <f t="shared" si="7"/>
        <v>-16.510000000000002</v>
      </c>
      <c r="N112" s="126"/>
      <c r="O112" s="126"/>
      <c r="R112" s="121"/>
    </row>
    <row r="113" spans="1:18">
      <c r="A113" s="333" t="s">
        <v>319</v>
      </c>
      <c r="B113" s="334" t="s">
        <v>733</v>
      </c>
      <c r="C113" s="434" t="s">
        <v>338</v>
      </c>
      <c r="D113" s="333" t="s">
        <v>1057</v>
      </c>
      <c r="E113" s="334">
        <v>201509</v>
      </c>
      <c r="F113" s="335">
        <v>-5743.64</v>
      </c>
      <c r="G113" s="333">
        <f t="shared" si="8"/>
        <v>7</v>
      </c>
      <c r="H113" s="337">
        <v>1.3083000000000001E-3</v>
      </c>
      <c r="I113" s="335">
        <f t="shared" si="6"/>
        <v>-52.6</v>
      </c>
      <c r="J113" s="396">
        <f t="shared" si="7"/>
        <v>-90.17</v>
      </c>
      <c r="N113" s="126"/>
      <c r="O113" s="126"/>
      <c r="R113" s="121"/>
    </row>
    <row r="114" spans="1:18">
      <c r="A114" s="333" t="s">
        <v>319</v>
      </c>
      <c r="B114" s="334" t="s">
        <v>733</v>
      </c>
      <c r="C114" s="434" t="s">
        <v>338</v>
      </c>
      <c r="D114" s="333" t="s">
        <v>1057</v>
      </c>
      <c r="E114" s="334">
        <v>201509</v>
      </c>
      <c r="F114" s="335">
        <v>-25.04</v>
      </c>
      <c r="G114" s="333">
        <f t="shared" si="8"/>
        <v>7</v>
      </c>
      <c r="H114" s="337">
        <v>1.3083000000000001E-3</v>
      </c>
      <c r="I114" s="335">
        <f t="shared" si="6"/>
        <v>-0.23</v>
      </c>
      <c r="J114" s="396">
        <f t="shared" si="7"/>
        <v>-0.39</v>
      </c>
      <c r="N114" s="126"/>
      <c r="O114" s="126"/>
      <c r="R114" s="121"/>
    </row>
    <row r="115" spans="1:18">
      <c r="A115" s="333" t="s">
        <v>319</v>
      </c>
      <c r="B115" s="334" t="s">
        <v>515</v>
      </c>
      <c r="C115" s="434" t="s">
        <v>338</v>
      </c>
      <c r="D115" s="333" t="s">
        <v>516</v>
      </c>
      <c r="E115" s="334">
        <v>201509</v>
      </c>
      <c r="F115" s="335">
        <v>-43.04</v>
      </c>
      <c r="G115" s="333">
        <f t="shared" si="8"/>
        <v>7</v>
      </c>
      <c r="H115" s="337">
        <v>1.3083000000000001E-3</v>
      </c>
      <c r="I115" s="335">
        <f t="shared" si="6"/>
        <v>-0.39</v>
      </c>
      <c r="J115" s="396">
        <f t="shared" si="7"/>
        <v>-0.68</v>
      </c>
      <c r="N115" s="126"/>
      <c r="O115" s="126"/>
      <c r="R115" s="121"/>
    </row>
    <row r="116" spans="1:18">
      <c r="A116" s="333" t="s">
        <v>319</v>
      </c>
      <c r="B116" s="334" t="s">
        <v>515</v>
      </c>
      <c r="C116" s="434" t="s">
        <v>338</v>
      </c>
      <c r="D116" s="333" t="s">
        <v>516</v>
      </c>
      <c r="E116" s="334">
        <v>201509</v>
      </c>
      <c r="F116" s="335">
        <v>-2.12</v>
      </c>
      <c r="G116" s="333">
        <f t="shared" si="8"/>
        <v>7</v>
      </c>
      <c r="H116" s="337">
        <v>1.3083000000000001E-3</v>
      </c>
      <c r="I116" s="335">
        <f t="shared" si="6"/>
        <v>-0.02</v>
      </c>
      <c r="J116" s="396">
        <f t="shared" si="7"/>
        <v>-0.03</v>
      </c>
      <c r="N116" s="126"/>
      <c r="O116" s="126"/>
      <c r="R116" s="121"/>
    </row>
    <row r="117" spans="1:18">
      <c r="A117" s="333" t="s">
        <v>319</v>
      </c>
      <c r="B117" s="334" t="s">
        <v>700</v>
      </c>
      <c r="C117" s="434" t="s">
        <v>338</v>
      </c>
      <c r="D117" s="333" t="s">
        <v>701</v>
      </c>
      <c r="E117" s="334">
        <v>201509</v>
      </c>
      <c r="F117" s="335">
        <v>-77.430000000000007</v>
      </c>
      <c r="G117" s="333">
        <f t="shared" si="8"/>
        <v>7</v>
      </c>
      <c r="H117" s="337">
        <v>1.3083000000000001E-3</v>
      </c>
      <c r="I117" s="335">
        <f t="shared" si="6"/>
        <v>-0.71</v>
      </c>
      <c r="J117" s="396">
        <f t="shared" si="7"/>
        <v>-1.22</v>
      </c>
      <c r="N117" s="126"/>
      <c r="O117" s="126"/>
      <c r="R117" s="121"/>
    </row>
    <row r="118" spans="1:18">
      <c r="A118" s="333" t="s">
        <v>319</v>
      </c>
      <c r="B118" s="334" t="s">
        <v>700</v>
      </c>
      <c r="C118" s="434" t="s">
        <v>338</v>
      </c>
      <c r="D118" s="333" t="s">
        <v>701</v>
      </c>
      <c r="E118" s="334">
        <v>201509</v>
      </c>
      <c r="F118" s="335">
        <v>-1.7</v>
      </c>
      <c r="G118" s="333">
        <f t="shared" si="8"/>
        <v>7</v>
      </c>
      <c r="H118" s="337">
        <v>1.3083000000000001E-3</v>
      </c>
      <c r="I118" s="335">
        <f t="shared" ref="I118:I151" si="9">ROUND(F118*G118*H118,2)</f>
        <v>-0.02</v>
      </c>
      <c r="J118" s="396">
        <f t="shared" ref="J118:J151" si="10">ROUND(F118*H118*12,2)</f>
        <v>-0.03</v>
      </c>
      <c r="N118" s="126"/>
      <c r="O118" s="126"/>
      <c r="R118" s="121"/>
    </row>
    <row r="119" spans="1:18">
      <c r="A119" s="333" t="s">
        <v>319</v>
      </c>
      <c r="B119" s="334" t="s">
        <v>735</v>
      </c>
      <c r="C119" s="434" t="s">
        <v>338</v>
      </c>
      <c r="D119" s="333" t="s">
        <v>1058</v>
      </c>
      <c r="E119" s="334">
        <v>201509</v>
      </c>
      <c r="F119" s="335">
        <v>-1520.17</v>
      </c>
      <c r="G119" s="333">
        <f t="shared" si="8"/>
        <v>7</v>
      </c>
      <c r="H119" s="337">
        <v>1.3083000000000001E-3</v>
      </c>
      <c r="I119" s="335">
        <f t="shared" si="9"/>
        <v>-13.92</v>
      </c>
      <c r="J119" s="396">
        <f t="shared" si="10"/>
        <v>-23.87</v>
      </c>
      <c r="N119" s="126"/>
      <c r="O119" s="126"/>
      <c r="R119" s="121"/>
    </row>
    <row r="120" spans="1:18">
      <c r="A120" s="333" t="s">
        <v>319</v>
      </c>
      <c r="B120" s="334" t="s">
        <v>735</v>
      </c>
      <c r="C120" s="434" t="s">
        <v>338</v>
      </c>
      <c r="D120" s="333" t="s">
        <v>1058</v>
      </c>
      <c r="E120" s="334">
        <v>201509</v>
      </c>
      <c r="F120" s="335">
        <v>-2.37</v>
      </c>
      <c r="G120" s="333">
        <f t="shared" si="8"/>
        <v>7</v>
      </c>
      <c r="H120" s="337">
        <v>1.3083000000000001E-3</v>
      </c>
      <c r="I120" s="335">
        <f t="shared" si="9"/>
        <v>-0.02</v>
      </c>
      <c r="J120" s="396">
        <f t="shared" si="10"/>
        <v>-0.04</v>
      </c>
      <c r="N120" s="126"/>
      <c r="O120" s="126"/>
      <c r="R120" s="121"/>
    </row>
    <row r="121" spans="1:18">
      <c r="A121" s="333" t="s">
        <v>319</v>
      </c>
      <c r="B121" s="334" t="s">
        <v>517</v>
      </c>
      <c r="C121" s="434" t="s">
        <v>338</v>
      </c>
      <c r="D121" s="333" t="s">
        <v>518</v>
      </c>
      <c r="E121" s="334">
        <v>201509</v>
      </c>
      <c r="F121" s="335">
        <v>-5.95</v>
      </c>
      <c r="G121" s="333">
        <f t="shared" si="8"/>
        <v>7</v>
      </c>
      <c r="H121" s="337">
        <v>1.3083000000000001E-3</v>
      </c>
      <c r="I121" s="335">
        <f t="shared" si="9"/>
        <v>-0.05</v>
      </c>
      <c r="J121" s="396">
        <f t="shared" si="10"/>
        <v>-0.09</v>
      </c>
      <c r="N121" s="126"/>
      <c r="O121" s="126"/>
      <c r="R121" s="121"/>
    </row>
    <row r="122" spans="1:18">
      <c r="A122" s="333" t="s">
        <v>319</v>
      </c>
      <c r="B122" s="334" t="s">
        <v>517</v>
      </c>
      <c r="C122" s="434" t="s">
        <v>338</v>
      </c>
      <c r="D122" s="333" t="s">
        <v>518</v>
      </c>
      <c r="E122" s="334">
        <v>201509</v>
      </c>
      <c r="F122" s="335">
        <v>-0.08</v>
      </c>
      <c r="G122" s="333">
        <f t="shared" si="8"/>
        <v>7</v>
      </c>
      <c r="H122" s="337">
        <v>1.3083000000000001E-3</v>
      </c>
      <c r="I122" s="335">
        <f t="shared" si="9"/>
        <v>0</v>
      </c>
      <c r="J122" s="396">
        <f t="shared" si="10"/>
        <v>0</v>
      </c>
      <c r="N122" s="126"/>
      <c r="O122" s="126"/>
      <c r="R122" s="121"/>
    </row>
    <row r="123" spans="1:18">
      <c r="A123" s="333" t="s">
        <v>319</v>
      </c>
      <c r="B123" s="334" t="s">
        <v>737</v>
      </c>
      <c r="C123" s="434" t="s">
        <v>338</v>
      </c>
      <c r="D123" s="333" t="s">
        <v>738</v>
      </c>
      <c r="E123" s="334">
        <v>201509</v>
      </c>
      <c r="F123" s="335">
        <v>-2206.46</v>
      </c>
      <c r="G123" s="333">
        <f t="shared" si="8"/>
        <v>7</v>
      </c>
      <c r="H123" s="337">
        <v>1.3083000000000001E-3</v>
      </c>
      <c r="I123" s="335">
        <f t="shared" si="9"/>
        <v>-20.21</v>
      </c>
      <c r="J123" s="396">
        <f t="shared" si="10"/>
        <v>-34.64</v>
      </c>
      <c r="N123" s="126"/>
      <c r="O123" s="126"/>
      <c r="R123" s="121"/>
    </row>
    <row r="124" spans="1:18">
      <c r="A124" s="333" t="s">
        <v>319</v>
      </c>
      <c r="B124" s="334" t="s">
        <v>737</v>
      </c>
      <c r="C124" s="434" t="s">
        <v>338</v>
      </c>
      <c r="D124" s="333" t="s">
        <v>738</v>
      </c>
      <c r="E124" s="334">
        <v>201509</v>
      </c>
      <c r="F124" s="335">
        <v>-15.44</v>
      </c>
      <c r="G124" s="333">
        <f t="shared" si="8"/>
        <v>7</v>
      </c>
      <c r="H124" s="337">
        <v>1.3083000000000001E-3</v>
      </c>
      <c r="I124" s="335">
        <f t="shared" si="9"/>
        <v>-0.14000000000000001</v>
      </c>
      <c r="J124" s="396">
        <f t="shared" si="10"/>
        <v>-0.24</v>
      </c>
      <c r="N124" s="126"/>
      <c r="O124" s="126"/>
      <c r="R124" s="121"/>
    </row>
    <row r="125" spans="1:18">
      <c r="A125" s="333" t="s">
        <v>319</v>
      </c>
      <c r="B125" s="334" t="s">
        <v>519</v>
      </c>
      <c r="C125" s="434" t="s">
        <v>338</v>
      </c>
      <c r="D125" s="333" t="s">
        <v>1059</v>
      </c>
      <c r="E125" s="334">
        <v>201509</v>
      </c>
      <c r="F125" s="335">
        <v>1.96</v>
      </c>
      <c r="G125" s="333">
        <f t="shared" si="8"/>
        <v>7</v>
      </c>
      <c r="H125" s="337">
        <v>1.3083000000000001E-3</v>
      </c>
      <c r="I125" s="335">
        <f t="shared" si="9"/>
        <v>0.02</v>
      </c>
      <c r="J125" s="396">
        <f t="shared" si="10"/>
        <v>0.03</v>
      </c>
      <c r="N125" s="126"/>
      <c r="O125" s="126"/>
      <c r="R125" s="121"/>
    </row>
    <row r="126" spans="1:18">
      <c r="A126" s="333" t="s">
        <v>319</v>
      </c>
      <c r="B126" s="334" t="s">
        <v>519</v>
      </c>
      <c r="C126" s="434" t="s">
        <v>338</v>
      </c>
      <c r="D126" s="333" t="s">
        <v>1059</v>
      </c>
      <c r="E126" s="334">
        <v>201509</v>
      </c>
      <c r="F126" s="335">
        <v>0.12</v>
      </c>
      <c r="G126" s="333">
        <f t="shared" si="8"/>
        <v>7</v>
      </c>
      <c r="H126" s="337">
        <v>1.3083000000000001E-3</v>
      </c>
      <c r="I126" s="335">
        <f t="shared" si="9"/>
        <v>0</v>
      </c>
      <c r="J126" s="396">
        <f t="shared" si="10"/>
        <v>0</v>
      </c>
      <c r="N126" s="126"/>
      <c r="O126" s="126"/>
      <c r="R126" s="121"/>
    </row>
    <row r="127" spans="1:18">
      <c r="A127" s="333" t="s">
        <v>319</v>
      </c>
      <c r="B127" s="334" t="s">
        <v>739</v>
      </c>
      <c r="C127" s="434" t="s">
        <v>338</v>
      </c>
      <c r="D127" s="333" t="s">
        <v>1060</v>
      </c>
      <c r="E127" s="334">
        <v>201509</v>
      </c>
      <c r="F127" s="335">
        <v>-1985.71</v>
      </c>
      <c r="G127" s="333">
        <f t="shared" si="8"/>
        <v>7</v>
      </c>
      <c r="H127" s="337">
        <v>1.3083000000000001E-3</v>
      </c>
      <c r="I127" s="335">
        <f t="shared" si="9"/>
        <v>-18.190000000000001</v>
      </c>
      <c r="J127" s="396">
        <f t="shared" si="10"/>
        <v>-31.17</v>
      </c>
      <c r="N127" s="126"/>
      <c r="O127" s="126"/>
      <c r="R127" s="121"/>
    </row>
    <row r="128" spans="1:18">
      <c r="A128" s="333" t="s">
        <v>319</v>
      </c>
      <c r="B128" s="334" t="s">
        <v>739</v>
      </c>
      <c r="C128" s="434" t="s">
        <v>338</v>
      </c>
      <c r="D128" s="333" t="s">
        <v>1060</v>
      </c>
      <c r="E128" s="334">
        <v>201509</v>
      </c>
      <c r="F128" s="335">
        <v>-38.81</v>
      </c>
      <c r="G128" s="333">
        <f t="shared" si="8"/>
        <v>7</v>
      </c>
      <c r="H128" s="337">
        <v>1.3083000000000001E-3</v>
      </c>
      <c r="I128" s="335">
        <f t="shared" si="9"/>
        <v>-0.36</v>
      </c>
      <c r="J128" s="396">
        <f t="shared" si="10"/>
        <v>-0.61</v>
      </c>
      <c r="N128" s="126"/>
      <c r="O128" s="126"/>
      <c r="R128" s="121"/>
    </row>
    <row r="129" spans="1:18" ht="15">
      <c r="A129" s="333" t="s">
        <v>319</v>
      </c>
      <c r="B129" s="334" t="s">
        <v>948</v>
      </c>
      <c r="C129" s="435" t="s">
        <v>338</v>
      </c>
      <c r="D129" s="333" t="s">
        <v>949</v>
      </c>
      <c r="E129" s="334">
        <v>201511</v>
      </c>
      <c r="F129" s="335">
        <v>-85.11</v>
      </c>
      <c r="G129" s="333">
        <f t="shared" si="8"/>
        <v>5</v>
      </c>
      <c r="H129" s="337">
        <v>1.3083000000000001E-3</v>
      </c>
      <c r="I129" s="335">
        <f t="shared" si="9"/>
        <v>-0.56000000000000005</v>
      </c>
      <c r="J129" s="396">
        <f t="shared" si="10"/>
        <v>-1.34</v>
      </c>
      <c r="N129" s="126"/>
      <c r="O129" s="126"/>
      <c r="R129" s="121"/>
    </row>
    <row r="130" spans="1:18">
      <c r="A130" s="333" t="s">
        <v>319</v>
      </c>
      <c r="B130" s="334" t="s">
        <v>521</v>
      </c>
      <c r="C130" s="434" t="s">
        <v>338</v>
      </c>
      <c r="D130" s="333" t="s">
        <v>602</v>
      </c>
      <c r="E130" s="334">
        <v>201509</v>
      </c>
      <c r="F130" s="335">
        <v>5.18</v>
      </c>
      <c r="G130" s="333">
        <f t="shared" si="8"/>
        <v>7</v>
      </c>
      <c r="H130" s="337">
        <v>1.3083000000000001E-3</v>
      </c>
      <c r="I130" s="335">
        <f t="shared" si="9"/>
        <v>0.05</v>
      </c>
      <c r="J130" s="396">
        <f t="shared" si="10"/>
        <v>0.08</v>
      </c>
      <c r="N130" s="126"/>
      <c r="O130" s="126"/>
      <c r="R130" s="121"/>
    </row>
    <row r="131" spans="1:18">
      <c r="A131" s="333" t="s">
        <v>319</v>
      </c>
      <c r="B131" s="334" t="s">
        <v>521</v>
      </c>
      <c r="C131" s="434" t="s">
        <v>338</v>
      </c>
      <c r="D131" s="333" t="s">
        <v>602</v>
      </c>
      <c r="E131" s="334">
        <v>201509</v>
      </c>
      <c r="F131" s="335">
        <v>0.06</v>
      </c>
      <c r="G131" s="333">
        <f t="shared" si="8"/>
        <v>7</v>
      </c>
      <c r="H131" s="337">
        <v>1.3083000000000001E-3</v>
      </c>
      <c r="I131" s="335">
        <f t="shared" si="9"/>
        <v>0</v>
      </c>
      <c r="J131" s="396">
        <f t="shared" si="10"/>
        <v>0</v>
      </c>
      <c r="N131" s="126"/>
      <c r="O131" s="126"/>
      <c r="R131" s="121"/>
    </row>
    <row r="132" spans="1:18">
      <c r="A132" s="333" t="s">
        <v>319</v>
      </c>
      <c r="B132" s="334" t="s">
        <v>572</v>
      </c>
      <c r="C132" s="434" t="s">
        <v>338</v>
      </c>
      <c r="D132" s="333" t="s">
        <v>1061</v>
      </c>
      <c r="E132" s="334">
        <v>201509</v>
      </c>
      <c r="F132" s="335">
        <v>-780.84</v>
      </c>
      <c r="G132" s="333">
        <f t="shared" si="8"/>
        <v>7</v>
      </c>
      <c r="H132" s="337">
        <v>1.3083000000000001E-3</v>
      </c>
      <c r="I132" s="335">
        <f t="shared" si="9"/>
        <v>-7.15</v>
      </c>
      <c r="J132" s="396">
        <f t="shared" si="10"/>
        <v>-12.26</v>
      </c>
      <c r="N132" s="126"/>
      <c r="O132" s="126"/>
      <c r="R132" s="121"/>
    </row>
    <row r="133" spans="1:18">
      <c r="A133" s="333" t="s">
        <v>319</v>
      </c>
      <c r="B133" s="334" t="s">
        <v>572</v>
      </c>
      <c r="C133" s="434" t="s">
        <v>338</v>
      </c>
      <c r="D133" s="333" t="s">
        <v>1061</v>
      </c>
      <c r="E133" s="334">
        <v>201509</v>
      </c>
      <c r="F133" s="335">
        <v>-9.65</v>
      </c>
      <c r="G133" s="333">
        <f t="shared" si="8"/>
        <v>7</v>
      </c>
      <c r="H133" s="337">
        <v>1.3083000000000001E-3</v>
      </c>
      <c r="I133" s="335">
        <f t="shared" si="9"/>
        <v>-0.09</v>
      </c>
      <c r="J133" s="396">
        <f t="shared" si="10"/>
        <v>-0.15</v>
      </c>
      <c r="N133" s="126"/>
      <c r="O133" s="126"/>
      <c r="R133" s="121"/>
    </row>
    <row r="134" spans="1:18">
      <c r="A134" s="333" t="s">
        <v>326</v>
      </c>
      <c r="B134" s="334" t="s">
        <v>702</v>
      </c>
      <c r="C134" s="434" t="s">
        <v>338</v>
      </c>
      <c r="D134" s="333" t="s">
        <v>1062</v>
      </c>
      <c r="E134" s="334">
        <v>201509</v>
      </c>
      <c r="F134" s="335">
        <v>-4.3899999999999997</v>
      </c>
      <c r="G134" s="333">
        <f t="shared" ref="G134:G197" si="11">VLOOKUP(E134,$N$6:$O$35,2,FALSE)</f>
        <v>7</v>
      </c>
      <c r="H134" s="337">
        <v>1.1999999999999999E-3</v>
      </c>
      <c r="I134" s="335">
        <f t="shared" si="9"/>
        <v>-0.04</v>
      </c>
      <c r="J134" s="396">
        <f t="shared" si="10"/>
        <v>-0.06</v>
      </c>
      <c r="N134" s="126"/>
      <c r="O134" s="126"/>
      <c r="R134" s="121"/>
    </row>
    <row r="135" spans="1:18">
      <c r="A135" s="333" t="s">
        <v>319</v>
      </c>
      <c r="B135" s="334" t="s">
        <v>702</v>
      </c>
      <c r="C135" s="434" t="s">
        <v>338</v>
      </c>
      <c r="D135" s="333" t="s">
        <v>1062</v>
      </c>
      <c r="E135" s="334">
        <v>201509</v>
      </c>
      <c r="F135" s="335">
        <v>-34.340000000000003</v>
      </c>
      <c r="G135" s="333">
        <f t="shared" si="11"/>
        <v>7</v>
      </c>
      <c r="H135" s="337">
        <v>1.3083000000000001E-3</v>
      </c>
      <c r="I135" s="335">
        <f t="shared" si="9"/>
        <v>-0.31</v>
      </c>
      <c r="J135" s="396">
        <f t="shared" si="10"/>
        <v>-0.54</v>
      </c>
      <c r="N135" s="126"/>
      <c r="O135" s="126"/>
      <c r="R135" s="121"/>
    </row>
    <row r="136" spans="1:18">
      <c r="A136" s="333" t="s">
        <v>319</v>
      </c>
      <c r="B136" s="334" t="s">
        <v>702</v>
      </c>
      <c r="C136" s="434" t="s">
        <v>338</v>
      </c>
      <c r="D136" s="333" t="s">
        <v>1062</v>
      </c>
      <c r="E136" s="334">
        <v>201509</v>
      </c>
      <c r="F136" s="335">
        <v>-0.70000000000000007</v>
      </c>
      <c r="G136" s="333">
        <f t="shared" si="11"/>
        <v>7</v>
      </c>
      <c r="H136" s="337">
        <v>1.3083000000000001E-3</v>
      </c>
      <c r="I136" s="335">
        <f t="shared" si="9"/>
        <v>-0.01</v>
      </c>
      <c r="J136" s="396">
        <f t="shared" si="10"/>
        <v>-0.01</v>
      </c>
      <c r="N136" s="126"/>
      <c r="O136" s="126"/>
      <c r="R136" s="121"/>
    </row>
    <row r="137" spans="1:18">
      <c r="A137" s="333" t="s">
        <v>319</v>
      </c>
      <c r="B137" s="334" t="s">
        <v>523</v>
      </c>
      <c r="C137" s="434" t="s">
        <v>338</v>
      </c>
      <c r="D137" s="333" t="s">
        <v>524</v>
      </c>
      <c r="E137" s="334">
        <v>201509</v>
      </c>
      <c r="F137" s="335">
        <v>-5.15</v>
      </c>
      <c r="G137" s="333">
        <f t="shared" si="11"/>
        <v>7</v>
      </c>
      <c r="H137" s="337">
        <v>1.3083000000000001E-3</v>
      </c>
      <c r="I137" s="335">
        <f t="shared" si="9"/>
        <v>-0.05</v>
      </c>
      <c r="J137" s="396">
        <f t="shared" si="10"/>
        <v>-0.08</v>
      </c>
      <c r="N137" s="126"/>
      <c r="O137" s="126"/>
      <c r="R137" s="121"/>
    </row>
    <row r="138" spans="1:18">
      <c r="A138" s="333" t="s">
        <v>319</v>
      </c>
      <c r="B138" s="334" t="s">
        <v>525</v>
      </c>
      <c r="C138" s="434" t="s">
        <v>338</v>
      </c>
      <c r="D138" s="333" t="s">
        <v>603</v>
      </c>
      <c r="E138" s="334">
        <v>201509</v>
      </c>
      <c r="F138" s="335">
        <v>-4.45</v>
      </c>
      <c r="G138" s="333">
        <f t="shared" si="11"/>
        <v>7</v>
      </c>
      <c r="H138" s="337">
        <v>1.3083000000000001E-3</v>
      </c>
      <c r="I138" s="335">
        <f t="shared" si="9"/>
        <v>-0.04</v>
      </c>
      <c r="J138" s="396">
        <f t="shared" si="10"/>
        <v>-7.0000000000000007E-2</v>
      </c>
      <c r="N138" s="126"/>
      <c r="O138" s="126"/>
      <c r="R138" s="121"/>
    </row>
    <row r="139" spans="1:18">
      <c r="A139" s="333" t="s">
        <v>319</v>
      </c>
      <c r="B139" s="334" t="s">
        <v>525</v>
      </c>
      <c r="C139" s="434" t="s">
        <v>338</v>
      </c>
      <c r="D139" s="333" t="s">
        <v>603</v>
      </c>
      <c r="E139" s="334">
        <v>201509</v>
      </c>
      <c r="F139" s="335">
        <v>-0.08</v>
      </c>
      <c r="G139" s="333">
        <f t="shared" si="11"/>
        <v>7</v>
      </c>
      <c r="H139" s="337">
        <v>1.3083000000000001E-3</v>
      </c>
      <c r="I139" s="335">
        <f t="shared" si="9"/>
        <v>0</v>
      </c>
      <c r="J139" s="396">
        <f t="shared" si="10"/>
        <v>0</v>
      </c>
      <c r="N139" s="126"/>
      <c r="O139" s="126"/>
      <c r="R139" s="121"/>
    </row>
    <row r="140" spans="1:18">
      <c r="A140" s="333" t="s">
        <v>319</v>
      </c>
      <c r="B140" s="334" t="s">
        <v>483</v>
      </c>
      <c r="C140" s="434" t="s">
        <v>338</v>
      </c>
      <c r="D140" s="333" t="s">
        <v>1063</v>
      </c>
      <c r="E140" s="334">
        <v>201509</v>
      </c>
      <c r="F140" s="335">
        <v>-2.54</v>
      </c>
      <c r="G140" s="333">
        <f t="shared" si="11"/>
        <v>7</v>
      </c>
      <c r="H140" s="337">
        <v>1.3083000000000001E-3</v>
      </c>
      <c r="I140" s="335">
        <f t="shared" si="9"/>
        <v>-0.02</v>
      </c>
      <c r="J140" s="396">
        <f t="shared" si="10"/>
        <v>-0.04</v>
      </c>
      <c r="N140" s="126"/>
      <c r="O140" s="126"/>
      <c r="R140" s="121"/>
    </row>
    <row r="141" spans="1:18">
      <c r="A141" s="333" t="s">
        <v>319</v>
      </c>
      <c r="B141" s="334" t="s">
        <v>483</v>
      </c>
      <c r="C141" s="434" t="s">
        <v>338</v>
      </c>
      <c r="D141" s="333" t="s">
        <v>1063</v>
      </c>
      <c r="E141" s="334">
        <v>201509</v>
      </c>
      <c r="F141" s="335">
        <v>-0.05</v>
      </c>
      <c r="G141" s="333">
        <f t="shared" si="11"/>
        <v>7</v>
      </c>
      <c r="H141" s="337">
        <v>1.3083000000000001E-3</v>
      </c>
      <c r="I141" s="335">
        <f t="shared" si="9"/>
        <v>0</v>
      </c>
      <c r="J141" s="396">
        <f t="shared" si="10"/>
        <v>0</v>
      </c>
      <c r="N141" s="126"/>
      <c r="O141" s="126"/>
      <c r="R141" s="121"/>
    </row>
    <row r="142" spans="1:18">
      <c r="A142" s="333" t="s">
        <v>319</v>
      </c>
      <c r="B142" s="334" t="s">
        <v>459</v>
      </c>
      <c r="C142" s="434" t="s">
        <v>335</v>
      </c>
      <c r="D142" s="333" t="s">
        <v>460</v>
      </c>
      <c r="E142" s="334">
        <v>201509</v>
      </c>
      <c r="F142" s="335">
        <v>-1.72</v>
      </c>
      <c r="G142" s="333">
        <f t="shared" si="11"/>
        <v>7</v>
      </c>
      <c r="H142" s="337">
        <v>1.3083000000000001E-3</v>
      </c>
      <c r="I142" s="335">
        <f t="shared" si="9"/>
        <v>-0.02</v>
      </c>
      <c r="J142" s="396">
        <f t="shared" si="10"/>
        <v>-0.03</v>
      </c>
      <c r="N142" s="126"/>
      <c r="O142" s="126"/>
      <c r="R142" s="121"/>
    </row>
    <row r="143" spans="1:18">
      <c r="A143" s="333" t="s">
        <v>319</v>
      </c>
      <c r="B143" s="334" t="s">
        <v>459</v>
      </c>
      <c r="C143" s="434" t="s">
        <v>335</v>
      </c>
      <c r="D143" s="333" t="s">
        <v>460</v>
      </c>
      <c r="E143" s="334">
        <v>201509</v>
      </c>
      <c r="F143" s="335">
        <v>-0.09</v>
      </c>
      <c r="G143" s="333">
        <f t="shared" si="11"/>
        <v>7</v>
      </c>
      <c r="H143" s="337">
        <v>1.3083000000000001E-3</v>
      </c>
      <c r="I143" s="335">
        <f t="shared" si="9"/>
        <v>0</v>
      </c>
      <c r="J143" s="396">
        <f t="shared" si="10"/>
        <v>0</v>
      </c>
      <c r="N143" s="126"/>
      <c r="O143" s="126"/>
      <c r="R143" s="121"/>
    </row>
    <row r="144" spans="1:18">
      <c r="A144" s="333" t="s">
        <v>319</v>
      </c>
      <c r="B144" s="334" t="s">
        <v>527</v>
      </c>
      <c r="C144" s="434" t="s">
        <v>338</v>
      </c>
      <c r="D144" s="333" t="s">
        <v>1064</v>
      </c>
      <c r="E144" s="334">
        <v>201509</v>
      </c>
      <c r="F144" s="335">
        <v>-1.3</v>
      </c>
      <c r="G144" s="333">
        <f t="shared" si="11"/>
        <v>7</v>
      </c>
      <c r="H144" s="337">
        <v>1.3083000000000001E-3</v>
      </c>
      <c r="I144" s="335">
        <f t="shared" si="9"/>
        <v>-0.01</v>
      </c>
      <c r="J144" s="396">
        <f t="shared" si="10"/>
        <v>-0.02</v>
      </c>
      <c r="N144" s="126"/>
      <c r="O144" s="126"/>
      <c r="R144" s="121"/>
    </row>
    <row r="145" spans="1:18">
      <c r="A145" s="333" t="s">
        <v>319</v>
      </c>
      <c r="B145" s="334" t="s">
        <v>528</v>
      </c>
      <c r="C145" s="434" t="s">
        <v>338</v>
      </c>
      <c r="D145" s="333" t="s">
        <v>607</v>
      </c>
      <c r="E145" s="334">
        <v>201509</v>
      </c>
      <c r="F145" s="335">
        <v>-123.62</v>
      </c>
      <c r="G145" s="333">
        <f t="shared" si="11"/>
        <v>7</v>
      </c>
      <c r="H145" s="337">
        <v>1.3083000000000001E-3</v>
      </c>
      <c r="I145" s="335">
        <f t="shared" si="9"/>
        <v>-1.1299999999999999</v>
      </c>
      <c r="J145" s="396">
        <f t="shared" si="10"/>
        <v>-1.94</v>
      </c>
      <c r="N145" s="126"/>
      <c r="O145" s="126"/>
      <c r="R145" s="121"/>
    </row>
    <row r="146" spans="1:18">
      <c r="A146" s="333" t="s">
        <v>319</v>
      </c>
      <c r="B146" s="334" t="s">
        <v>528</v>
      </c>
      <c r="C146" s="434" t="s">
        <v>338</v>
      </c>
      <c r="D146" s="333" t="s">
        <v>607</v>
      </c>
      <c r="E146" s="334">
        <v>201509</v>
      </c>
      <c r="F146" s="335">
        <v>-5.62</v>
      </c>
      <c r="G146" s="333">
        <f t="shared" si="11"/>
        <v>7</v>
      </c>
      <c r="H146" s="337">
        <v>1.3083000000000001E-3</v>
      </c>
      <c r="I146" s="335">
        <f t="shared" si="9"/>
        <v>-0.05</v>
      </c>
      <c r="J146" s="396">
        <f t="shared" si="10"/>
        <v>-0.09</v>
      </c>
      <c r="N146" s="126"/>
      <c r="O146" s="126"/>
      <c r="R146" s="121"/>
    </row>
    <row r="147" spans="1:18">
      <c r="A147" s="333" t="s">
        <v>319</v>
      </c>
      <c r="B147" s="334" t="s">
        <v>530</v>
      </c>
      <c r="C147" s="434" t="s">
        <v>338</v>
      </c>
      <c r="D147" s="333" t="s">
        <v>531</v>
      </c>
      <c r="E147" s="334">
        <v>201509</v>
      </c>
      <c r="F147" s="335">
        <v>-3.64</v>
      </c>
      <c r="G147" s="333">
        <f t="shared" si="11"/>
        <v>7</v>
      </c>
      <c r="H147" s="337">
        <v>1.3083000000000001E-3</v>
      </c>
      <c r="I147" s="335">
        <f t="shared" si="9"/>
        <v>-0.03</v>
      </c>
      <c r="J147" s="396">
        <f t="shared" si="10"/>
        <v>-0.06</v>
      </c>
      <c r="N147" s="126"/>
      <c r="O147" s="126"/>
      <c r="R147" s="121"/>
    </row>
    <row r="148" spans="1:18">
      <c r="A148" s="333" t="s">
        <v>319</v>
      </c>
      <c r="B148" s="334" t="s">
        <v>530</v>
      </c>
      <c r="C148" s="434" t="s">
        <v>338</v>
      </c>
      <c r="D148" s="333" t="s">
        <v>531</v>
      </c>
      <c r="E148" s="334">
        <v>201509</v>
      </c>
      <c r="F148" s="335">
        <v>-0.08</v>
      </c>
      <c r="G148" s="333">
        <f t="shared" si="11"/>
        <v>7</v>
      </c>
      <c r="H148" s="337">
        <v>1.3083000000000001E-3</v>
      </c>
      <c r="I148" s="335">
        <f t="shared" si="9"/>
        <v>0</v>
      </c>
      <c r="J148" s="396">
        <f t="shared" si="10"/>
        <v>0</v>
      </c>
      <c r="N148" s="126"/>
      <c r="O148" s="126"/>
      <c r="R148" s="121"/>
    </row>
    <row r="149" spans="1:18">
      <c r="A149" s="333" t="s">
        <v>319</v>
      </c>
      <c r="B149" s="334" t="s">
        <v>532</v>
      </c>
      <c r="C149" s="434" t="s">
        <v>338</v>
      </c>
      <c r="D149" s="333" t="s">
        <v>533</v>
      </c>
      <c r="E149" s="334">
        <v>201509</v>
      </c>
      <c r="F149" s="335">
        <v>-7.28</v>
      </c>
      <c r="G149" s="333">
        <f t="shared" si="11"/>
        <v>7</v>
      </c>
      <c r="H149" s="337">
        <v>1.3083000000000001E-3</v>
      </c>
      <c r="I149" s="335">
        <f t="shared" si="9"/>
        <v>-7.0000000000000007E-2</v>
      </c>
      <c r="J149" s="396">
        <f t="shared" si="10"/>
        <v>-0.11</v>
      </c>
      <c r="N149" s="126"/>
      <c r="O149" s="126"/>
      <c r="R149" s="121"/>
    </row>
    <row r="150" spans="1:18">
      <c r="A150" s="333" t="s">
        <v>319</v>
      </c>
      <c r="B150" s="334" t="s">
        <v>532</v>
      </c>
      <c r="C150" s="434" t="s">
        <v>338</v>
      </c>
      <c r="D150" s="333" t="s">
        <v>533</v>
      </c>
      <c r="E150" s="334">
        <v>201509</v>
      </c>
      <c r="F150" s="335">
        <v>-0.49</v>
      </c>
      <c r="G150" s="333">
        <f t="shared" si="11"/>
        <v>7</v>
      </c>
      <c r="H150" s="337">
        <v>1.3083000000000001E-3</v>
      </c>
      <c r="I150" s="335">
        <f t="shared" si="9"/>
        <v>0</v>
      </c>
      <c r="J150" s="396">
        <f t="shared" si="10"/>
        <v>-0.01</v>
      </c>
      <c r="N150" s="126"/>
      <c r="O150" s="126"/>
      <c r="R150" s="121"/>
    </row>
    <row r="151" spans="1:18">
      <c r="A151" s="333" t="s">
        <v>319</v>
      </c>
      <c r="B151" s="334" t="s">
        <v>534</v>
      </c>
      <c r="C151" s="434" t="s">
        <v>338</v>
      </c>
      <c r="D151" s="333" t="s">
        <v>605</v>
      </c>
      <c r="E151" s="334">
        <v>201509</v>
      </c>
      <c r="F151" s="335">
        <v>-9.06</v>
      </c>
      <c r="G151" s="333">
        <f t="shared" si="11"/>
        <v>7</v>
      </c>
      <c r="H151" s="337">
        <v>1.3083000000000001E-3</v>
      </c>
      <c r="I151" s="335">
        <f t="shared" si="9"/>
        <v>-0.08</v>
      </c>
      <c r="J151" s="396">
        <f t="shared" si="10"/>
        <v>-0.14000000000000001</v>
      </c>
      <c r="N151" s="126"/>
      <c r="O151" s="126"/>
      <c r="R151" s="121"/>
    </row>
    <row r="152" spans="1:18">
      <c r="A152" s="333" t="s">
        <v>319</v>
      </c>
      <c r="B152" s="334" t="s">
        <v>536</v>
      </c>
      <c r="C152" s="434" t="s">
        <v>338</v>
      </c>
      <c r="D152" s="333" t="s">
        <v>604</v>
      </c>
      <c r="E152" s="334">
        <v>201509</v>
      </c>
      <c r="F152" s="335">
        <v>-6.12</v>
      </c>
      <c r="G152" s="333">
        <f t="shared" si="11"/>
        <v>7</v>
      </c>
      <c r="H152" s="337">
        <v>1.3083000000000001E-3</v>
      </c>
      <c r="I152" s="335">
        <f>ROUND(F152*G152*H152,2)</f>
        <v>-0.06</v>
      </c>
      <c r="J152" s="396">
        <f>ROUND(F152*H152*12,2)</f>
        <v>-0.1</v>
      </c>
      <c r="N152" s="126"/>
      <c r="O152" s="126"/>
      <c r="R152" s="121"/>
    </row>
    <row r="153" spans="1:18">
      <c r="A153" s="333" t="s">
        <v>319</v>
      </c>
      <c r="B153" s="334" t="s">
        <v>536</v>
      </c>
      <c r="C153" s="434" t="s">
        <v>338</v>
      </c>
      <c r="D153" s="333" t="s">
        <v>604</v>
      </c>
      <c r="E153" s="334">
        <v>201509</v>
      </c>
      <c r="F153" s="335">
        <v>-0.24</v>
      </c>
      <c r="G153" s="333">
        <f t="shared" si="11"/>
        <v>7</v>
      </c>
      <c r="H153" s="337">
        <v>1.3083000000000001E-3</v>
      </c>
      <c r="I153" s="335">
        <f t="shared" ref="I153:I159" si="12">ROUND(F153*G153*H153,2)</f>
        <v>0</v>
      </c>
      <c r="J153" s="396">
        <f t="shared" ref="J153:J159" si="13">ROUND(F153*H153*12,2)</f>
        <v>0</v>
      </c>
      <c r="N153" s="126"/>
      <c r="O153" s="126"/>
      <c r="R153" s="121"/>
    </row>
    <row r="154" spans="1:18">
      <c r="A154" s="333" t="s">
        <v>319</v>
      </c>
      <c r="B154" s="334" t="s">
        <v>538</v>
      </c>
      <c r="C154" s="434" t="s">
        <v>338</v>
      </c>
      <c r="D154" s="333" t="s">
        <v>539</v>
      </c>
      <c r="E154" s="334">
        <v>201509</v>
      </c>
      <c r="F154" s="335">
        <v>-0.19</v>
      </c>
      <c r="G154" s="333">
        <f t="shared" si="11"/>
        <v>7</v>
      </c>
      <c r="H154" s="337">
        <v>1.3083000000000001E-3</v>
      </c>
      <c r="I154" s="335">
        <f t="shared" si="12"/>
        <v>0</v>
      </c>
      <c r="J154" s="396">
        <f t="shared" si="13"/>
        <v>0</v>
      </c>
      <c r="N154" s="126"/>
      <c r="O154" s="126"/>
      <c r="R154" s="121"/>
    </row>
    <row r="155" spans="1:18">
      <c r="A155" s="333" t="s">
        <v>319</v>
      </c>
      <c r="B155" s="334" t="s">
        <v>538</v>
      </c>
      <c r="C155" s="434" t="s">
        <v>338</v>
      </c>
      <c r="D155" s="333" t="s">
        <v>539</v>
      </c>
      <c r="E155" s="334">
        <v>201509</v>
      </c>
      <c r="F155" s="335">
        <v>-0.02</v>
      </c>
      <c r="G155" s="333">
        <f t="shared" si="11"/>
        <v>7</v>
      </c>
      <c r="H155" s="337">
        <v>1.3083000000000001E-3</v>
      </c>
      <c r="I155" s="335">
        <f t="shared" si="12"/>
        <v>0</v>
      </c>
      <c r="J155" s="396">
        <f t="shared" si="13"/>
        <v>0</v>
      </c>
      <c r="N155" s="126"/>
      <c r="O155" s="126"/>
      <c r="R155" s="121"/>
    </row>
    <row r="156" spans="1:18">
      <c r="A156" s="333" t="s">
        <v>319</v>
      </c>
      <c r="B156" s="334" t="s">
        <v>540</v>
      </c>
      <c r="C156" s="434" t="s">
        <v>338</v>
      </c>
      <c r="D156" s="333" t="s">
        <v>608</v>
      </c>
      <c r="E156" s="334">
        <v>201509</v>
      </c>
      <c r="F156" s="335">
        <v>4.5200000000000005</v>
      </c>
      <c r="G156" s="333">
        <f t="shared" si="11"/>
        <v>7</v>
      </c>
      <c r="H156" s="337">
        <v>1.3083000000000001E-3</v>
      </c>
      <c r="I156" s="335">
        <f t="shared" si="12"/>
        <v>0.04</v>
      </c>
      <c r="J156" s="396">
        <f t="shared" si="13"/>
        <v>7.0000000000000007E-2</v>
      </c>
      <c r="N156" s="126"/>
      <c r="O156" s="126"/>
      <c r="R156" s="121"/>
    </row>
    <row r="157" spans="1:18">
      <c r="A157" s="333" t="s">
        <v>319</v>
      </c>
      <c r="B157" s="334" t="s">
        <v>540</v>
      </c>
      <c r="C157" s="434" t="s">
        <v>338</v>
      </c>
      <c r="D157" s="333" t="s">
        <v>608</v>
      </c>
      <c r="E157" s="334">
        <v>201509</v>
      </c>
      <c r="F157" s="335">
        <v>0.72</v>
      </c>
      <c r="G157" s="333">
        <f t="shared" si="11"/>
        <v>7</v>
      </c>
      <c r="H157" s="337">
        <v>1.3083000000000001E-3</v>
      </c>
      <c r="I157" s="335">
        <f t="shared" si="12"/>
        <v>0.01</v>
      </c>
      <c r="J157" s="396">
        <f t="shared" si="13"/>
        <v>0.01</v>
      </c>
      <c r="N157" s="126"/>
      <c r="O157" s="126"/>
      <c r="R157" s="121"/>
    </row>
    <row r="158" spans="1:18">
      <c r="A158" s="333" t="s">
        <v>319</v>
      </c>
      <c r="B158" s="334" t="s">
        <v>542</v>
      </c>
      <c r="C158" s="434" t="s">
        <v>338</v>
      </c>
      <c r="D158" s="333" t="s">
        <v>609</v>
      </c>
      <c r="E158" s="334">
        <v>201509</v>
      </c>
      <c r="F158" s="335">
        <v>-5.48</v>
      </c>
      <c r="G158" s="333">
        <f t="shared" si="11"/>
        <v>7</v>
      </c>
      <c r="H158" s="337">
        <v>1.3083000000000001E-3</v>
      </c>
      <c r="I158" s="335">
        <f t="shared" si="12"/>
        <v>-0.05</v>
      </c>
      <c r="J158" s="396">
        <f t="shared" si="13"/>
        <v>-0.09</v>
      </c>
      <c r="N158" s="126"/>
      <c r="O158" s="126"/>
      <c r="R158" s="121"/>
    </row>
    <row r="159" spans="1:18">
      <c r="A159" s="333" t="s">
        <v>319</v>
      </c>
      <c r="B159" s="334" t="s">
        <v>542</v>
      </c>
      <c r="C159" s="434" t="s">
        <v>338</v>
      </c>
      <c r="D159" s="333" t="s">
        <v>609</v>
      </c>
      <c r="E159" s="334">
        <v>201509</v>
      </c>
      <c r="F159" s="335">
        <v>-0.41000000000000003</v>
      </c>
      <c r="G159" s="333">
        <f t="shared" si="11"/>
        <v>7</v>
      </c>
      <c r="H159" s="337">
        <v>1.3083000000000001E-3</v>
      </c>
      <c r="I159" s="335">
        <f t="shared" si="12"/>
        <v>0</v>
      </c>
      <c r="J159" s="396">
        <f t="shared" si="13"/>
        <v>-0.01</v>
      </c>
      <c r="N159" s="126"/>
      <c r="O159" s="126"/>
      <c r="R159" s="121"/>
    </row>
    <row r="160" spans="1:18">
      <c r="A160" s="333" t="s">
        <v>319</v>
      </c>
      <c r="B160" s="334" t="s">
        <v>544</v>
      </c>
      <c r="C160" s="434" t="s">
        <v>338</v>
      </c>
      <c r="D160" s="333" t="s">
        <v>610</v>
      </c>
      <c r="E160" s="334">
        <v>201509</v>
      </c>
      <c r="F160" s="335">
        <v>-7.24</v>
      </c>
      <c r="G160" s="333">
        <f t="shared" si="11"/>
        <v>7</v>
      </c>
      <c r="H160" s="337">
        <v>1.3083000000000001E-3</v>
      </c>
      <c r="I160" s="335">
        <f>ROUND(F160*G160*H160,2)</f>
        <v>-7.0000000000000007E-2</v>
      </c>
      <c r="J160" s="396">
        <f>ROUND(F160*H160*12,2)</f>
        <v>-0.11</v>
      </c>
      <c r="N160" s="126"/>
      <c r="O160" s="126"/>
      <c r="R160" s="121"/>
    </row>
    <row r="161" spans="1:18">
      <c r="A161" s="333" t="s">
        <v>319</v>
      </c>
      <c r="B161" s="334" t="s">
        <v>544</v>
      </c>
      <c r="C161" s="434" t="s">
        <v>338</v>
      </c>
      <c r="D161" s="333" t="s">
        <v>610</v>
      </c>
      <c r="E161" s="334">
        <v>201509</v>
      </c>
      <c r="F161" s="335">
        <v>-0.17</v>
      </c>
      <c r="G161" s="333">
        <f t="shared" si="11"/>
        <v>7</v>
      </c>
      <c r="H161" s="337">
        <v>1.3083000000000001E-3</v>
      </c>
      <c r="I161" s="335">
        <f t="shared" ref="I161:I167" si="14">ROUND(F161*G161*H161,2)</f>
        <v>0</v>
      </c>
      <c r="J161" s="396">
        <f t="shared" ref="J161:J167" si="15">ROUND(F161*H161*12,2)</f>
        <v>0</v>
      </c>
      <c r="N161" s="126"/>
      <c r="O161" s="126"/>
      <c r="R161" s="121"/>
    </row>
    <row r="162" spans="1:18">
      <c r="A162" s="333" t="s">
        <v>319</v>
      </c>
      <c r="B162" s="334" t="s">
        <v>546</v>
      </c>
      <c r="C162" s="434" t="s">
        <v>338</v>
      </c>
      <c r="D162" s="333" t="s">
        <v>611</v>
      </c>
      <c r="E162" s="334">
        <v>201509</v>
      </c>
      <c r="F162" s="335">
        <v>-9.5</v>
      </c>
      <c r="G162" s="333">
        <f t="shared" si="11"/>
        <v>7</v>
      </c>
      <c r="H162" s="337">
        <v>1.3083000000000001E-3</v>
      </c>
      <c r="I162" s="335">
        <f t="shared" si="14"/>
        <v>-0.09</v>
      </c>
      <c r="J162" s="396">
        <f t="shared" si="15"/>
        <v>-0.15</v>
      </c>
      <c r="N162" s="126"/>
      <c r="O162" s="126"/>
      <c r="R162" s="121"/>
    </row>
    <row r="163" spans="1:18">
      <c r="A163" s="333" t="s">
        <v>319</v>
      </c>
      <c r="B163" s="334" t="s">
        <v>546</v>
      </c>
      <c r="C163" s="434" t="s">
        <v>338</v>
      </c>
      <c r="D163" s="333" t="s">
        <v>611</v>
      </c>
      <c r="E163" s="334">
        <v>201509</v>
      </c>
      <c r="F163" s="335">
        <v>-0.47000000000000003</v>
      </c>
      <c r="G163" s="333">
        <f t="shared" si="11"/>
        <v>7</v>
      </c>
      <c r="H163" s="337">
        <v>1.3083000000000001E-3</v>
      </c>
      <c r="I163" s="335">
        <f t="shared" si="14"/>
        <v>0</v>
      </c>
      <c r="J163" s="396">
        <f t="shared" si="15"/>
        <v>-0.01</v>
      </c>
      <c r="N163" s="126"/>
      <c r="O163" s="126"/>
      <c r="R163" s="121"/>
    </row>
    <row r="164" spans="1:18">
      <c r="A164" s="333" t="s">
        <v>319</v>
      </c>
      <c r="B164" s="334" t="s">
        <v>548</v>
      </c>
      <c r="C164" s="434" t="s">
        <v>338</v>
      </c>
      <c r="D164" s="333" t="s">
        <v>814</v>
      </c>
      <c r="E164" s="334">
        <v>201509</v>
      </c>
      <c r="F164" s="335">
        <v>-3.99</v>
      </c>
      <c r="G164" s="333">
        <f t="shared" si="11"/>
        <v>7</v>
      </c>
      <c r="H164" s="337">
        <v>1.3083000000000001E-3</v>
      </c>
      <c r="I164" s="335">
        <f t="shared" si="14"/>
        <v>-0.04</v>
      </c>
      <c r="J164" s="396">
        <f t="shared" si="15"/>
        <v>-0.06</v>
      </c>
      <c r="N164" s="126"/>
      <c r="O164" s="126"/>
      <c r="R164" s="121"/>
    </row>
    <row r="165" spans="1:18">
      <c r="A165" s="333" t="s">
        <v>319</v>
      </c>
      <c r="B165" s="334" t="s">
        <v>548</v>
      </c>
      <c r="C165" s="434" t="s">
        <v>338</v>
      </c>
      <c r="D165" s="333" t="s">
        <v>814</v>
      </c>
      <c r="E165" s="334">
        <v>201509</v>
      </c>
      <c r="F165" s="335">
        <v>-0.13</v>
      </c>
      <c r="G165" s="333">
        <f t="shared" si="11"/>
        <v>7</v>
      </c>
      <c r="H165" s="337">
        <v>1.3083000000000001E-3</v>
      </c>
      <c r="I165" s="335">
        <f t="shared" si="14"/>
        <v>0</v>
      </c>
      <c r="J165" s="396">
        <f t="shared" si="15"/>
        <v>0</v>
      </c>
      <c r="N165" s="126"/>
      <c r="O165" s="126"/>
      <c r="R165" s="121"/>
    </row>
    <row r="166" spans="1:18">
      <c r="A166" s="333" t="s">
        <v>319</v>
      </c>
      <c r="B166" s="334" t="s">
        <v>550</v>
      </c>
      <c r="C166" s="434" t="s">
        <v>335</v>
      </c>
      <c r="D166" s="333" t="s">
        <v>551</v>
      </c>
      <c r="E166" s="334">
        <v>201509</v>
      </c>
      <c r="F166" s="335">
        <v>2.8000000000000003</v>
      </c>
      <c r="G166" s="333">
        <f t="shared" si="11"/>
        <v>7</v>
      </c>
      <c r="H166" s="337">
        <v>1.3083000000000001E-3</v>
      </c>
      <c r="I166" s="335">
        <f t="shared" si="14"/>
        <v>0.03</v>
      </c>
      <c r="J166" s="396">
        <f t="shared" si="15"/>
        <v>0.04</v>
      </c>
      <c r="N166" s="126"/>
      <c r="O166" s="126"/>
      <c r="R166" s="121"/>
    </row>
    <row r="167" spans="1:18">
      <c r="A167" s="333" t="s">
        <v>319</v>
      </c>
      <c r="B167" s="334" t="s">
        <v>550</v>
      </c>
      <c r="C167" s="434" t="s">
        <v>335</v>
      </c>
      <c r="D167" s="333" t="s">
        <v>551</v>
      </c>
      <c r="E167" s="334">
        <v>201509</v>
      </c>
      <c r="F167" s="335">
        <v>0.13</v>
      </c>
      <c r="G167" s="333">
        <f t="shared" si="11"/>
        <v>7</v>
      </c>
      <c r="H167" s="337">
        <v>1.3083000000000001E-3</v>
      </c>
      <c r="I167" s="335">
        <f t="shared" si="14"/>
        <v>0</v>
      </c>
      <c r="J167" s="396">
        <f t="shared" si="15"/>
        <v>0</v>
      </c>
      <c r="N167" s="126"/>
      <c r="O167" s="126"/>
      <c r="R167" s="121"/>
    </row>
    <row r="168" spans="1:18">
      <c r="A168" s="333" t="s">
        <v>319</v>
      </c>
      <c r="B168" s="334" t="s">
        <v>552</v>
      </c>
      <c r="C168" s="434" t="s">
        <v>338</v>
      </c>
      <c r="D168" s="333" t="s">
        <v>553</v>
      </c>
      <c r="E168" s="334">
        <v>201509</v>
      </c>
      <c r="F168" s="335">
        <v>-1.87</v>
      </c>
      <c r="G168" s="333">
        <f t="shared" si="11"/>
        <v>7</v>
      </c>
      <c r="H168" s="337">
        <v>1.3083000000000001E-3</v>
      </c>
      <c r="I168" s="335">
        <f>ROUND(F168*G168*H168,2)</f>
        <v>-0.02</v>
      </c>
      <c r="J168" s="396">
        <f>ROUND(F168*H168*12,2)</f>
        <v>-0.03</v>
      </c>
      <c r="N168" s="126"/>
      <c r="O168" s="126"/>
      <c r="R168" s="121"/>
    </row>
    <row r="169" spans="1:18">
      <c r="A169" s="333" t="s">
        <v>319</v>
      </c>
      <c r="B169" s="334" t="s">
        <v>552</v>
      </c>
      <c r="C169" s="434" t="s">
        <v>338</v>
      </c>
      <c r="D169" s="333" t="s">
        <v>553</v>
      </c>
      <c r="E169" s="334">
        <v>201509</v>
      </c>
      <c r="F169" s="335">
        <v>-0.09</v>
      </c>
      <c r="G169" s="333">
        <f t="shared" si="11"/>
        <v>7</v>
      </c>
      <c r="H169" s="337">
        <v>1.3083000000000001E-3</v>
      </c>
      <c r="I169" s="335">
        <f t="shared" ref="I169:I175" si="16">ROUND(F169*G169*H169,2)</f>
        <v>0</v>
      </c>
      <c r="J169" s="396">
        <f t="shared" ref="J169:J175" si="17">ROUND(F169*H169*12,2)</f>
        <v>0</v>
      </c>
      <c r="N169" s="126"/>
      <c r="O169" s="126"/>
      <c r="R169" s="121"/>
    </row>
    <row r="170" spans="1:18">
      <c r="A170" s="333" t="s">
        <v>319</v>
      </c>
      <c r="B170" s="334" t="s">
        <v>1025</v>
      </c>
      <c r="C170" s="434" t="s">
        <v>338</v>
      </c>
      <c r="D170" s="333" t="s">
        <v>1026</v>
      </c>
      <c r="E170" s="334">
        <v>201509</v>
      </c>
      <c r="F170" s="335">
        <v>-58082.400000000001</v>
      </c>
      <c r="G170" s="333">
        <f t="shared" si="11"/>
        <v>7</v>
      </c>
      <c r="H170" s="337">
        <v>1.3083000000000001E-3</v>
      </c>
      <c r="I170" s="335">
        <f t="shared" si="16"/>
        <v>-531.91999999999996</v>
      </c>
      <c r="J170" s="396">
        <f t="shared" si="17"/>
        <v>-911.87</v>
      </c>
      <c r="N170" s="126"/>
      <c r="O170" s="126"/>
      <c r="R170" s="121"/>
    </row>
    <row r="171" spans="1:18">
      <c r="A171" s="333" t="s">
        <v>319</v>
      </c>
      <c r="B171" s="334" t="s">
        <v>1025</v>
      </c>
      <c r="C171" s="434" t="s">
        <v>338</v>
      </c>
      <c r="D171" s="333" t="s">
        <v>1026</v>
      </c>
      <c r="E171" s="334">
        <v>201509</v>
      </c>
      <c r="F171" s="335">
        <v>-571.95000000000005</v>
      </c>
      <c r="G171" s="333">
        <f t="shared" si="11"/>
        <v>7</v>
      </c>
      <c r="H171" s="337">
        <v>1.3083000000000001E-3</v>
      </c>
      <c r="I171" s="335">
        <f t="shared" si="16"/>
        <v>-5.24</v>
      </c>
      <c r="J171" s="396">
        <f t="shared" si="17"/>
        <v>-8.98</v>
      </c>
      <c r="N171" s="126"/>
      <c r="O171" s="126"/>
      <c r="R171" s="121"/>
    </row>
    <row r="172" spans="1:18" ht="15">
      <c r="A172" s="333" t="s">
        <v>319</v>
      </c>
      <c r="B172" s="334" t="s">
        <v>1025</v>
      </c>
      <c r="C172" s="435" t="s">
        <v>338</v>
      </c>
      <c r="D172" s="333" t="s">
        <v>1026</v>
      </c>
      <c r="E172" s="334">
        <v>201511</v>
      </c>
      <c r="F172" s="335">
        <v>-3690.24</v>
      </c>
      <c r="G172" s="333">
        <f t="shared" si="11"/>
        <v>5</v>
      </c>
      <c r="H172" s="337">
        <v>1.3083000000000001E-3</v>
      </c>
      <c r="I172" s="335">
        <f t="shared" si="16"/>
        <v>-24.14</v>
      </c>
      <c r="J172" s="396">
        <f t="shared" si="17"/>
        <v>-57.94</v>
      </c>
      <c r="N172" s="126"/>
      <c r="O172" s="126"/>
      <c r="R172" s="121"/>
    </row>
    <row r="173" spans="1:18" ht="15">
      <c r="A173" s="333" t="s">
        <v>319</v>
      </c>
      <c r="B173" s="334" t="s">
        <v>1025</v>
      </c>
      <c r="C173" s="435" t="s">
        <v>338</v>
      </c>
      <c r="D173" s="333" t="s">
        <v>1026</v>
      </c>
      <c r="E173" s="334">
        <v>201511</v>
      </c>
      <c r="F173" s="335">
        <v>-36.33</v>
      </c>
      <c r="G173" s="333">
        <f t="shared" si="11"/>
        <v>5</v>
      </c>
      <c r="H173" s="337">
        <v>1.3083000000000001E-3</v>
      </c>
      <c r="I173" s="335">
        <f t="shared" si="16"/>
        <v>-0.24</v>
      </c>
      <c r="J173" s="396">
        <f t="shared" si="17"/>
        <v>-0.56999999999999995</v>
      </c>
      <c r="N173" s="126"/>
      <c r="O173" s="126"/>
      <c r="R173" s="121"/>
    </row>
    <row r="174" spans="1:18">
      <c r="A174" s="333" t="s">
        <v>319</v>
      </c>
      <c r="B174" s="334" t="s">
        <v>554</v>
      </c>
      <c r="C174" s="434" t="s">
        <v>338</v>
      </c>
      <c r="D174" s="333" t="s">
        <v>1065</v>
      </c>
      <c r="E174" s="334">
        <v>201509</v>
      </c>
      <c r="F174" s="335">
        <v>-4.12</v>
      </c>
      <c r="G174" s="333">
        <f t="shared" si="11"/>
        <v>7</v>
      </c>
      <c r="H174" s="337">
        <v>1.3083000000000001E-3</v>
      </c>
      <c r="I174" s="335">
        <f t="shared" si="16"/>
        <v>-0.04</v>
      </c>
      <c r="J174" s="396">
        <f t="shared" si="17"/>
        <v>-0.06</v>
      </c>
      <c r="N174" s="126"/>
      <c r="O174" s="126"/>
      <c r="R174" s="121"/>
    </row>
    <row r="175" spans="1:18">
      <c r="A175" s="333" t="s">
        <v>319</v>
      </c>
      <c r="B175" s="334" t="s">
        <v>554</v>
      </c>
      <c r="C175" s="434" t="s">
        <v>338</v>
      </c>
      <c r="D175" s="333" t="s">
        <v>1065</v>
      </c>
      <c r="E175" s="334">
        <v>201509</v>
      </c>
      <c r="F175" s="335">
        <v>-0.23</v>
      </c>
      <c r="G175" s="333">
        <f t="shared" si="11"/>
        <v>7</v>
      </c>
      <c r="H175" s="337">
        <v>1.3083000000000001E-3</v>
      </c>
      <c r="I175" s="335">
        <f t="shared" si="16"/>
        <v>0</v>
      </c>
      <c r="J175" s="396">
        <f t="shared" si="17"/>
        <v>0</v>
      </c>
      <c r="N175" s="126"/>
      <c r="O175" s="126"/>
      <c r="R175" s="121"/>
    </row>
    <row r="176" spans="1:18">
      <c r="A176" s="333" t="s">
        <v>319</v>
      </c>
      <c r="B176" s="334" t="s">
        <v>556</v>
      </c>
      <c r="C176" s="434" t="s">
        <v>338</v>
      </c>
      <c r="D176" s="333" t="s">
        <v>606</v>
      </c>
      <c r="E176" s="334">
        <v>201509</v>
      </c>
      <c r="F176" s="335">
        <v>-0.36</v>
      </c>
      <c r="G176" s="333">
        <f t="shared" si="11"/>
        <v>7</v>
      </c>
      <c r="H176" s="337">
        <v>1.3083000000000001E-3</v>
      </c>
      <c r="I176" s="335">
        <f>ROUND(F176*G176*H176,2)</f>
        <v>0</v>
      </c>
      <c r="J176" s="396">
        <f>ROUND(F176*H176*12,2)</f>
        <v>-0.01</v>
      </c>
      <c r="N176" s="126"/>
      <c r="O176" s="126"/>
      <c r="R176" s="121"/>
    </row>
    <row r="177" spans="1:18">
      <c r="A177" s="333" t="s">
        <v>319</v>
      </c>
      <c r="B177" s="334" t="s">
        <v>741</v>
      </c>
      <c r="C177" s="434" t="s">
        <v>338</v>
      </c>
      <c r="D177" s="333" t="s">
        <v>1066</v>
      </c>
      <c r="E177" s="334">
        <v>201509</v>
      </c>
      <c r="F177" s="335">
        <v>-509.22</v>
      </c>
      <c r="G177" s="333">
        <f t="shared" si="11"/>
        <v>7</v>
      </c>
      <c r="H177" s="337">
        <v>1.3083000000000001E-3</v>
      </c>
      <c r="I177" s="335">
        <f t="shared" ref="I177:I183" si="18">ROUND(F177*G177*H177,2)</f>
        <v>-4.66</v>
      </c>
      <c r="J177" s="396">
        <f t="shared" ref="J177:J183" si="19">ROUND(F177*H177*12,2)</f>
        <v>-7.99</v>
      </c>
      <c r="N177" s="126"/>
      <c r="O177" s="126"/>
      <c r="R177" s="121"/>
    </row>
    <row r="178" spans="1:18">
      <c r="A178" s="333" t="s">
        <v>319</v>
      </c>
      <c r="B178" s="334" t="s">
        <v>741</v>
      </c>
      <c r="C178" s="434" t="s">
        <v>338</v>
      </c>
      <c r="D178" s="333" t="s">
        <v>1066</v>
      </c>
      <c r="E178" s="334">
        <v>201509</v>
      </c>
      <c r="F178" s="335">
        <v>-12.42</v>
      </c>
      <c r="G178" s="333">
        <f t="shared" si="11"/>
        <v>7</v>
      </c>
      <c r="H178" s="337">
        <v>1.3083000000000001E-3</v>
      </c>
      <c r="I178" s="335">
        <f t="shared" si="18"/>
        <v>-0.11</v>
      </c>
      <c r="J178" s="396">
        <f t="shared" si="19"/>
        <v>-0.19</v>
      </c>
      <c r="N178" s="126"/>
      <c r="O178" s="126"/>
      <c r="R178" s="121"/>
    </row>
    <row r="179" spans="1:18">
      <c r="A179" s="333" t="s">
        <v>319</v>
      </c>
      <c r="B179" s="334" t="s">
        <v>704</v>
      </c>
      <c r="C179" s="434" t="s">
        <v>338</v>
      </c>
      <c r="D179" s="333" t="s">
        <v>1067</v>
      </c>
      <c r="E179" s="334">
        <v>201509</v>
      </c>
      <c r="F179" s="335">
        <v>-22.150000000000002</v>
      </c>
      <c r="G179" s="333">
        <f t="shared" si="11"/>
        <v>7</v>
      </c>
      <c r="H179" s="337">
        <v>1.3083000000000001E-3</v>
      </c>
      <c r="I179" s="335">
        <f t="shared" si="18"/>
        <v>-0.2</v>
      </c>
      <c r="J179" s="396">
        <f t="shared" si="19"/>
        <v>-0.35</v>
      </c>
      <c r="N179" s="126"/>
      <c r="O179" s="126"/>
      <c r="R179" s="121"/>
    </row>
    <row r="180" spans="1:18">
      <c r="A180" s="333" t="s">
        <v>319</v>
      </c>
      <c r="B180" s="334" t="s">
        <v>704</v>
      </c>
      <c r="C180" s="434" t="s">
        <v>338</v>
      </c>
      <c r="D180" s="333" t="s">
        <v>1067</v>
      </c>
      <c r="E180" s="334">
        <v>201509</v>
      </c>
      <c r="F180" s="335">
        <v>-1.28</v>
      </c>
      <c r="G180" s="333">
        <f t="shared" si="11"/>
        <v>7</v>
      </c>
      <c r="H180" s="337">
        <v>1.3083000000000001E-3</v>
      </c>
      <c r="I180" s="335">
        <f t="shared" si="18"/>
        <v>-0.01</v>
      </c>
      <c r="J180" s="396">
        <f t="shared" si="19"/>
        <v>-0.02</v>
      </c>
      <c r="N180" s="126"/>
      <c r="O180" s="126"/>
      <c r="R180" s="121"/>
    </row>
    <row r="181" spans="1:18">
      <c r="A181" s="333" t="s">
        <v>319</v>
      </c>
      <c r="B181" s="334" t="s">
        <v>743</v>
      </c>
      <c r="C181" s="434" t="s">
        <v>338</v>
      </c>
      <c r="D181" s="333" t="s">
        <v>744</v>
      </c>
      <c r="E181" s="334">
        <v>201509</v>
      </c>
      <c r="F181" s="335">
        <v>-447.33</v>
      </c>
      <c r="G181" s="333">
        <f t="shared" si="11"/>
        <v>7</v>
      </c>
      <c r="H181" s="337">
        <v>1.3083000000000001E-3</v>
      </c>
      <c r="I181" s="335">
        <f t="shared" si="18"/>
        <v>-4.0999999999999996</v>
      </c>
      <c r="J181" s="396">
        <f t="shared" si="19"/>
        <v>-7.02</v>
      </c>
      <c r="N181" s="126"/>
      <c r="O181" s="126"/>
      <c r="R181" s="121"/>
    </row>
    <row r="182" spans="1:18">
      <c r="A182" s="333" t="s">
        <v>319</v>
      </c>
      <c r="B182" s="334" t="s">
        <v>743</v>
      </c>
      <c r="C182" s="434" t="s">
        <v>338</v>
      </c>
      <c r="D182" s="333" t="s">
        <v>744</v>
      </c>
      <c r="E182" s="334">
        <v>201509</v>
      </c>
      <c r="F182" s="335">
        <v>-7.5200000000000005</v>
      </c>
      <c r="G182" s="333">
        <f t="shared" si="11"/>
        <v>7</v>
      </c>
      <c r="H182" s="337">
        <v>1.3083000000000001E-3</v>
      </c>
      <c r="I182" s="335">
        <f t="shared" si="18"/>
        <v>-7.0000000000000007E-2</v>
      </c>
      <c r="J182" s="396">
        <f t="shared" si="19"/>
        <v>-0.12</v>
      </c>
      <c r="N182" s="126"/>
      <c r="O182" s="126"/>
      <c r="R182" s="121"/>
    </row>
    <row r="183" spans="1:18">
      <c r="A183" s="333" t="s">
        <v>319</v>
      </c>
      <c r="B183" s="334" t="s">
        <v>486</v>
      </c>
      <c r="C183" s="434" t="s">
        <v>338</v>
      </c>
      <c r="D183" s="333" t="s">
        <v>487</v>
      </c>
      <c r="E183" s="334">
        <v>201509</v>
      </c>
      <c r="F183" s="335">
        <v>-0.22</v>
      </c>
      <c r="G183" s="333">
        <f t="shared" si="11"/>
        <v>7</v>
      </c>
      <c r="H183" s="337">
        <v>1.3083000000000001E-3</v>
      </c>
      <c r="I183" s="335">
        <f t="shared" si="18"/>
        <v>0</v>
      </c>
      <c r="J183" s="396">
        <f t="shared" si="19"/>
        <v>0</v>
      </c>
      <c r="N183" s="126"/>
      <c r="O183" s="126"/>
      <c r="R183" s="121"/>
    </row>
    <row r="184" spans="1:18">
      <c r="A184" s="333" t="s">
        <v>319</v>
      </c>
      <c r="B184" s="334" t="s">
        <v>486</v>
      </c>
      <c r="C184" s="434" t="s">
        <v>338</v>
      </c>
      <c r="D184" s="333" t="s">
        <v>487</v>
      </c>
      <c r="E184" s="334">
        <v>201509</v>
      </c>
      <c r="F184" s="335">
        <v>-0.01</v>
      </c>
      <c r="G184" s="333">
        <f t="shared" si="11"/>
        <v>7</v>
      </c>
      <c r="H184" s="337">
        <v>1.3083000000000001E-3</v>
      </c>
      <c r="I184" s="335">
        <f>ROUND(F184*G184*H184,2)</f>
        <v>0</v>
      </c>
      <c r="J184" s="396">
        <f>ROUND(F184*H184*12,2)</f>
        <v>0</v>
      </c>
      <c r="N184" s="126"/>
      <c r="O184" s="126"/>
      <c r="R184" s="121"/>
    </row>
    <row r="185" spans="1:18">
      <c r="A185" s="333" t="s">
        <v>326</v>
      </c>
      <c r="B185" s="334" t="s">
        <v>567</v>
      </c>
      <c r="C185" s="434" t="s">
        <v>335</v>
      </c>
      <c r="D185" s="333" t="s">
        <v>494</v>
      </c>
      <c r="E185" s="334">
        <v>201509</v>
      </c>
      <c r="F185" s="335">
        <v>10.38</v>
      </c>
      <c r="G185" s="333">
        <f t="shared" si="11"/>
        <v>7</v>
      </c>
      <c r="H185" s="337">
        <v>1.1999999999999999E-3</v>
      </c>
      <c r="I185" s="335">
        <f t="shared" ref="I185:I197" si="20">ROUND(F185*G185*H185,2)</f>
        <v>0.09</v>
      </c>
      <c r="J185" s="396">
        <f t="shared" ref="J185:J197" si="21">ROUND(F185*H185*12,2)</f>
        <v>0.15</v>
      </c>
      <c r="N185" s="126"/>
      <c r="O185" s="126"/>
      <c r="R185" s="121"/>
    </row>
    <row r="186" spans="1:18">
      <c r="A186" s="333" t="s">
        <v>319</v>
      </c>
      <c r="B186" s="334" t="s">
        <v>567</v>
      </c>
      <c r="C186" s="434" t="s">
        <v>335</v>
      </c>
      <c r="D186" s="333" t="s">
        <v>494</v>
      </c>
      <c r="E186" s="334">
        <v>201509</v>
      </c>
      <c r="F186" s="335">
        <v>31.57</v>
      </c>
      <c r="G186" s="333">
        <f t="shared" si="11"/>
        <v>7</v>
      </c>
      <c r="H186" s="337">
        <v>1.3083000000000001E-3</v>
      </c>
      <c r="I186" s="335">
        <f t="shared" si="20"/>
        <v>0.28999999999999998</v>
      </c>
      <c r="J186" s="396">
        <f t="shared" si="21"/>
        <v>0.5</v>
      </c>
      <c r="N186" s="126"/>
      <c r="O186" s="126"/>
      <c r="R186" s="121"/>
    </row>
    <row r="187" spans="1:18">
      <c r="A187" s="333" t="s">
        <v>319</v>
      </c>
      <c r="B187" s="334" t="s">
        <v>567</v>
      </c>
      <c r="C187" s="434" t="s">
        <v>335</v>
      </c>
      <c r="D187" s="333" t="s">
        <v>494</v>
      </c>
      <c r="E187" s="334">
        <v>201509</v>
      </c>
      <c r="F187" s="335">
        <v>1.31</v>
      </c>
      <c r="G187" s="333">
        <f t="shared" si="11"/>
        <v>7</v>
      </c>
      <c r="H187" s="337">
        <v>1.3083000000000001E-3</v>
      </c>
      <c r="I187" s="335">
        <f t="shared" si="20"/>
        <v>0.01</v>
      </c>
      <c r="J187" s="396">
        <f t="shared" si="21"/>
        <v>0.02</v>
      </c>
      <c r="N187" s="126"/>
      <c r="O187" s="126"/>
      <c r="R187" s="121"/>
    </row>
    <row r="188" spans="1:18">
      <c r="A188" s="333" t="s">
        <v>319</v>
      </c>
      <c r="B188" s="334" t="s">
        <v>745</v>
      </c>
      <c r="C188" s="434" t="s">
        <v>335</v>
      </c>
      <c r="D188" s="333" t="s">
        <v>1068</v>
      </c>
      <c r="E188" s="334">
        <v>201509</v>
      </c>
      <c r="F188" s="335">
        <v>-10229.73</v>
      </c>
      <c r="G188" s="333">
        <f t="shared" si="11"/>
        <v>7</v>
      </c>
      <c r="H188" s="337">
        <v>1.3083000000000001E-3</v>
      </c>
      <c r="I188" s="335">
        <f t="shared" si="20"/>
        <v>-93.68</v>
      </c>
      <c r="J188" s="396">
        <f t="shared" si="21"/>
        <v>-160.6</v>
      </c>
      <c r="N188" s="126"/>
      <c r="O188" s="126"/>
      <c r="R188" s="121"/>
    </row>
    <row r="189" spans="1:18">
      <c r="A189" s="333" t="s">
        <v>319</v>
      </c>
      <c r="B189" s="334" t="s">
        <v>745</v>
      </c>
      <c r="C189" s="434" t="s">
        <v>335</v>
      </c>
      <c r="D189" s="333" t="s">
        <v>1068</v>
      </c>
      <c r="E189" s="334">
        <v>201509</v>
      </c>
      <c r="F189" s="335">
        <v>-386.96000000000004</v>
      </c>
      <c r="G189" s="333">
        <f t="shared" si="11"/>
        <v>7</v>
      </c>
      <c r="H189" s="337">
        <v>1.3083000000000001E-3</v>
      </c>
      <c r="I189" s="335">
        <f t="shared" si="20"/>
        <v>-3.54</v>
      </c>
      <c r="J189" s="396">
        <f t="shared" si="21"/>
        <v>-6.08</v>
      </c>
      <c r="N189" s="126"/>
      <c r="O189" s="126"/>
      <c r="R189" s="121"/>
    </row>
    <row r="190" spans="1:18">
      <c r="A190" s="333" t="s">
        <v>319</v>
      </c>
      <c r="B190" s="334" t="s">
        <v>956</v>
      </c>
      <c r="C190" s="434" t="s">
        <v>335</v>
      </c>
      <c r="D190" s="333" t="s">
        <v>1069</v>
      </c>
      <c r="E190" s="334">
        <v>201509</v>
      </c>
      <c r="F190" s="335">
        <v>-11473.52</v>
      </c>
      <c r="G190" s="333">
        <f t="shared" si="11"/>
        <v>7</v>
      </c>
      <c r="H190" s="337">
        <v>1.3083000000000001E-3</v>
      </c>
      <c r="I190" s="335">
        <f t="shared" si="20"/>
        <v>-105.08</v>
      </c>
      <c r="J190" s="396">
        <f t="shared" si="21"/>
        <v>-180.13</v>
      </c>
      <c r="N190" s="126"/>
      <c r="O190" s="126"/>
      <c r="R190" s="121"/>
    </row>
    <row r="191" spans="1:18">
      <c r="A191" s="333" t="s">
        <v>319</v>
      </c>
      <c r="B191" s="334" t="s">
        <v>956</v>
      </c>
      <c r="C191" s="434" t="s">
        <v>335</v>
      </c>
      <c r="D191" s="333" t="s">
        <v>1069</v>
      </c>
      <c r="E191" s="334">
        <v>201509</v>
      </c>
      <c r="F191" s="335">
        <v>-1118.6200000000001</v>
      </c>
      <c r="G191" s="333">
        <f t="shared" si="11"/>
        <v>7</v>
      </c>
      <c r="H191" s="337">
        <v>1.3083000000000001E-3</v>
      </c>
      <c r="I191" s="335">
        <f t="shared" si="20"/>
        <v>-10.24</v>
      </c>
      <c r="J191" s="396">
        <f t="shared" si="21"/>
        <v>-17.559999999999999</v>
      </c>
      <c r="N191" s="126"/>
      <c r="O191" s="126"/>
      <c r="R191" s="121"/>
    </row>
    <row r="192" spans="1:18" ht="15">
      <c r="A192" s="333" t="s">
        <v>319</v>
      </c>
      <c r="B192" s="334" t="s">
        <v>956</v>
      </c>
      <c r="C192" s="435" t="s">
        <v>335</v>
      </c>
      <c r="D192" s="333" t="s">
        <v>957</v>
      </c>
      <c r="E192" s="334">
        <v>201511</v>
      </c>
      <c r="F192" s="335">
        <v>480.45</v>
      </c>
      <c r="G192" s="333">
        <f t="shared" si="11"/>
        <v>5</v>
      </c>
      <c r="H192" s="337">
        <v>1.3083000000000001E-3</v>
      </c>
      <c r="I192" s="335">
        <f t="shared" si="20"/>
        <v>3.14</v>
      </c>
      <c r="J192" s="396">
        <f t="shared" si="21"/>
        <v>7.54</v>
      </c>
      <c r="N192" s="126"/>
      <c r="O192" s="126"/>
      <c r="R192" s="121"/>
    </row>
    <row r="193" spans="1:18" ht="15">
      <c r="A193" s="333" t="s">
        <v>319</v>
      </c>
      <c r="B193" s="334" t="s">
        <v>956</v>
      </c>
      <c r="C193" s="435" t="s">
        <v>335</v>
      </c>
      <c r="D193" s="333" t="s">
        <v>957</v>
      </c>
      <c r="E193" s="334">
        <v>201511</v>
      </c>
      <c r="F193" s="335">
        <v>-586.91</v>
      </c>
      <c r="G193" s="333">
        <f t="shared" si="11"/>
        <v>5</v>
      </c>
      <c r="H193" s="337">
        <v>1.3083000000000001E-3</v>
      </c>
      <c r="I193" s="335">
        <f t="shared" si="20"/>
        <v>-3.84</v>
      </c>
      <c r="J193" s="396">
        <f t="shared" si="21"/>
        <v>-9.2100000000000009</v>
      </c>
      <c r="N193" s="126"/>
      <c r="O193" s="126"/>
      <c r="R193" s="121"/>
    </row>
    <row r="194" spans="1:18" ht="15">
      <c r="A194" s="333" t="s">
        <v>319</v>
      </c>
      <c r="B194" s="334" t="s">
        <v>956</v>
      </c>
      <c r="C194" s="435" t="s">
        <v>335</v>
      </c>
      <c r="D194" s="333" t="s">
        <v>957</v>
      </c>
      <c r="E194" s="334">
        <v>201512</v>
      </c>
      <c r="F194" s="335">
        <v>-18.059999999999999</v>
      </c>
      <c r="G194" s="333">
        <f t="shared" si="11"/>
        <v>4</v>
      </c>
      <c r="H194" s="337">
        <v>1.3083000000000001E-3</v>
      </c>
      <c r="I194" s="335">
        <f t="shared" si="20"/>
        <v>-0.09</v>
      </c>
      <c r="J194" s="396">
        <f t="shared" si="21"/>
        <v>-0.28000000000000003</v>
      </c>
      <c r="N194" s="126"/>
      <c r="O194" s="126"/>
      <c r="R194" s="121"/>
    </row>
    <row r="195" spans="1:18" ht="15">
      <c r="A195" s="333" t="s">
        <v>319</v>
      </c>
      <c r="B195" s="334" t="s">
        <v>956</v>
      </c>
      <c r="C195" s="435" t="s">
        <v>335</v>
      </c>
      <c r="D195" s="333" t="s">
        <v>957</v>
      </c>
      <c r="E195" s="334">
        <v>201512</v>
      </c>
      <c r="F195" s="335">
        <v>-3.62</v>
      </c>
      <c r="G195" s="333">
        <f t="shared" si="11"/>
        <v>4</v>
      </c>
      <c r="H195" s="337">
        <v>1.3083000000000001E-3</v>
      </c>
      <c r="I195" s="335">
        <f t="shared" si="20"/>
        <v>-0.02</v>
      </c>
      <c r="J195" s="396">
        <f t="shared" si="21"/>
        <v>-0.06</v>
      </c>
      <c r="N195" s="126"/>
      <c r="O195" s="126"/>
      <c r="R195" s="121"/>
    </row>
    <row r="196" spans="1:18">
      <c r="A196" s="333" t="s">
        <v>326</v>
      </c>
      <c r="B196" s="334" t="s">
        <v>815</v>
      </c>
      <c r="C196" s="434" t="s">
        <v>335</v>
      </c>
      <c r="D196" s="333" t="s">
        <v>816</v>
      </c>
      <c r="E196" s="334">
        <v>201509</v>
      </c>
      <c r="F196" s="335">
        <v>-239.24</v>
      </c>
      <c r="G196" s="333">
        <f t="shared" si="11"/>
        <v>7</v>
      </c>
      <c r="H196" s="337">
        <v>1.1999999999999999E-3</v>
      </c>
      <c r="I196" s="335">
        <f t="shared" si="20"/>
        <v>-2.0099999999999998</v>
      </c>
      <c r="J196" s="396">
        <f t="shared" si="21"/>
        <v>-3.45</v>
      </c>
      <c r="N196" s="126"/>
      <c r="O196" s="126"/>
      <c r="R196" s="121"/>
    </row>
    <row r="197" spans="1:18">
      <c r="A197" s="333" t="s">
        <v>319</v>
      </c>
      <c r="B197" s="334" t="s">
        <v>815</v>
      </c>
      <c r="C197" s="434" t="s">
        <v>335</v>
      </c>
      <c r="D197" s="333" t="s">
        <v>816</v>
      </c>
      <c r="E197" s="334">
        <v>201509</v>
      </c>
      <c r="F197" s="335">
        <v>-8296.61</v>
      </c>
      <c r="G197" s="333">
        <f t="shared" si="11"/>
        <v>7</v>
      </c>
      <c r="H197" s="337">
        <v>1.3083000000000001E-3</v>
      </c>
      <c r="I197" s="335">
        <f t="shared" si="20"/>
        <v>-75.98</v>
      </c>
      <c r="J197" s="396">
        <f t="shared" si="21"/>
        <v>-130.25</v>
      </c>
      <c r="N197" s="126"/>
      <c r="O197" s="126"/>
      <c r="R197" s="121"/>
    </row>
    <row r="198" spans="1:18">
      <c r="A198" s="333" t="s">
        <v>319</v>
      </c>
      <c r="B198" s="334" t="s">
        <v>815</v>
      </c>
      <c r="C198" s="434" t="s">
        <v>335</v>
      </c>
      <c r="D198" s="333" t="s">
        <v>816</v>
      </c>
      <c r="E198" s="334">
        <v>201509</v>
      </c>
      <c r="F198" s="335">
        <v>-532.73</v>
      </c>
      <c r="G198" s="333">
        <f t="shared" ref="G198:G261" si="22">VLOOKUP(E198,$N$6:$O$35,2,FALSE)</f>
        <v>7</v>
      </c>
      <c r="H198" s="337">
        <v>1.3083000000000001E-3</v>
      </c>
      <c r="I198" s="335">
        <f>ROUND(F198*G198*H198,2)</f>
        <v>-4.88</v>
      </c>
      <c r="J198" s="396">
        <f>ROUND(F198*H198*12,2)</f>
        <v>-8.36</v>
      </c>
      <c r="N198" s="126"/>
      <c r="O198" s="126"/>
      <c r="R198" s="121"/>
    </row>
    <row r="199" spans="1:18" ht="15">
      <c r="A199" s="333" t="s">
        <v>326</v>
      </c>
      <c r="B199" s="334" t="s">
        <v>815</v>
      </c>
      <c r="C199" s="435" t="s">
        <v>335</v>
      </c>
      <c r="D199" s="333" t="s">
        <v>816</v>
      </c>
      <c r="E199" s="334">
        <v>201511</v>
      </c>
      <c r="F199" s="335">
        <v>-14911.61</v>
      </c>
      <c r="G199" s="333">
        <f t="shared" si="22"/>
        <v>5</v>
      </c>
      <c r="H199" s="337">
        <v>1.1999999999999999E-3</v>
      </c>
      <c r="I199" s="335">
        <f t="shared" ref="I199:I207" si="23">ROUND(F199*G199*H199,2)</f>
        <v>-89.47</v>
      </c>
      <c r="J199" s="396">
        <f t="shared" ref="J199:J207" si="24">ROUND(F199*H199*12,2)</f>
        <v>-214.73</v>
      </c>
      <c r="N199" s="126"/>
      <c r="O199" s="126"/>
      <c r="R199" s="121"/>
    </row>
    <row r="200" spans="1:18" ht="15">
      <c r="A200" s="333" t="s">
        <v>319</v>
      </c>
      <c r="B200" s="334" t="s">
        <v>815</v>
      </c>
      <c r="C200" s="435" t="s">
        <v>335</v>
      </c>
      <c r="D200" s="333" t="s">
        <v>816</v>
      </c>
      <c r="E200" s="334">
        <v>201511</v>
      </c>
      <c r="F200" s="335">
        <v>27392.31</v>
      </c>
      <c r="G200" s="333">
        <f t="shared" si="22"/>
        <v>5</v>
      </c>
      <c r="H200" s="337">
        <v>1.3083000000000001E-3</v>
      </c>
      <c r="I200" s="335">
        <f t="shared" si="23"/>
        <v>179.19</v>
      </c>
      <c r="J200" s="396">
        <f t="shared" si="24"/>
        <v>430.05</v>
      </c>
      <c r="N200" s="126"/>
      <c r="O200" s="126"/>
      <c r="R200" s="121"/>
    </row>
    <row r="201" spans="1:18" ht="15">
      <c r="A201" s="333" t="s">
        <v>319</v>
      </c>
      <c r="B201" s="334" t="s">
        <v>815</v>
      </c>
      <c r="C201" s="435" t="s">
        <v>335</v>
      </c>
      <c r="D201" s="333" t="s">
        <v>816</v>
      </c>
      <c r="E201" s="334">
        <v>201511</v>
      </c>
      <c r="F201" s="335">
        <v>-12480.7</v>
      </c>
      <c r="G201" s="333">
        <f t="shared" si="22"/>
        <v>5</v>
      </c>
      <c r="H201" s="337">
        <v>1.3083000000000001E-3</v>
      </c>
      <c r="I201" s="335">
        <f t="shared" si="23"/>
        <v>-81.64</v>
      </c>
      <c r="J201" s="396">
        <f t="shared" si="24"/>
        <v>-195.94</v>
      </c>
      <c r="N201" s="126"/>
      <c r="O201" s="126"/>
      <c r="R201" s="121"/>
    </row>
    <row r="202" spans="1:18">
      <c r="A202" s="333" t="s">
        <v>319</v>
      </c>
      <c r="B202" s="334" t="s">
        <v>488</v>
      </c>
      <c r="C202" s="434" t="s">
        <v>335</v>
      </c>
      <c r="D202" s="333" t="s">
        <v>1070</v>
      </c>
      <c r="E202" s="334">
        <v>201509</v>
      </c>
      <c r="F202" s="335">
        <v>-38.450000000000003</v>
      </c>
      <c r="G202" s="333">
        <f t="shared" si="22"/>
        <v>7</v>
      </c>
      <c r="H202" s="337">
        <v>1.3083000000000001E-3</v>
      </c>
      <c r="I202" s="335">
        <f t="shared" si="23"/>
        <v>-0.35</v>
      </c>
      <c r="J202" s="396">
        <f t="shared" si="24"/>
        <v>-0.6</v>
      </c>
      <c r="N202" s="126"/>
      <c r="O202" s="126"/>
      <c r="R202" s="121"/>
    </row>
    <row r="203" spans="1:18">
      <c r="A203" s="333" t="s">
        <v>319</v>
      </c>
      <c r="B203" s="334" t="s">
        <v>488</v>
      </c>
      <c r="C203" s="434" t="s">
        <v>335</v>
      </c>
      <c r="D203" s="333" t="s">
        <v>1070</v>
      </c>
      <c r="E203" s="334">
        <v>201509</v>
      </c>
      <c r="F203" s="335">
        <v>-1.05</v>
      </c>
      <c r="G203" s="333">
        <f t="shared" si="22"/>
        <v>7</v>
      </c>
      <c r="H203" s="337">
        <v>1.3083000000000001E-3</v>
      </c>
      <c r="I203" s="335">
        <f t="shared" si="23"/>
        <v>-0.01</v>
      </c>
      <c r="J203" s="396">
        <f t="shared" si="24"/>
        <v>-0.02</v>
      </c>
      <c r="N203" s="126"/>
      <c r="O203" s="126"/>
      <c r="R203" s="121"/>
    </row>
    <row r="204" spans="1:18">
      <c r="A204" s="333" t="s">
        <v>319</v>
      </c>
      <c r="B204" s="334" t="s">
        <v>560</v>
      </c>
      <c r="C204" s="434" t="s">
        <v>335</v>
      </c>
      <c r="D204" s="333" t="s">
        <v>1071</v>
      </c>
      <c r="E204" s="334">
        <v>201509</v>
      </c>
      <c r="F204" s="335">
        <v>-9.7799999999999994</v>
      </c>
      <c r="G204" s="333">
        <f t="shared" si="22"/>
        <v>7</v>
      </c>
      <c r="H204" s="337">
        <v>1.3083000000000001E-3</v>
      </c>
      <c r="I204" s="335">
        <f t="shared" si="23"/>
        <v>-0.09</v>
      </c>
      <c r="J204" s="396">
        <f t="shared" si="24"/>
        <v>-0.15</v>
      </c>
      <c r="N204" s="126"/>
      <c r="O204" s="126"/>
      <c r="R204" s="121"/>
    </row>
    <row r="205" spans="1:18">
      <c r="A205" s="333" t="s">
        <v>319</v>
      </c>
      <c r="B205" s="334" t="s">
        <v>560</v>
      </c>
      <c r="C205" s="434" t="s">
        <v>335</v>
      </c>
      <c r="D205" s="333" t="s">
        <v>1071</v>
      </c>
      <c r="E205" s="334">
        <v>201509</v>
      </c>
      <c r="F205" s="335">
        <v>-0.69000000000000006</v>
      </c>
      <c r="G205" s="333">
        <f t="shared" si="22"/>
        <v>7</v>
      </c>
      <c r="H205" s="337">
        <v>1.3083000000000001E-3</v>
      </c>
      <c r="I205" s="335">
        <f t="shared" si="23"/>
        <v>-0.01</v>
      </c>
      <c r="J205" s="396">
        <f t="shared" si="24"/>
        <v>-0.01</v>
      </c>
      <c r="N205" s="126"/>
      <c r="O205" s="126"/>
      <c r="R205" s="121"/>
    </row>
    <row r="206" spans="1:18">
      <c r="A206" s="333" t="s">
        <v>319</v>
      </c>
      <c r="B206" s="334" t="s">
        <v>706</v>
      </c>
      <c r="C206" s="434" t="s">
        <v>335</v>
      </c>
      <c r="D206" s="333" t="s">
        <v>707</v>
      </c>
      <c r="E206" s="334">
        <v>201509</v>
      </c>
      <c r="F206" s="335">
        <v>-4301.07</v>
      </c>
      <c r="G206" s="333">
        <f t="shared" si="22"/>
        <v>7</v>
      </c>
      <c r="H206" s="337">
        <v>1.3083000000000001E-3</v>
      </c>
      <c r="I206" s="335">
        <f t="shared" si="23"/>
        <v>-39.39</v>
      </c>
      <c r="J206" s="396">
        <f t="shared" si="24"/>
        <v>-67.53</v>
      </c>
      <c r="N206" s="126"/>
      <c r="O206" s="126"/>
      <c r="R206" s="121"/>
    </row>
    <row r="207" spans="1:18">
      <c r="A207" s="333" t="s">
        <v>319</v>
      </c>
      <c r="B207" s="334" t="s">
        <v>706</v>
      </c>
      <c r="C207" s="434" t="s">
        <v>335</v>
      </c>
      <c r="D207" s="333" t="s">
        <v>707</v>
      </c>
      <c r="E207" s="334">
        <v>201509</v>
      </c>
      <c r="F207" s="335">
        <v>-678.02</v>
      </c>
      <c r="G207" s="333">
        <f t="shared" si="22"/>
        <v>7</v>
      </c>
      <c r="H207" s="337">
        <v>1.3083000000000001E-3</v>
      </c>
      <c r="I207" s="335">
        <f t="shared" si="23"/>
        <v>-6.21</v>
      </c>
      <c r="J207" s="396">
        <f t="shared" si="24"/>
        <v>-10.64</v>
      </c>
      <c r="N207" s="126"/>
      <c r="O207" s="126"/>
      <c r="R207" s="121"/>
    </row>
    <row r="208" spans="1:18">
      <c r="A208" s="333" t="s">
        <v>326</v>
      </c>
      <c r="B208" s="334" t="s">
        <v>461</v>
      </c>
      <c r="C208" s="434" t="s">
        <v>335</v>
      </c>
      <c r="D208" s="333" t="s">
        <v>1072</v>
      </c>
      <c r="E208" s="334">
        <v>201509</v>
      </c>
      <c r="F208" s="335">
        <v>-0.24</v>
      </c>
      <c r="G208" s="333">
        <f t="shared" si="22"/>
        <v>7</v>
      </c>
      <c r="H208" s="337">
        <v>1.1999999999999999E-3</v>
      </c>
      <c r="I208" s="335">
        <f>ROUND(F208*G208*H208,2)</f>
        <v>0</v>
      </c>
      <c r="J208" s="396">
        <f>ROUND(F208*H208*12,2)</f>
        <v>0</v>
      </c>
      <c r="N208" s="126"/>
      <c r="O208" s="126"/>
      <c r="R208" s="121"/>
    </row>
    <row r="209" spans="1:18">
      <c r="A209" s="333" t="s">
        <v>319</v>
      </c>
      <c r="B209" s="334" t="s">
        <v>461</v>
      </c>
      <c r="C209" s="434" t="s">
        <v>335</v>
      </c>
      <c r="D209" s="333" t="s">
        <v>1072</v>
      </c>
      <c r="E209" s="334">
        <v>201509</v>
      </c>
      <c r="F209" s="335">
        <v>-34.47</v>
      </c>
      <c r="G209" s="333">
        <f t="shared" si="22"/>
        <v>7</v>
      </c>
      <c r="H209" s="337">
        <v>1.3083000000000001E-3</v>
      </c>
      <c r="I209" s="335">
        <f t="shared" ref="I209:I214" si="25">ROUND(F209*G209*H209,2)</f>
        <v>-0.32</v>
      </c>
      <c r="J209" s="396">
        <f t="shared" ref="J209:J214" si="26">ROUND(F209*H209*12,2)</f>
        <v>-0.54</v>
      </c>
      <c r="N209" s="126"/>
      <c r="O209" s="126"/>
      <c r="R209" s="121"/>
    </row>
    <row r="210" spans="1:18">
      <c r="A210" s="333" t="s">
        <v>319</v>
      </c>
      <c r="B210" s="334" t="s">
        <v>461</v>
      </c>
      <c r="C210" s="434" t="s">
        <v>335</v>
      </c>
      <c r="D210" s="333" t="s">
        <v>1072</v>
      </c>
      <c r="E210" s="334">
        <v>201509</v>
      </c>
      <c r="F210" s="335">
        <v>-0.61</v>
      </c>
      <c r="G210" s="333">
        <f t="shared" si="22"/>
        <v>7</v>
      </c>
      <c r="H210" s="337">
        <v>1.3083000000000001E-3</v>
      </c>
      <c r="I210" s="335">
        <f t="shared" si="25"/>
        <v>-0.01</v>
      </c>
      <c r="J210" s="396">
        <f t="shared" si="26"/>
        <v>-0.01</v>
      </c>
      <c r="N210" s="126"/>
      <c r="O210" s="126"/>
      <c r="R210" s="121"/>
    </row>
    <row r="211" spans="1:18">
      <c r="A211" s="333" t="s">
        <v>319</v>
      </c>
      <c r="B211" s="334" t="s">
        <v>568</v>
      </c>
      <c r="C211" s="434" t="s">
        <v>335</v>
      </c>
      <c r="D211" s="333" t="s">
        <v>1073</v>
      </c>
      <c r="E211" s="334">
        <v>201509</v>
      </c>
      <c r="F211" s="335">
        <v>-0.56000000000000005</v>
      </c>
      <c r="G211" s="333">
        <f t="shared" si="22"/>
        <v>7</v>
      </c>
      <c r="H211" s="337">
        <v>1.3083000000000001E-3</v>
      </c>
      <c r="I211" s="335">
        <f t="shared" si="25"/>
        <v>-0.01</v>
      </c>
      <c r="J211" s="396">
        <f t="shared" si="26"/>
        <v>-0.01</v>
      </c>
      <c r="N211" s="126"/>
      <c r="O211" s="126"/>
      <c r="R211" s="121"/>
    </row>
    <row r="212" spans="1:18">
      <c r="A212" s="333" t="s">
        <v>319</v>
      </c>
      <c r="B212" s="334" t="s">
        <v>568</v>
      </c>
      <c r="C212" s="434" t="s">
        <v>335</v>
      </c>
      <c r="D212" s="333" t="s">
        <v>1073</v>
      </c>
      <c r="E212" s="334">
        <v>201509</v>
      </c>
      <c r="F212" s="335">
        <v>-0.03</v>
      </c>
      <c r="G212" s="333">
        <f t="shared" si="22"/>
        <v>7</v>
      </c>
      <c r="H212" s="337">
        <v>1.3083000000000001E-3</v>
      </c>
      <c r="I212" s="335">
        <f t="shared" si="25"/>
        <v>0</v>
      </c>
      <c r="J212" s="396">
        <f t="shared" si="26"/>
        <v>0</v>
      </c>
      <c r="N212" s="126"/>
      <c r="O212" s="126"/>
      <c r="R212" s="121"/>
    </row>
    <row r="213" spans="1:18">
      <c r="A213" s="333" t="s">
        <v>319</v>
      </c>
      <c r="B213" s="334" t="s">
        <v>817</v>
      </c>
      <c r="C213" s="434" t="s">
        <v>335</v>
      </c>
      <c r="D213" s="333" t="s">
        <v>1074</v>
      </c>
      <c r="E213" s="334">
        <v>201509</v>
      </c>
      <c r="F213" s="335">
        <v>-11894.550000000001</v>
      </c>
      <c r="G213" s="333">
        <f t="shared" si="22"/>
        <v>7</v>
      </c>
      <c r="H213" s="337">
        <v>1.3083000000000001E-3</v>
      </c>
      <c r="I213" s="335">
        <f t="shared" si="25"/>
        <v>-108.93</v>
      </c>
      <c r="J213" s="396">
        <f t="shared" si="26"/>
        <v>-186.74</v>
      </c>
      <c r="N213" s="126"/>
      <c r="O213" s="126"/>
      <c r="R213" s="121"/>
    </row>
    <row r="214" spans="1:18">
      <c r="A214" s="333" t="s">
        <v>319</v>
      </c>
      <c r="B214" s="334" t="s">
        <v>817</v>
      </c>
      <c r="C214" s="434" t="s">
        <v>335</v>
      </c>
      <c r="D214" s="333" t="s">
        <v>1074</v>
      </c>
      <c r="E214" s="334">
        <v>201509</v>
      </c>
      <c r="F214" s="335">
        <v>9963.32</v>
      </c>
      <c r="G214" s="333">
        <f t="shared" si="22"/>
        <v>7</v>
      </c>
      <c r="H214" s="337">
        <v>1.3083000000000001E-3</v>
      </c>
      <c r="I214" s="335">
        <f t="shared" si="25"/>
        <v>91.25</v>
      </c>
      <c r="J214" s="396">
        <f t="shared" si="26"/>
        <v>156.41999999999999</v>
      </c>
      <c r="N214" s="126"/>
      <c r="O214" s="126"/>
      <c r="R214" s="121"/>
    </row>
    <row r="215" spans="1:18">
      <c r="A215" s="333" t="s">
        <v>319</v>
      </c>
      <c r="B215" s="334" t="s">
        <v>490</v>
      </c>
      <c r="C215" s="434" t="s">
        <v>335</v>
      </c>
      <c r="D215" s="333" t="s">
        <v>491</v>
      </c>
      <c r="E215" s="334">
        <v>201509</v>
      </c>
      <c r="F215" s="335">
        <v>93.52</v>
      </c>
      <c r="G215" s="333">
        <f t="shared" si="22"/>
        <v>7</v>
      </c>
      <c r="H215" s="337">
        <v>1.3083000000000001E-3</v>
      </c>
      <c r="I215" s="335">
        <f>ROUND(F215*G215*H215,2)</f>
        <v>0.86</v>
      </c>
      <c r="J215" s="396">
        <f>ROUND(F215*H215*12,2)</f>
        <v>1.47</v>
      </c>
      <c r="N215" s="126"/>
      <c r="O215" s="126"/>
      <c r="R215" s="121"/>
    </row>
    <row r="216" spans="1:18">
      <c r="A216" s="333" t="s">
        <v>319</v>
      </c>
      <c r="B216" s="334" t="s">
        <v>490</v>
      </c>
      <c r="C216" s="434" t="s">
        <v>335</v>
      </c>
      <c r="D216" s="333" t="s">
        <v>491</v>
      </c>
      <c r="E216" s="334">
        <v>201509</v>
      </c>
      <c r="F216" s="335">
        <v>7.9300000000000006</v>
      </c>
      <c r="G216" s="333">
        <f t="shared" si="22"/>
        <v>7</v>
      </c>
      <c r="H216" s="337">
        <v>1.3083000000000001E-3</v>
      </c>
      <c r="I216" s="335">
        <f t="shared" ref="I216:I220" si="27">ROUND(F216*G216*H216,2)</f>
        <v>7.0000000000000007E-2</v>
      </c>
      <c r="J216" s="396">
        <f t="shared" ref="J216:J220" si="28">ROUND(F216*H216*12,2)</f>
        <v>0.12</v>
      </c>
      <c r="N216" s="126"/>
      <c r="O216" s="126"/>
      <c r="R216" s="121"/>
    </row>
    <row r="217" spans="1:18">
      <c r="A217" s="333" t="s">
        <v>319</v>
      </c>
      <c r="B217" s="334" t="s">
        <v>1027</v>
      </c>
      <c r="C217" s="434" t="s">
        <v>338</v>
      </c>
      <c r="D217" s="333" t="s">
        <v>1075</v>
      </c>
      <c r="E217" s="334">
        <v>201509</v>
      </c>
      <c r="F217" s="335">
        <v>56967.700000000004</v>
      </c>
      <c r="G217" s="333">
        <f t="shared" si="22"/>
        <v>7</v>
      </c>
      <c r="H217" s="337">
        <v>1.3083000000000001E-3</v>
      </c>
      <c r="I217" s="335">
        <f t="shared" si="27"/>
        <v>521.72</v>
      </c>
      <c r="J217" s="396">
        <f t="shared" si="28"/>
        <v>894.37</v>
      </c>
      <c r="N217" s="126"/>
      <c r="O217" s="126"/>
      <c r="R217" s="121"/>
    </row>
    <row r="218" spans="1:18">
      <c r="A218" s="333" t="s">
        <v>319</v>
      </c>
      <c r="B218" s="334" t="s">
        <v>1027</v>
      </c>
      <c r="C218" s="434" t="s">
        <v>338</v>
      </c>
      <c r="D218" s="333" t="s">
        <v>1075</v>
      </c>
      <c r="E218" s="334">
        <v>201509</v>
      </c>
      <c r="F218" s="335">
        <v>1032.48</v>
      </c>
      <c r="G218" s="333">
        <f t="shared" si="22"/>
        <v>7</v>
      </c>
      <c r="H218" s="337">
        <v>1.3083000000000001E-3</v>
      </c>
      <c r="I218" s="335">
        <f t="shared" si="27"/>
        <v>9.4600000000000009</v>
      </c>
      <c r="J218" s="396">
        <f t="shared" si="28"/>
        <v>16.21</v>
      </c>
      <c r="N218" s="126"/>
      <c r="O218" s="126"/>
      <c r="R218" s="121"/>
    </row>
    <row r="219" spans="1:18" ht="15">
      <c r="A219" s="333" t="s">
        <v>319</v>
      </c>
      <c r="B219" s="334" t="s">
        <v>1027</v>
      </c>
      <c r="C219" s="435" t="s">
        <v>338</v>
      </c>
      <c r="D219" s="333" t="s">
        <v>1028</v>
      </c>
      <c r="E219" s="334">
        <v>201510</v>
      </c>
      <c r="F219" s="335">
        <v>496.2</v>
      </c>
      <c r="G219" s="333">
        <f t="shared" si="22"/>
        <v>6</v>
      </c>
      <c r="H219" s="337">
        <v>1.3083000000000001E-3</v>
      </c>
      <c r="I219" s="335">
        <f t="shared" si="27"/>
        <v>3.9</v>
      </c>
      <c r="J219" s="396">
        <f t="shared" si="28"/>
        <v>7.79</v>
      </c>
      <c r="N219" s="126"/>
      <c r="O219" s="126"/>
      <c r="R219" s="121"/>
    </row>
    <row r="220" spans="1:18" ht="15">
      <c r="A220" s="333" t="s">
        <v>319</v>
      </c>
      <c r="B220" s="334" t="s">
        <v>1027</v>
      </c>
      <c r="C220" s="435" t="s">
        <v>338</v>
      </c>
      <c r="D220" s="333" t="s">
        <v>1028</v>
      </c>
      <c r="E220" s="334">
        <v>201510</v>
      </c>
      <c r="F220" s="335">
        <v>9.01</v>
      </c>
      <c r="G220" s="333">
        <f t="shared" si="22"/>
        <v>6</v>
      </c>
      <c r="H220" s="337">
        <v>1.3083000000000001E-3</v>
      </c>
      <c r="I220" s="335">
        <f t="shared" si="27"/>
        <v>7.0000000000000007E-2</v>
      </c>
      <c r="J220" s="396">
        <f t="shared" si="28"/>
        <v>0.14000000000000001</v>
      </c>
      <c r="N220" s="126"/>
      <c r="O220" s="126"/>
      <c r="R220" s="121"/>
    </row>
    <row r="221" spans="1:18" ht="15">
      <c r="A221" s="333" t="s">
        <v>319</v>
      </c>
      <c r="B221" s="334" t="s">
        <v>1027</v>
      </c>
      <c r="C221" s="435" t="s">
        <v>338</v>
      </c>
      <c r="D221" s="333" t="s">
        <v>1028</v>
      </c>
      <c r="E221" s="334">
        <v>201511</v>
      </c>
      <c r="F221" s="335">
        <v>-1103.95</v>
      </c>
      <c r="G221" s="333">
        <f t="shared" si="22"/>
        <v>5</v>
      </c>
      <c r="H221" s="337">
        <v>1.3083000000000001E-3</v>
      </c>
      <c r="I221" s="335">
        <f>ROUND(F221*G221*H221,2)</f>
        <v>-7.22</v>
      </c>
      <c r="J221" s="396">
        <f>ROUND(F221*H221*12,2)</f>
        <v>-17.329999999999998</v>
      </c>
      <c r="N221" s="126"/>
      <c r="O221" s="126"/>
      <c r="R221" s="121"/>
    </row>
    <row r="222" spans="1:18" ht="15">
      <c r="A222" s="333" t="s">
        <v>319</v>
      </c>
      <c r="B222" s="334" t="s">
        <v>1027</v>
      </c>
      <c r="C222" s="435" t="s">
        <v>338</v>
      </c>
      <c r="D222" s="333" t="s">
        <v>1028</v>
      </c>
      <c r="E222" s="334">
        <v>201511</v>
      </c>
      <c r="F222" s="335">
        <v>-20</v>
      </c>
      <c r="G222" s="333">
        <f t="shared" si="22"/>
        <v>5</v>
      </c>
      <c r="H222" s="337">
        <v>1.3083000000000001E-3</v>
      </c>
      <c r="I222" s="335">
        <f t="shared" ref="I222:I225" si="29">ROUND(F222*G222*H222,2)</f>
        <v>-0.13</v>
      </c>
      <c r="J222" s="396">
        <f t="shared" ref="J222:J225" si="30">ROUND(F222*H222*12,2)</f>
        <v>-0.31</v>
      </c>
      <c r="N222" s="126"/>
      <c r="O222" s="126"/>
      <c r="R222" s="121"/>
    </row>
    <row r="223" spans="1:18" ht="15">
      <c r="A223" s="333" t="s">
        <v>319</v>
      </c>
      <c r="B223" s="334" t="s">
        <v>1027</v>
      </c>
      <c r="C223" s="435" t="s">
        <v>338</v>
      </c>
      <c r="D223" s="333" t="s">
        <v>1028</v>
      </c>
      <c r="E223" s="334">
        <v>201512</v>
      </c>
      <c r="F223" s="335">
        <v>55.91</v>
      </c>
      <c r="G223" s="333">
        <f t="shared" si="22"/>
        <v>4</v>
      </c>
      <c r="H223" s="337">
        <v>1.3083000000000001E-3</v>
      </c>
      <c r="I223" s="335">
        <f t="shared" si="29"/>
        <v>0.28999999999999998</v>
      </c>
      <c r="J223" s="396">
        <f t="shared" si="30"/>
        <v>0.88</v>
      </c>
      <c r="N223" s="126"/>
      <c r="O223" s="126"/>
      <c r="R223" s="121"/>
    </row>
    <row r="224" spans="1:18" ht="15">
      <c r="A224" s="333" t="s">
        <v>319</v>
      </c>
      <c r="B224" s="334" t="s">
        <v>1027</v>
      </c>
      <c r="C224" s="435" t="s">
        <v>338</v>
      </c>
      <c r="D224" s="333" t="s">
        <v>1028</v>
      </c>
      <c r="E224" s="334">
        <v>201512</v>
      </c>
      <c r="F224" s="335">
        <v>3084.21</v>
      </c>
      <c r="G224" s="333">
        <f t="shared" si="22"/>
        <v>4</v>
      </c>
      <c r="H224" s="337">
        <v>1.3083000000000001E-3</v>
      </c>
      <c r="I224" s="335">
        <f t="shared" si="29"/>
        <v>16.14</v>
      </c>
      <c r="J224" s="396">
        <f t="shared" si="30"/>
        <v>48.42</v>
      </c>
      <c r="N224" s="126"/>
      <c r="O224" s="126"/>
      <c r="R224" s="121"/>
    </row>
    <row r="225" spans="1:18" ht="15">
      <c r="A225" s="333" t="s">
        <v>319</v>
      </c>
      <c r="B225" s="334" t="s">
        <v>1076</v>
      </c>
      <c r="C225" s="435" t="s">
        <v>338</v>
      </c>
      <c r="D225" s="333" t="s">
        <v>1077</v>
      </c>
      <c r="E225" s="334">
        <v>201512</v>
      </c>
      <c r="F225" s="335">
        <v>5348.03</v>
      </c>
      <c r="G225" s="333">
        <f t="shared" si="22"/>
        <v>4</v>
      </c>
      <c r="H225" s="337">
        <v>1.3083000000000001E-3</v>
      </c>
      <c r="I225" s="335">
        <f t="shared" si="29"/>
        <v>27.99</v>
      </c>
      <c r="J225" s="396">
        <f t="shared" si="30"/>
        <v>83.96</v>
      </c>
      <c r="N225" s="126"/>
      <c r="O225" s="126"/>
      <c r="R225" s="121"/>
    </row>
    <row r="226" spans="1:18" ht="15">
      <c r="A226" s="333" t="s">
        <v>319</v>
      </c>
      <c r="B226" s="334" t="s">
        <v>1076</v>
      </c>
      <c r="C226" s="435" t="s">
        <v>338</v>
      </c>
      <c r="D226" s="333" t="s">
        <v>1077</v>
      </c>
      <c r="E226" s="334">
        <v>201512</v>
      </c>
      <c r="F226" s="335">
        <v>510114.64</v>
      </c>
      <c r="G226" s="333">
        <f t="shared" si="22"/>
        <v>4</v>
      </c>
      <c r="H226" s="337">
        <v>1.3083000000000001E-3</v>
      </c>
      <c r="I226" s="335">
        <f>ROUND(F226*G226*H226,2)</f>
        <v>2669.53</v>
      </c>
      <c r="J226" s="396">
        <f>ROUND(F226*H226*12,2)</f>
        <v>8008.6</v>
      </c>
      <c r="N226" s="126"/>
      <c r="O226" s="126"/>
      <c r="R226" s="121"/>
    </row>
    <row r="227" spans="1:18" ht="15">
      <c r="A227" s="333" t="s">
        <v>319</v>
      </c>
      <c r="B227" s="334" t="s">
        <v>1078</v>
      </c>
      <c r="C227" s="435" t="s">
        <v>338</v>
      </c>
      <c r="D227" s="333" t="s">
        <v>1079</v>
      </c>
      <c r="E227" s="334">
        <v>201512</v>
      </c>
      <c r="F227" s="335">
        <v>24704.27</v>
      </c>
      <c r="G227" s="333">
        <f t="shared" si="22"/>
        <v>4</v>
      </c>
      <c r="H227" s="337">
        <v>1.3083000000000001E-3</v>
      </c>
      <c r="I227" s="335">
        <f>ROUND(F227*G227*H227,2)</f>
        <v>129.28</v>
      </c>
      <c r="J227" s="396">
        <f>ROUND(F227*H227*12,2)</f>
        <v>387.85</v>
      </c>
      <c r="N227" s="126"/>
      <c r="O227" s="126"/>
      <c r="R227" s="121"/>
    </row>
    <row r="228" spans="1:18" ht="15">
      <c r="A228" s="333" t="s">
        <v>319</v>
      </c>
      <c r="B228" s="334" t="s">
        <v>1078</v>
      </c>
      <c r="C228" s="435" t="s">
        <v>338</v>
      </c>
      <c r="D228" s="333" t="s">
        <v>1079</v>
      </c>
      <c r="E228" s="334">
        <v>201512</v>
      </c>
      <c r="F228" s="335">
        <v>331690.96000000002</v>
      </c>
      <c r="G228" s="333">
        <f t="shared" si="22"/>
        <v>4</v>
      </c>
      <c r="H228" s="337">
        <v>1.3083000000000001E-3</v>
      </c>
      <c r="I228" s="335">
        <f t="shared" ref="I228:I229" si="31">ROUND(F228*G228*H228,2)</f>
        <v>1735.81</v>
      </c>
      <c r="J228" s="396">
        <f t="shared" ref="J228:J229" si="32">ROUND(F228*H228*12,2)</f>
        <v>5207.42</v>
      </c>
      <c r="N228" s="126"/>
      <c r="O228" s="126"/>
      <c r="R228" s="121"/>
    </row>
    <row r="229" spans="1:18" ht="15">
      <c r="A229" s="333" t="s">
        <v>319</v>
      </c>
      <c r="B229" s="334" t="s">
        <v>1080</v>
      </c>
      <c r="C229" s="435" t="s">
        <v>338</v>
      </c>
      <c r="D229" s="333" t="s">
        <v>1081</v>
      </c>
      <c r="E229" s="334">
        <v>201511</v>
      </c>
      <c r="F229" s="335">
        <v>311357.07</v>
      </c>
      <c r="G229" s="333">
        <f t="shared" si="22"/>
        <v>5</v>
      </c>
      <c r="H229" s="337">
        <v>1.3083000000000001E-3</v>
      </c>
      <c r="I229" s="335">
        <f t="shared" si="31"/>
        <v>2036.74</v>
      </c>
      <c r="J229" s="396">
        <f t="shared" si="32"/>
        <v>4888.18</v>
      </c>
      <c r="N229" s="126"/>
      <c r="O229" s="126"/>
      <c r="R229" s="121"/>
    </row>
    <row r="230" spans="1:18" ht="15">
      <c r="A230" s="333" t="s">
        <v>319</v>
      </c>
      <c r="B230" s="334" t="s">
        <v>1080</v>
      </c>
      <c r="C230" s="435" t="s">
        <v>338</v>
      </c>
      <c r="D230" s="333" t="s">
        <v>1081</v>
      </c>
      <c r="E230" s="334">
        <v>201511</v>
      </c>
      <c r="F230" s="335">
        <v>7800.93</v>
      </c>
      <c r="G230" s="333">
        <f t="shared" si="22"/>
        <v>5</v>
      </c>
      <c r="H230" s="337">
        <v>1.3083000000000001E-3</v>
      </c>
      <c r="I230" s="335">
        <f>ROUND(F230*G230*H230,2)</f>
        <v>51.03</v>
      </c>
      <c r="J230" s="396">
        <f>ROUND(F230*H230*12,2)</f>
        <v>122.47</v>
      </c>
      <c r="N230" s="126"/>
      <c r="O230" s="126"/>
      <c r="R230" s="121"/>
    </row>
    <row r="231" spans="1:18" ht="15">
      <c r="A231" s="333" t="s">
        <v>319</v>
      </c>
      <c r="B231" s="334" t="s">
        <v>1080</v>
      </c>
      <c r="C231" s="435" t="s">
        <v>338</v>
      </c>
      <c r="D231" s="333" t="s">
        <v>1081</v>
      </c>
      <c r="E231" s="334">
        <v>201512</v>
      </c>
      <c r="F231" s="335">
        <v>210.01</v>
      </c>
      <c r="G231" s="333">
        <f t="shared" si="22"/>
        <v>4</v>
      </c>
      <c r="H231" s="337">
        <v>1.3083000000000001E-3</v>
      </c>
      <c r="I231" s="335">
        <f t="shared" ref="I231:I238" si="33">ROUND(F231*G231*H231,2)</f>
        <v>1.1000000000000001</v>
      </c>
      <c r="J231" s="396">
        <f t="shared" ref="J231:J238" si="34">ROUND(F231*H231*12,2)</f>
        <v>3.3</v>
      </c>
      <c r="N231" s="126"/>
      <c r="O231" s="126"/>
      <c r="R231" s="121"/>
    </row>
    <row r="232" spans="1:18" ht="15">
      <c r="A232" s="333" t="s">
        <v>319</v>
      </c>
      <c r="B232" s="334" t="s">
        <v>1080</v>
      </c>
      <c r="C232" s="435" t="s">
        <v>338</v>
      </c>
      <c r="D232" s="333" t="s">
        <v>1081</v>
      </c>
      <c r="E232" s="334">
        <v>201512</v>
      </c>
      <c r="F232" s="335">
        <v>8381.89</v>
      </c>
      <c r="G232" s="333">
        <f t="shared" si="22"/>
        <v>4</v>
      </c>
      <c r="H232" s="337">
        <v>1.3083000000000001E-3</v>
      </c>
      <c r="I232" s="335">
        <f t="shared" si="33"/>
        <v>43.86</v>
      </c>
      <c r="J232" s="396">
        <f t="shared" si="34"/>
        <v>131.59</v>
      </c>
      <c r="N232" s="126"/>
      <c r="O232" s="126"/>
      <c r="R232" s="121"/>
    </row>
    <row r="233" spans="1:18">
      <c r="A233" s="333" t="s">
        <v>319</v>
      </c>
      <c r="B233" s="334" t="s">
        <v>1082</v>
      </c>
      <c r="C233" s="434" t="s">
        <v>338</v>
      </c>
      <c r="D233" s="333" t="s">
        <v>1083</v>
      </c>
      <c r="E233" s="334">
        <v>201509</v>
      </c>
      <c r="F233" s="335">
        <v>202666.25</v>
      </c>
      <c r="G233" s="333">
        <f t="shared" si="22"/>
        <v>7</v>
      </c>
      <c r="H233" s="337">
        <v>1.3083000000000001E-3</v>
      </c>
      <c r="I233" s="335">
        <f t="shared" si="33"/>
        <v>1856.04</v>
      </c>
      <c r="J233" s="396">
        <f t="shared" si="34"/>
        <v>3181.78</v>
      </c>
      <c r="N233" s="126"/>
      <c r="O233" s="126"/>
      <c r="R233" s="121"/>
    </row>
    <row r="234" spans="1:18">
      <c r="A234" s="333" t="s">
        <v>319</v>
      </c>
      <c r="B234" s="334" t="s">
        <v>1082</v>
      </c>
      <c r="C234" s="434" t="s">
        <v>338</v>
      </c>
      <c r="D234" s="333" t="s">
        <v>1083</v>
      </c>
      <c r="E234" s="334">
        <v>201509</v>
      </c>
      <c r="F234" s="335">
        <v>15492.14</v>
      </c>
      <c r="G234" s="333">
        <f t="shared" si="22"/>
        <v>7</v>
      </c>
      <c r="H234" s="337">
        <v>1.3083000000000001E-3</v>
      </c>
      <c r="I234" s="335">
        <f t="shared" si="33"/>
        <v>141.88</v>
      </c>
      <c r="J234" s="396">
        <f t="shared" si="34"/>
        <v>243.22</v>
      </c>
      <c r="N234" s="126"/>
      <c r="O234" s="126"/>
      <c r="R234" s="121"/>
    </row>
    <row r="235" spans="1:18" ht="15">
      <c r="A235" s="333" t="s">
        <v>319</v>
      </c>
      <c r="B235" s="334" t="s">
        <v>1082</v>
      </c>
      <c r="C235" s="435" t="s">
        <v>338</v>
      </c>
      <c r="D235" s="333" t="s">
        <v>1084</v>
      </c>
      <c r="E235" s="334">
        <v>201510</v>
      </c>
      <c r="F235" s="335">
        <v>-3906.39</v>
      </c>
      <c r="G235" s="333">
        <f t="shared" si="22"/>
        <v>6</v>
      </c>
      <c r="H235" s="337">
        <v>1.3083000000000001E-3</v>
      </c>
      <c r="I235" s="335">
        <f t="shared" si="33"/>
        <v>-30.66</v>
      </c>
      <c r="J235" s="396">
        <f t="shared" si="34"/>
        <v>-61.33</v>
      </c>
      <c r="N235" s="126"/>
      <c r="O235" s="126"/>
      <c r="R235" s="121"/>
    </row>
    <row r="236" spans="1:18" ht="15">
      <c r="A236" s="333" t="s">
        <v>319</v>
      </c>
      <c r="B236" s="334" t="s">
        <v>1082</v>
      </c>
      <c r="C236" s="435" t="s">
        <v>338</v>
      </c>
      <c r="D236" s="333" t="s">
        <v>1084</v>
      </c>
      <c r="E236" s="334">
        <v>201510</v>
      </c>
      <c r="F236" s="335">
        <v>-298.60000000000002</v>
      </c>
      <c r="G236" s="333">
        <f t="shared" si="22"/>
        <v>6</v>
      </c>
      <c r="H236" s="337">
        <v>1.3083000000000001E-3</v>
      </c>
      <c r="I236" s="335">
        <f t="shared" si="33"/>
        <v>-2.34</v>
      </c>
      <c r="J236" s="396">
        <f t="shared" si="34"/>
        <v>-4.6900000000000004</v>
      </c>
      <c r="N236" s="126"/>
      <c r="O236" s="126"/>
      <c r="R236" s="121"/>
    </row>
    <row r="237" spans="1:18" ht="15">
      <c r="A237" s="333" t="s">
        <v>319</v>
      </c>
      <c r="B237" s="334" t="s">
        <v>1082</v>
      </c>
      <c r="C237" s="435" t="s">
        <v>338</v>
      </c>
      <c r="D237" s="333" t="s">
        <v>1084</v>
      </c>
      <c r="E237" s="334">
        <v>201511</v>
      </c>
      <c r="F237" s="335">
        <v>561.80999999999995</v>
      </c>
      <c r="G237" s="333">
        <f t="shared" si="22"/>
        <v>5</v>
      </c>
      <c r="H237" s="337">
        <v>1.3083000000000001E-3</v>
      </c>
      <c r="I237" s="335">
        <f t="shared" si="33"/>
        <v>3.68</v>
      </c>
      <c r="J237" s="396">
        <f t="shared" si="34"/>
        <v>8.82</v>
      </c>
      <c r="N237" s="126"/>
      <c r="O237" s="126"/>
      <c r="R237" s="121"/>
    </row>
    <row r="238" spans="1:18" ht="15">
      <c r="A238" s="333" t="s">
        <v>319</v>
      </c>
      <c r="B238" s="334" t="s">
        <v>1082</v>
      </c>
      <c r="C238" s="435" t="s">
        <v>338</v>
      </c>
      <c r="D238" s="333" t="s">
        <v>1084</v>
      </c>
      <c r="E238" s="334">
        <v>201511</v>
      </c>
      <c r="F238" s="335">
        <v>42.94</v>
      </c>
      <c r="G238" s="333">
        <f t="shared" si="22"/>
        <v>5</v>
      </c>
      <c r="H238" s="337">
        <v>1.3083000000000001E-3</v>
      </c>
      <c r="I238" s="335">
        <f t="shared" si="33"/>
        <v>0.28000000000000003</v>
      </c>
      <c r="J238" s="396">
        <f t="shared" si="34"/>
        <v>0.67</v>
      </c>
      <c r="N238" s="126"/>
      <c r="O238" s="126"/>
      <c r="R238" s="121"/>
    </row>
    <row r="239" spans="1:18" ht="15">
      <c r="A239" s="333" t="s">
        <v>319</v>
      </c>
      <c r="B239" s="334" t="s">
        <v>1082</v>
      </c>
      <c r="C239" s="435" t="s">
        <v>338</v>
      </c>
      <c r="D239" s="333" t="s">
        <v>1084</v>
      </c>
      <c r="E239" s="334">
        <v>201512</v>
      </c>
      <c r="F239" s="335">
        <v>1.47</v>
      </c>
      <c r="G239" s="333">
        <f t="shared" si="22"/>
        <v>4</v>
      </c>
      <c r="H239" s="337">
        <v>1.3083000000000001E-3</v>
      </c>
      <c r="I239" s="335">
        <f>ROUND(F239*G239*H239,2)</f>
        <v>0.01</v>
      </c>
      <c r="J239" s="396">
        <f>ROUND(F239*H239*12,2)</f>
        <v>0.02</v>
      </c>
      <c r="N239" s="126"/>
      <c r="O239" s="126"/>
      <c r="R239" s="121"/>
    </row>
    <row r="240" spans="1:18" ht="15">
      <c r="A240" s="333" t="s">
        <v>319</v>
      </c>
      <c r="B240" s="334" t="s">
        <v>1082</v>
      </c>
      <c r="C240" s="435" t="s">
        <v>338</v>
      </c>
      <c r="D240" s="333" t="s">
        <v>1084</v>
      </c>
      <c r="E240" s="334">
        <v>201512</v>
      </c>
      <c r="F240" s="335">
        <v>19.21</v>
      </c>
      <c r="G240" s="333">
        <f t="shared" si="22"/>
        <v>4</v>
      </c>
      <c r="H240" s="337">
        <v>1.3083000000000001E-3</v>
      </c>
      <c r="I240" s="335">
        <f t="shared" ref="I240:I303" si="35">ROUND(F240*G240*H240,2)</f>
        <v>0.1</v>
      </c>
      <c r="J240" s="396">
        <f t="shared" ref="J240:J303" si="36">ROUND(F240*H240*12,2)</f>
        <v>0.3</v>
      </c>
      <c r="N240" s="126"/>
      <c r="O240" s="126"/>
      <c r="R240" s="121"/>
    </row>
    <row r="241" spans="1:18">
      <c r="A241" s="333" t="s">
        <v>319</v>
      </c>
      <c r="B241" s="334" t="s">
        <v>747</v>
      </c>
      <c r="C241" s="434" t="s">
        <v>338</v>
      </c>
      <c r="D241" s="333" t="s">
        <v>1085</v>
      </c>
      <c r="E241" s="334">
        <v>201509</v>
      </c>
      <c r="F241" s="335">
        <v>-5622.87</v>
      </c>
      <c r="G241" s="333">
        <f t="shared" si="22"/>
        <v>7</v>
      </c>
      <c r="H241" s="337">
        <v>1.3083000000000001E-3</v>
      </c>
      <c r="I241" s="335">
        <f t="shared" si="35"/>
        <v>-51.49</v>
      </c>
      <c r="J241" s="396">
        <f t="shared" si="36"/>
        <v>-88.28</v>
      </c>
      <c r="N241" s="126"/>
      <c r="O241" s="126"/>
      <c r="R241" s="121"/>
    </row>
    <row r="242" spans="1:18">
      <c r="A242" s="333" t="s">
        <v>319</v>
      </c>
      <c r="B242" s="334" t="s">
        <v>747</v>
      </c>
      <c r="C242" s="434" t="s">
        <v>338</v>
      </c>
      <c r="D242" s="333" t="s">
        <v>1085</v>
      </c>
      <c r="E242" s="334">
        <v>201509</v>
      </c>
      <c r="F242" s="335">
        <v>-106.47</v>
      </c>
      <c r="G242" s="333">
        <f t="shared" si="22"/>
        <v>7</v>
      </c>
      <c r="H242" s="337">
        <v>1.3083000000000001E-3</v>
      </c>
      <c r="I242" s="335">
        <f t="shared" si="35"/>
        <v>-0.98</v>
      </c>
      <c r="J242" s="396">
        <f t="shared" si="36"/>
        <v>-1.67</v>
      </c>
      <c r="N242" s="126"/>
      <c r="O242" s="126"/>
      <c r="R242" s="121"/>
    </row>
    <row r="243" spans="1:18">
      <c r="A243" s="333" t="s">
        <v>319</v>
      </c>
      <c r="B243" s="334" t="s">
        <v>962</v>
      </c>
      <c r="C243" s="434" t="s">
        <v>338</v>
      </c>
      <c r="D243" s="333" t="s">
        <v>1086</v>
      </c>
      <c r="E243" s="334">
        <v>201509</v>
      </c>
      <c r="F243" s="335">
        <v>-14863.41</v>
      </c>
      <c r="G243" s="333">
        <f t="shared" si="22"/>
        <v>7</v>
      </c>
      <c r="H243" s="337">
        <v>1.3083000000000001E-3</v>
      </c>
      <c r="I243" s="335">
        <f t="shared" si="35"/>
        <v>-136.12</v>
      </c>
      <c r="J243" s="396">
        <f t="shared" si="36"/>
        <v>-233.35</v>
      </c>
      <c r="N243" s="126"/>
      <c r="O243" s="126"/>
      <c r="R243" s="121"/>
    </row>
    <row r="244" spans="1:18">
      <c r="A244" s="333" t="s">
        <v>319</v>
      </c>
      <c r="B244" s="334" t="s">
        <v>962</v>
      </c>
      <c r="C244" s="434" t="s">
        <v>338</v>
      </c>
      <c r="D244" s="333" t="s">
        <v>1086</v>
      </c>
      <c r="E244" s="334">
        <v>201509</v>
      </c>
      <c r="F244" s="335">
        <v>-831.46</v>
      </c>
      <c r="G244" s="333">
        <f t="shared" si="22"/>
        <v>7</v>
      </c>
      <c r="H244" s="337">
        <v>1.3083000000000001E-3</v>
      </c>
      <c r="I244" s="335">
        <f t="shared" si="35"/>
        <v>-7.61</v>
      </c>
      <c r="J244" s="396">
        <f t="shared" si="36"/>
        <v>-13.05</v>
      </c>
      <c r="N244" s="126"/>
      <c r="O244" s="126"/>
      <c r="R244" s="121"/>
    </row>
    <row r="245" spans="1:18" ht="15">
      <c r="A245" s="333" t="s">
        <v>319</v>
      </c>
      <c r="B245" s="334" t="s">
        <v>962</v>
      </c>
      <c r="C245" s="435" t="s">
        <v>338</v>
      </c>
      <c r="D245" s="333" t="s">
        <v>963</v>
      </c>
      <c r="E245" s="334">
        <v>201510</v>
      </c>
      <c r="F245" s="335">
        <v>1929.26</v>
      </c>
      <c r="G245" s="333">
        <f t="shared" si="22"/>
        <v>6</v>
      </c>
      <c r="H245" s="337">
        <v>1.3083000000000001E-3</v>
      </c>
      <c r="I245" s="335">
        <f t="shared" si="35"/>
        <v>15.14</v>
      </c>
      <c r="J245" s="396">
        <f t="shared" si="36"/>
        <v>30.29</v>
      </c>
      <c r="N245" s="126"/>
      <c r="O245" s="126"/>
      <c r="R245" s="121"/>
    </row>
    <row r="246" spans="1:18" ht="15">
      <c r="A246" s="333" t="s">
        <v>319</v>
      </c>
      <c r="B246" s="334" t="s">
        <v>962</v>
      </c>
      <c r="C246" s="435" t="s">
        <v>338</v>
      </c>
      <c r="D246" s="333" t="s">
        <v>963</v>
      </c>
      <c r="E246" s="334">
        <v>201510</v>
      </c>
      <c r="F246" s="335">
        <v>107.92</v>
      </c>
      <c r="G246" s="333">
        <f t="shared" si="22"/>
        <v>6</v>
      </c>
      <c r="H246" s="337">
        <v>1.3083000000000001E-3</v>
      </c>
      <c r="I246" s="335">
        <f t="shared" si="35"/>
        <v>0.85</v>
      </c>
      <c r="J246" s="396">
        <f t="shared" si="36"/>
        <v>1.69</v>
      </c>
      <c r="N246" s="126"/>
      <c r="O246" s="126"/>
      <c r="R246" s="121"/>
    </row>
    <row r="247" spans="1:18" ht="15">
      <c r="A247" s="333" t="s">
        <v>319</v>
      </c>
      <c r="B247" s="334" t="s">
        <v>962</v>
      </c>
      <c r="C247" s="435" t="s">
        <v>338</v>
      </c>
      <c r="D247" s="333" t="s">
        <v>963</v>
      </c>
      <c r="E247" s="334">
        <v>201511</v>
      </c>
      <c r="F247" s="335">
        <v>146.47999999999999</v>
      </c>
      <c r="G247" s="333">
        <f t="shared" si="22"/>
        <v>5</v>
      </c>
      <c r="H247" s="337">
        <v>1.3083000000000001E-3</v>
      </c>
      <c r="I247" s="335">
        <f t="shared" si="35"/>
        <v>0.96</v>
      </c>
      <c r="J247" s="396">
        <f t="shared" si="36"/>
        <v>2.2999999999999998</v>
      </c>
      <c r="N247" s="126"/>
      <c r="O247" s="126"/>
      <c r="R247" s="121"/>
    </row>
    <row r="248" spans="1:18" ht="15">
      <c r="A248" s="333" t="s">
        <v>319</v>
      </c>
      <c r="B248" s="334" t="s">
        <v>962</v>
      </c>
      <c r="C248" s="435" t="s">
        <v>338</v>
      </c>
      <c r="D248" s="333" t="s">
        <v>963</v>
      </c>
      <c r="E248" s="334">
        <v>201511</v>
      </c>
      <c r="F248" s="335">
        <v>8.19</v>
      </c>
      <c r="G248" s="333">
        <f t="shared" si="22"/>
        <v>5</v>
      </c>
      <c r="H248" s="337">
        <v>1.3083000000000001E-3</v>
      </c>
      <c r="I248" s="335">
        <f t="shared" si="35"/>
        <v>0.05</v>
      </c>
      <c r="J248" s="396">
        <f t="shared" si="36"/>
        <v>0.13</v>
      </c>
      <c r="N248" s="126"/>
      <c r="O248" s="126"/>
      <c r="R248" s="121"/>
    </row>
    <row r="249" spans="1:18" ht="15">
      <c r="A249" s="333" t="s">
        <v>319</v>
      </c>
      <c r="B249" s="334" t="s">
        <v>962</v>
      </c>
      <c r="C249" s="435" t="s">
        <v>338</v>
      </c>
      <c r="D249" s="333" t="s">
        <v>963</v>
      </c>
      <c r="E249" s="334">
        <v>201512</v>
      </c>
      <c r="F249" s="335">
        <v>0.21</v>
      </c>
      <c r="G249" s="333">
        <f t="shared" si="22"/>
        <v>4</v>
      </c>
      <c r="H249" s="337">
        <v>1.3083000000000001E-3</v>
      </c>
      <c r="I249" s="335">
        <f t="shared" si="35"/>
        <v>0</v>
      </c>
      <c r="J249" s="396">
        <f t="shared" si="36"/>
        <v>0</v>
      </c>
      <c r="N249" s="126"/>
      <c r="O249" s="126"/>
      <c r="R249" s="121"/>
    </row>
    <row r="250" spans="1:18" ht="15">
      <c r="A250" s="333" t="s">
        <v>319</v>
      </c>
      <c r="B250" s="334" t="s">
        <v>962</v>
      </c>
      <c r="C250" s="435" t="s">
        <v>338</v>
      </c>
      <c r="D250" s="333" t="s">
        <v>963</v>
      </c>
      <c r="E250" s="334">
        <v>201512</v>
      </c>
      <c r="F250" s="335">
        <v>3.97</v>
      </c>
      <c r="G250" s="333">
        <f t="shared" si="22"/>
        <v>4</v>
      </c>
      <c r="H250" s="337">
        <v>1.3083000000000001E-3</v>
      </c>
      <c r="I250" s="335">
        <f t="shared" si="35"/>
        <v>0.02</v>
      </c>
      <c r="J250" s="396">
        <f t="shared" si="36"/>
        <v>0.06</v>
      </c>
      <c r="N250" s="126"/>
      <c r="O250" s="126"/>
      <c r="R250" s="121"/>
    </row>
    <row r="251" spans="1:18">
      <c r="A251" s="333" t="s">
        <v>319</v>
      </c>
      <c r="B251" s="334" t="s">
        <v>964</v>
      </c>
      <c r="C251" s="434" t="s">
        <v>338</v>
      </c>
      <c r="D251" s="333" t="s">
        <v>965</v>
      </c>
      <c r="E251" s="334">
        <v>201509</v>
      </c>
      <c r="F251" s="335">
        <v>-4396.29</v>
      </c>
      <c r="G251" s="333">
        <f t="shared" si="22"/>
        <v>7</v>
      </c>
      <c r="H251" s="337">
        <v>1.3083000000000001E-3</v>
      </c>
      <c r="I251" s="335">
        <f t="shared" si="35"/>
        <v>-40.26</v>
      </c>
      <c r="J251" s="396">
        <f t="shared" si="36"/>
        <v>-69.02</v>
      </c>
      <c r="N251" s="126"/>
      <c r="O251" s="126"/>
      <c r="R251" s="121"/>
    </row>
    <row r="252" spans="1:18">
      <c r="A252" s="333" t="s">
        <v>319</v>
      </c>
      <c r="B252" s="334" t="s">
        <v>964</v>
      </c>
      <c r="C252" s="434" t="s">
        <v>338</v>
      </c>
      <c r="D252" s="333" t="s">
        <v>965</v>
      </c>
      <c r="E252" s="334">
        <v>201509</v>
      </c>
      <c r="F252" s="335">
        <v>-83.210000000000008</v>
      </c>
      <c r="G252" s="333">
        <f t="shared" si="22"/>
        <v>7</v>
      </c>
      <c r="H252" s="337">
        <v>1.3083000000000001E-3</v>
      </c>
      <c r="I252" s="335">
        <f t="shared" si="35"/>
        <v>-0.76</v>
      </c>
      <c r="J252" s="396">
        <f t="shared" si="36"/>
        <v>-1.31</v>
      </c>
      <c r="N252" s="126"/>
      <c r="O252" s="126"/>
      <c r="R252" s="121"/>
    </row>
    <row r="253" spans="1:18" ht="15">
      <c r="A253" s="333" t="s">
        <v>319</v>
      </c>
      <c r="B253" s="334" t="s">
        <v>964</v>
      </c>
      <c r="C253" s="435" t="s">
        <v>338</v>
      </c>
      <c r="D253" s="333" t="s">
        <v>965</v>
      </c>
      <c r="E253" s="334">
        <v>201510</v>
      </c>
      <c r="F253" s="335">
        <v>-421.9</v>
      </c>
      <c r="G253" s="333">
        <f t="shared" si="22"/>
        <v>6</v>
      </c>
      <c r="H253" s="337">
        <v>1.3083000000000001E-3</v>
      </c>
      <c r="I253" s="335">
        <f t="shared" si="35"/>
        <v>-3.31</v>
      </c>
      <c r="J253" s="396">
        <f t="shared" si="36"/>
        <v>-6.62</v>
      </c>
      <c r="N253" s="126"/>
      <c r="O253" s="126"/>
      <c r="R253" s="121"/>
    </row>
    <row r="254" spans="1:18" ht="15">
      <c r="A254" s="333" t="s">
        <v>319</v>
      </c>
      <c r="B254" s="334" t="s">
        <v>964</v>
      </c>
      <c r="C254" s="435" t="s">
        <v>338</v>
      </c>
      <c r="D254" s="333" t="s">
        <v>965</v>
      </c>
      <c r="E254" s="334">
        <v>201510</v>
      </c>
      <c r="F254" s="335">
        <v>-7.98</v>
      </c>
      <c r="G254" s="333">
        <f t="shared" si="22"/>
        <v>6</v>
      </c>
      <c r="H254" s="337">
        <v>1.3083000000000001E-3</v>
      </c>
      <c r="I254" s="335">
        <f t="shared" si="35"/>
        <v>-0.06</v>
      </c>
      <c r="J254" s="396">
        <f t="shared" si="36"/>
        <v>-0.13</v>
      </c>
      <c r="N254" s="126"/>
      <c r="O254" s="126"/>
      <c r="R254" s="121"/>
    </row>
    <row r="255" spans="1:18" ht="15">
      <c r="A255" s="333" t="s">
        <v>319</v>
      </c>
      <c r="B255" s="334" t="s">
        <v>964</v>
      </c>
      <c r="C255" s="435" t="s">
        <v>338</v>
      </c>
      <c r="D255" s="333" t="s">
        <v>965</v>
      </c>
      <c r="E255" s="334">
        <v>201511</v>
      </c>
      <c r="F255" s="335">
        <v>-4760.0600000000004</v>
      </c>
      <c r="G255" s="333">
        <f t="shared" si="22"/>
        <v>5</v>
      </c>
      <c r="H255" s="337">
        <v>1.3083000000000001E-3</v>
      </c>
      <c r="I255" s="335">
        <f t="shared" si="35"/>
        <v>-31.14</v>
      </c>
      <c r="J255" s="396">
        <f t="shared" si="36"/>
        <v>-74.73</v>
      </c>
      <c r="N255" s="126"/>
      <c r="O255" s="126"/>
      <c r="R255" s="121"/>
    </row>
    <row r="256" spans="1:18" ht="15">
      <c r="A256" s="333" t="s">
        <v>319</v>
      </c>
      <c r="B256" s="334" t="s">
        <v>964</v>
      </c>
      <c r="C256" s="435" t="s">
        <v>338</v>
      </c>
      <c r="D256" s="333" t="s">
        <v>965</v>
      </c>
      <c r="E256" s="334">
        <v>201511</v>
      </c>
      <c r="F256" s="335">
        <v>327.17</v>
      </c>
      <c r="G256" s="333">
        <f t="shared" si="22"/>
        <v>5</v>
      </c>
      <c r="H256" s="337">
        <v>1.3083000000000001E-3</v>
      </c>
      <c r="I256" s="335">
        <f t="shared" si="35"/>
        <v>2.14</v>
      </c>
      <c r="J256" s="396">
        <f t="shared" si="36"/>
        <v>5.14</v>
      </c>
      <c r="N256" s="126"/>
      <c r="O256" s="126"/>
      <c r="R256" s="121"/>
    </row>
    <row r="257" spans="1:18" ht="15">
      <c r="A257" s="333" t="s">
        <v>319</v>
      </c>
      <c r="B257" s="334" t="s">
        <v>964</v>
      </c>
      <c r="C257" s="435" t="s">
        <v>338</v>
      </c>
      <c r="D257" s="333" t="s">
        <v>965</v>
      </c>
      <c r="E257" s="334">
        <v>201512</v>
      </c>
      <c r="F257" s="335">
        <v>52</v>
      </c>
      <c r="G257" s="333">
        <f t="shared" si="22"/>
        <v>4</v>
      </c>
      <c r="H257" s="337">
        <v>1.3083000000000001E-3</v>
      </c>
      <c r="I257" s="335">
        <f t="shared" si="35"/>
        <v>0.27</v>
      </c>
      <c r="J257" s="396">
        <f t="shared" si="36"/>
        <v>0.82</v>
      </c>
      <c r="N257" s="126"/>
      <c r="O257" s="126"/>
      <c r="R257" s="121"/>
    </row>
    <row r="258" spans="1:18" ht="15">
      <c r="A258" s="333" t="s">
        <v>319</v>
      </c>
      <c r="B258" s="334" t="s">
        <v>964</v>
      </c>
      <c r="C258" s="435" t="s">
        <v>338</v>
      </c>
      <c r="D258" s="333" t="s">
        <v>965</v>
      </c>
      <c r="E258" s="334">
        <v>201512</v>
      </c>
      <c r="F258" s="335">
        <v>429.47</v>
      </c>
      <c r="G258" s="333">
        <f t="shared" si="22"/>
        <v>4</v>
      </c>
      <c r="H258" s="337">
        <v>1.3083000000000001E-3</v>
      </c>
      <c r="I258" s="335">
        <f t="shared" si="35"/>
        <v>2.25</v>
      </c>
      <c r="J258" s="396">
        <f t="shared" si="36"/>
        <v>6.74</v>
      </c>
      <c r="N258" s="126"/>
      <c r="O258" s="126"/>
      <c r="R258" s="121"/>
    </row>
    <row r="259" spans="1:18">
      <c r="A259" s="333" t="s">
        <v>319</v>
      </c>
      <c r="B259" s="334" t="s">
        <v>1087</v>
      </c>
      <c r="C259" s="434" t="s">
        <v>338</v>
      </c>
      <c r="D259" s="333" t="s">
        <v>1088</v>
      </c>
      <c r="E259" s="334">
        <v>201509</v>
      </c>
      <c r="F259" s="335">
        <v>139228.54</v>
      </c>
      <c r="G259" s="333">
        <f t="shared" si="22"/>
        <v>7</v>
      </c>
      <c r="H259" s="337">
        <v>1.3083000000000001E-3</v>
      </c>
      <c r="I259" s="335">
        <f t="shared" si="35"/>
        <v>1275.07</v>
      </c>
      <c r="J259" s="396">
        <f t="shared" si="36"/>
        <v>2185.83</v>
      </c>
      <c r="N259" s="126"/>
      <c r="O259" s="126"/>
      <c r="R259" s="121"/>
    </row>
    <row r="260" spans="1:18">
      <c r="A260" s="333" t="s">
        <v>319</v>
      </c>
      <c r="B260" s="334" t="s">
        <v>1087</v>
      </c>
      <c r="C260" s="434" t="s">
        <v>338</v>
      </c>
      <c r="D260" s="333" t="s">
        <v>1088</v>
      </c>
      <c r="E260" s="334">
        <v>201509</v>
      </c>
      <c r="F260" s="335">
        <v>7455.22</v>
      </c>
      <c r="G260" s="333">
        <f t="shared" si="22"/>
        <v>7</v>
      </c>
      <c r="H260" s="337">
        <v>1.3083000000000001E-3</v>
      </c>
      <c r="I260" s="335">
        <f t="shared" si="35"/>
        <v>68.28</v>
      </c>
      <c r="J260" s="396">
        <f t="shared" si="36"/>
        <v>117.04</v>
      </c>
      <c r="N260" s="126"/>
      <c r="O260" s="126"/>
      <c r="R260" s="121"/>
    </row>
    <row r="261" spans="1:18" ht="15">
      <c r="A261" s="333" t="s">
        <v>319</v>
      </c>
      <c r="B261" s="334" t="s">
        <v>1087</v>
      </c>
      <c r="C261" s="435" t="s">
        <v>338</v>
      </c>
      <c r="D261" s="333" t="s">
        <v>1088</v>
      </c>
      <c r="E261" s="334">
        <v>201511</v>
      </c>
      <c r="F261" s="335">
        <v>-322.76</v>
      </c>
      <c r="G261" s="333">
        <f t="shared" si="22"/>
        <v>5</v>
      </c>
      <c r="H261" s="337">
        <v>1.3083000000000001E-3</v>
      </c>
      <c r="I261" s="335">
        <f t="shared" si="35"/>
        <v>-2.11</v>
      </c>
      <c r="J261" s="396">
        <f t="shared" si="36"/>
        <v>-5.07</v>
      </c>
      <c r="N261" s="126"/>
      <c r="O261" s="126"/>
      <c r="R261" s="121"/>
    </row>
    <row r="262" spans="1:18" ht="15">
      <c r="A262" s="333" t="s">
        <v>319</v>
      </c>
      <c r="B262" s="334" t="s">
        <v>1087</v>
      </c>
      <c r="C262" s="435" t="s">
        <v>338</v>
      </c>
      <c r="D262" s="333" t="s">
        <v>1088</v>
      </c>
      <c r="E262" s="334">
        <v>201511</v>
      </c>
      <c r="F262" s="335">
        <v>-17.27</v>
      </c>
      <c r="G262" s="333">
        <f t="shared" ref="G262:G325" si="37">VLOOKUP(E262,$N$6:$O$35,2,FALSE)</f>
        <v>5</v>
      </c>
      <c r="H262" s="337">
        <v>1.3083000000000001E-3</v>
      </c>
      <c r="I262" s="335">
        <f t="shared" si="35"/>
        <v>-0.11</v>
      </c>
      <c r="J262" s="396">
        <f t="shared" si="36"/>
        <v>-0.27</v>
      </c>
      <c r="N262" s="126"/>
      <c r="O262" s="126"/>
      <c r="R262" s="121"/>
    </row>
    <row r="263" spans="1:18" ht="15">
      <c r="A263" s="333" t="s">
        <v>319</v>
      </c>
      <c r="B263" s="334" t="s">
        <v>1087</v>
      </c>
      <c r="C263" s="435" t="s">
        <v>338</v>
      </c>
      <c r="D263" s="333" t="s">
        <v>1088</v>
      </c>
      <c r="E263" s="334">
        <v>201512</v>
      </c>
      <c r="F263" s="335">
        <v>13.93</v>
      </c>
      <c r="G263" s="333">
        <f t="shared" si="37"/>
        <v>4</v>
      </c>
      <c r="H263" s="337">
        <v>1.3083000000000001E-3</v>
      </c>
      <c r="I263" s="335">
        <f t="shared" si="35"/>
        <v>7.0000000000000007E-2</v>
      </c>
      <c r="J263" s="396">
        <f t="shared" si="36"/>
        <v>0.22</v>
      </c>
      <c r="N263" s="126"/>
      <c r="O263" s="126"/>
      <c r="R263" s="121"/>
    </row>
    <row r="264" spans="1:18" ht="15">
      <c r="A264" s="333" t="s">
        <v>319</v>
      </c>
      <c r="B264" s="334" t="s">
        <v>1087</v>
      </c>
      <c r="C264" s="435" t="s">
        <v>338</v>
      </c>
      <c r="D264" s="333" t="s">
        <v>1088</v>
      </c>
      <c r="E264" s="334">
        <v>201512</v>
      </c>
      <c r="F264" s="335">
        <v>260.48</v>
      </c>
      <c r="G264" s="333">
        <f t="shared" si="37"/>
        <v>4</v>
      </c>
      <c r="H264" s="337">
        <v>1.3083000000000001E-3</v>
      </c>
      <c r="I264" s="335">
        <f t="shared" si="35"/>
        <v>1.36</v>
      </c>
      <c r="J264" s="396">
        <f t="shared" si="36"/>
        <v>4.09</v>
      </c>
      <c r="N264" s="126"/>
      <c r="O264" s="126"/>
      <c r="R264" s="121"/>
    </row>
    <row r="265" spans="1:18" ht="15">
      <c r="A265" s="333" t="s">
        <v>319</v>
      </c>
      <c r="B265" s="334" t="s">
        <v>1089</v>
      </c>
      <c r="C265" s="435" t="s">
        <v>338</v>
      </c>
      <c r="D265" s="333" t="s">
        <v>1090</v>
      </c>
      <c r="E265" s="334">
        <v>201511</v>
      </c>
      <c r="F265" s="335">
        <v>564972.1</v>
      </c>
      <c r="G265" s="333">
        <f t="shared" si="37"/>
        <v>5</v>
      </c>
      <c r="H265" s="337">
        <v>1.3083000000000001E-3</v>
      </c>
      <c r="I265" s="335">
        <f t="shared" si="35"/>
        <v>3695.76</v>
      </c>
      <c r="J265" s="396">
        <f t="shared" si="36"/>
        <v>8869.84</v>
      </c>
      <c r="N265" s="126"/>
      <c r="O265" s="126"/>
      <c r="R265" s="121"/>
    </row>
    <row r="266" spans="1:18" ht="15">
      <c r="A266" s="333" t="s">
        <v>319</v>
      </c>
      <c r="B266" s="334" t="s">
        <v>1089</v>
      </c>
      <c r="C266" s="435" t="s">
        <v>338</v>
      </c>
      <c r="D266" s="333" t="s">
        <v>1090</v>
      </c>
      <c r="E266" s="334">
        <v>201511</v>
      </c>
      <c r="F266" s="335">
        <v>6448.21</v>
      </c>
      <c r="G266" s="333">
        <f t="shared" si="37"/>
        <v>5</v>
      </c>
      <c r="H266" s="337">
        <v>1.3083000000000001E-3</v>
      </c>
      <c r="I266" s="335">
        <f t="shared" si="35"/>
        <v>42.18</v>
      </c>
      <c r="J266" s="396">
        <f t="shared" si="36"/>
        <v>101.23</v>
      </c>
      <c r="N266" s="126"/>
      <c r="O266" s="126"/>
      <c r="R266" s="121"/>
    </row>
    <row r="267" spans="1:18" ht="15">
      <c r="A267" s="333" t="s">
        <v>319</v>
      </c>
      <c r="B267" s="334" t="s">
        <v>1089</v>
      </c>
      <c r="C267" s="435" t="s">
        <v>338</v>
      </c>
      <c r="D267" s="333" t="s">
        <v>1090</v>
      </c>
      <c r="E267" s="334">
        <v>201512</v>
      </c>
      <c r="F267" s="335">
        <v>0.54</v>
      </c>
      <c r="G267" s="333">
        <f t="shared" si="37"/>
        <v>4</v>
      </c>
      <c r="H267" s="337">
        <v>1.3083000000000001E-3</v>
      </c>
      <c r="I267" s="335">
        <f t="shared" si="35"/>
        <v>0</v>
      </c>
      <c r="J267" s="396">
        <f t="shared" si="36"/>
        <v>0.01</v>
      </c>
      <c r="N267" s="126"/>
      <c r="O267" s="126"/>
      <c r="R267" s="121"/>
    </row>
    <row r="268" spans="1:18" ht="15">
      <c r="A268" s="333" t="s">
        <v>319</v>
      </c>
      <c r="B268" s="334" t="s">
        <v>1089</v>
      </c>
      <c r="C268" s="435" t="s">
        <v>338</v>
      </c>
      <c r="D268" s="333" t="s">
        <v>1090</v>
      </c>
      <c r="E268" s="334">
        <v>201512</v>
      </c>
      <c r="F268" s="335">
        <v>48.37</v>
      </c>
      <c r="G268" s="333">
        <f t="shared" si="37"/>
        <v>4</v>
      </c>
      <c r="H268" s="337">
        <v>1.3083000000000001E-3</v>
      </c>
      <c r="I268" s="335">
        <f t="shared" si="35"/>
        <v>0.25</v>
      </c>
      <c r="J268" s="396">
        <f t="shared" si="36"/>
        <v>0.76</v>
      </c>
      <c r="N268" s="126"/>
      <c r="O268" s="126"/>
      <c r="R268" s="121"/>
    </row>
    <row r="269" spans="1:18">
      <c r="A269" s="333" t="s">
        <v>319</v>
      </c>
      <c r="B269" s="334" t="s">
        <v>819</v>
      </c>
      <c r="C269" s="434" t="s">
        <v>335</v>
      </c>
      <c r="D269" s="333" t="s">
        <v>1091</v>
      </c>
      <c r="E269" s="334">
        <v>201509</v>
      </c>
      <c r="F269" s="335">
        <v>-8875.68</v>
      </c>
      <c r="G269" s="333">
        <f t="shared" si="37"/>
        <v>7</v>
      </c>
      <c r="H269" s="337">
        <v>1.3083000000000001E-3</v>
      </c>
      <c r="I269" s="335">
        <f t="shared" si="35"/>
        <v>-81.28</v>
      </c>
      <c r="J269" s="396">
        <f t="shared" si="36"/>
        <v>-139.34</v>
      </c>
      <c r="N269" s="126"/>
      <c r="O269" s="126"/>
      <c r="R269" s="121"/>
    </row>
    <row r="270" spans="1:18">
      <c r="A270" s="333" t="s">
        <v>319</v>
      </c>
      <c r="B270" s="334" t="s">
        <v>819</v>
      </c>
      <c r="C270" s="434" t="s">
        <v>335</v>
      </c>
      <c r="D270" s="333" t="s">
        <v>1091</v>
      </c>
      <c r="E270" s="334">
        <v>201509</v>
      </c>
      <c r="F270" s="335">
        <v>-172.61</v>
      </c>
      <c r="G270" s="333">
        <f t="shared" si="37"/>
        <v>7</v>
      </c>
      <c r="H270" s="337">
        <v>1.3083000000000001E-3</v>
      </c>
      <c r="I270" s="335">
        <f t="shared" si="35"/>
        <v>-1.58</v>
      </c>
      <c r="J270" s="396">
        <f t="shared" si="36"/>
        <v>-2.71</v>
      </c>
      <c r="N270" s="126"/>
      <c r="O270" s="126"/>
      <c r="R270" s="121"/>
    </row>
    <row r="271" spans="1:18">
      <c r="A271" s="333" t="s">
        <v>319</v>
      </c>
      <c r="B271" s="334" t="s">
        <v>708</v>
      </c>
      <c r="C271" s="434" t="s">
        <v>335</v>
      </c>
      <c r="D271" s="333" t="s">
        <v>709</v>
      </c>
      <c r="E271" s="334">
        <v>201509</v>
      </c>
      <c r="F271" s="335">
        <v>-115.42</v>
      </c>
      <c r="G271" s="333">
        <f t="shared" si="37"/>
        <v>7</v>
      </c>
      <c r="H271" s="337">
        <v>1.3083000000000001E-3</v>
      </c>
      <c r="I271" s="335">
        <f t="shared" si="35"/>
        <v>-1.06</v>
      </c>
      <c r="J271" s="396">
        <f t="shared" si="36"/>
        <v>-1.81</v>
      </c>
      <c r="N271" s="126"/>
      <c r="O271" s="126"/>
      <c r="R271" s="121"/>
    </row>
    <row r="272" spans="1:18">
      <c r="A272" s="333" t="s">
        <v>319</v>
      </c>
      <c r="B272" s="334" t="s">
        <v>708</v>
      </c>
      <c r="C272" s="434" t="s">
        <v>335</v>
      </c>
      <c r="D272" s="333" t="s">
        <v>709</v>
      </c>
      <c r="E272" s="334">
        <v>201509</v>
      </c>
      <c r="F272" s="335">
        <v>-2.74</v>
      </c>
      <c r="G272" s="333">
        <f t="shared" si="37"/>
        <v>7</v>
      </c>
      <c r="H272" s="337">
        <v>1.3083000000000001E-3</v>
      </c>
      <c r="I272" s="335">
        <f t="shared" si="35"/>
        <v>-0.03</v>
      </c>
      <c r="J272" s="396">
        <f t="shared" si="36"/>
        <v>-0.04</v>
      </c>
      <c r="N272" s="126"/>
      <c r="O272" s="126"/>
      <c r="R272" s="121"/>
    </row>
    <row r="273" spans="1:18">
      <c r="A273" s="333" t="s">
        <v>326</v>
      </c>
      <c r="B273" s="334" t="s">
        <v>710</v>
      </c>
      <c r="C273" s="434" t="s">
        <v>335</v>
      </c>
      <c r="D273" s="333" t="s">
        <v>711</v>
      </c>
      <c r="E273" s="334">
        <v>201509</v>
      </c>
      <c r="F273" s="335">
        <v>-409.17</v>
      </c>
      <c r="G273" s="333">
        <f t="shared" si="37"/>
        <v>7</v>
      </c>
      <c r="H273" s="337">
        <v>1.1999999999999999E-3</v>
      </c>
      <c r="I273" s="335">
        <f t="shared" si="35"/>
        <v>-3.44</v>
      </c>
      <c r="J273" s="396">
        <f t="shared" si="36"/>
        <v>-5.89</v>
      </c>
      <c r="N273" s="126"/>
      <c r="O273" s="126"/>
      <c r="R273" s="121"/>
    </row>
    <row r="274" spans="1:18">
      <c r="A274" s="333" t="s">
        <v>319</v>
      </c>
      <c r="B274" s="334" t="s">
        <v>710</v>
      </c>
      <c r="C274" s="434" t="s">
        <v>335</v>
      </c>
      <c r="D274" s="333" t="s">
        <v>711</v>
      </c>
      <c r="E274" s="334">
        <v>201509</v>
      </c>
      <c r="F274" s="335">
        <v>-4915.7</v>
      </c>
      <c r="G274" s="333">
        <f t="shared" si="37"/>
        <v>7</v>
      </c>
      <c r="H274" s="337">
        <v>1.3083000000000001E-3</v>
      </c>
      <c r="I274" s="335">
        <f t="shared" si="35"/>
        <v>-45.02</v>
      </c>
      <c r="J274" s="396">
        <f t="shared" si="36"/>
        <v>-77.17</v>
      </c>
      <c r="N274" s="126"/>
      <c r="O274" s="126"/>
      <c r="R274" s="121"/>
    </row>
    <row r="275" spans="1:18">
      <c r="A275" s="333" t="s">
        <v>319</v>
      </c>
      <c r="B275" s="334" t="s">
        <v>710</v>
      </c>
      <c r="C275" s="434" t="s">
        <v>335</v>
      </c>
      <c r="D275" s="333" t="s">
        <v>711</v>
      </c>
      <c r="E275" s="334">
        <v>201509</v>
      </c>
      <c r="F275" s="335">
        <v>-89.34</v>
      </c>
      <c r="G275" s="333">
        <f t="shared" si="37"/>
        <v>7</v>
      </c>
      <c r="H275" s="337">
        <v>1.3083000000000001E-3</v>
      </c>
      <c r="I275" s="335">
        <f t="shared" si="35"/>
        <v>-0.82</v>
      </c>
      <c r="J275" s="396">
        <f t="shared" si="36"/>
        <v>-1.4</v>
      </c>
      <c r="N275" s="126"/>
      <c r="O275" s="126"/>
      <c r="R275" s="121"/>
    </row>
    <row r="276" spans="1:18">
      <c r="A276" s="333" t="s">
        <v>326</v>
      </c>
      <c r="B276" s="334" t="s">
        <v>821</v>
      </c>
      <c r="C276" s="434" t="s">
        <v>335</v>
      </c>
      <c r="D276" s="333" t="s">
        <v>822</v>
      </c>
      <c r="E276" s="334">
        <v>201509</v>
      </c>
      <c r="F276" s="335">
        <v>-37594.230000000003</v>
      </c>
      <c r="G276" s="333">
        <f t="shared" si="37"/>
        <v>7</v>
      </c>
      <c r="H276" s="337">
        <v>1.1999999999999999E-3</v>
      </c>
      <c r="I276" s="335">
        <f t="shared" si="35"/>
        <v>-315.79000000000002</v>
      </c>
      <c r="J276" s="396">
        <f t="shared" si="36"/>
        <v>-541.36</v>
      </c>
      <c r="N276" s="126"/>
      <c r="O276" s="126"/>
      <c r="R276" s="121"/>
    </row>
    <row r="277" spans="1:18">
      <c r="A277" s="333" t="s">
        <v>319</v>
      </c>
      <c r="B277" s="334" t="s">
        <v>821</v>
      </c>
      <c r="C277" s="434" t="s">
        <v>335</v>
      </c>
      <c r="D277" s="333" t="s">
        <v>822</v>
      </c>
      <c r="E277" s="334">
        <v>201509</v>
      </c>
      <c r="F277" s="335">
        <v>25745.08</v>
      </c>
      <c r="G277" s="333">
        <f t="shared" si="37"/>
        <v>7</v>
      </c>
      <c r="H277" s="337">
        <v>1.3083000000000001E-3</v>
      </c>
      <c r="I277" s="335">
        <f t="shared" si="35"/>
        <v>235.78</v>
      </c>
      <c r="J277" s="396">
        <f t="shared" si="36"/>
        <v>404.19</v>
      </c>
      <c r="N277" s="126"/>
      <c r="O277" s="126"/>
      <c r="R277" s="121"/>
    </row>
    <row r="278" spans="1:18">
      <c r="A278" s="333" t="s">
        <v>319</v>
      </c>
      <c r="B278" s="334" t="s">
        <v>821</v>
      </c>
      <c r="C278" s="434" t="s">
        <v>335</v>
      </c>
      <c r="D278" s="333" t="s">
        <v>822</v>
      </c>
      <c r="E278" s="334">
        <v>201509</v>
      </c>
      <c r="F278" s="335">
        <v>-4580.55</v>
      </c>
      <c r="G278" s="333">
        <f t="shared" si="37"/>
        <v>7</v>
      </c>
      <c r="H278" s="337">
        <v>1.3083000000000001E-3</v>
      </c>
      <c r="I278" s="335">
        <f t="shared" si="35"/>
        <v>-41.95</v>
      </c>
      <c r="J278" s="396">
        <f t="shared" si="36"/>
        <v>-71.91</v>
      </c>
      <c r="N278" s="126"/>
      <c r="O278" s="126"/>
      <c r="R278" s="121"/>
    </row>
    <row r="279" spans="1:18">
      <c r="A279" s="333" t="s">
        <v>319</v>
      </c>
      <c r="B279" s="334" t="s">
        <v>823</v>
      </c>
      <c r="C279" s="434" t="s">
        <v>335</v>
      </c>
      <c r="D279" s="333" t="s">
        <v>824</v>
      </c>
      <c r="E279" s="334">
        <v>201509</v>
      </c>
      <c r="F279" s="335">
        <v>-11230.960000000001</v>
      </c>
      <c r="G279" s="333">
        <f t="shared" si="37"/>
        <v>7</v>
      </c>
      <c r="H279" s="337">
        <v>1.3083000000000001E-3</v>
      </c>
      <c r="I279" s="335">
        <f t="shared" si="35"/>
        <v>-102.85</v>
      </c>
      <c r="J279" s="396">
        <f t="shared" si="36"/>
        <v>-176.32</v>
      </c>
      <c r="N279" s="126"/>
      <c r="O279" s="126"/>
      <c r="R279" s="121"/>
    </row>
    <row r="280" spans="1:18">
      <c r="A280" s="333" t="s">
        <v>319</v>
      </c>
      <c r="B280" s="334" t="s">
        <v>823</v>
      </c>
      <c r="C280" s="434" t="s">
        <v>335</v>
      </c>
      <c r="D280" s="333" t="s">
        <v>824</v>
      </c>
      <c r="E280" s="334">
        <v>201509</v>
      </c>
      <c r="F280" s="335">
        <v>151.18</v>
      </c>
      <c r="G280" s="333">
        <f t="shared" si="37"/>
        <v>7</v>
      </c>
      <c r="H280" s="337">
        <v>1.3083000000000001E-3</v>
      </c>
      <c r="I280" s="335">
        <f t="shared" si="35"/>
        <v>1.38</v>
      </c>
      <c r="J280" s="396">
        <f t="shared" si="36"/>
        <v>2.37</v>
      </c>
      <c r="N280" s="126"/>
      <c r="O280" s="126"/>
      <c r="R280" s="121"/>
    </row>
    <row r="281" spans="1:18" ht="15">
      <c r="A281" s="333" t="s">
        <v>319</v>
      </c>
      <c r="B281" s="334" t="s">
        <v>1092</v>
      </c>
      <c r="C281" s="435" t="s">
        <v>338</v>
      </c>
      <c r="D281" s="333" t="s">
        <v>1093</v>
      </c>
      <c r="E281" s="334">
        <v>201512</v>
      </c>
      <c r="F281" s="335">
        <v>8066.95</v>
      </c>
      <c r="G281" s="333">
        <f t="shared" si="37"/>
        <v>4</v>
      </c>
      <c r="H281" s="337">
        <v>1.3083000000000001E-3</v>
      </c>
      <c r="I281" s="335">
        <f t="shared" si="35"/>
        <v>42.22</v>
      </c>
      <c r="J281" s="396">
        <f t="shared" si="36"/>
        <v>126.65</v>
      </c>
      <c r="N281" s="126"/>
      <c r="O281" s="126"/>
      <c r="R281" s="121"/>
    </row>
    <row r="282" spans="1:18" ht="15">
      <c r="A282" s="333" t="s">
        <v>319</v>
      </c>
      <c r="B282" s="334" t="s">
        <v>1092</v>
      </c>
      <c r="C282" s="435" t="s">
        <v>338</v>
      </c>
      <c r="D282" s="333" t="s">
        <v>1093</v>
      </c>
      <c r="E282" s="334">
        <v>201512</v>
      </c>
      <c r="F282" s="335">
        <v>121862.63</v>
      </c>
      <c r="G282" s="333">
        <f t="shared" si="37"/>
        <v>4</v>
      </c>
      <c r="H282" s="337">
        <v>1.3083000000000001E-3</v>
      </c>
      <c r="I282" s="335">
        <f t="shared" si="35"/>
        <v>637.73</v>
      </c>
      <c r="J282" s="396">
        <f t="shared" si="36"/>
        <v>1913.19</v>
      </c>
      <c r="N282" s="126"/>
      <c r="O282" s="126"/>
      <c r="R282" s="121"/>
    </row>
    <row r="283" spans="1:18" ht="15">
      <c r="A283" s="333" t="s">
        <v>319</v>
      </c>
      <c r="B283" s="334" t="s">
        <v>1094</v>
      </c>
      <c r="C283" s="435" t="s">
        <v>338</v>
      </c>
      <c r="D283" s="333" t="s">
        <v>1095</v>
      </c>
      <c r="E283" s="334">
        <v>201512</v>
      </c>
      <c r="F283" s="335">
        <v>15771.3</v>
      </c>
      <c r="G283" s="333">
        <f t="shared" si="37"/>
        <v>4</v>
      </c>
      <c r="H283" s="337">
        <v>1.3083000000000001E-3</v>
      </c>
      <c r="I283" s="335">
        <f t="shared" si="35"/>
        <v>82.53</v>
      </c>
      <c r="J283" s="396">
        <f t="shared" si="36"/>
        <v>247.6</v>
      </c>
      <c r="N283" s="126"/>
      <c r="O283" s="126"/>
      <c r="R283" s="121"/>
    </row>
    <row r="284" spans="1:18" ht="15">
      <c r="A284" s="333" t="s">
        <v>319</v>
      </c>
      <c r="B284" s="334" t="s">
        <v>1094</v>
      </c>
      <c r="C284" s="435" t="s">
        <v>338</v>
      </c>
      <c r="D284" s="333" t="s">
        <v>1095</v>
      </c>
      <c r="E284" s="334">
        <v>201512</v>
      </c>
      <c r="F284" s="335">
        <v>216813.61</v>
      </c>
      <c r="G284" s="333">
        <f t="shared" si="37"/>
        <v>4</v>
      </c>
      <c r="H284" s="337">
        <v>1.3083000000000001E-3</v>
      </c>
      <c r="I284" s="335">
        <f t="shared" si="35"/>
        <v>1134.6300000000001</v>
      </c>
      <c r="J284" s="396">
        <f t="shared" si="36"/>
        <v>3403.89</v>
      </c>
      <c r="N284" s="126"/>
      <c r="O284" s="126"/>
      <c r="R284" s="121"/>
    </row>
    <row r="285" spans="1:18">
      <c r="A285" s="333" t="s">
        <v>319</v>
      </c>
      <c r="B285" s="334" t="s">
        <v>1096</v>
      </c>
      <c r="C285" s="434" t="s">
        <v>338</v>
      </c>
      <c r="D285" s="333" t="s">
        <v>1097</v>
      </c>
      <c r="E285" s="334">
        <v>201509</v>
      </c>
      <c r="F285" s="335">
        <v>181653.32</v>
      </c>
      <c r="G285" s="333">
        <f t="shared" si="37"/>
        <v>7</v>
      </c>
      <c r="H285" s="337">
        <v>1.3083000000000001E-3</v>
      </c>
      <c r="I285" s="335">
        <f t="shared" si="35"/>
        <v>1663.6</v>
      </c>
      <c r="J285" s="396">
        <f t="shared" si="36"/>
        <v>2851.88</v>
      </c>
      <c r="N285" s="126"/>
      <c r="O285" s="126"/>
      <c r="R285" s="121"/>
    </row>
    <row r="286" spans="1:18">
      <c r="A286" s="333" t="s">
        <v>319</v>
      </c>
      <c r="B286" s="334" t="s">
        <v>1096</v>
      </c>
      <c r="C286" s="434" t="s">
        <v>338</v>
      </c>
      <c r="D286" s="333" t="s">
        <v>1097</v>
      </c>
      <c r="E286" s="334">
        <v>201509</v>
      </c>
      <c r="F286" s="335">
        <v>7357.6500000000005</v>
      </c>
      <c r="G286" s="333">
        <f t="shared" si="37"/>
        <v>7</v>
      </c>
      <c r="H286" s="337">
        <v>1.3083000000000001E-3</v>
      </c>
      <c r="I286" s="335">
        <f t="shared" si="35"/>
        <v>67.38</v>
      </c>
      <c r="J286" s="396">
        <f t="shared" si="36"/>
        <v>115.51</v>
      </c>
      <c r="N286" s="126"/>
      <c r="O286" s="126"/>
      <c r="R286" s="121"/>
    </row>
    <row r="287" spans="1:18" ht="15">
      <c r="A287" s="333" t="s">
        <v>319</v>
      </c>
      <c r="B287" s="334" t="s">
        <v>1096</v>
      </c>
      <c r="C287" s="435" t="s">
        <v>338</v>
      </c>
      <c r="D287" s="333" t="s">
        <v>1098</v>
      </c>
      <c r="E287" s="334">
        <v>201510</v>
      </c>
      <c r="F287" s="335">
        <v>7674.49</v>
      </c>
      <c r="G287" s="333">
        <f t="shared" si="37"/>
        <v>6</v>
      </c>
      <c r="H287" s="337">
        <v>1.3083000000000001E-3</v>
      </c>
      <c r="I287" s="335">
        <f t="shared" si="35"/>
        <v>60.24</v>
      </c>
      <c r="J287" s="396">
        <f t="shared" si="36"/>
        <v>120.49</v>
      </c>
      <c r="N287" s="126"/>
      <c r="O287" s="126"/>
      <c r="R287" s="121"/>
    </row>
    <row r="288" spans="1:18" ht="15">
      <c r="A288" s="333" t="s">
        <v>319</v>
      </c>
      <c r="B288" s="334" t="s">
        <v>1096</v>
      </c>
      <c r="C288" s="435" t="s">
        <v>338</v>
      </c>
      <c r="D288" s="333" t="s">
        <v>1098</v>
      </c>
      <c r="E288" s="334">
        <v>201510</v>
      </c>
      <c r="F288" s="335">
        <v>310.83999999999997</v>
      </c>
      <c r="G288" s="333">
        <f t="shared" si="37"/>
        <v>6</v>
      </c>
      <c r="H288" s="337">
        <v>1.3083000000000001E-3</v>
      </c>
      <c r="I288" s="335">
        <f t="shared" si="35"/>
        <v>2.44</v>
      </c>
      <c r="J288" s="396">
        <f t="shared" si="36"/>
        <v>4.88</v>
      </c>
      <c r="N288" s="126"/>
      <c r="O288" s="126"/>
      <c r="R288" s="121"/>
    </row>
    <row r="289" spans="1:18" ht="15">
      <c r="A289" s="333" t="s">
        <v>319</v>
      </c>
      <c r="B289" s="334" t="s">
        <v>1096</v>
      </c>
      <c r="C289" s="435" t="s">
        <v>338</v>
      </c>
      <c r="D289" s="333" t="s">
        <v>1098</v>
      </c>
      <c r="E289" s="334">
        <v>201511</v>
      </c>
      <c r="F289" s="335">
        <v>15747.37</v>
      </c>
      <c r="G289" s="333">
        <f t="shared" si="37"/>
        <v>5</v>
      </c>
      <c r="H289" s="337">
        <v>1.3083000000000001E-3</v>
      </c>
      <c r="I289" s="335">
        <f t="shared" si="35"/>
        <v>103.01</v>
      </c>
      <c r="J289" s="396">
        <f t="shared" si="36"/>
        <v>247.23</v>
      </c>
      <c r="N289" s="126"/>
      <c r="O289" s="126"/>
      <c r="R289" s="121"/>
    </row>
    <row r="290" spans="1:18" ht="15">
      <c r="A290" s="333" t="s">
        <v>319</v>
      </c>
      <c r="B290" s="334" t="s">
        <v>1096</v>
      </c>
      <c r="C290" s="435" t="s">
        <v>338</v>
      </c>
      <c r="D290" s="333" t="s">
        <v>1098</v>
      </c>
      <c r="E290" s="334">
        <v>201511</v>
      </c>
      <c r="F290" s="335">
        <v>637.80999999999995</v>
      </c>
      <c r="G290" s="333">
        <f t="shared" si="37"/>
        <v>5</v>
      </c>
      <c r="H290" s="337">
        <v>1.3083000000000001E-3</v>
      </c>
      <c r="I290" s="335">
        <f t="shared" si="35"/>
        <v>4.17</v>
      </c>
      <c r="J290" s="396">
        <f t="shared" si="36"/>
        <v>10.01</v>
      </c>
      <c r="N290" s="126"/>
      <c r="O290" s="126"/>
      <c r="R290" s="121"/>
    </row>
    <row r="291" spans="1:18" ht="15">
      <c r="A291" s="333" t="s">
        <v>319</v>
      </c>
      <c r="B291" s="334" t="s">
        <v>1096</v>
      </c>
      <c r="C291" s="435" t="s">
        <v>338</v>
      </c>
      <c r="D291" s="333" t="s">
        <v>1098</v>
      </c>
      <c r="E291" s="334">
        <v>201512</v>
      </c>
      <c r="F291" s="335">
        <v>8.18</v>
      </c>
      <c r="G291" s="333">
        <f t="shared" si="37"/>
        <v>4</v>
      </c>
      <c r="H291" s="337">
        <v>1.3083000000000001E-3</v>
      </c>
      <c r="I291" s="335">
        <f t="shared" si="35"/>
        <v>0.04</v>
      </c>
      <c r="J291" s="396">
        <f t="shared" si="36"/>
        <v>0.13</v>
      </c>
      <c r="N291" s="126"/>
      <c r="O291" s="126"/>
      <c r="R291" s="121"/>
    </row>
    <row r="292" spans="1:18" ht="15">
      <c r="A292" s="333" t="s">
        <v>319</v>
      </c>
      <c r="B292" s="334" t="s">
        <v>1096</v>
      </c>
      <c r="C292" s="435" t="s">
        <v>338</v>
      </c>
      <c r="D292" s="333" t="s">
        <v>1098</v>
      </c>
      <c r="E292" s="334">
        <v>201512</v>
      </c>
      <c r="F292" s="335">
        <v>201.92</v>
      </c>
      <c r="G292" s="333">
        <f t="shared" si="37"/>
        <v>4</v>
      </c>
      <c r="H292" s="337">
        <v>1.3083000000000001E-3</v>
      </c>
      <c r="I292" s="335">
        <f t="shared" si="35"/>
        <v>1.06</v>
      </c>
      <c r="J292" s="396">
        <f t="shared" si="36"/>
        <v>3.17</v>
      </c>
      <c r="N292" s="126"/>
      <c r="O292" s="126"/>
      <c r="R292" s="121"/>
    </row>
    <row r="293" spans="1:18">
      <c r="A293" s="333" t="s">
        <v>319</v>
      </c>
      <c r="B293" s="334" t="s">
        <v>825</v>
      </c>
      <c r="C293" s="434" t="s">
        <v>338</v>
      </c>
      <c r="D293" s="333" t="s">
        <v>1099</v>
      </c>
      <c r="E293" s="334">
        <v>201509</v>
      </c>
      <c r="F293" s="335">
        <v>-9527.5500000000011</v>
      </c>
      <c r="G293" s="333">
        <f t="shared" si="37"/>
        <v>7</v>
      </c>
      <c r="H293" s="337">
        <v>1.3083000000000001E-3</v>
      </c>
      <c r="I293" s="335">
        <f t="shared" si="35"/>
        <v>-87.25</v>
      </c>
      <c r="J293" s="396">
        <f t="shared" si="36"/>
        <v>-149.58000000000001</v>
      </c>
      <c r="N293" s="126"/>
      <c r="O293" s="126"/>
      <c r="R293" s="121"/>
    </row>
    <row r="294" spans="1:18">
      <c r="A294" s="333" t="s">
        <v>319</v>
      </c>
      <c r="B294" s="334" t="s">
        <v>825</v>
      </c>
      <c r="C294" s="434" t="s">
        <v>338</v>
      </c>
      <c r="D294" s="333" t="s">
        <v>1099</v>
      </c>
      <c r="E294" s="334">
        <v>201509</v>
      </c>
      <c r="F294" s="335">
        <v>1399.22</v>
      </c>
      <c r="G294" s="333">
        <f t="shared" si="37"/>
        <v>7</v>
      </c>
      <c r="H294" s="337">
        <v>1.3083000000000001E-3</v>
      </c>
      <c r="I294" s="335">
        <f t="shared" si="35"/>
        <v>12.81</v>
      </c>
      <c r="J294" s="396">
        <f t="shared" si="36"/>
        <v>21.97</v>
      </c>
      <c r="N294" s="126"/>
      <c r="O294" s="126"/>
      <c r="R294" s="121"/>
    </row>
    <row r="295" spans="1:18">
      <c r="A295" s="333" t="s">
        <v>319</v>
      </c>
      <c r="B295" s="334" t="s">
        <v>1029</v>
      </c>
      <c r="C295" s="434" t="s">
        <v>335</v>
      </c>
      <c r="D295" s="333" t="s">
        <v>1100</v>
      </c>
      <c r="E295" s="334">
        <v>201509</v>
      </c>
      <c r="F295" s="335">
        <v>-18244.96</v>
      </c>
      <c r="G295" s="333">
        <f t="shared" si="37"/>
        <v>7</v>
      </c>
      <c r="H295" s="337">
        <v>1.3083000000000001E-3</v>
      </c>
      <c r="I295" s="335">
        <f t="shared" si="35"/>
        <v>-167.09</v>
      </c>
      <c r="J295" s="396">
        <f t="shared" si="36"/>
        <v>-286.44</v>
      </c>
      <c r="N295" s="126"/>
      <c r="O295" s="126"/>
      <c r="R295" s="121"/>
    </row>
    <row r="296" spans="1:18">
      <c r="A296" s="333" t="s">
        <v>319</v>
      </c>
      <c r="B296" s="334" t="s">
        <v>1029</v>
      </c>
      <c r="C296" s="434" t="s">
        <v>335</v>
      </c>
      <c r="D296" s="333" t="s">
        <v>1100</v>
      </c>
      <c r="E296" s="334">
        <v>201509</v>
      </c>
      <c r="F296" s="335">
        <v>-1083.94</v>
      </c>
      <c r="G296" s="333">
        <f t="shared" si="37"/>
        <v>7</v>
      </c>
      <c r="H296" s="337">
        <v>1.3083000000000001E-3</v>
      </c>
      <c r="I296" s="335">
        <f t="shared" si="35"/>
        <v>-9.93</v>
      </c>
      <c r="J296" s="396">
        <f t="shared" si="36"/>
        <v>-17.02</v>
      </c>
      <c r="N296" s="126"/>
      <c r="O296" s="126"/>
      <c r="R296" s="121"/>
    </row>
    <row r="297" spans="1:18" ht="15">
      <c r="A297" s="333" t="s">
        <v>319</v>
      </c>
      <c r="B297" s="334" t="s">
        <v>1029</v>
      </c>
      <c r="C297" s="435" t="s">
        <v>335</v>
      </c>
      <c r="D297" s="333" t="s">
        <v>1030</v>
      </c>
      <c r="E297" s="334">
        <v>201511</v>
      </c>
      <c r="F297" s="335">
        <v>14618.22</v>
      </c>
      <c r="G297" s="333">
        <f t="shared" si="37"/>
        <v>5</v>
      </c>
      <c r="H297" s="337">
        <v>1.3083000000000001E-3</v>
      </c>
      <c r="I297" s="335">
        <f t="shared" si="35"/>
        <v>95.63</v>
      </c>
      <c r="J297" s="396">
        <f t="shared" si="36"/>
        <v>229.5</v>
      </c>
      <c r="N297" s="126"/>
      <c r="O297" s="126"/>
      <c r="R297" s="121"/>
    </row>
    <row r="298" spans="1:18" ht="15">
      <c r="A298" s="333" t="s">
        <v>319</v>
      </c>
      <c r="B298" s="334" t="s">
        <v>1029</v>
      </c>
      <c r="C298" s="435" t="s">
        <v>335</v>
      </c>
      <c r="D298" s="333" t="s">
        <v>1030</v>
      </c>
      <c r="E298" s="334">
        <v>201511</v>
      </c>
      <c r="F298" s="335">
        <v>868.48</v>
      </c>
      <c r="G298" s="333">
        <f t="shared" si="37"/>
        <v>5</v>
      </c>
      <c r="H298" s="337">
        <v>1.3083000000000001E-3</v>
      </c>
      <c r="I298" s="335">
        <f t="shared" si="35"/>
        <v>5.68</v>
      </c>
      <c r="J298" s="396">
        <f t="shared" si="36"/>
        <v>13.63</v>
      </c>
      <c r="N298" s="126"/>
      <c r="O298" s="126"/>
      <c r="R298" s="121"/>
    </row>
    <row r="299" spans="1:18" ht="15">
      <c r="A299" s="333" t="s">
        <v>319</v>
      </c>
      <c r="B299" s="334" t="s">
        <v>1029</v>
      </c>
      <c r="C299" s="435" t="s">
        <v>335</v>
      </c>
      <c r="D299" s="333" t="s">
        <v>1030</v>
      </c>
      <c r="E299" s="334">
        <v>201512</v>
      </c>
      <c r="F299" s="335">
        <v>4904.3900000000003</v>
      </c>
      <c r="G299" s="333">
        <f t="shared" si="37"/>
        <v>4</v>
      </c>
      <c r="H299" s="337">
        <v>1.3083000000000001E-3</v>
      </c>
      <c r="I299" s="335">
        <f t="shared" si="35"/>
        <v>25.67</v>
      </c>
      <c r="J299" s="396">
        <f t="shared" si="36"/>
        <v>77</v>
      </c>
      <c r="N299" s="126"/>
      <c r="O299" s="126"/>
      <c r="R299" s="121"/>
    </row>
    <row r="300" spans="1:18" ht="15">
      <c r="A300" s="333" t="s">
        <v>319</v>
      </c>
      <c r="B300" s="334" t="s">
        <v>1029</v>
      </c>
      <c r="C300" s="435" t="s">
        <v>335</v>
      </c>
      <c r="D300" s="333" t="s">
        <v>1030</v>
      </c>
      <c r="E300" s="334">
        <v>201512</v>
      </c>
      <c r="F300" s="335">
        <v>82551.320000000007</v>
      </c>
      <c r="G300" s="333">
        <f t="shared" si="37"/>
        <v>4</v>
      </c>
      <c r="H300" s="337">
        <v>1.3083000000000001E-3</v>
      </c>
      <c r="I300" s="335">
        <f t="shared" si="35"/>
        <v>432.01</v>
      </c>
      <c r="J300" s="396">
        <f t="shared" si="36"/>
        <v>1296.02</v>
      </c>
      <c r="N300" s="126"/>
      <c r="O300" s="126"/>
      <c r="R300" s="121"/>
    </row>
    <row r="301" spans="1:18">
      <c r="A301" s="333" t="s">
        <v>326</v>
      </c>
      <c r="B301" s="334" t="s">
        <v>827</v>
      </c>
      <c r="C301" s="434" t="s">
        <v>335</v>
      </c>
      <c r="D301" s="333" t="s">
        <v>828</v>
      </c>
      <c r="E301" s="334">
        <v>201509</v>
      </c>
      <c r="F301" s="335">
        <v>-1976.91</v>
      </c>
      <c r="G301" s="333">
        <f t="shared" si="37"/>
        <v>7</v>
      </c>
      <c r="H301" s="337">
        <v>1.1999999999999999E-3</v>
      </c>
      <c r="I301" s="335">
        <f t="shared" si="35"/>
        <v>-16.61</v>
      </c>
      <c r="J301" s="396">
        <f t="shared" si="36"/>
        <v>-28.47</v>
      </c>
      <c r="N301" s="126"/>
      <c r="O301" s="126"/>
      <c r="R301" s="121"/>
    </row>
    <row r="302" spans="1:18">
      <c r="A302" s="333" t="s">
        <v>319</v>
      </c>
      <c r="B302" s="334" t="s">
        <v>827</v>
      </c>
      <c r="C302" s="434" t="s">
        <v>335</v>
      </c>
      <c r="D302" s="333" t="s">
        <v>828</v>
      </c>
      <c r="E302" s="334">
        <v>201509</v>
      </c>
      <c r="F302" s="335">
        <v>-6157.45</v>
      </c>
      <c r="G302" s="333">
        <f t="shared" si="37"/>
        <v>7</v>
      </c>
      <c r="H302" s="337">
        <v>1.3083000000000001E-3</v>
      </c>
      <c r="I302" s="335">
        <f t="shared" si="35"/>
        <v>-56.39</v>
      </c>
      <c r="J302" s="396">
        <f t="shared" si="36"/>
        <v>-96.67</v>
      </c>
      <c r="N302" s="126"/>
      <c r="O302" s="126"/>
      <c r="R302" s="121"/>
    </row>
    <row r="303" spans="1:18">
      <c r="A303" s="333" t="s">
        <v>319</v>
      </c>
      <c r="B303" s="334" t="s">
        <v>827</v>
      </c>
      <c r="C303" s="434" t="s">
        <v>335</v>
      </c>
      <c r="D303" s="333" t="s">
        <v>828</v>
      </c>
      <c r="E303" s="334">
        <v>201509</v>
      </c>
      <c r="F303" s="335">
        <v>-2161.37</v>
      </c>
      <c r="G303" s="333">
        <f t="shared" si="37"/>
        <v>7</v>
      </c>
      <c r="H303" s="337">
        <v>1.3083000000000001E-3</v>
      </c>
      <c r="I303" s="335">
        <f t="shared" si="35"/>
        <v>-19.79</v>
      </c>
      <c r="J303" s="396">
        <f t="shared" si="36"/>
        <v>-33.93</v>
      </c>
      <c r="N303" s="126"/>
      <c r="O303" s="126"/>
      <c r="R303" s="121"/>
    </row>
    <row r="304" spans="1:18">
      <c r="A304" s="333" t="s">
        <v>319</v>
      </c>
      <c r="B304" s="334" t="s">
        <v>562</v>
      </c>
      <c r="C304" s="434" t="s">
        <v>335</v>
      </c>
      <c r="D304" s="333" t="s">
        <v>1101</v>
      </c>
      <c r="E304" s="334">
        <v>201509</v>
      </c>
      <c r="F304" s="335">
        <v>-5.48</v>
      </c>
      <c r="G304" s="333">
        <f t="shared" si="37"/>
        <v>7</v>
      </c>
      <c r="H304" s="337">
        <v>1.3083000000000001E-3</v>
      </c>
      <c r="I304" s="335">
        <f t="shared" ref="I304:I367" si="38">ROUND(F304*G304*H304,2)</f>
        <v>-0.05</v>
      </c>
      <c r="J304" s="396">
        <f t="shared" ref="J304:J367" si="39">ROUND(F304*H304*12,2)</f>
        <v>-0.09</v>
      </c>
      <c r="N304" s="126"/>
      <c r="O304" s="126"/>
      <c r="R304" s="121"/>
    </row>
    <row r="305" spans="1:18">
      <c r="A305" s="333" t="s">
        <v>319</v>
      </c>
      <c r="B305" s="334" t="s">
        <v>562</v>
      </c>
      <c r="C305" s="434" t="s">
        <v>335</v>
      </c>
      <c r="D305" s="333" t="s">
        <v>1101</v>
      </c>
      <c r="E305" s="334">
        <v>201509</v>
      </c>
      <c r="F305" s="335">
        <v>-0.04</v>
      </c>
      <c r="G305" s="333">
        <f t="shared" si="37"/>
        <v>7</v>
      </c>
      <c r="H305" s="337">
        <v>1.3083000000000001E-3</v>
      </c>
      <c r="I305" s="335">
        <f t="shared" si="38"/>
        <v>0</v>
      </c>
      <c r="J305" s="396">
        <f t="shared" si="39"/>
        <v>0</v>
      </c>
      <c r="N305" s="126"/>
      <c r="O305" s="126"/>
      <c r="R305" s="121"/>
    </row>
    <row r="306" spans="1:18">
      <c r="A306" s="333" t="s">
        <v>326</v>
      </c>
      <c r="B306" s="334" t="s">
        <v>829</v>
      </c>
      <c r="C306" s="434" t="s">
        <v>335</v>
      </c>
      <c r="D306" s="333" t="s">
        <v>830</v>
      </c>
      <c r="E306" s="334">
        <v>201509</v>
      </c>
      <c r="F306" s="335">
        <v>191.63</v>
      </c>
      <c r="G306" s="333">
        <f t="shared" si="37"/>
        <v>7</v>
      </c>
      <c r="H306" s="337">
        <v>1.1999999999999999E-3</v>
      </c>
      <c r="I306" s="335">
        <f t="shared" si="38"/>
        <v>1.61</v>
      </c>
      <c r="J306" s="396">
        <f t="shared" si="39"/>
        <v>2.76</v>
      </c>
      <c r="N306" s="126"/>
      <c r="O306" s="126"/>
      <c r="R306" s="121"/>
    </row>
    <row r="307" spans="1:18">
      <c r="A307" s="333" t="s">
        <v>319</v>
      </c>
      <c r="B307" s="334" t="s">
        <v>829</v>
      </c>
      <c r="C307" s="434" t="s">
        <v>335</v>
      </c>
      <c r="D307" s="333" t="s">
        <v>830</v>
      </c>
      <c r="E307" s="334">
        <v>201509</v>
      </c>
      <c r="F307" s="335">
        <v>-13791.93</v>
      </c>
      <c r="G307" s="333">
        <f t="shared" si="37"/>
        <v>7</v>
      </c>
      <c r="H307" s="337">
        <v>1.3083000000000001E-3</v>
      </c>
      <c r="I307" s="335">
        <f t="shared" si="38"/>
        <v>-126.31</v>
      </c>
      <c r="J307" s="396">
        <f t="shared" si="39"/>
        <v>-216.53</v>
      </c>
      <c r="N307" s="126"/>
      <c r="O307" s="126"/>
      <c r="R307" s="121"/>
    </row>
    <row r="308" spans="1:18">
      <c r="A308" s="333" t="s">
        <v>319</v>
      </c>
      <c r="B308" s="334" t="s">
        <v>829</v>
      </c>
      <c r="C308" s="434" t="s">
        <v>335</v>
      </c>
      <c r="D308" s="333" t="s">
        <v>830</v>
      </c>
      <c r="E308" s="334">
        <v>201509</v>
      </c>
      <c r="F308" s="335">
        <v>-7187.64</v>
      </c>
      <c r="G308" s="333">
        <f t="shared" si="37"/>
        <v>7</v>
      </c>
      <c r="H308" s="337">
        <v>1.3083000000000001E-3</v>
      </c>
      <c r="I308" s="335">
        <f t="shared" si="38"/>
        <v>-65.83</v>
      </c>
      <c r="J308" s="396">
        <f t="shared" si="39"/>
        <v>-112.84</v>
      </c>
      <c r="N308" s="126"/>
      <c r="O308" s="126"/>
      <c r="R308" s="121"/>
    </row>
    <row r="309" spans="1:18" ht="15">
      <c r="A309" s="333" t="s">
        <v>326</v>
      </c>
      <c r="B309" s="334" t="s">
        <v>829</v>
      </c>
      <c r="C309" s="435" t="s">
        <v>335</v>
      </c>
      <c r="D309" s="333" t="s">
        <v>830</v>
      </c>
      <c r="E309" s="334">
        <v>201510</v>
      </c>
      <c r="F309" s="335">
        <v>0.03</v>
      </c>
      <c r="G309" s="333">
        <f t="shared" si="37"/>
        <v>6</v>
      </c>
      <c r="H309" s="337">
        <v>1.1999999999999999E-3</v>
      </c>
      <c r="I309" s="335">
        <f t="shared" si="38"/>
        <v>0</v>
      </c>
      <c r="J309" s="396">
        <f t="shared" si="39"/>
        <v>0</v>
      </c>
      <c r="N309" s="126"/>
      <c r="O309" s="126"/>
      <c r="R309" s="121"/>
    </row>
    <row r="310" spans="1:18" ht="15">
      <c r="A310" s="333" t="s">
        <v>319</v>
      </c>
      <c r="B310" s="334" t="s">
        <v>829</v>
      </c>
      <c r="C310" s="435" t="s">
        <v>335</v>
      </c>
      <c r="D310" s="333" t="s">
        <v>830</v>
      </c>
      <c r="E310" s="334">
        <v>201510</v>
      </c>
      <c r="F310" s="335">
        <v>84.18</v>
      </c>
      <c r="G310" s="333">
        <f t="shared" si="37"/>
        <v>6</v>
      </c>
      <c r="H310" s="337">
        <v>1.3083000000000001E-3</v>
      </c>
      <c r="I310" s="335">
        <f t="shared" si="38"/>
        <v>0.66</v>
      </c>
      <c r="J310" s="396">
        <f t="shared" si="39"/>
        <v>1.32</v>
      </c>
      <c r="N310" s="126"/>
      <c r="O310" s="126"/>
      <c r="R310" s="121"/>
    </row>
    <row r="311" spans="1:18" ht="15">
      <c r="A311" s="333" t="s">
        <v>319</v>
      </c>
      <c r="B311" s="334" t="s">
        <v>829</v>
      </c>
      <c r="C311" s="435" t="s">
        <v>335</v>
      </c>
      <c r="D311" s="333" t="s">
        <v>830</v>
      </c>
      <c r="E311" s="334">
        <v>201510</v>
      </c>
      <c r="F311" s="335">
        <v>3.63</v>
      </c>
      <c r="G311" s="333">
        <f t="shared" si="37"/>
        <v>6</v>
      </c>
      <c r="H311" s="337">
        <v>1.3083000000000001E-3</v>
      </c>
      <c r="I311" s="335">
        <f t="shared" si="38"/>
        <v>0.03</v>
      </c>
      <c r="J311" s="396">
        <f t="shared" si="39"/>
        <v>0.06</v>
      </c>
      <c r="N311" s="126"/>
      <c r="O311" s="126"/>
      <c r="R311" s="121"/>
    </row>
    <row r="312" spans="1:18">
      <c r="A312" s="333" t="s">
        <v>319</v>
      </c>
      <c r="B312" s="334" t="s">
        <v>712</v>
      </c>
      <c r="C312" s="434" t="s">
        <v>335</v>
      </c>
      <c r="D312" s="333" t="s">
        <v>713</v>
      </c>
      <c r="E312" s="334">
        <v>201509</v>
      </c>
      <c r="F312" s="335">
        <v>-1001.1800000000001</v>
      </c>
      <c r="G312" s="333">
        <f t="shared" si="37"/>
        <v>7</v>
      </c>
      <c r="H312" s="337">
        <v>1.3083000000000001E-3</v>
      </c>
      <c r="I312" s="335">
        <f t="shared" si="38"/>
        <v>-9.17</v>
      </c>
      <c r="J312" s="396">
        <f t="shared" si="39"/>
        <v>-15.72</v>
      </c>
      <c r="N312" s="126"/>
      <c r="O312" s="126"/>
      <c r="R312" s="121"/>
    </row>
    <row r="313" spans="1:18">
      <c r="A313" s="333" t="s">
        <v>319</v>
      </c>
      <c r="B313" s="334" t="s">
        <v>712</v>
      </c>
      <c r="C313" s="434" t="s">
        <v>335</v>
      </c>
      <c r="D313" s="333" t="s">
        <v>713</v>
      </c>
      <c r="E313" s="334">
        <v>201509</v>
      </c>
      <c r="F313" s="335">
        <v>-24.86</v>
      </c>
      <c r="G313" s="333">
        <f t="shared" si="37"/>
        <v>7</v>
      </c>
      <c r="H313" s="337">
        <v>1.3083000000000001E-3</v>
      </c>
      <c r="I313" s="335">
        <f t="shared" si="38"/>
        <v>-0.23</v>
      </c>
      <c r="J313" s="396">
        <f t="shared" si="39"/>
        <v>-0.39</v>
      </c>
      <c r="N313" s="126"/>
      <c r="O313" s="126"/>
      <c r="R313" s="121"/>
    </row>
    <row r="314" spans="1:18">
      <c r="A314" s="333" t="s">
        <v>319</v>
      </c>
      <c r="B314" s="334" t="s">
        <v>714</v>
      </c>
      <c r="C314" s="434" t="s">
        <v>335</v>
      </c>
      <c r="D314" s="333" t="s">
        <v>1102</v>
      </c>
      <c r="E314" s="334">
        <v>201509</v>
      </c>
      <c r="F314" s="335">
        <v>-4535.8</v>
      </c>
      <c r="G314" s="333">
        <f t="shared" si="37"/>
        <v>7</v>
      </c>
      <c r="H314" s="337">
        <v>1.3083000000000001E-3</v>
      </c>
      <c r="I314" s="335">
        <f t="shared" si="38"/>
        <v>-41.54</v>
      </c>
      <c r="J314" s="396">
        <f t="shared" si="39"/>
        <v>-71.209999999999994</v>
      </c>
      <c r="N314" s="126"/>
      <c r="O314" s="126"/>
      <c r="R314" s="121"/>
    </row>
    <row r="315" spans="1:18">
      <c r="A315" s="333" t="s">
        <v>319</v>
      </c>
      <c r="B315" s="334" t="s">
        <v>714</v>
      </c>
      <c r="C315" s="434" t="s">
        <v>335</v>
      </c>
      <c r="D315" s="333" t="s">
        <v>1102</v>
      </c>
      <c r="E315" s="334">
        <v>201509</v>
      </c>
      <c r="F315" s="335">
        <v>-135.37</v>
      </c>
      <c r="G315" s="333">
        <f t="shared" si="37"/>
        <v>7</v>
      </c>
      <c r="H315" s="337">
        <v>1.3083000000000001E-3</v>
      </c>
      <c r="I315" s="335">
        <f t="shared" si="38"/>
        <v>-1.24</v>
      </c>
      <c r="J315" s="396">
        <f t="shared" si="39"/>
        <v>-2.13</v>
      </c>
      <c r="N315" s="126"/>
      <c r="O315" s="126"/>
      <c r="R315" s="121"/>
    </row>
    <row r="316" spans="1:18" ht="15">
      <c r="A316" s="333" t="s">
        <v>319</v>
      </c>
      <c r="B316" s="334" t="s">
        <v>1103</v>
      </c>
      <c r="C316" s="435" t="s">
        <v>335</v>
      </c>
      <c r="D316" s="333" t="s">
        <v>1104</v>
      </c>
      <c r="E316" s="334">
        <v>201512</v>
      </c>
      <c r="F316" s="335">
        <v>44154.33</v>
      </c>
      <c r="G316" s="333">
        <f t="shared" si="37"/>
        <v>4</v>
      </c>
      <c r="H316" s="337">
        <v>1.3083000000000001E-3</v>
      </c>
      <c r="I316" s="335">
        <f t="shared" si="38"/>
        <v>231.07</v>
      </c>
      <c r="J316" s="396">
        <f t="shared" si="39"/>
        <v>693.21</v>
      </c>
      <c r="N316" s="126"/>
      <c r="O316" s="126"/>
      <c r="R316" s="121"/>
    </row>
    <row r="317" spans="1:18" ht="15">
      <c r="A317" s="333" t="s">
        <v>326</v>
      </c>
      <c r="B317" s="334" t="s">
        <v>1103</v>
      </c>
      <c r="C317" s="435" t="s">
        <v>335</v>
      </c>
      <c r="D317" s="333" t="s">
        <v>1104</v>
      </c>
      <c r="E317" s="334">
        <v>201512</v>
      </c>
      <c r="F317" s="335">
        <v>75025.5</v>
      </c>
      <c r="G317" s="333">
        <f t="shared" si="37"/>
        <v>4</v>
      </c>
      <c r="H317" s="337">
        <v>1.1999999999999999E-3</v>
      </c>
      <c r="I317" s="335">
        <f t="shared" si="38"/>
        <v>360.12</v>
      </c>
      <c r="J317" s="396">
        <f t="shared" si="39"/>
        <v>1080.3699999999999</v>
      </c>
      <c r="N317" s="126"/>
      <c r="O317" s="126"/>
      <c r="R317" s="121"/>
    </row>
    <row r="318" spans="1:18" ht="15">
      <c r="A318" s="333" t="s">
        <v>319</v>
      </c>
      <c r="B318" s="334" t="s">
        <v>1103</v>
      </c>
      <c r="C318" s="435" t="s">
        <v>335</v>
      </c>
      <c r="D318" s="333" t="s">
        <v>1104</v>
      </c>
      <c r="E318" s="334">
        <v>201512</v>
      </c>
      <c r="F318" s="335">
        <v>641406.15</v>
      </c>
      <c r="G318" s="333">
        <f t="shared" si="37"/>
        <v>4</v>
      </c>
      <c r="H318" s="337">
        <v>1.3083000000000001E-3</v>
      </c>
      <c r="I318" s="335">
        <f t="shared" si="38"/>
        <v>3356.61</v>
      </c>
      <c r="J318" s="396">
        <f t="shared" si="39"/>
        <v>10069.82</v>
      </c>
      <c r="N318" s="126"/>
      <c r="O318" s="126"/>
      <c r="R318" s="121"/>
    </row>
    <row r="319" spans="1:18">
      <c r="A319" s="333" t="s">
        <v>319</v>
      </c>
      <c r="B319" s="334" t="s">
        <v>968</v>
      </c>
      <c r="C319" s="434" t="s">
        <v>338</v>
      </c>
      <c r="D319" s="333" t="s">
        <v>1105</v>
      </c>
      <c r="E319" s="334">
        <v>201509</v>
      </c>
      <c r="F319" s="335">
        <v>-9128.5500000000011</v>
      </c>
      <c r="G319" s="333">
        <f t="shared" si="37"/>
        <v>7</v>
      </c>
      <c r="H319" s="337">
        <v>1.3083000000000001E-3</v>
      </c>
      <c r="I319" s="335">
        <f t="shared" si="38"/>
        <v>-83.6</v>
      </c>
      <c r="J319" s="396">
        <f t="shared" si="39"/>
        <v>-143.31</v>
      </c>
      <c r="N319" s="126"/>
      <c r="O319" s="126"/>
      <c r="R319" s="121"/>
    </row>
    <row r="320" spans="1:18">
      <c r="A320" s="333" t="s">
        <v>319</v>
      </c>
      <c r="B320" s="334" t="s">
        <v>968</v>
      </c>
      <c r="C320" s="434" t="s">
        <v>338</v>
      </c>
      <c r="D320" s="333" t="s">
        <v>1105</v>
      </c>
      <c r="E320" s="334">
        <v>201509</v>
      </c>
      <c r="F320" s="335">
        <v>-388.5</v>
      </c>
      <c r="G320" s="333">
        <f t="shared" si="37"/>
        <v>7</v>
      </c>
      <c r="H320" s="337">
        <v>1.3083000000000001E-3</v>
      </c>
      <c r="I320" s="335">
        <f t="shared" si="38"/>
        <v>-3.56</v>
      </c>
      <c r="J320" s="396">
        <f t="shared" si="39"/>
        <v>-6.1</v>
      </c>
      <c r="N320" s="126"/>
      <c r="O320" s="126"/>
      <c r="R320" s="121"/>
    </row>
    <row r="321" spans="1:18" ht="15">
      <c r="A321" s="333" t="s">
        <v>319</v>
      </c>
      <c r="B321" s="334" t="s">
        <v>968</v>
      </c>
      <c r="C321" s="435" t="s">
        <v>338</v>
      </c>
      <c r="D321" s="333" t="s">
        <v>969</v>
      </c>
      <c r="E321" s="334">
        <v>201512</v>
      </c>
      <c r="F321" s="335">
        <v>-4310.42</v>
      </c>
      <c r="G321" s="333">
        <f t="shared" si="37"/>
        <v>4</v>
      </c>
      <c r="H321" s="337">
        <v>1.3083000000000001E-3</v>
      </c>
      <c r="I321" s="335">
        <f t="shared" si="38"/>
        <v>-22.56</v>
      </c>
      <c r="J321" s="396">
        <f t="shared" si="39"/>
        <v>-67.67</v>
      </c>
      <c r="N321" s="126"/>
      <c r="O321" s="126"/>
      <c r="R321" s="121"/>
    </row>
    <row r="322" spans="1:18" ht="15">
      <c r="A322" s="333" t="s">
        <v>319</v>
      </c>
      <c r="B322" s="334" t="s">
        <v>968</v>
      </c>
      <c r="C322" s="435" t="s">
        <v>338</v>
      </c>
      <c r="D322" s="333" t="s">
        <v>969</v>
      </c>
      <c r="E322" s="334">
        <v>201512</v>
      </c>
      <c r="F322" s="335">
        <v>5479.81</v>
      </c>
      <c r="G322" s="333">
        <f t="shared" si="37"/>
        <v>4</v>
      </c>
      <c r="H322" s="337">
        <v>1.3083000000000001E-3</v>
      </c>
      <c r="I322" s="335">
        <f t="shared" si="38"/>
        <v>28.68</v>
      </c>
      <c r="J322" s="396">
        <f t="shared" si="39"/>
        <v>86.03</v>
      </c>
      <c r="N322" s="126"/>
      <c r="O322" s="126"/>
      <c r="R322" s="121"/>
    </row>
    <row r="323" spans="1:18">
      <c r="A323" s="333" t="s">
        <v>319</v>
      </c>
      <c r="B323" s="334" t="s">
        <v>970</v>
      </c>
      <c r="C323" s="434" t="s">
        <v>338</v>
      </c>
      <c r="D323" s="333" t="s">
        <v>971</v>
      </c>
      <c r="E323" s="334">
        <v>201509</v>
      </c>
      <c r="F323" s="335">
        <v>-3756.04</v>
      </c>
      <c r="G323" s="333">
        <f t="shared" si="37"/>
        <v>7</v>
      </c>
      <c r="H323" s="337">
        <v>1.3083000000000001E-3</v>
      </c>
      <c r="I323" s="335">
        <f t="shared" si="38"/>
        <v>-34.4</v>
      </c>
      <c r="J323" s="396">
        <f t="shared" si="39"/>
        <v>-58.97</v>
      </c>
      <c r="N323" s="126"/>
      <c r="O323" s="126"/>
      <c r="R323" s="121"/>
    </row>
    <row r="324" spans="1:18">
      <c r="A324" s="333" t="s">
        <v>319</v>
      </c>
      <c r="B324" s="334" t="s">
        <v>970</v>
      </c>
      <c r="C324" s="434" t="s">
        <v>338</v>
      </c>
      <c r="D324" s="333" t="s">
        <v>971</v>
      </c>
      <c r="E324" s="334">
        <v>201509</v>
      </c>
      <c r="F324" s="335">
        <v>-147.45000000000002</v>
      </c>
      <c r="G324" s="333">
        <f t="shared" si="37"/>
        <v>7</v>
      </c>
      <c r="H324" s="337">
        <v>1.3083000000000001E-3</v>
      </c>
      <c r="I324" s="335">
        <f t="shared" si="38"/>
        <v>-1.35</v>
      </c>
      <c r="J324" s="396">
        <f t="shared" si="39"/>
        <v>-2.31</v>
      </c>
      <c r="N324" s="126"/>
      <c r="O324" s="126"/>
      <c r="R324" s="121"/>
    </row>
    <row r="325" spans="1:18" ht="15">
      <c r="A325" s="333" t="s">
        <v>319</v>
      </c>
      <c r="B325" s="334" t="s">
        <v>970</v>
      </c>
      <c r="C325" s="435" t="s">
        <v>338</v>
      </c>
      <c r="D325" s="333" t="s">
        <v>971</v>
      </c>
      <c r="E325" s="334">
        <v>201511</v>
      </c>
      <c r="F325" s="335">
        <v>-5589.37</v>
      </c>
      <c r="G325" s="333">
        <f t="shared" si="37"/>
        <v>5</v>
      </c>
      <c r="H325" s="337">
        <v>1.3083000000000001E-3</v>
      </c>
      <c r="I325" s="335">
        <f t="shared" si="38"/>
        <v>-36.56</v>
      </c>
      <c r="J325" s="396">
        <f t="shared" si="39"/>
        <v>-87.75</v>
      </c>
      <c r="N325" s="126"/>
      <c r="O325" s="126"/>
      <c r="R325" s="121"/>
    </row>
    <row r="326" spans="1:18" ht="15">
      <c r="A326" s="333" t="s">
        <v>319</v>
      </c>
      <c r="B326" s="334" t="s">
        <v>970</v>
      </c>
      <c r="C326" s="435" t="s">
        <v>338</v>
      </c>
      <c r="D326" s="333" t="s">
        <v>971</v>
      </c>
      <c r="E326" s="334">
        <v>201511</v>
      </c>
      <c r="F326" s="335">
        <v>1596.32</v>
      </c>
      <c r="G326" s="333">
        <f t="shared" ref="G326:G389" si="40">VLOOKUP(E326,$N$6:$O$35,2,FALSE)</f>
        <v>5</v>
      </c>
      <c r="H326" s="337">
        <v>1.3083000000000001E-3</v>
      </c>
      <c r="I326" s="335">
        <f t="shared" si="38"/>
        <v>10.44</v>
      </c>
      <c r="J326" s="396">
        <f t="shared" si="39"/>
        <v>25.06</v>
      </c>
      <c r="N326" s="126"/>
      <c r="O326" s="126"/>
      <c r="R326" s="121"/>
    </row>
    <row r="327" spans="1:18">
      <c r="A327" s="333" t="s">
        <v>319</v>
      </c>
      <c r="B327" s="334" t="s">
        <v>972</v>
      </c>
      <c r="C327" s="434" t="s">
        <v>338</v>
      </c>
      <c r="D327" s="333" t="s">
        <v>1106</v>
      </c>
      <c r="E327" s="334">
        <v>201509</v>
      </c>
      <c r="F327" s="335">
        <v>-1252.76</v>
      </c>
      <c r="G327" s="333">
        <f t="shared" si="40"/>
        <v>7</v>
      </c>
      <c r="H327" s="337">
        <v>1.3083000000000001E-3</v>
      </c>
      <c r="I327" s="335">
        <f t="shared" si="38"/>
        <v>-11.47</v>
      </c>
      <c r="J327" s="396">
        <f t="shared" si="39"/>
        <v>-19.670000000000002</v>
      </c>
      <c r="N327" s="126"/>
      <c r="O327" s="126"/>
      <c r="R327" s="121"/>
    </row>
    <row r="328" spans="1:18">
      <c r="A328" s="333" t="s">
        <v>319</v>
      </c>
      <c r="B328" s="334" t="s">
        <v>972</v>
      </c>
      <c r="C328" s="434" t="s">
        <v>338</v>
      </c>
      <c r="D328" s="333" t="s">
        <v>1106</v>
      </c>
      <c r="E328" s="334">
        <v>201509</v>
      </c>
      <c r="F328" s="335">
        <v>-12.780000000000001</v>
      </c>
      <c r="G328" s="333">
        <f t="shared" si="40"/>
        <v>7</v>
      </c>
      <c r="H328" s="337">
        <v>1.3083000000000001E-3</v>
      </c>
      <c r="I328" s="335">
        <f t="shared" si="38"/>
        <v>-0.12</v>
      </c>
      <c r="J328" s="396">
        <f t="shared" si="39"/>
        <v>-0.2</v>
      </c>
      <c r="N328" s="126"/>
      <c r="O328" s="126"/>
      <c r="R328" s="121"/>
    </row>
    <row r="329" spans="1:18" ht="15">
      <c r="A329" s="333" t="s">
        <v>319</v>
      </c>
      <c r="B329" s="334" t="s">
        <v>972</v>
      </c>
      <c r="C329" s="435" t="s">
        <v>338</v>
      </c>
      <c r="D329" s="333" t="s">
        <v>973</v>
      </c>
      <c r="E329" s="334">
        <v>201510</v>
      </c>
      <c r="F329" s="335">
        <v>128.22999999999999</v>
      </c>
      <c r="G329" s="333">
        <f t="shared" si="40"/>
        <v>6</v>
      </c>
      <c r="H329" s="337">
        <v>1.3083000000000001E-3</v>
      </c>
      <c r="I329" s="335">
        <f t="shared" si="38"/>
        <v>1.01</v>
      </c>
      <c r="J329" s="396">
        <f t="shared" si="39"/>
        <v>2.0099999999999998</v>
      </c>
      <c r="N329" s="126"/>
      <c r="O329" s="126"/>
      <c r="R329" s="121"/>
    </row>
    <row r="330" spans="1:18" ht="15">
      <c r="A330" s="333" t="s">
        <v>319</v>
      </c>
      <c r="B330" s="334" t="s">
        <v>972</v>
      </c>
      <c r="C330" s="435" t="s">
        <v>338</v>
      </c>
      <c r="D330" s="333" t="s">
        <v>973</v>
      </c>
      <c r="E330" s="334">
        <v>201510</v>
      </c>
      <c r="F330" s="335">
        <v>1.31</v>
      </c>
      <c r="G330" s="333">
        <f t="shared" si="40"/>
        <v>6</v>
      </c>
      <c r="H330" s="337">
        <v>1.3083000000000001E-3</v>
      </c>
      <c r="I330" s="335">
        <f t="shared" si="38"/>
        <v>0.01</v>
      </c>
      <c r="J330" s="396">
        <f t="shared" si="39"/>
        <v>0.02</v>
      </c>
      <c r="N330" s="126"/>
      <c r="O330" s="126"/>
      <c r="R330" s="121"/>
    </row>
    <row r="331" spans="1:18" ht="15">
      <c r="A331" s="333" t="s">
        <v>319</v>
      </c>
      <c r="B331" s="334" t="s">
        <v>972</v>
      </c>
      <c r="C331" s="435" t="s">
        <v>338</v>
      </c>
      <c r="D331" s="333" t="s">
        <v>973</v>
      </c>
      <c r="E331" s="334">
        <v>201511</v>
      </c>
      <c r="F331" s="335">
        <v>-3418.85</v>
      </c>
      <c r="G331" s="333">
        <f t="shared" si="40"/>
        <v>5</v>
      </c>
      <c r="H331" s="337">
        <v>1.3083000000000001E-3</v>
      </c>
      <c r="I331" s="335">
        <f t="shared" si="38"/>
        <v>-22.36</v>
      </c>
      <c r="J331" s="396">
        <f t="shared" si="39"/>
        <v>-53.67</v>
      </c>
      <c r="N331" s="126"/>
      <c r="O331" s="126"/>
      <c r="R331" s="121"/>
    </row>
    <row r="332" spans="1:18" ht="15">
      <c r="A332" s="333" t="s">
        <v>319</v>
      </c>
      <c r="B332" s="334" t="s">
        <v>972</v>
      </c>
      <c r="C332" s="435" t="s">
        <v>338</v>
      </c>
      <c r="D332" s="333" t="s">
        <v>973</v>
      </c>
      <c r="E332" s="334">
        <v>201511</v>
      </c>
      <c r="F332" s="335">
        <v>790.06</v>
      </c>
      <c r="G332" s="333">
        <f t="shared" si="40"/>
        <v>5</v>
      </c>
      <c r="H332" s="337">
        <v>1.3083000000000001E-3</v>
      </c>
      <c r="I332" s="335">
        <f t="shared" si="38"/>
        <v>5.17</v>
      </c>
      <c r="J332" s="396">
        <f t="shared" si="39"/>
        <v>12.4</v>
      </c>
      <c r="N332" s="126"/>
      <c r="O332" s="126"/>
      <c r="R332" s="121"/>
    </row>
    <row r="333" spans="1:18" ht="15">
      <c r="A333" s="333" t="s">
        <v>319</v>
      </c>
      <c r="B333" s="334" t="s">
        <v>972</v>
      </c>
      <c r="C333" s="435" t="s">
        <v>338</v>
      </c>
      <c r="D333" s="333" t="s">
        <v>973</v>
      </c>
      <c r="E333" s="334">
        <v>201512</v>
      </c>
      <c r="F333" s="335">
        <v>0.05</v>
      </c>
      <c r="G333" s="333">
        <f t="shared" si="40"/>
        <v>4</v>
      </c>
      <c r="H333" s="337">
        <v>1.3083000000000001E-3</v>
      </c>
      <c r="I333" s="335">
        <f t="shared" si="38"/>
        <v>0</v>
      </c>
      <c r="J333" s="396">
        <f t="shared" si="39"/>
        <v>0</v>
      </c>
      <c r="N333" s="126"/>
      <c r="O333" s="126"/>
      <c r="R333" s="121"/>
    </row>
    <row r="334" spans="1:18" ht="15">
      <c r="A334" s="333" t="s">
        <v>319</v>
      </c>
      <c r="B334" s="334" t="s">
        <v>972</v>
      </c>
      <c r="C334" s="435" t="s">
        <v>338</v>
      </c>
      <c r="D334" s="333" t="s">
        <v>973</v>
      </c>
      <c r="E334" s="334">
        <v>201512</v>
      </c>
      <c r="F334" s="335">
        <v>3.9</v>
      </c>
      <c r="G334" s="333">
        <f t="shared" si="40"/>
        <v>4</v>
      </c>
      <c r="H334" s="337">
        <v>1.3083000000000001E-3</v>
      </c>
      <c r="I334" s="335">
        <f t="shared" si="38"/>
        <v>0.02</v>
      </c>
      <c r="J334" s="396">
        <f t="shared" si="39"/>
        <v>0.06</v>
      </c>
      <c r="N334" s="126"/>
      <c r="O334" s="126"/>
      <c r="R334" s="121"/>
    </row>
    <row r="335" spans="1:18">
      <c r="A335" s="333" t="s">
        <v>319</v>
      </c>
      <c r="B335" s="334" t="s">
        <v>564</v>
      </c>
      <c r="C335" s="434" t="s">
        <v>335</v>
      </c>
      <c r="D335" s="333" t="s">
        <v>1107</v>
      </c>
      <c r="E335" s="334">
        <v>201509</v>
      </c>
      <c r="F335" s="335">
        <v>-19.02</v>
      </c>
      <c r="G335" s="333">
        <f t="shared" si="40"/>
        <v>7</v>
      </c>
      <c r="H335" s="337">
        <v>1.3083000000000001E-3</v>
      </c>
      <c r="I335" s="335">
        <f t="shared" si="38"/>
        <v>-0.17</v>
      </c>
      <c r="J335" s="396">
        <f t="shared" si="39"/>
        <v>-0.3</v>
      </c>
      <c r="N335" s="126"/>
      <c r="O335" s="126"/>
      <c r="R335" s="121"/>
    </row>
    <row r="336" spans="1:18">
      <c r="A336" s="333" t="s">
        <v>319</v>
      </c>
      <c r="B336" s="334" t="s">
        <v>564</v>
      </c>
      <c r="C336" s="434" t="s">
        <v>335</v>
      </c>
      <c r="D336" s="333" t="s">
        <v>1107</v>
      </c>
      <c r="E336" s="334">
        <v>201509</v>
      </c>
      <c r="F336" s="335">
        <v>-0.93</v>
      </c>
      <c r="G336" s="333">
        <f t="shared" si="40"/>
        <v>7</v>
      </c>
      <c r="H336" s="337">
        <v>1.3083000000000001E-3</v>
      </c>
      <c r="I336" s="335">
        <f t="shared" si="38"/>
        <v>-0.01</v>
      </c>
      <c r="J336" s="396">
        <f t="shared" si="39"/>
        <v>-0.01</v>
      </c>
      <c r="N336" s="126"/>
      <c r="O336" s="126"/>
      <c r="R336" s="121"/>
    </row>
    <row r="337" spans="1:18">
      <c r="A337" s="333" t="s">
        <v>319</v>
      </c>
      <c r="B337" s="334" t="s">
        <v>569</v>
      </c>
      <c r="C337" s="434" t="s">
        <v>335</v>
      </c>
      <c r="D337" s="333" t="s">
        <v>1108</v>
      </c>
      <c r="E337" s="334">
        <v>201509</v>
      </c>
      <c r="F337" s="335">
        <v>-7.87</v>
      </c>
      <c r="G337" s="333">
        <f t="shared" si="40"/>
        <v>7</v>
      </c>
      <c r="H337" s="337">
        <v>1.3083000000000001E-3</v>
      </c>
      <c r="I337" s="335">
        <f t="shared" si="38"/>
        <v>-7.0000000000000007E-2</v>
      </c>
      <c r="J337" s="396">
        <f t="shared" si="39"/>
        <v>-0.12</v>
      </c>
      <c r="N337" s="126"/>
      <c r="O337" s="126"/>
      <c r="R337" s="121"/>
    </row>
    <row r="338" spans="1:18">
      <c r="A338" s="333" t="s">
        <v>319</v>
      </c>
      <c r="B338" s="334" t="s">
        <v>569</v>
      </c>
      <c r="C338" s="434" t="s">
        <v>335</v>
      </c>
      <c r="D338" s="333" t="s">
        <v>1108</v>
      </c>
      <c r="E338" s="334">
        <v>201509</v>
      </c>
      <c r="F338" s="335">
        <v>-0.31</v>
      </c>
      <c r="G338" s="333">
        <f t="shared" si="40"/>
        <v>7</v>
      </c>
      <c r="H338" s="337">
        <v>1.3083000000000001E-3</v>
      </c>
      <c r="I338" s="335">
        <f t="shared" si="38"/>
        <v>0</v>
      </c>
      <c r="J338" s="396">
        <f t="shared" si="39"/>
        <v>0</v>
      </c>
      <c r="N338" s="126"/>
      <c r="O338" s="126"/>
      <c r="R338" s="121"/>
    </row>
    <row r="339" spans="1:18">
      <c r="A339" s="333" t="s">
        <v>326</v>
      </c>
      <c r="B339" s="334" t="s">
        <v>831</v>
      </c>
      <c r="C339" s="434" t="s">
        <v>338</v>
      </c>
      <c r="D339" s="333" t="s">
        <v>978</v>
      </c>
      <c r="E339" s="334">
        <v>201509</v>
      </c>
      <c r="F339" s="335">
        <v>-14440.02</v>
      </c>
      <c r="G339" s="333">
        <f t="shared" si="40"/>
        <v>7</v>
      </c>
      <c r="H339" s="337">
        <v>1.1999999999999999E-3</v>
      </c>
      <c r="I339" s="335">
        <f t="shared" si="38"/>
        <v>-121.3</v>
      </c>
      <c r="J339" s="396">
        <f t="shared" si="39"/>
        <v>-207.94</v>
      </c>
      <c r="N339" s="126"/>
      <c r="O339" s="126"/>
      <c r="R339" s="121"/>
    </row>
    <row r="340" spans="1:18">
      <c r="A340" s="333" t="s">
        <v>319</v>
      </c>
      <c r="B340" s="334" t="s">
        <v>831</v>
      </c>
      <c r="C340" s="434" t="s">
        <v>338</v>
      </c>
      <c r="D340" s="333" t="s">
        <v>978</v>
      </c>
      <c r="E340" s="334">
        <v>201509</v>
      </c>
      <c r="F340" s="335">
        <v>5824.99</v>
      </c>
      <c r="G340" s="333">
        <f t="shared" si="40"/>
        <v>7</v>
      </c>
      <c r="H340" s="337">
        <v>1.3083000000000001E-3</v>
      </c>
      <c r="I340" s="335">
        <f t="shared" si="38"/>
        <v>53.35</v>
      </c>
      <c r="J340" s="396">
        <f t="shared" si="39"/>
        <v>91.45</v>
      </c>
      <c r="N340" s="126"/>
      <c r="O340" s="126"/>
      <c r="R340" s="121"/>
    </row>
    <row r="341" spans="1:18">
      <c r="A341" s="333" t="s">
        <v>319</v>
      </c>
      <c r="B341" s="334" t="s">
        <v>831</v>
      </c>
      <c r="C341" s="434" t="s">
        <v>338</v>
      </c>
      <c r="D341" s="333" t="s">
        <v>978</v>
      </c>
      <c r="E341" s="334">
        <v>201509</v>
      </c>
      <c r="F341" s="335">
        <v>-3214.96</v>
      </c>
      <c r="G341" s="333">
        <f t="shared" si="40"/>
        <v>7</v>
      </c>
      <c r="H341" s="337">
        <v>1.3083000000000001E-3</v>
      </c>
      <c r="I341" s="335">
        <f t="shared" si="38"/>
        <v>-29.44</v>
      </c>
      <c r="J341" s="396">
        <f t="shared" si="39"/>
        <v>-50.47</v>
      </c>
      <c r="N341" s="126"/>
      <c r="O341" s="126"/>
      <c r="R341" s="121"/>
    </row>
    <row r="342" spans="1:18">
      <c r="A342" s="333" t="s">
        <v>319</v>
      </c>
      <c r="B342" s="334" t="s">
        <v>833</v>
      </c>
      <c r="C342" s="434" t="s">
        <v>338</v>
      </c>
      <c r="D342" s="333" t="s">
        <v>834</v>
      </c>
      <c r="E342" s="334">
        <v>201509</v>
      </c>
      <c r="F342" s="335">
        <v>-6760.02</v>
      </c>
      <c r="G342" s="333">
        <f t="shared" si="40"/>
        <v>7</v>
      </c>
      <c r="H342" s="337">
        <v>1.3083000000000001E-3</v>
      </c>
      <c r="I342" s="335">
        <f t="shared" si="38"/>
        <v>-61.91</v>
      </c>
      <c r="J342" s="396">
        <f t="shared" si="39"/>
        <v>-106.13</v>
      </c>
      <c r="N342" s="126"/>
      <c r="O342" s="126"/>
      <c r="R342" s="121"/>
    </row>
    <row r="343" spans="1:18">
      <c r="A343" s="333" t="s">
        <v>319</v>
      </c>
      <c r="B343" s="334" t="s">
        <v>833</v>
      </c>
      <c r="C343" s="434" t="s">
        <v>338</v>
      </c>
      <c r="D343" s="333" t="s">
        <v>834</v>
      </c>
      <c r="E343" s="334">
        <v>201509</v>
      </c>
      <c r="F343" s="335">
        <v>-414.06</v>
      </c>
      <c r="G343" s="333">
        <f t="shared" si="40"/>
        <v>7</v>
      </c>
      <c r="H343" s="337">
        <v>1.3083000000000001E-3</v>
      </c>
      <c r="I343" s="335">
        <f t="shared" si="38"/>
        <v>-3.79</v>
      </c>
      <c r="J343" s="396">
        <f t="shared" si="39"/>
        <v>-6.5</v>
      </c>
      <c r="N343" s="126"/>
      <c r="O343" s="126"/>
      <c r="R343" s="121"/>
    </row>
    <row r="344" spans="1:18" ht="15">
      <c r="A344" s="333" t="s">
        <v>319</v>
      </c>
      <c r="B344" s="334" t="s">
        <v>833</v>
      </c>
      <c r="C344" s="435" t="s">
        <v>338</v>
      </c>
      <c r="D344" s="333" t="s">
        <v>834</v>
      </c>
      <c r="E344" s="334">
        <v>201511</v>
      </c>
      <c r="F344" s="335">
        <v>-26817.23</v>
      </c>
      <c r="G344" s="333">
        <f t="shared" si="40"/>
        <v>5</v>
      </c>
      <c r="H344" s="337">
        <v>1.3083000000000001E-3</v>
      </c>
      <c r="I344" s="335">
        <f t="shared" si="38"/>
        <v>-175.42</v>
      </c>
      <c r="J344" s="396">
        <f t="shared" si="39"/>
        <v>-421.02</v>
      </c>
      <c r="N344" s="126"/>
      <c r="O344" s="126"/>
      <c r="R344" s="121"/>
    </row>
    <row r="345" spans="1:18" ht="15">
      <c r="A345" s="333" t="s">
        <v>319</v>
      </c>
      <c r="B345" s="334" t="s">
        <v>833</v>
      </c>
      <c r="C345" s="435" t="s">
        <v>338</v>
      </c>
      <c r="D345" s="333" t="s">
        <v>834</v>
      </c>
      <c r="E345" s="334">
        <v>201511</v>
      </c>
      <c r="F345" s="335">
        <v>22892.15</v>
      </c>
      <c r="G345" s="333">
        <f t="shared" si="40"/>
        <v>5</v>
      </c>
      <c r="H345" s="337">
        <v>1.3083000000000001E-3</v>
      </c>
      <c r="I345" s="335">
        <f t="shared" si="38"/>
        <v>149.75</v>
      </c>
      <c r="J345" s="396">
        <f t="shared" si="39"/>
        <v>359.4</v>
      </c>
      <c r="N345" s="126"/>
      <c r="O345" s="126"/>
      <c r="R345" s="121"/>
    </row>
    <row r="346" spans="1:18">
      <c r="A346" s="333" t="s">
        <v>319</v>
      </c>
      <c r="B346" s="334" t="s">
        <v>835</v>
      </c>
      <c r="C346" s="434" t="s">
        <v>338</v>
      </c>
      <c r="D346" s="333" t="s">
        <v>1109</v>
      </c>
      <c r="E346" s="334">
        <v>201509</v>
      </c>
      <c r="F346" s="335">
        <v>-15290.970000000001</v>
      </c>
      <c r="G346" s="333">
        <f t="shared" si="40"/>
        <v>7</v>
      </c>
      <c r="H346" s="337">
        <v>1.3083000000000001E-3</v>
      </c>
      <c r="I346" s="335">
        <f t="shared" si="38"/>
        <v>-140.04</v>
      </c>
      <c r="J346" s="396">
        <f t="shared" si="39"/>
        <v>-240.06</v>
      </c>
      <c r="N346" s="126"/>
      <c r="O346" s="126"/>
      <c r="R346" s="121"/>
    </row>
    <row r="347" spans="1:18">
      <c r="A347" s="333" t="s">
        <v>319</v>
      </c>
      <c r="B347" s="334" t="s">
        <v>835</v>
      </c>
      <c r="C347" s="434" t="s">
        <v>338</v>
      </c>
      <c r="D347" s="333" t="s">
        <v>1109</v>
      </c>
      <c r="E347" s="334">
        <v>201509</v>
      </c>
      <c r="F347" s="335">
        <v>-899.28</v>
      </c>
      <c r="G347" s="333">
        <f t="shared" si="40"/>
        <v>7</v>
      </c>
      <c r="H347" s="337">
        <v>1.3083000000000001E-3</v>
      </c>
      <c r="I347" s="335">
        <f t="shared" si="38"/>
        <v>-8.24</v>
      </c>
      <c r="J347" s="396">
        <f t="shared" si="39"/>
        <v>-14.12</v>
      </c>
      <c r="N347" s="126"/>
      <c r="O347" s="126"/>
      <c r="R347" s="121"/>
    </row>
    <row r="348" spans="1:18">
      <c r="A348" s="333" t="s">
        <v>319</v>
      </c>
      <c r="B348" s="334" t="s">
        <v>837</v>
      </c>
      <c r="C348" s="434" t="s">
        <v>338</v>
      </c>
      <c r="D348" s="333" t="s">
        <v>1110</v>
      </c>
      <c r="E348" s="334">
        <v>201509</v>
      </c>
      <c r="F348" s="335">
        <v>-27232.880000000001</v>
      </c>
      <c r="G348" s="333">
        <f t="shared" si="40"/>
        <v>7</v>
      </c>
      <c r="H348" s="337">
        <v>1.3083000000000001E-3</v>
      </c>
      <c r="I348" s="335">
        <f t="shared" si="38"/>
        <v>-249.4</v>
      </c>
      <c r="J348" s="396">
        <f t="shared" si="39"/>
        <v>-427.55</v>
      </c>
      <c r="N348" s="126"/>
      <c r="O348" s="126"/>
      <c r="R348" s="121"/>
    </row>
    <row r="349" spans="1:18">
      <c r="A349" s="333" t="s">
        <v>319</v>
      </c>
      <c r="B349" s="334" t="s">
        <v>837</v>
      </c>
      <c r="C349" s="434" t="s">
        <v>338</v>
      </c>
      <c r="D349" s="333" t="s">
        <v>1110</v>
      </c>
      <c r="E349" s="334">
        <v>201509</v>
      </c>
      <c r="F349" s="335">
        <v>-2098.4700000000003</v>
      </c>
      <c r="G349" s="333">
        <f t="shared" si="40"/>
        <v>7</v>
      </c>
      <c r="H349" s="337">
        <v>1.3083000000000001E-3</v>
      </c>
      <c r="I349" s="335">
        <f t="shared" si="38"/>
        <v>-19.22</v>
      </c>
      <c r="J349" s="396">
        <f t="shared" si="39"/>
        <v>-32.950000000000003</v>
      </c>
      <c r="N349" s="126"/>
      <c r="O349" s="126"/>
      <c r="R349" s="121"/>
    </row>
    <row r="350" spans="1:18" ht="15">
      <c r="A350" s="333" t="s">
        <v>319</v>
      </c>
      <c r="B350" s="334" t="s">
        <v>837</v>
      </c>
      <c r="C350" s="435" t="s">
        <v>338</v>
      </c>
      <c r="D350" s="333" t="s">
        <v>838</v>
      </c>
      <c r="E350" s="334">
        <v>201510</v>
      </c>
      <c r="F350" s="335">
        <v>67.7</v>
      </c>
      <c r="G350" s="333">
        <f t="shared" si="40"/>
        <v>6</v>
      </c>
      <c r="H350" s="337">
        <v>1.3083000000000001E-3</v>
      </c>
      <c r="I350" s="335">
        <f t="shared" si="38"/>
        <v>0.53</v>
      </c>
      <c r="J350" s="396">
        <f t="shared" si="39"/>
        <v>1.06</v>
      </c>
      <c r="N350" s="126"/>
      <c r="O350" s="126"/>
      <c r="R350" s="121"/>
    </row>
    <row r="351" spans="1:18" ht="15">
      <c r="A351" s="333" t="s">
        <v>319</v>
      </c>
      <c r="B351" s="334" t="s">
        <v>837</v>
      </c>
      <c r="C351" s="435" t="s">
        <v>338</v>
      </c>
      <c r="D351" s="333" t="s">
        <v>838</v>
      </c>
      <c r="E351" s="334">
        <v>201510</v>
      </c>
      <c r="F351" s="335">
        <v>32.24</v>
      </c>
      <c r="G351" s="333">
        <f t="shared" si="40"/>
        <v>6</v>
      </c>
      <c r="H351" s="337">
        <v>1.3083000000000001E-3</v>
      </c>
      <c r="I351" s="335">
        <f t="shared" si="38"/>
        <v>0.25</v>
      </c>
      <c r="J351" s="396">
        <f t="shared" si="39"/>
        <v>0.51</v>
      </c>
      <c r="N351" s="126"/>
      <c r="O351" s="126"/>
      <c r="R351" s="121"/>
    </row>
    <row r="352" spans="1:18" ht="15">
      <c r="A352" s="333" t="s">
        <v>319</v>
      </c>
      <c r="B352" s="334" t="s">
        <v>837</v>
      </c>
      <c r="C352" s="435" t="s">
        <v>338</v>
      </c>
      <c r="D352" s="333" t="s">
        <v>838</v>
      </c>
      <c r="E352" s="334">
        <v>201511</v>
      </c>
      <c r="F352" s="335">
        <v>-0.14000000000000001</v>
      </c>
      <c r="G352" s="333">
        <f t="shared" si="40"/>
        <v>5</v>
      </c>
      <c r="H352" s="337">
        <v>1.3083000000000001E-3</v>
      </c>
      <c r="I352" s="335">
        <f t="shared" si="38"/>
        <v>0</v>
      </c>
      <c r="J352" s="396">
        <f t="shared" si="39"/>
        <v>0</v>
      </c>
      <c r="N352" s="126"/>
      <c r="O352" s="126"/>
      <c r="R352" s="121"/>
    </row>
    <row r="353" spans="1:18" ht="15">
      <c r="A353" s="333" t="s">
        <v>319</v>
      </c>
      <c r="B353" s="334" t="s">
        <v>837</v>
      </c>
      <c r="C353" s="435" t="s">
        <v>338</v>
      </c>
      <c r="D353" s="333" t="s">
        <v>838</v>
      </c>
      <c r="E353" s="334">
        <v>201511</v>
      </c>
      <c r="F353" s="335">
        <v>-0.01</v>
      </c>
      <c r="G353" s="333">
        <f t="shared" si="40"/>
        <v>5</v>
      </c>
      <c r="H353" s="337">
        <v>1.3083000000000001E-3</v>
      </c>
      <c r="I353" s="335">
        <f t="shared" si="38"/>
        <v>0</v>
      </c>
      <c r="J353" s="396">
        <f t="shared" si="39"/>
        <v>0</v>
      </c>
      <c r="N353" s="126"/>
      <c r="O353" s="126"/>
      <c r="R353" s="121"/>
    </row>
    <row r="354" spans="1:18" ht="15">
      <c r="A354" s="333" t="s">
        <v>319</v>
      </c>
      <c r="B354" s="334" t="s">
        <v>837</v>
      </c>
      <c r="C354" s="435" t="s">
        <v>338</v>
      </c>
      <c r="D354" s="333" t="s">
        <v>838</v>
      </c>
      <c r="E354" s="334">
        <v>201512</v>
      </c>
      <c r="F354" s="335">
        <v>0.2</v>
      </c>
      <c r="G354" s="333">
        <f t="shared" si="40"/>
        <v>4</v>
      </c>
      <c r="H354" s="337">
        <v>1.3083000000000001E-3</v>
      </c>
      <c r="I354" s="335">
        <f t="shared" si="38"/>
        <v>0</v>
      </c>
      <c r="J354" s="396">
        <f t="shared" si="39"/>
        <v>0</v>
      </c>
      <c r="N354" s="126"/>
      <c r="O354" s="126"/>
      <c r="R354" s="121"/>
    </row>
    <row r="355" spans="1:18" ht="15">
      <c r="A355" s="333" t="s">
        <v>319</v>
      </c>
      <c r="B355" s="334" t="s">
        <v>837</v>
      </c>
      <c r="C355" s="435" t="s">
        <v>338</v>
      </c>
      <c r="D355" s="333" t="s">
        <v>838</v>
      </c>
      <c r="E355" s="334">
        <v>201512</v>
      </c>
      <c r="F355" s="335">
        <v>3.32</v>
      </c>
      <c r="G355" s="333">
        <f t="shared" si="40"/>
        <v>4</v>
      </c>
      <c r="H355" s="337">
        <v>1.3083000000000001E-3</v>
      </c>
      <c r="I355" s="335">
        <f t="shared" si="38"/>
        <v>0.02</v>
      </c>
      <c r="J355" s="396">
        <f t="shared" si="39"/>
        <v>0.05</v>
      </c>
      <c r="N355" s="126"/>
      <c r="O355" s="126"/>
      <c r="R355" s="121"/>
    </row>
    <row r="356" spans="1:18">
      <c r="A356" s="333" t="s">
        <v>319</v>
      </c>
      <c r="B356" s="334" t="s">
        <v>839</v>
      </c>
      <c r="C356" s="434" t="s">
        <v>338</v>
      </c>
      <c r="D356" s="333" t="s">
        <v>1111</v>
      </c>
      <c r="E356" s="334">
        <v>201509</v>
      </c>
      <c r="F356" s="335">
        <v>-2690.67</v>
      </c>
      <c r="G356" s="333">
        <f t="shared" si="40"/>
        <v>7</v>
      </c>
      <c r="H356" s="337">
        <v>1.3083000000000001E-3</v>
      </c>
      <c r="I356" s="335">
        <f t="shared" si="38"/>
        <v>-24.64</v>
      </c>
      <c r="J356" s="396">
        <f t="shared" si="39"/>
        <v>-42.24</v>
      </c>
      <c r="N356" s="126"/>
      <c r="O356" s="126"/>
      <c r="R356" s="121"/>
    </row>
    <row r="357" spans="1:18">
      <c r="A357" s="333" t="s">
        <v>319</v>
      </c>
      <c r="B357" s="334" t="s">
        <v>839</v>
      </c>
      <c r="C357" s="434" t="s">
        <v>338</v>
      </c>
      <c r="D357" s="333" t="s">
        <v>1111</v>
      </c>
      <c r="E357" s="334">
        <v>201509</v>
      </c>
      <c r="F357" s="335">
        <v>-6784.32</v>
      </c>
      <c r="G357" s="333">
        <f t="shared" si="40"/>
        <v>7</v>
      </c>
      <c r="H357" s="337">
        <v>1.3083000000000001E-3</v>
      </c>
      <c r="I357" s="335">
        <f t="shared" si="38"/>
        <v>-62.13</v>
      </c>
      <c r="J357" s="396">
        <f t="shared" si="39"/>
        <v>-106.51</v>
      </c>
      <c r="N357" s="126"/>
      <c r="O357" s="126"/>
      <c r="R357" s="121"/>
    </row>
    <row r="358" spans="1:18" ht="15">
      <c r="A358" s="333" t="s">
        <v>319</v>
      </c>
      <c r="B358" s="334" t="s">
        <v>839</v>
      </c>
      <c r="C358" s="435" t="s">
        <v>338</v>
      </c>
      <c r="D358" s="333" t="s">
        <v>840</v>
      </c>
      <c r="E358" s="334">
        <v>201510</v>
      </c>
      <c r="F358" s="335">
        <v>177.37</v>
      </c>
      <c r="G358" s="333">
        <f t="shared" si="40"/>
        <v>6</v>
      </c>
      <c r="H358" s="337">
        <v>1.3083000000000001E-3</v>
      </c>
      <c r="I358" s="335">
        <f t="shared" si="38"/>
        <v>1.39</v>
      </c>
      <c r="J358" s="396">
        <f t="shared" si="39"/>
        <v>2.78</v>
      </c>
      <c r="N358" s="126"/>
      <c r="O358" s="126"/>
      <c r="R358" s="121"/>
    </row>
    <row r="359" spans="1:18" ht="15">
      <c r="A359" s="333" t="s">
        <v>319</v>
      </c>
      <c r="B359" s="334" t="s">
        <v>839</v>
      </c>
      <c r="C359" s="435" t="s">
        <v>338</v>
      </c>
      <c r="D359" s="333" t="s">
        <v>840</v>
      </c>
      <c r="E359" s="334">
        <v>201510</v>
      </c>
      <c r="F359" s="335">
        <v>57.77</v>
      </c>
      <c r="G359" s="333">
        <f t="shared" si="40"/>
        <v>6</v>
      </c>
      <c r="H359" s="337">
        <v>1.3083000000000001E-3</v>
      </c>
      <c r="I359" s="335">
        <f t="shared" si="38"/>
        <v>0.45</v>
      </c>
      <c r="J359" s="396">
        <f t="shared" si="39"/>
        <v>0.91</v>
      </c>
      <c r="N359" s="126"/>
      <c r="O359" s="126"/>
      <c r="R359" s="121"/>
    </row>
    <row r="360" spans="1:18" ht="15">
      <c r="A360" s="333" t="s">
        <v>319</v>
      </c>
      <c r="B360" s="334" t="s">
        <v>839</v>
      </c>
      <c r="C360" s="435" t="s">
        <v>338</v>
      </c>
      <c r="D360" s="333" t="s">
        <v>840</v>
      </c>
      <c r="E360" s="334">
        <v>201511</v>
      </c>
      <c r="F360" s="335">
        <v>-0.25</v>
      </c>
      <c r="G360" s="333">
        <f t="shared" si="40"/>
        <v>5</v>
      </c>
      <c r="H360" s="337">
        <v>1.3083000000000001E-3</v>
      </c>
      <c r="I360" s="335">
        <f t="shared" si="38"/>
        <v>0</v>
      </c>
      <c r="J360" s="396">
        <f t="shared" si="39"/>
        <v>0</v>
      </c>
      <c r="N360" s="126"/>
      <c r="O360" s="126"/>
      <c r="R360" s="121"/>
    </row>
    <row r="361" spans="1:18" ht="15">
      <c r="A361" s="333" t="s">
        <v>319</v>
      </c>
      <c r="B361" s="334" t="s">
        <v>839</v>
      </c>
      <c r="C361" s="435" t="s">
        <v>338</v>
      </c>
      <c r="D361" s="333" t="s">
        <v>840</v>
      </c>
      <c r="E361" s="334">
        <v>201511</v>
      </c>
      <c r="F361" s="335">
        <v>-0.02</v>
      </c>
      <c r="G361" s="333">
        <f t="shared" si="40"/>
        <v>5</v>
      </c>
      <c r="H361" s="337">
        <v>1.3083000000000001E-3</v>
      </c>
      <c r="I361" s="335">
        <f t="shared" si="38"/>
        <v>0</v>
      </c>
      <c r="J361" s="396">
        <f t="shared" si="39"/>
        <v>0</v>
      </c>
      <c r="N361" s="126"/>
      <c r="O361" s="126"/>
      <c r="R361" s="121"/>
    </row>
    <row r="362" spans="1:18" ht="15">
      <c r="A362" s="333" t="s">
        <v>319</v>
      </c>
      <c r="B362" s="334" t="s">
        <v>839</v>
      </c>
      <c r="C362" s="435" t="s">
        <v>338</v>
      </c>
      <c r="D362" s="333" t="s">
        <v>840</v>
      </c>
      <c r="E362" s="334">
        <v>201512</v>
      </c>
      <c r="F362" s="335">
        <v>0.22</v>
      </c>
      <c r="G362" s="333">
        <f t="shared" si="40"/>
        <v>4</v>
      </c>
      <c r="H362" s="337">
        <v>1.3083000000000001E-3</v>
      </c>
      <c r="I362" s="335">
        <f t="shared" si="38"/>
        <v>0</v>
      </c>
      <c r="J362" s="396">
        <f t="shared" si="39"/>
        <v>0</v>
      </c>
      <c r="N362" s="126"/>
      <c r="O362" s="126"/>
      <c r="R362" s="121"/>
    </row>
    <row r="363" spans="1:18" ht="15">
      <c r="A363" s="333" t="s">
        <v>319</v>
      </c>
      <c r="B363" s="334" t="s">
        <v>839</v>
      </c>
      <c r="C363" s="435" t="s">
        <v>338</v>
      </c>
      <c r="D363" s="333" t="s">
        <v>840</v>
      </c>
      <c r="E363" s="334">
        <v>201512</v>
      </c>
      <c r="F363" s="335">
        <v>6.93</v>
      </c>
      <c r="G363" s="333">
        <f t="shared" si="40"/>
        <v>4</v>
      </c>
      <c r="H363" s="337">
        <v>1.3083000000000001E-3</v>
      </c>
      <c r="I363" s="335">
        <f t="shared" si="38"/>
        <v>0.04</v>
      </c>
      <c r="J363" s="396">
        <f t="shared" si="39"/>
        <v>0.11</v>
      </c>
      <c r="N363" s="126"/>
      <c r="O363" s="126"/>
      <c r="R363" s="121"/>
    </row>
    <row r="364" spans="1:18">
      <c r="A364" s="333" t="s">
        <v>319</v>
      </c>
      <c r="B364" s="334" t="s">
        <v>841</v>
      </c>
      <c r="C364" s="434" t="s">
        <v>338</v>
      </c>
      <c r="D364" s="333" t="s">
        <v>842</v>
      </c>
      <c r="E364" s="334">
        <v>201509</v>
      </c>
      <c r="F364" s="335">
        <v>-16803.86</v>
      </c>
      <c r="G364" s="333">
        <f t="shared" si="40"/>
        <v>7</v>
      </c>
      <c r="H364" s="337">
        <v>1.3083000000000001E-3</v>
      </c>
      <c r="I364" s="335">
        <f t="shared" si="38"/>
        <v>-153.88999999999999</v>
      </c>
      <c r="J364" s="396">
        <f t="shared" si="39"/>
        <v>-263.81</v>
      </c>
      <c r="N364" s="126"/>
      <c r="O364" s="126"/>
      <c r="R364" s="121"/>
    </row>
    <row r="365" spans="1:18">
      <c r="A365" s="333" t="s">
        <v>319</v>
      </c>
      <c r="B365" s="334" t="s">
        <v>841</v>
      </c>
      <c r="C365" s="434" t="s">
        <v>338</v>
      </c>
      <c r="D365" s="333" t="s">
        <v>842</v>
      </c>
      <c r="E365" s="334">
        <v>201509</v>
      </c>
      <c r="F365" s="335">
        <v>6235.82</v>
      </c>
      <c r="G365" s="333">
        <f t="shared" si="40"/>
        <v>7</v>
      </c>
      <c r="H365" s="337">
        <v>1.3083000000000001E-3</v>
      </c>
      <c r="I365" s="335">
        <f t="shared" si="38"/>
        <v>57.11</v>
      </c>
      <c r="J365" s="396">
        <f t="shared" si="39"/>
        <v>97.9</v>
      </c>
      <c r="N365" s="126"/>
      <c r="O365" s="126"/>
      <c r="R365" s="121"/>
    </row>
    <row r="366" spans="1:18">
      <c r="A366" s="333" t="s">
        <v>319</v>
      </c>
      <c r="B366" s="334" t="s">
        <v>843</v>
      </c>
      <c r="C366" s="434" t="s">
        <v>338</v>
      </c>
      <c r="D366" s="333" t="s">
        <v>844</v>
      </c>
      <c r="E366" s="334">
        <v>201509</v>
      </c>
      <c r="F366" s="335">
        <v>-27702.440000000002</v>
      </c>
      <c r="G366" s="333">
        <f t="shared" si="40"/>
        <v>7</v>
      </c>
      <c r="H366" s="337">
        <v>1.3083000000000001E-3</v>
      </c>
      <c r="I366" s="335">
        <f t="shared" si="38"/>
        <v>-253.7</v>
      </c>
      <c r="J366" s="396">
        <f t="shared" si="39"/>
        <v>-434.92</v>
      </c>
      <c r="N366" s="126"/>
      <c r="O366" s="126"/>
      <c r="R366" s="121"/>
    </row>
    <row r="367" spans="1:18">
      <c r="A367" s="333" t="s">
        <v>319</v>
      </c>
      <c r="B367" s="334" t="s">
        <v>843</v>
      </c>
      <c r="C367" s="434" t="s">
        <v>338</v>
      </c>
      <c r="D367" s="333" t="s">
        <v>844</v>
      </c>
      <c r="E367" s="334">
        <v>201509</v>
      </c>
      <c r="F367" s="335">
        <v>2269.38</v>
      </c>
      <c r="G367" s="333">
        <f t="shared" si="40"/>
        <v>7</v>
      </c>
      <c r="H367" s="337">
        <v>1.3083000000000001E-3</v>
      </c>
      <c r="I367" s="335">
        <f t="shared" si="38"/>
        <v>20.78</v>
      </c>
      <c r="J367" s="396">
        <f t="shared" si="39"/>
        <v>35.630000000000003</v>
      </c>
      <c r="N367" s="126"/>
      <c r="O367" s="126"/>
      <c r="R367" s="121"/>
    </row>
    <row r="368" spans="1:18" ht="15">
      <c r="A368" s="333" t="s">
        <v>319</v>
      </c>
      <c r="B368" s="334" t="s">
        <v>843</v>
      </c>
      <c r="C368" s="435" t="s">
        <v>338</v>
      </c>
      <c r="D368" s="333" t="s">
        <v>844</v>
      </c>
      <c r="E368" s="334">
        <v>201510</v>
      </c>
      <c r="F368" s="335">
        <v>-184.17</v>
      </c>
      <c r="G368" s="333">
        <f t="shared" si="40"/>
        <v>6</v>
      </c>
      <c r="H368" s="337">
        <v>1.3083000000000001E-3</v>
      </c>
      <c r="I368" s="335">
        <f t="shared" ref="I368:I408" si="41">ROUND(F368*G368*H368,2)</f>
        <v>-1.45</v>
      </c>
      <c r="J368" s="396">
        <f t="shared" ref="J368:J408" si="42">ROUND(F368*H368*12,2)</f>
        <v>-2.89</v>
      </c>
      <c r="N368" s="126"/>
      <c r="O368" s="126"/>
      <c r="R368" s="121"/>
    </row>
    <row r="369" spans="1:18" ht="15">
      <c r="A369" s="333" t="s">
        <v>319</v>
      </c>
      <c r="B369" s="334" t="s">
        <v>843</v>
      </c>
      <c r="C369" s="435" t="s">
        <v>338</v>
      </c>
      <c r="D369" s="333" t="s">
        <v>844</v>
      </c>
      <c r="E369" s="334">
        <v>201510</v>
      </c>
      <c r="F369" s="335">
        <v>-132.63999999999999</v>
      </c>
      <c r="G369" s="333">
        <f t="shared" si="40"/>
        <v>6</v>
      </c>
      <c r="H369" s="337">
        <v>1.3083000000000001E-3</v>
      </c>
      <c r="I369" s="335">
        <f t="shared" si="41"/>
        <v>-1.04</v>
      </c>
      <c r="J369" s="396">
        <f t="shared" si="42"/>
        <v>-2.08</v>
      </c>
      <c r="N369" s="126"/>
      <c r="O369" s="126"/>
      <c r="R369" s="121"/>
    </row>
    <row r="370" spans="1:18" ht="15">
      <c r="A370" s="333" t="s">
        <v>319</v>
      </c>
      <c r="B370" s="334" t="s">
        <v>843</v>
      </c>
      <c r="C370" s="435" t="s">
        <v>338</v>
      </c>
      <c r="D370" s="333" t="s">
        <v>844</v>
      </c>
      <c r="E370" s="334">
        <v>201511</v>
      </c>
      <c r="F370" s="335">
        <v>0.43</v>
      </c>
      <c r="G370" s="333">
        <f t="shared" si="40"/>
        <v>5</v>
      </c>
      <c r="H370" s="337">
        <v>1.3083000000000001E-3</v>
      </c>
      <c r="I370" s="335">
        <f t="shared" si="41"/>
        <v>0</v>
      </c>
      <c r="J370" s="396">
        <f t="shared" si="42"/>
        <v>0.01</v>
      </c>
      <c r="N370" s="126"/>
      <c r="O370" s="126"/>
      <c r="R370" s="121"/>
    </row>
    <row r="371" spans="1:18" ht="15">
      <c r="A371" s="333" t="s">
        <v>319</v>
      </c>
      <c r="B371" s="334" t="s">
        <v>843</v>
      </c>
      <c r="C371" s="435" t="s">
        <v>338</v>
      </c>
      <c r="D371" s="333" t="s">
        <v>844</v>
      </c>
      <c r="E371" s="334">
        <v>201511</v>
      </c>
      <c r="F371" s="335">
        <v>0.06</v>
      </c>
      <c r="G371" s="333">
        <f t="shared" si="40"/>
        <v>5</v>
      </c>
      <c r="H371" s="337">
        <v>1.3083000000000001E-3</v>
      </c>
      <c r="I371" s="335">
        <f t="shared" si="41"/>
        <v>0</v>
      </c>
      <c r="J371" s="396">
        <f t="shared" si="42"/>
        <v>0</v>
      </c>
      <c r="N371" s="126"/>
      <c r="O371" s="126"/>
      <c r="R371" s="121"/>
    </row>
    <row r="372" spans="1:18" ht="15">
      <c r="A372" s="333" t="s">
        <v>319</v>
      </c>
      <c r="B372" s="334" t="s">
        <v>843</v>
      </c>
      <c r="C372" s="435" t="s">
        <v>338</v>
      </c>
      <c r="D372" s="333" t="s">
        <v>844</v>
      </c>
      <c r="E372" s="334">
        <v>201512</v>
      </c>
      <c r="F372" s="335">
        <v>-48.36</v>
      </c>
      <c r="G372" s="333">
        <f t="shared" si="40"/>
        <v>4</v>
      </c>
      <c r="H372" s="337">
        <v>1.3083000000000001E-3</v>
      </c>
      <c r="I372" s="335">
        <f t="shared" si="41"/>
        <v>-0.25</v>
      </c>
      <c r="J372" s="396">
        <f t="shared" si="42"/>
        <v>-0.76</v>
      </c>
      <c r="N372" s="126"/>
      <c r="O372" s="126"/>
      <c r="R372" s="121"/>
    </row>
    <row r="373" spans="1:18" ht="15">
      <c r="A373" s="333" t="s">
        <v>319</v>
      </c>
      <c r="B373" s="334" t="s">
        <v>843</v>
      </c>
      <c r="C373" s="435" t="s">
        <v>338</v>
      </c>
      <c r="D373" s="333" t="s">
        <v>844</v>
      </c>
      <c r="E373" s="334">
        <v>201512</v>
      </c>
      <c r="F373" s="335">
        <v>-27.2</v>
      </c>
      <c r="G373" s="333">
        <f t="shared" si="40"/>
        <v>4</v>
      </c>
      <c r="H373" s="337">
        <v>1.3083000000000001E-3</v>
      </c>
      <c r="I373" s="335">
        <f t="shared" si="41"/>
        <v>-0.14000000000000001</v>
      </c>
      <c r="J373" s="396">
        <f t="shared" si="42"/>
        <v>-0.43</v>
      </c>
      <c r="N373" s="126"/>
      <c r="O373" s="126"/>
      <c r="R373" s="121"/>
    </row>
    <row r="374" spans="1:18">
      <c r="A374" s="333" t="s">
        <v>319</v>
      </c>
      <c r="B374" s="334" t="s">
        <v>845</v>
      </c>
      <c r="C374" s="434" t="s">
        <v>338</v>
      </c>
      <c r="D374" s="333" t="s">
        <v>846</v>
      </c>
      <c r="E374" s="334">
        <v>201509</v>
      </c>
      <c r="F374" s="335">
        <v>768.31000000000006</v>
      </c>
      <c r="G374" s="333">
        <f t="shared" si="40"/>
        <v>7</v>
      </c>
      <c r="H374" s="337">
        <v>1.3083000000000001E-3</v>
      </c>
      <c r="I374" s="335">
        <f t="shared" si="41"/>
        <v>7.04</v>
      </c>
      <c r="J374" s="396">
        <f t="shared" si="42"/>
        <v>12.06</v>
      </c>
      <c r="N374" s="126"/>
      <c r="O374" s="126"/>
      <c r="R374" s="121"/>
    </row>
    <row r="375" spans="1:18">
      <c r="A375" s="333" t="s">
        <v>319</v>
      </c>
      <c r="B375" s="334" t="s">
        <v>845</v>
      </c>
      <c r="C375" s="434" t="s">
        <v>338</v>
      </c>
      <c r="D375" s="333" t="s">
        <v>846</v>
      </c>
      <c r="E375" s="334">
        <v>201509</v>
      </c>
      <c r="F375" s="335">
        <v>1084.5999999999999</v>
      </c>
      <c r="G375" s="333">
        <f t="shared" si="40"/>
        <v>7</v>
      </c>
      <c r="H375" s="337">
        <v>1.3083000000000001E-3</v>
      </c>
      <c r="I375" s="335">
        <f t="shared" si="41"/>
        <v>9.93</v>
      </c>
      <c r="J375" s="396">
        <f t="shared" si="42"/>
        <v>17.03</v>
      </c>
      <c r="N375" s="126"/>
      <c r="O375" s="126"/>
      <c r="R375" s="121"/>
    </row>
    <row r="376" spans="1:18" ht="15">
      <c r="A376" s="333" t="s">
        <v>319</v>
      </c>
      <c r="B376" s="334" t="s">
        <v>845</v>
      </c>
      <c r="C376" s="435" t="s">
        <v>338</v>
      </c>
      <c r="D376" s="333" t="s">
        <v>846</v>
      </c>
      <c r="E376" s="334">
        <v>201510</v>
      </c>
      <c r="F376" s="335">
        <v>2874.34</v>
      </c>
      <c r="G376" s="333">
        <f t="shared" si="40"/>
        <v>6</v>
      </c>
      <c r="H376" s="337">
        <v>1.3083000000000001E-3</v>
      </c>
      <c r="I376" s="335">
        <f t="shared" si="41"/>
        <v>22.56</v>
      </c>
      <c r="J376" s="396">
        <f t="shared" si="42"/>
        <v>45.13</v>
      </c>
      <c r="N376" s="126"/>
      <c r="O376" s="126"/>
      <c r="R376" s="121"/>
    </row>
    <row r="377" spans="1:18" ht="15">
      <c r="A377" s="333" t="s">
        <v>319</v>
      </c>
      <c r="B377" s="334" t="s">
        <v>845</v>
      </c>
      <c r="C377" s="435" t="s">
        <v>338</v>
      </c>
      <c r="D377" s="333" t="s">
        <v>846</v>
      </c>
      <c r="E377" s="334">
        <v>201510</v>
      </c>
      <c r="F377" s="335">
        <v>1551.8</v>
      </c>
      <c r="G377" s="333">
        <f t="shared" si="40"/>
        <v>6</v>
      </c>
      <c r="H377" s="337">
        <v>1.3083000000000001E-3</v>
      </c>
      <c r="I377" s="335">
        <f t="shared" si="41"/>
        <v>12.18</v>
      </c>
      <c r="J377" s="396">
        <f t="shared" si="42"/>
        <v>24.36</v>
      </c>
      <c r="N377" s="126"/>
      <c r="O377" s="126"/>
      <c r="R377" s="121"/>
    </row>
    <row r="378" spans="1:18" ht="15">
      <c r="A378" s="333" t="s">
        <v>319</v>
      </c>
      <c r="B378" s="334" t="s">
        <v>845</v>
      </c>
      <c r="C378" s="435" t="s">
        <v>338</v>
      </c>
      <c r="D378" s="333" t="s">
        <v>846</v>
      </c>
      <c r="E378" s="334">
        <v>201511</v>
      </c>
      <c r="F378" s="335">
        <v>-79.98</v>
      </c>
      <c r="G378" s="333">
        <f t="shared" si="40"/>
        <v>5</v>
      </c>
      <c r="H378" s="337">
        <v>1.3083000000000001E-3</v>
      </c>
      <c r="I378" s="335">
        <f t="shared" si="41"/>
        <v>-0.52</v>
      </c>
      <c r="J378" s="396">
        <f t="shared" si="42"/>
        <v>-1.26</v>
      </c>
      <c r="N378" s="126"/>
      <c r="O378" s="126"/>
      <c r="R378" s="121"/>
    </row>
    <row r="379" spans="1:18" ht="15">
      <c r="A379" s="333" t="s">
        <v>319</v>
      </c>
      <c r="B379" s="334" t="s">
        <v>845</v>
      </c>
      <c r="C379" s="435" t="s">
        <v>338</v>
      </c>
      <c r="D379" s="333" t="s">
        <v>846</v>
      </c>
      <c r="E379" s="334">
        <v>201511</v>
      </c>
      <c r="F379" s="335">
        <v>-2.11</v>
      </c>
      <c r="G379" s="333">
        <f t="shared" si="40"/>
        <v>5</v>
      </c>
      <c r="H379" s="337">
        <v>1.3083000000000001E-3</v>
      </c>
      <c r="I379" s="335">
        <f t="shared" si="41"/>
        <v>-0.01</v>
      </c>
      <c r="J379" s="396">
        <f t="shared" si="42"/>
        <v>-0.03</v>
      </c>
      <c r="N379" s="126"/>
      <c r="O379" s="126"/>
      <c r="R379" s="121"/>
    </row>
    <row r="380" spans="1:18" ht="15">
      <c r="A380" s="333" t="s">
        <v>319</v>
      </c>
      <c r="B380" s="334" t="s">
        <v>845</v>
      </c>
      <c r="C380" s="435" t="s">
        <v>338</v>
      </c>
      <c r="D380" s="333" t="s">
        <v>846</v>
      </c>
      <c r="E380" s="334">
        <v>201512</v>
      </c>
      <c r="F380" s="335">
        <v>1591.73</v>
      </c>
      <c r="G380" s="333">
        <f t="shared" si="40"/>
        <v>4</v>
      </c>
      <c r="H380" s="337">
        <v>1.3083000000000001E-3</v>
      </c>
      <c r="I380" s="335">
        <f t="shared" si="41"/>
        <v>8.33</v>
      </c>
      <c r="J380" s="396">
        <f t="shared" si="42"/>
        <v>24.99</v>
      </c>
      <c r="N380" s="126"/>
      <c r="O380" s="126"/>
      <c r="R380" s="121"/>
    </row>
    <row r="381" spans="1:18" ht="15">
      <c r="A381" s="333" t="s">
        <v>319</v>
      </c>
      <c r="B381" s="334" t="s">
        <v>845</v>
      </c>
      <c r="C381" s="435" t="s">
        <v>338</v>
      </c>
      <c r="D381" s="333" t="s">
        <v>846</v>
      </c>
      <c r="E381" s="334">
        <v>201512</v>
      </c>
      <c r="F381" s="335">
        <v>9523.08</v>
      </c>
      <c r="G381" s="333">
        <f t="shared" si="40"/>
        <v>4</v>
      </c>
      <c r="H381" s="337">
        <v>1.3083000000000001E-3</v>
      </c>
      <c r="I381" s="335">
        <f t="shared" si="41"/>
        <v>49.84</v>
      </c>
      <c r="J381" s="396">
        <f t="shared" si="42"/>
        <v>149.51</v>
      </c>
      <c r="N381" s="126"/>
      <c r="O381" s="126"/>
      <c r="R381" s="121"/>
    </row>
    <row r="382" spans="1:18">
      <c r="A382" s="333" t="s">
        <v>319</v>
      </c>
      <c r="B382" s="334" t="s">
        <v>716</v>
      </c>
      <c r="C382" s="434" t="s">
        <v>335</v>
      </c>
      <c r="D382" s="333" t="s">
        <v>1112</v>
      </c>
      <c r="E382" s="334">
        <v>201509</v>
      </c>
      <c r="F382" s="335">
        <v>-167.06</v>
      </c>
      <c r="G382" s="333">
        <f t="shared" si="40"/>
        <v>7</v>
      </c>
      <c r="H382" s="337">
        <v>1.3083000000000001E-3</v>
      </c>
      <c r="I382" s="335">
        <f t="shared" si="41"/>
        <v>-1.53</v>
      </c>
      <c r="J382" s="396">
        <f t="shared" si="42"/>
        <v>-2.62</v>
      </c>
      <c r="N382" s="126"/>
      <c r="O382" s="126"/>
      <c r="R382" s="121"/>
    </row>
    <row r="383" spans="1:18">
      <c r="A383" s="333" t="s">
        <v>319</v>
      </c>
      <c r="B383" s="334" t="s">
        <v>716</v>
      </c>
      <c r="C383" s="434" t="s">
        <v>335</v>
      </c>
      <c r="D383" s="333" t="s">
        <v>1112</v>
      </c>
      <c r="E383" s="334">
        <v>201509</v>
      </c>
      <c r="F383" s="335">
        <v>-23.89</v>
      </c>
      <c r="G383" s="333">
        <f t="shared" si="40"/>
        <v>7</v>
      </c>
      <c r="H383" s="337">
        <v>1.3083000000000001E-3</v>
      </c>
      <c r="I383" s="335">
        <f t="shared" si="41"/>
        <v>-0.22</v>
      </c>
      <c r="J383" s="396">
        <f t="shared" si="42"/>
        <v>-0.38</v>
      </c>
      <c r="N383" s="126"/>
      <c r="O383" s="126"/>
      <c r="R383" s="121"/>
    </row>
    <row r="384" spans="1:18">
      <c r="A384" s="333" t="s">
        <v>326</v>
      </c>
      <c r="B384" s="334" t="s">
        <v>847</v>
      </c>
      <c r="C384" s="434" t="s">
        <v>335</v>
      </c>
      <c r="D384" s="333" t="s">
        <v>1113</v>
      </c>
      <c r="E384" s="334">
        <v>201509</v>
      </c>
      <c r="F384" s="335">
        <v>-617.58000000000004</v>
      </c>
      <c r="G384" s="333">
        <f t="shared" si="40"/>
        <v>7</v>
      </c>
      <c r="H384" s="337">
        <v>1.1999999999999999E-3</v>
      </c>
      <c r="I384" s="335">
        <f t="shared" si="41"/>
        <v>-5.19</v>
      </c>
      <c r="J384" s="396">
        <f t="shared" si="42"/>
        <v>-8.89</v>
      </c>
      <c r="N384" s="126"/>
      <c r="O384" s="126"/>
      <c r="R384" s="121"/>
    </row>
    <row r="385" spans="1:18">
      <c r="A385" s="333" t="s">
        <v>319</v>
      </c>
      <c r="B385" s="334" t="s">
        <v>847</v>
      </c>
      <c r="C385" s="434" t="s">
        <v>335</v>
      </c>
      <c r="D385" s="333" t="s">
        <v>1113</v>
      </c>
      <c r="E385" s="334">
        <v>201509</v>
      </c>
      <c r="F385" s="335">
        <v>-9906.9500000000007</v>
      </c>
      <c r="G385" s="333">
        <f t="shared" si="40"/>
        <v>7</v>
      </c>
      <c r="H385" s="337">
        <v>1.3083000000000001E-3</v>
      </c>
      <c r="I385" s="335">
        <f t="shared" si="41"/>
        <v>-90.73</v>
      </c>
      <c r="J385" s="396">
        <f t="shared" si="42"/>
        <v>-155.54</v>
      </c>
      <c r="N385" s="126"/>
      <c r="O385" s="126"/>
      <c r="R385" s="121"/>
    </row>
    <row r="386" spans="1:18">
      <c r="A386" s="333" t="s">
        <v>319</v>
      </c>
      <c r="B386" s="334" t="s">
        <v>847</v>
      </c>
      <c r="C386" s="434" t="s">
        <v>335</v>
      </c>
      <c r="D386" s="333" t="s">
        <v>1113</v>
      </c>
      <c r="E386" s="334">
        <v>201509</v>
      </c>
      <c r="F386" s="335">
        <v>2196.7000000000003</v>
      </c>
      <c r="G386" s="333">
        <f t="shared" si="40"/>
        <v>7</v>
      </c>
      <c r="H386" s="337">
        <v>1.3083000000000001E-3</v>
      </c>
      <c r="I386" s="335">
        <f t="shared" si="41"/>
        <v>20.12</v>
      </c>
      <c r="J386" s="396">
        <f t="shared" si="42"/>
        <v>34.49</v>
      </c>
      <c r="N386" s="126"/>
      <c r="O386" s="126"/>
      <c r="R386" s="121"/>
    </row>
    <row r="387" spans="1:18" ht="15">
      <c r="A387" s="333" t="s">
        <v>326</v>
      </c>
      <c r="B387" s="334" t="s">
        <v>847</v>
      </c>
      <c r="C387" s="435" t="s">
        <v>335</v>
      </c>
      <c r="D387" s="333" t="s">
        <v>848</v>
      </c>
      <c r="E387" s="334">
        <v>201510</v>
      </c>
      <c r="F387" s="335">
        <v>-14.12</v>
      </c>
      <c r="G387" s="333">
        <f t="shared" si="40"/>
        <v>6</v>
      </c>
      <c r="H387" s="337">
        <v>1.1999999999999999E-3</v>
      </c>
      <c r="I387" s="335">
        <f t="shared" si="41"/>
        <v>-0.1</v>
      </c>
      <c r="J387" s="396">
        <f t="shared" si="42"/>
        <v>-0.2</v>
      </c>
      <c r="N387" s="126"/>
      <c r="O387" s="126"/>
      <c r="R387" s="121"/>
    </row>
    <row r="388" spans="1:18" ht="15">
      <c r="A388" s="333" t="s">
        <v>319</v>
      </c>
      <c r="B388" s="334" t="s">
        <v>847</v>
      </c>
      <c r="C388" s="435" t="s">
        <v>335</v>
      </c>
      <c r="D388" s="333" t="s">
        <v>848</v>
      </c>
      <c r="E388" s="334">
        <v>201510</v>
      </c>
      <c r="F388" s="335">
        <v>-333.38</v>
      </c>
      <c r="G388" s="333">
        <f t="shared" si="40"/>
        <v>6</v>
      </c>
      <c r="H388" s="337">
        <v>1.3083000000000001E-3</v>
      </c>
      <c r="I388" s="335">
        <f t="shared" si="41"/>
        <v>-2.62</v>
      </c>
      <c r="J388" s="396">
        <f t="shared" si="42"/>
        <v>-5.23</v>
      </c>
      <c r="N388" s="126"/>
      <c r="O388" s="126"/>
      <c r="R388" s="121"/>
    </row>
    <row r="389" spans="1:18" ht="15">
      <c r="A389" s="333" t="s">
        <v>319</v>
      </c>
      <c r="B389" s="334" t="s">
        <v>847</v>
      </c>
      <c r="C389" s="435" t="s">
        <v>335</v>
      </c>
      <c r="D389" s="333" t="s">
        <v>848</v>
      </c>
      <c r="E389" s="334">
        <v>201510</v>
      </c>
      <c r="F389" s="335">
        <v>-6.63</v>
      </c>
      <c r="G389" s="333">
        <f t="shared" si="40"/>
        <v>6</v>
      </c>
      <c r="H389" s="337">
        <v>1.3083000000000001E-3</v>
      </c>
      <c r="I389" s="335">
        <f t="shared" si="41"/>
        <v>-0.05</v>
      </c>
      <c r="J389" s="396">
        <f t="shared" si="42"/>
        <v>-0.1</v>
      </c>
      <c r="N389" s="126"/>
      <c r="O389" s="126"/>
      <c r="R389" s="121"/>
    </row>
    <row r="390" spans="1:18">
      <c r="A390" s="333" t="s">
        <v>319</v>
      </c>
      <c r="B390" s="334" t="s">
        <v>849</v>
      </c>
      <c r="C390" s="434" t="s">
        <v>335</v>
      </c>
      <c r="D390" s="333" t="s">
        <v>1114</v>
      </c>
      <c r="E390" s="334">
        <v>201509</v>
      </c>
      <c r="F390" s="335">
        <v>-36871.020000000004</v>
      </c>
      <c r="G390" s="333">
        <f t="shared" ref="G390:G453" si="43">VLOOKUP(E390,$N$6:$O$35,2,FALSE)</f>
        <v>7</v>
      </c>
      <c r="H390" s="337">
        <v>1.3083000000000001E-3</v>
      </c>
      <c r="I390" s="335">
        <f t="shared" si="41"/>
        <v>-337.67</v>
      </c>
      <c r="J390" s="396">
        <f t="shared" si="42"/>
        <v>-578.86</v>
      </c>
      <c r="N390" s="126"/>
      <c r="O390" s="126"/>
      <c r="R390" s="121"/>
    </row>
    <row r="391" spans="1:18">
      <c r="A391" s="333" t="s">
        <v>319</v>
      </c>
      <c r="B391" s="334" t="s">
        <v>849</v>
      </c>
      <c r="C391" s="434" t="s">
        <v>335</v>
      </c>
      <c r="D391" s="333" t="s">
        <v>1114</v>
      </c>
      <c r="E391" s="334">
        <v>201509</v>
      </c>
      <c r="F391" s="335">
        <v>19345.990000000002</v>
      </c>
      <c r="G391" s="333">
        <f t="shared" si="43"/>
        <v>7</v>
      </c>
      <c r="H391" s="337">
        <v>1.3083000000000001E-3</v>
      </c>
      <c r="I391" s="335">
        <f t="shared" si="41"/>
        <v>177.17</v>
      </c>
      <c r="J391" s="396">
        <f t="shared" si="42"/>
        <v>303.72000000000003</v>
      </c>
      <c r="N391" s="126"/>
      <c r="O391" s="126"/>
      <c r="R391" s="121"/>
    </row>
    <row r="392" spans="1:18">
      <c r="A392" s="333" t="s">
        <v>319</v>
      </c>
      <c r="B392" s="334" t="s">
        <v>718</v>
      </c>
      <c r="C392" s="434" t="s">
        <v>335</v>
      </c>
      <c r="D392" s="333" t="s">
        <v>719</v>
      </c>
      <c r="E392" s="334">
        <v>201509</v>
      </c>
      <c r="F392" s="335">
        <v>-5881.6</v>
      </c>
      <c r="G392" s="333">
        <f t="shared" si="43"/>
        <v>7</v>
      </c>
      <c r="H392" s="337">
        <v>1.3083000000000001E-3</v>
      </c>
      <c r="I392" s="335">
        <f t="shared" si="41"/>
        <v>-53.86</v>
      </c>
      <c r="J392" s="396">
        <f t="shared" si="42"/>
        <v>-92.34</v>
      </c>
      <c r="N392" s="126"/>
      <c r="O392" s="126"/>
      <c r="R392" s="121"/>
    </row>
    <row r="393" spans="1:18">
      <c r="A393" s="333" t="s">
        <v>319</v>
      </c>
      <c r="B393" s="334" t="s">
        <v>718</v>
      </c>
      <c r="C393" s="434" t="s">
        <v>335</v>
      </c>
      <c r="D393" s="333" t="s">
        <v>719</v>
      </c>
      <c r="E393" s="334">
        <v>201509</v>
      </c>
      <c r="F393" s="335">
        <v>-207.96</v>
      </c>
      <c r="G393" s="333">
        <f t="shared" si="43"/>
        <v>7</v>
      </c>
      <c r="H393" s="337">
        <v>1.3083000000000001E-3</v>
      </c>
      <c r="I393" s="335">
        <f t="shared" si="41"/>
        <v>-1.9</v>
      </c>
      <c r="J393" s="396">
        <f t="shared" si="42"/>
        <v>-3.26</v>
      </c>
      <c r="N393" s="126"/>
      <c r="O393" s="126"/>
      <c r="R393" s="121"/>
    </row>
    <row r="394" spans="1:18">
      <c r="A394" s="333" t="s">
        <v>319</v>
      </c>
      <c r="B394" s="334" t="s">
        <v>979</v>
      </c>
      <c r="C394" s="434" t="s">
        <v>338</v>
      </c>
      <c r="D394" s="333" t="s">
        <v>1115</v>
      </c>
      <c r="E394" s="334">
        <v>201509</v>
      </c>
      <c r="F394" s="335">
        <v>-4653.97</v>
      </c>
      <c r="G394" s="333">
        <f t="shared" si="43"/>
        <v>7</v>
      </c>
      <c r="H394" s="337">
        <v>1.3083000000000001E-3</v>
      </c>
      <c r="I394" s="335">
        <f t="shared" si="41"/>
        <v>-42.62</v>
      </c>
      <c r="J394" s="396">
        <f t="shared" si="42"/>
        <v>-73.069999999999993</v>
      </c>
      <c r="N394" s="126"/>
      <c r="O394" s="126"/>
      <c r="R394" s="121"/>
    </row>
    <row r="395" spans="1:18">
      <c r="A395" s="333" t="s">
        <v>319</v>
      </c>
      <c r="B395" s="334" t="s">
        <v>979</v>
      </c>
      <c r="C395" s="434" t="s">
        <v>338</v>
      </c>
      <c r="D395" s="333" t="s">
        <v>1115</v>
      </c>
      <c r="E395" s="334">
        <v>201509</v>
      </c>
      <c r="F395" s="335">
        <v>-251.65</v>
      </c>
      <c r="G395" s="333">
        <f t="shared" si="43"/>
        <v>7</v>
      </c>
      <c r="H395" s="337">
        <v>1.3083000000000001E-3</v>
      </c>
      <c r="I395" s="335">
        <f t="shared" si="41"/>
        <v>-2.2999999999999998</v>
      </c>
      <c r="J395" s="396">
        <f t="shared" si="42"/>
        <v>-3.95</v>
      </c>
      <c r="N395" s="126"/>
      <c r="O395" s="126"/>
      <c r="R395" s="121"/>
    </row>
    <row r="396" spans="1:18" ht="15">
      <c r="A396" s="333" t="s">
        <v>319</v>
      </c>
      <c r="B396" s="334" t="s">
        <v>979</v>
      </c>
      <c r="C396" s="435" t="s">
        <v>338</v>
      </c>
      <c r="D396" s="333" t="s">
        <v>980</v>
      </c>
      <c r="E396" s="334">
        <v>201510</v>
      </c>
      <c r="F396" s="335">
        <v>35.99</v>
      </c>
      <c r="G396" s="333">
        <f t="shared" si="43"/>
        <v>6</v>
      </c>
      <c r="H396" s="337">
        <v>1.3083000000000001E-3</v>
      </c>
      <c r="I396" s="335">
        <f t="shared" si="41"/>
        <v>0.28000000000000003</v>
      </c>
      <c r="J396" s="396">
        <f t="shared" si="42"/>
        <v>0.56999999999999995</v>
      </c>
      <c r="N396" s="126"/>
      <c r="O396" s="126"/>
      <c r="R396" s="121"/>
    </row>
    <row r="397" spans="1:18" ht="15">
      <c r="A397" s="333" t="s">
        <v>319</v>
      </c>
      <c r="B397" s="334" t="s">
        <v>979</v>
      </c>
      <c r="C397" s="435" t="s">
        <v>338</v>
      </c>
      <c r="D397" s="333" t="s">
        <v>980</v>
      </c>
      <c r="E397" s="334">
        <v>201510</v>
      </c>
      <c r="F397" s="335">
        <v>1.94</v>
      </c>
      <c r="G397" s="333">
        <f t="shared" si="43"/>
        <v>6</v>
      </c>
      <c r="H397" s="337">
        <v>1.3083000000000001E-3</v>
      </c>
      <c r="I397" s="335">
        <f t="shared" si="41"/>
        <v>0.02</v>
      </c>
      <c r="J397" s="396">
        <f t="shared" si="42"/>
        <v>0.03</v>
      </c>
      <c r="N397" s="126"/>
      <c r="O397" s="126"/>
      <c r="R397" s="121"/>
    </row>
    <row r="398" spans="1:18" ht="15">
      <c r="A398" s="333" t="s">
        <v>319</v>
      </c>
      <c r="B398" s="334" t="s">
        <v>979</v>
      </c>
      <c r="C398" s="435" t="s">
        <v>338</v>
      </c>
      <c r="D398" s="333" t="s">
        <v>980</v>
      </c>
      <c r="E398" s="334">
        <v>201511</v>
      </c>
      <c r="F398" s="335">
        <v>-2398.5700000000002</v>
      </c>
      <c r="G398" s="333">
        <f t="shared" si="43"/>
        <v>5</v>
      </c>
      <c r="H398" s="337">
        <v>1.3083000000000001E-3</v>
      </c>
      <c r="I398" s="335">
        <f t="shared" si="41"/>
        <v>-15.69</v>
      </c>
      <c r="J398" s="396">
        <f t="shared" si="42"/>
        <v>-37.659999999999997</v>
      </c>
      <c r="N398" s="126"/>
      <c r="O398" s="126"/>
      <c r="R398" s="121"/>
    </row>
    <row r="399" spans="1:18" ht="15">
      <c r="A399" s="333" t="s">
        <v>319</v>
      </c>
      <c r="B399" s="334" t="s">
        <v>979</v>
      </c>
      <c r="C399" s="435" t="s">
        <v>338</v>
      </c>
      <c r="D399" s="333" t="s">
        <v>980</v>
      </c>
      <c r="E399" s="334">
        <v>201511</v>
      </c>
      <c r="F399" s="335">
        <v>405.71</v>
      </c>
      <c r="G399" s="333">
        <f t="shared" si="43"/>
        <v>5</v>
      </c>
      <c r="H399" s="337">
        <v>1.3083000000000001E-3</v>
      </c>
      <c r="I399" s="335">
        <f t="shared" si="41"/>
        <v>2.65</v>
      </c>
      <c r="J399" s="396">
        <f t="shared" si="42"/>
        <v>6.37</v>
      </c>
      <c r="N399" s="126"/>
      <c r="O399" s="126"/>
      <c r="R399" s="121"/>
    </row>
    <row r="400" spans="1:18" ht="15">
      <c r="A400" s="333" t="s">
        <v>319</v>
      </c>
      <c r="B400" s="334" t="s">
        <v>979</v>
      </c>
      <c r="C400" s="435" t="s">
        <v>338</v>
      </c>
      <c r="D400" s="333" t="s">
        <v>980</v>
      </c>
      <c r="E400" s="334">
        <v>201512</v>
      </c>
      <c r="F400" s="335">
        <v>31.18</v>
      </c>
      <c r="G400" s="333">
        <f t="shared" si="43"/>
        <v>4</v>
      </c>
      <c r="H400" s="337">
        <v>1.3083000000000001E-3</v>
      </c>
      <c r="I400" s="335">
        <f t="shared" si="41"/>
        <v>0.16</v>
      </c>
      <c r="J400" s="396">
        <f t="shared" si="42"/>
        <v>0.49</v>
      </c>
      <c r="N400" s="126"/>
      <c r="O400" s="126"/>
      <c r="R400" s="121"/>
    </row>
    <row r="401" spans="1:18" ht="15">
      <c r="A401" s="333" t="s">
        <v>319</v>
      </c>
      <c r="B401" s="334" t="s">
        <v>979</v>
      </c>
      <c r="C401" s="435" t="s">
        <v>338</v>
      </c>
      <c r="D401" s="333" t="s">
        <v>980</v>
      </c>
      <c r="E401" s="334">
        <v>201512</v>
      </c>
      <c r="F401" s="335">
        <v>152.43</v>
      </c>
      <c r="G401" s="333">
        <f t="shared" si="43"/>
        <v>4</v>
      </c>
      <c r="H401" s="337">
        <v>1.3083000000000001E-3</v>
      </c>
      <c r="I401" s="335">
        <f t="shared" si="41"/>
        <v>0.8</v>
      </c>
      <c r="J401" s="396">
        <f t="shared" si="42"/>
        <v>2.39</v>
      </c>
      <c r="N401" s="126"/>
      <c r="O401" s="126"/>
      <c r="R401" s="121"/>
    </row>
    <row r="402" spans="1:18">
      <c r="A402" s="333" t="s">
        <v>319</v>
      </c>
      <c r="B402" s="334" t="s">
        <v>981</v>
      </c>
      <c r="C402" s="434" t="s">
        <v>338</v>
      </c>
      <c r="D402" s="333" t="s">
        <v>982</v>
      </c>
      <c r="E402" s="334">
        <v>201509</v>
      </c>
      <c r="F402" s="335">
        <v>-1359.6100000000001</v>
      </c>
      <c r="G402" s="333">
        <f t="shared" si="43"/>
        <v>7</v>
      </c>
      <c r="H402" s="337">
        <v>1.3083000000000001E-3</v>
      </c>
      <c r="I402" s="335">
        <f t="shared" si="41"/>
        <v>-12.45</v>
      </c>
      <c r="J402" s="396">
        <f t="shared" si="42"/>
        <v>-21.35</v>
      </c>
      <c r="N402" s="126"/>
      <c r="O402" s="126"/>
      <c r="R402" s="121"/>
    </row>
    <row r="403" spans="1:18">
      <c r="A403" s="333" t="s">
        <v>319</v>
      </c>
      <c r="B403" s="334" t="s">
        <v>981</v>
      </c>
      <c r="C403" s="434" t="s">
        <v>338</v>
      </c>
      <c r="D403" s="333" t="s">
        <v>982</v>
      </c>
      <c r="E403" s="334">
        <v>201509</v>
      </c>
      <c r="F403" s="335">
        <v>-113.02</v>
      </c>
      <c r="G403" s="333">
        <f t="shared" si="43"/>
        <v>7</v>
      </c>
      <c r="H403" s="337">
        <v>1.3083000000000001E-3</v>
      </c>
      <c r="I403" s="335">
        <f t="shared" si="41"/>
        <v>-1.04</v>
      </c>
      <c r="J403" s="396">
        <f t="shared" si="42"/>
        <v>-1.77</v>
      </c>
      <c r="N403" s="126"/>
      <c r="O403" s="126"/>
      <c r="R403" s="121"/>
    </row>
    <row r="404" spans="1:18" ht="15">
      <c r="A404" s="333" t="s">
        <v>319</v>
      </c>
      <c r="B404" s="334" t="s">
        <v>981</v>
      </c>
      <c r="C404" s="435" t="s">
        <v>338</v>
      </c>
      <c r="D404" s="333" t="s">
        <v>982</v>
      </c>
      <c r="E404" s="334">
        <v>201511</v>
      </c>
      <c r="F404" s="335">
        <v>-392.6</v>
      </c>
      <c r="G404" s="333">
        <f t="shared" si="43"/>
        <v>5</v>
      </c>
      <c r="H404" s="337">
        <v>1.3083000000000001E-3</v>
      </c>
      <c r="I404" s="335">
        <f t="shared" si="41"/>
        <v>-2.57</v>
      </c>
      <c r="J404" s="396">
        <f t="shared" si="42"/>
        <v>-6.16</v>
      </c>
      <c r="N404" s="126"/>
      <c r="O404" s="126"/>
      <c r="R404" s="121"/>
    </row>
    <row r="405" spans="1:18" ht="15">
      <c r="A405" s="333" t="s">
        <v>319</v>
      </c>
      <c r="B405" s="334" t="s">
        <v>981</v>
      </c>
      <c r="C405" s="435" t="s">
        <v>338</v>
      </c>
      <c r="D405" s="333" t="s">
        <v>982</v>
      </c>
      <c r="E405" s="334">
        <v>201511</v>
      </c>
      <c r="F405" s="335">
        <v>18.62</v>
      </c>
      <c r="G405" s="333">
        <f t="shared" si="43"/>
        <v>5</v>
      </c>
      <c r="H405" s="337">
        <v>1.3083000000000001E-3</v>
      </c>
      <c r="I405" s="335">
        <f t="shared" si="41"/>
        <v>0.12</v>
      </c>
      <c r="J405" s="396">
        <f t="shared" si="42"/>
        <v>0.28999999999999998</v>
      </c>
      <c r="N405" s="126"/>
      <c r="O405" s="126"/>
      <c r="R405" s="121"/>
    </row>
    <row r="406" spans="1:18" ht="15">
      <c r="A406" s="333" t="s">
        <v>319</v>
      </c>
      <c r="B406" s="334" t="s">
        <v>981</v>
      </c>
      <c r="C406" s="435" t="s">
        <v>338</v>
      </c>
      <c r="D406" s="333" t="s">
        <v>982</v>
      </c>
      <c r="E406" s="334">
        <v>201512</v>
      </c>
      <c r="F406" s="335">
        <v>1.52</v>
      </c>
      <c r="G406" s="333">
        <f t="shared" si="43"/>
        <v>4</v>
      </c>
      <c r="H406" s="337">
        <v>1.3083000000000001E-3</v>
      </c>
      <c r="I406" s="335">
        <f t="shared" si="41"/>
        <v>0.01</v>
      </c>
      <c r="J406" s="396">
        <f t="shared" si="42"/>
        <v>0.02</v>
      </c>
      <c r="N406" s="126"/>
      <c r="O406" s="126"/>
      <c r="R406" s="121"/>
    </row>
    <row r="407" spans="1:18" ht="15">
      <c r="A407" s="333" t="s">
        <v>319</v>
      </c>
      <c r="B407" s="334" t="s">
        <v>981</v>
      </c>
      <c r="C407" s="435" t="s">
        <v>338</v>
      </c>
      <c r="D407" s="333" t="s">
        <v>982</v>
      </c>
      <c r="E407" s="334">
        <v>201512</v>
      </c>
      <c r="F407" s="335">
        <v>18.399999999999999</v>
      </c>
      <c r="G407" s="333">
        <f t="shared" si="43"/>
        <v>4</v>
      </c>
      <c r="H407" s="337">
        <v>1.3083000000000001E-3</v>
      </c>
      <c r="I407" s="335">
        <f t="shared" si="41"/>
        <v>0.1</v>
      </c>
      <c r="J407" s="396">
        <f t="shared" si="42"/>
        <v>0.28999999999999998</v>
      </c>
      <c r="N407" s="126"/>
      <c r="O407" s="126"/>
      <c r="R407" s="121"/>
    </row>
    <row r="408" spans="1:18">
      <c r="A408" s="333" t="s">
        <v>319</v>
      </c>
      <c r="B408" s="334" t="s">
        <v>851</v>
      </c>
      <c r="C408" s="434" t="s">
        <v>338</v>
      </c>
      <c r="D408" s="333" t="s">
        <v>1116</v>
      </c>
      <c r="E408" s="334">
        <v>201509</v>
      </c>
      <c r="F408" s="335">
        <v>-17053.03</v>
      </c>
      <c r="G408" s="333">
        <f t="shared" si="43"/>
        <v>7</v>
      </c>
      <c r="H408" s="337">
        <v>1.3083000000000001E-3</v>
      </c>
      <c r="I408" s="335">
        <f t="shared" si="41"/>
        <v>-156.16999999999999</v>
      </c>
      <c r="J408" s="396">
        <f t="shared" si="42"/>
        <v>-267.73</v>
      </c>
      <c r="N408" s="126"/>
      <c r="O408" s="126"/>
      <c r="R408" s="121"/>
    </row>
    <row r="409" spans="1:18" ht="15">
      <c r="A409" s="333" t="s">
        <v>319</v>
      </c>
      <c r="B409" s="334" t="s">
        <v>851</v>
      </c>
      <c r="C409" s="435" t="s">
        <v>338</v>
      </c>
      <c r="D409" s="333" t="s">
        <v>852</v>
      </c>
      <c r="E409" s="334">
        <v>201510</v>
      </c>
      <c r="F409" s="335">
        <v>30.74</v>
      </c>
      <c r="G409" s="333">
        <f t="shared" si="43"/>
        <v>6</v>
      </c>
      <c r="H409" s="337">
        <v>1.3083000000000001E-3</v>
      </c>
      <c r="I409" s="335">
        <f>ROUND(F409*G409*H409,2)</f>
        <v>0.24</v>
      </c>
      <c r="J409" s="396">
        <f>ROUND(F409*H409*12,2)</f>
        <v>0.48</v>
      </c>
      <c r="N409" s="126"/>
      <c r="O409" s="126"/>
      <c r="R409" s="121"/>
    </row>
    <row r="410" spans="1:18">
      <c r="A410" s="333" t="s">
        <v>319</v>
      </c>
      <c r="B410" s="334" t="s">
        <v>751</v>
      </c>
      <c r="C410" s="434" t="s">
        <v>338</v>
      </c>
      <c r="D410" s="333" t="s">
        <v>1117</v>
      </c>
      <c r="E410" s="334">
        <v>201509</v>
      </c>
      <c r="F410" s="335">
        <v>-3072.69</v>
      </c>
      <c r="G410" s="333">
        <f t="shared" si="43"/>
        <v>7</v>
      </c>
      <c r="H410" s="337">
        <v>1.3083000000000001E-3</v>
      </c>
      <c r="I410" s="335">
        <f t="shared" ref="I410:I419" si="44">ROUND(F410*G410*H410,2)</f>
        <v>-28.14</v>
      </c>
      <c r="J410" s="396">
        <f t="shared" ref="J410:J419" si="45">ROUND(F410*H410*12,2)</f>
        <v>-48.24</v>
      </c>
      <c r="N410" s="126"/>
      <c r="O410" s="126"/>
      <c r="R410" s="121"/>
    </row>
    <row r="411" spans="1:18">
      <c r="A411" s="333" t="s">
        <v>319</v>
      </c>
      <c r="B411" s="334" t="s">
        <v>751</v>
      </c>
      <c r="C411" s="434" t="s">
        <v>338</v>
      </c>
      <c r="D411" s="333" t="s">
        <v>1117</v>
      </c>
      <c r="E411" s="334">
        <v>201509</v>
      </c>
      <c r="F411" s="335">
        <v>-102.65</v>
      </c>
      <c r="G411" s="333">
        <f t="shared" si="43"/>
        <v>7</v>
      </c>
      <c r="H411" s="337">
        <v>1.3083000000000001E-3</v>
      </c>
      <c r="I411" s="335">
        <f t="shared" si="44"/>
        <v>-0.94</v>
      </c>
      <c r="J411" s="396">
        <f t="shared" si="45"/>
        <v>-1.61</v>
      </c>
      <c r="N411" s="126"/>
      <c r="O411" s="126"/>
      <c r="R411" s="121"/>
    </row>
    <row r="412" spans="1:18">
      <c r="A412" s="333" t="s">
        <v>319</v>
      </c>
      <c r="B412" s="334" t="s">
        <v>853</v>
      </c>
      <c r="C412" s="434" t="s">
        <v>338</v>
      </c>
      <c r="D412" s="333" t="s">
        <v>1118</v>
      </c>
      <c r="E412" s="334">
        <v>201509</v>
      </c>
      <c r="F412" s="335">
        <v>20488.93</v>
      </c>
      <c r="G412" s="333">
        <f t="shared" si="43"/>
        <v>7</v>
      </c>
      <c r="H412" s="337">
        <v>1.3083000000000001E-3</v>
      </c>
      <c r="I412" s="335">
        <f t="shared" si="44"/>
        <v>187.64</v>
      </c>
      <c r="J412" s="396">
        <f t="shared" si="45"/>
        <v>321.67</v>
      </c>
      <c r="N412" s="126"/>
      <c r="O412" s="126"/>
      <c r="R412" s="121"/>
    </row>
    <row r="413" spans="1:18">
      <c r="A413" s="333" t="s">
        <v>319</v>
      </c>
      <c r="B413" s="334" t="s">
        <v>853</v>
      </c>
      <c r="C413" s="434" t="s">
        <v>338</v>
      </c>
      <c r="D413" s="333" t="s">
        <v>1118</v>
      </c>
      <c r="E413" s="334">
        <v>201509</v>
      </c>
      <c r="F413" s="335">
        <v>-14166.62</v>
      </c>
      <c r="G413" s="333">
        <f t="shared" si="43"/>
        <v>7</v>
      </c>
      <c r="H413" s="337">
        <v>1.3083000000000001E-3</v>
      </c>
      <c r="I413" s="335">
        <f t="shared" si="44"/>
        <v>-129.74</v>
      </c>
      <c r="J413" s="396">
        <f t="shared" si="45"/>
        <v>-222.41</v>
      </c>
      <c r="N413" s="126"/>
      <c r="O413" s="126"/>
      <c r="R413" s="121"/>
    </row>
    <row r="414" spans="1:18">
      <c r="A414" s="333" t="s">
        <v>319</v>
      </c>
      <c r="B414" s="334" t="s">
        <v>855</v>
      </c>
      <c r="C414" s="434" t="s">
        <v>338</v>
      </c>
      <c r="D414" s="333" t="s">
        <v>856</v>
      </c>
      <c r="E414" s="334">
        <v>201509</v>
      </c>
      <c r="F414" s="335">
        <v>22173.79</v>
      </c>
      <c r="G414" s="333">
        <f t="shared" si="43"/>
        <v>7</v>
      </c>
      <c r="H414" s="337">
        <v>1.3083000000000001E-3</v>
      </c>
      <c r="I414" s="335">
        <f t="shared" si="44"/>
        <v>203.07</v>
      </c>
      <c r="J414" s="396">
        <f t="shared" si="45"/>
        <v>348.12</v>
      </c>
      <c r="N414" s="126"/>
      <c r="O414" s="126"/>
      <c r="R414" s="121"/>
    </row>
    <row r="415" spans="1:18">
      <c r="A415" s="333" t="s">
        <v>319</v>
      </c>
      <c r="B415" s="334" t="s">
        <v>855</v>
      </c>
      <c r="C415" s="434" t="s">
        <v>338</v>
      </c>
      <c r="D415" s="333" t="s">
        <v>856</v>
      </c>
      <c r="E415" s="334">
        <v>201509</v>
      </c>
      <c r="F415" s="335">
        <v>1617.46</v>
      </c>
      <c r="G415" s="333">
        <f t="shared" si="43"/>
        <v>7</v>
      </c>
      <c r="H415" s="337">
        <v>1.3083000000000001E-3</v>
      </c>
      <c r="I415" s="335">
        <f t="shared" si="44"/>
        <v>14.81</v>
      </c>
      <c r="J415" s="396">
        <f t="shared" si="45"/>
        <v>25.39</v>
      </c>
      <c r="N415" s="126"/>
      <c r="O415" s="126"/>
      <c r="R415" s="121"/>
    </row>
    <row r="416" spans="1:18" ht="15">
      <c r="A416" s="333" t="s">
        <v>319</v>
      </c>
      <c r="B416" s="334" t="s">
        <v>855</v>
      </c>
      <c r="C416" s="435" t="s">
        <v>338</v>
      </c>
      <c r="D416" s="333" t="s">
        <v>856</v>
      </c>
      <c r="E416" s="334">
        <v>201510</v>
      </c>
      <c r="F416" s="335">
        <v>23.44</v>
      </c>
      <c r="G416" s="333">
        <f t="shared" si="43"/>
        <v>6</v>
      </c>
      <c r="H416" s="337">
        <v>1.3083000000000001E-3</v>
      </c>
      <c r="I416" s="335">
        <f t="shared" si="44"/>
        <v>0.18</v>
      </c>
      <c r="J416" s="396">
        <f t="shared" si="45"/>
        <v>0.37</v>
      </c>
      <c r="N416" s="126"/>
      <c r="O416" s="126"/>
      <c r="R416" s="121"/>
    </row>
    <row r="417" spans="1:18" ht="15">
      <c r="A417" s="333" t="s">
        <v>319</v>
      </c>
      <c r="B417" s="334" t="s">
        <v>855</v>
      </c>
      <c r="C417" s="435" t="s">
        <v>338</v>
      </c>
      <c r="D417" s="333" t="s">
        <v>856</v>
      </c>
      <c r="E417" s="334">
        <v>201510</v>
      </c>
      <c r="F417" s="335">
        <v>2.06</v>
      </c>
      <c r="G417" s="333">
        <f t="shared" si="43"/>
        <v>6</v>
      </c>
      <c r="H417" s="337">
        <v>1.3083000000000001E-3</v>
      </c>
      <c r="I417" s="335">
        <f t="shared" si="44"/>
        <v>0.02</v>
      </c>
      <c r="J417" s="396">
        <f t="shared" si="45"/>
        <v>0.03</v>
      </c>
      <c r="N417" s="126"/>
      <c r="O417" s="126"/>
      <c r="R417" s="121"/>
    </row>
    <row r="418" spans="1:18">
      <c r="A418" s="333" t="s">
        <v>319</v>
      </c>
      <c r="B418" s="334" t="s">
        <v>857</v>
      </c>
      <c r="C418" s="434" t="s">
        <v>338</v>
      </c>
      <c r="D418" s="333" t="s">
        <v>1119</v>
      </c>
      <c r="E418" s="334">
        <v>201509</v>
      </c>
      <c r="F418" s="335">
        <v>-27340.100000000002</v>
      </c>
      <c r="G418" s="333">
        <f t="shared" si="43"/>
        <v>7</v>
      </c>
      <c r="H418" s="337">
        <v>1.3083000000000001E-3</v>
      </c>
      <c r="I418" s="335">
        <f t="shared" si="44"/>
        <v>-250.38</v>
      </c>
      <c r="J418" s="396">
        <f t="shared" si="45"/>
        <v>-429.23</v>
      </c>
      <c r="N418" s="126"/>
      <c r="O418" s="126"/>
      <c r="R418" s="121"/>
    </row>
    <row r="419" spans="1:18">
      <c r="A419" s="333" t="s">
        <v>319</v>
      </c>
      <c r="B419" s="334" t="s">
        <v>857</v>
      </c>
      <c r="C419" s="434" t="s">
        <v>338</v>
      </c>
      <c r="D419" s="333" t="s">
        <v>1119</v>
      </c>
      <c r="E419" s="334">
        <v>201509</v>
      </c>
      <c r="F419" s="335">
        <v>-713.99</v>
      </c>
      <c r="G419" s="333">
        <f t="shared" si="43"/>
        <v>7</v>
      </c>
      <c r="H419" s="337">
        <v>1.3083000000000001E-3</v>
      </c>
      <c r="I419" s="335">
        <f t="shared" si="44"/>
        <v>-6.54</v>
      </c>
      <c r="J419" s="396">
        <f t="shared" si="45"/>
        <v>-11.21</v>
      </c>
      <c r="N419" s="126"/>
      <c r="O419" s="126"/>
      <c r="R419" s="121"/>
    </row>
    <row r="420" spans="1:18">
      <c r="A420" s="333" t="s">
        <v>319</v>
      </c>
      <c r="B420" s="334" t="s">
        <v>1031</v>
      </c>
      <c r="C420" s="434" t="s">
        <v>335</v>
      </c>
      <c r="D420" s="333" t="s">
        <v>1120</v>
      </c>
      <c r="E420" s="334">
        <v>201509</v>
      </c>
      <c r="F420" s="335">
        <v>-4941.6900000000005</v>
      </c>
      <c r="G420" s="333">
        <f t="shared" si="43"/>
        <v>7</v>
      </c>
      <c r="H420" s="337">
        <v>1.3083000000000001E-3</v>
      </c>
      <c r="I420" s="335">
        <f>ROUND(F420*G420*H420,2)</f>
        <v>-45.26</v>
      </c>
      <c r="J420" s="396">
        <f>ROUND(F420*H420*12,2)</f>
        <v>-77.58</v>
      </c>
      <c r="N420" s="126"/>
      <c r="O420" s="126"/>
      <c r="R420" s="121"/>
    </row>
    <row r="421" spans="1:18">
      <c r="A421" s="333" t="s">
        <v>319</v>
      </c>
      <c r="B421" s="334" t="s">
        <v>1031</v>
      </c>
      <c r="C421" s="434" t="s">
        <v>335</v>
      </c>
      <c r="D421" s="333" t="s">
        <v>1120</v>
      </c>
      <c r="E421" s="334">
        <v>201509</v>
      </c>
      <c r="F421" s="335">
        <v>-282.64</v>
      </c>
      <c r="G421" s="333">
        <f t="shared" si="43"/>
        <v>7</v>
      </c>
      <c r="H421" s="337">
        <v>1.3083000000000001E-3</v>
      </c>
      <c r="I421" s="335">
        <f t="shared" ref="I421:I484" si="46">ROUND(F421*G421*H421,2)</f>
        <v>-2.59</v>
      </c>
      <c r="J421" s="396">
        <f t="shared" ref="J421:J484" si="47">ROUND(F421*H421*12,2)</f>
        <v>-4.4400000000000004</v>
      </c>
      <c r="N421" s="126"/>
      <c r="O421" s="126"/>
      <c r="R421" s="121"/>
    </row>
    <row r="422" spans="1:18" ht="15">
      <c r="A422" s="333" t="s">
        <v>319</v>
      </c>
      <c r="B422" s="334" t="s">
        <v>1031</v>
      </c>
      <c r="C422" s="435" t="s">
        <v>335</v>
      </c>
      <c r="D422" s="333" t="s">
        <v>1032</v>
      </c>
      <c r="E422" s="334">
        <v>201511</v>
      </c>
      <c r="F422" s="335">
        <v>-68.45</v>
      </c>
      <c r="G422" s="333">
        <f t="shared" si="43"/>
        <v>5</v>
      </c>
      <c r="H422" s="337">
        <v>1.3083000000000001E-3</v>
      </c>
      <c r="I422" s="335">
        <f t="shared" si="46"/>
        <v>-0.45</v>
      </c>
      <c r="J422" s="396">
        <f t="shared" si="47"/>
        <v>-1.07</v>
      </c>
      <c r="N422" s="126"/>
      <c r="O422" s="126"/>
      <c r="R422" s="121"/>
    </row>
    <row r="423" spans="1:18" ht="15">
      <c r="A423" s="333" t="s">
        <v>319</v>
      </c>
      <c r="B423" s="334" t="s">
        <v>1031</v>
      </c>
      <c r="C423" s="435" t="s">
        <v>335</v>
      </c>
      <c r="D423" s="333" t="s">
        <v>1032</v>
      </c>
      <c r="E423" s="334">
        <v>201511</v>
      </c>
      <c r="F423" s="335">
        <v>68.45</v>
      </c>
      <c r="G423" s="333">
        <f t="shared" si="43"/>
        <v>5</v>
      </c>
      <c r="H423" s="337">
        <v>1.3083000000000001E-3</v>
      </c>
      <c r="I423" s="335">
        <f t="shared" si="46"/>
        <v>0.45</v>
      </c>
      <c r="J423" s="396">
        <f t="shared" si="47"/>
        <v>1.07</v>
      </c>
      <c r="N423" s="126"/>
      <c r="O423" s="126"/>
      <c r="R423" s="121"/>
    </row>
    <row r="424" spans="1:18">
      <c r="A424" s="333" t="s">
        <v>319</v>
      </c>
      <c r="B424" s="334" t="s">
        <v>859</v>
      </c>
      <c r="C424" s="434" t="s">
        <v>335</v>
      </c>
      <c r="D424" s="333" t="s">
        <v>1121</v>
      </c>
      <c r="E424" s="334">
        <v>201509</v>
      </c>
      <c r="F424" s="335">
        <v>-18763.45</v>
      </c>
      <c r="G424" s="333">
        <f t="shared" si="43"/>
        <v>7</v>
      </c>
      <c r="H424" s="337">
        <v>1.3083000000000001E-3</v>
      </c>
      <c r="I424" s="335">
        <f t="shared" si="46"/>
        <v>-171.84</v>
      </c>
      <c r="J424" s="396">
        <f t="shared" si="47"/>
        <v>-294.58</v>
      </c>
      <c r="N424" s="126"/>
      <c r="O424" s="126"/>
      <c r="R424" s="121"/>
    </row>
    <row r="425" spans="1:18">
      <c r="A425" s="333" t="s">
        <v>319</v>
      </c>
      <c r="B425" s="334" t="s">
        <v>859</v>
      </c>
      <c r="C425" s="434" t="s">
        <v>335</v>
      </c>
      <c r="D425" s="333" t="s">
        <v>1121</v>
      </c>
      <c r="E425" s="334">
        <v>201509</v>
      </c>
      <c r="F425" s="335">
        <v>-210.67000000000002</v>
      </c>
      <c r="G425" s="333">
        <f t="shared" si="43"/>
        <v>7</v>
      </c>
      <c r="H425" s="337">
        <v>1.3083000000000001E-3</v>
      </c>
      <c r="I425" s="335">
        <f t="shared" si="46"/>
        <v>-1.93</v>
      </c>
      <c r="J425" s="396">
        <f t="shared" si="47"/>
        <v>-3.31</v>
      </c>
      <c r="N425" s="126"/>
      <c r="O425" s="126"/>
      <c r="R425" s="121"/>
    </row>
    <row r="426" spans="1:18">
      <c r="A426" s="333" t="s">
        <v>319</v>
      </c>
      <c r="B426" s="334" t="s">
        <v>861</v>
      </c>
      <c r="C426" s="434" t="s">
        <v>335</v>
      </c>
      <c r="D426" s="333" t="s">
        <v>862</v>
      </c>
      <c r="E426" s="334">
        <v>201509</v>
      </c>
      <c r="F426" s="335">
        <v>-19996.850000000002</v>
      </c>
      <c r="G426" s="333">
        <f t="shared" si="43"/>
        <v>7</v>
      </c>
      <c r="H426" s="337">
        <v>1.3083000000000001E-3</v>
      </c>
      <c r="I426" s="335">
        <f t="shared" si="46"/>
        <v>-183.13</v>
      </c>
      <c r="J426" s="396">
        <f t="shared" si="47"/>
        <v>-313.94</v>
      </c>
      <c r="N426" s="126"/>
      <c r="O426" s="126"/>
      <c r="R426" s="121"/>
    </row>
    <row r="427" spans="1:18">
      <c r="A427" s="333" t="s">
        <v>319</v>
      </c>
      <c r="B427" s="334" t="s">
        <v>861</v>
      </c>
      <c r="C427" s="434" t="s">
        <v>335</v>
      </c>
      <c r="D427" s="333" t="s">
        <v>862</v>
      </c>
      <c r="E427" s="334">
        <v>201509</v>
      </c>
      <c r="F427" s="335">
        <v>6066.68</v>
      </c>
      <c r="G427" s="333">
        <f t="shared" si="43"/>
        <v>7</v>
      </c>
      <c r="H427" s="337">
        <v>1.3083000000000001E-3</v>
      </c>
      <c r="I427" s="335">
        <f t="shared" si="46"/>
        <v>55.56</v>
      </c>
      <c r="J427" s="396">
        <f t="shared" si="47"/>
        <v>95.24</v>
      </c>
      <c r="N427" s="126"/>
      <c r="O427" s="126"/>
      <c r="R427" s="121"/>
    </row>
    <row r="428" spans="1:18">
      <c r="A428" s="333" t="s">
        <v>319</v>
      </c>
      <c r="B428" s="334" t="s">
        <v>1033</v>
      </c>
      <c r="C428" s="434" t="s">
        <v>335</v>
      </c>
      <c r="D428" s="333" t="s">
        <v>1034</v>
      </c>
      <c r="E428" s="334">
        <v>201509</v>
      </c>
      <c r="F428" s="335">
        <v>-9094.42</v>
      </c>
      <c r="G428" s="333">
        <f t="shared" si="43"/>
        <v>7</v>
      </c>
      <c r="H428" s="337">
        <v>1.3083000000000001E-3</v>
      </c>
      <c r="I428" s="335">
        <f t="shared" si="46"/>
        <v>-83.29</v>
      </c>
      <c r="J428" s="396">
        <f t="shared" si="47"/>
        <v>-142.78</v>
      </c>
      <c r="N428" s="126"/>
      <c r="O428" s="126"/>
      <c r="R428" s="121"/>
    </row>
    <row r="429" spans="1:18">
      <c r="A429" s="333" t="s">
        <v>319</v>
      </c>
      <c r="B429" s="334" t="s">
        <v>1033</v>
      </c>
      <c r="C429" s="434" t="s">
        <v>335</v>
      </c>
      <c r="D429" s="333" t="s">
        <v>1034</v>
      </c>
      <c r="E429" s="334">
        <v>201509</v>
      </c>
      <c r="F429" s="335">
        <v>-271.70999999999998</v>
      </c>
      <c r="G429" s="333">
        <f t="shared" si="43"/>
        <v>7</v>
      </c>
      <c r="H429" s="337">
        <v>1.3083000000000001E-3</v>
      </c>
      <c r="I429" s="335">
        <f t="shared" si="46"/>
        <v>-2.4900000000000002</v>
      </c>
      <c r="J429" s="396">
        <f t="shared" si="47"/>
        <v>-4.2699999999999996</v>
      </c>
      <c r="N429" s="126"/>
      <c r="O429" s="126"/>
      <c r="R429" s="121"/>
    </row>
    <row r="430" spans="1:18" ht="15">
      <c r="A430" s="333" t="s">
        <v>319</v>
      </c>
      <c r="B430" s="334" t="s">
        <v>1033</v>
      </c>
      <c r="C430" s="435" t="s">
        <v>335</v>
      </c>
      <c r="D430" s="333" t="s">
        <v>1034</v>
      </c>
      <c r="E430" s="334">
        <v>201510</v>
      </c>
      <c r="F430" s="335">
        <v>896.19</v>
      </c>
      <c r="G430" s="333">
        <f t="shared" si="43"/>
        <v>6</v>
      </c>
      <c r="H430" s="337">
        <v>1.3083000000000001E-3</v>
      </c>
      <c r="I430" s="335">
        <f t="shared" si="46"/>
        <v>7.03</v>
      </c>
      <c r="J430" s="396">
        <f t="shared" si="47"/>
        <v>14.07</v>
      </c>
      <c r="N430" s="126"/>
      <c r="O430" s="126"/>
      <c r="R430" s="121"/>
    </row>
    <row r="431" spans="1:18" ht="15">
      <c r="A431" s="333" t="s">
        <v>319</v>
      </c>
      <c r="B431" s="334" t="s">
        <v>1033</v>
      </c>
      <c r="C431" s="435" t="s">
        <v>335</v>
      </c>
      <c r="D431" s="333" t="s">
        <v>1034</v>
      </c>
      <c r="E431" s="334">
        <v>201510</v>
      </c>
      <c r="F431" s="335">
        <v>26.76</v>
      </c>
      <c r="G431" s="333">
        <f t="shared" si="43"/>
        <v>6</v>
      </c>
      <c r="H431" s="337">
        <v>1.3083000000000001E-3</v>
      </c>
      <c r="I431" s="335">
        <f t="shared" si="46"/>
        <v>0.21</v>
      </c>
      <c r="J431" s="396">
        <f t="shared" si="47"/>
        <v>0.42</v>
      </c>
      <c r="N431" s="126"/>
      <c r="O431" s="126"/>
      <c r="R431" s="121"/>
    </row>
    <row r="432" spans="1:18" ht="15">
      <c r="A432" s="333" t="s">
        <v>319</v>
      </c>
      <c r="B432" s="334" t="s">
        <v>1033</v>
      </c>
      <c r="C432" s="435" t="s">
        <v>335</v>
      </c>
      <c r="D432" s="333" t="s">
        <v>1034</v>
      </c>
      <c r="E432" s="334">
        <v>201511</v>
      </c>
      <c r="F432" s="335">
        <v>478.73</v>
      </c>
      <c r="G432" s="333">
        <f t="shared" si="43"/>
        <v>5</v>
      </c>
      <c r="H432" s="337">
        <v>1.3083000000000001E-3</v>
      </c>
      <c r="I432" s="335">
        <f t="shared" si="46"/>
        <v>3.13</v>
      </c>
      <c r="J432" s="396">
        <f t="shared" si="47"/>
        <v>7.52</v>
      </c>
      <c r="N432" s="126"/>
      <c r="O432" s="126"/>
      <c r="R432" s="121"/>
    </row>
    <row r="433" spans="1:18" ht="15">
      <c r="A433" s="333" t="s">
        <v>319</v>
      </c>
      <c r="B433" s="334" t="s">
        <v>1033</v>
      </c>
      <c r="C433" s="435" t="s">
        <v>335</v>
      </c>
      <c r="D433" s="333" t="s">
        <v>1034</v>
      </c>
      <c r="E433" s="334">
        <v>201511</v>
      </c>
      <c r="F433" s="335">
        <v>-480</v>
      </c>
      <c r="G433" s="333">
        <f t="shared" si="43"/>
        <v>5</v>
      </c>
      <c r="H433" s="337">
        <v>1.3083000000000001E-3</v>
      </c>
      <c r="I433" s="335">
        <f t="shared" si="46"/>
        <v>-3.14</v>
      </c>
      <c r="J433" s="396">
        <f t="shared" si="47"/>
        <v>-7.54</v>
      </c>
      <c r="N433" s="126"/>
      <c r="O433" s="126"/>
      <c r="R433" s="121"/>
    </row>
    <row r="434" spans="1:18" ht="15">
      <c r="A434" s="333" t="s">
        <v>319</v>
      </c>
      <c r="B434" s="334" t="s">
        <v>1033</v>
      </c>
      <c r="C434" s="435" t="s">
        <v>335</v>
      </c>
      <c r="D434" s="333" t="s">
        <v>1034</v>
      </c>
      <c r="E434" s="334">
        <v>201512</v>
      </c>
      <c r="F434" s="335">
        <v>0.97</v>
      </c>
      <c r="G434" s="333">
        <f t="shared" si="43"/>
        <v>4</v>
      </c>
      <c r="H434" s="337">
        <v>1.3083000000000001E-3</v>
      </c>
      <c r="I434" s="335">
        <f t="shared" si="46"/>
        <v>0.01</v>
      </c>
      <c r="J434" s="396">
        <f t="shared" si="47"/>
        <v>0.02</v>
      </c>
      <c r="N434" s="126"/>
      <c r="O434" s="126"/>
      <c r="R434" s="121"/>
    </row>
    <row r="435" spans="1:18" ht="15">
      <c r="A435" s="333" t="s">
        <v>319</v>
      </c>
      <c r="B435" s="334" t="s">
        <v>1033</v>
      </c>
      <c r="C435" s="435" t="s">
        <v>335</v>
      </c>
      <c r="D435" s="333" t="s">
        <v>1034</v>
      </c>
      <c r="E435" s="334">
        <v>201512</v>
      </c>
      <c r="F435" s="335">
        <v>29.72</v>
      </c>
      <c r="G435" s="333">
        <f t="shared" si="43"/>
        <v>4</v>
      </c>
      <c r="H435" s="337">
        <v>1.3083000000000001E-3</v>
      </c>
      <c r="I435" s="335">
        <f t="shared" si="46"/>
        <v>0.16</v>
      </c>
      <c r="J435" s="396">
        <f t="shared" si="47"/>
        <v>0.47</v>
      </c>
      <c r="N435" s="126"/>
      <c r="O435" s="126"/>
      <c r="R435" s="121"/>
    </row>
    <row r="436" spans="1:18">
      <c r="A436" s="333" t="s">
        <v>319</v>
      </c>
      <c r="B436" s="334" t="s">
        <v>985</v>
      </c>
      <c r="C436" s="434" t="s">
        <v>338</v>
      </c>
      <c r="D436" s="333" t="s">
        <v>986</v>
      </c>
      <c r="E436" s="334">
        <v>201509</v>
      </c>
      <c r="F436" s="335">
        <v>-805.24</v>
      </c>
      <c r="G436" s="333">
        <f t="shared" si="43"/>
        <v>7</v>
      </c>
      <c r="H436" s="337">
        <v>1.3083000000000001E-3</v>
      </c>
      <c r="I436" s="335">
        <f t="shared" si="46"/>
        <v>-7.37</v>
      </c>
      <c r="J436" s="396">
        <f t="shared" si="47"/>
        <v>-12.64</v>
      </c>
      <c r="N436" s="126"/>
      <c r="O436" s="126"/>
      <c r="R436" s="121"/>
    </row>
    <row r="437" spans="1:18">
      <c r="A437" s="333" t="s">
        <v>319</v>
      </c>
      <c r="B437" s="334" t="s">
        <v>985</v>
      </c>
      <c r="C437" s="434" t="s">
        <v>338</v>
      </c>
      <c r="D437" s="333" t="s">
        <v>986</v>
      </c>
      <c r="E437" s="334">
        <v>201509</v>
      </c>
      <c r="F437" s="335">
        <v>-112.58</v>
      </c>
      <c r="G437" s="333">
        <f t="shared" si="43"/>
        <v>7</v>
      </c>
      <c r="H437" s="382">
        <v>1.3083000000000001E-3</v>
      </c>
      <c r="I437" s="335">
        <f t="shared" si="46"/>
        <v>-1.03</v>
      </c>
      <c r="J437" s="396">
        <f t="shared" si="47"/>
        <v>-1.77</v>
      </c>
      <c r="N437" s="126"/>
      <c r="O437" s="126"/>
      <c r="R437" s="121"/>
    </row>
    <row r="438" spans="1:18">
      <c r="A438" s="333" t="s">
        <v>319</v>
      </c>
      <c r="B438" s="334" t="s">
        <v>1122</v>
      </c>
      <c r="C438" s="434" t="s">
        <v>338</v>
      </c>
      <c r="D438" s="333" t="s">
        <v>1123</v>
      </c>
      <c r="E438" s="334">
        <v>201509</v>
      </c>
      <c r="F438" s="335">
        <v>-12.65</v>
      </c>
      <c r="G438" s="333">
        <f t="shared" si="43"/>
        <v>7</v>
      </c>
      <c r="H438" s="382">
        <v>1.3083000000000001E-3</v>
      </c>
      <c r="I438" s="335">
        <f t="shared" si="46"/>
        <v>-0.12</v>
      </c>
      <c r="J438" s="396">
        <f t="shared" si="47"/>
        <v>-0.2</v>
      </c>
      <c r="N438" s="126"/>
      <c r="O438" s="126"/>
      <c r="R438" s="121"/>
    </row>
    <row r="439" spans="1:18">
      <c r="A439" s="333" t="s">
        <v>319</v>
      </c>
      <c r="B439" s="334" t="s">
        <v>1122</v>
      </c>
      <c r="C439" s="434" t="s">
        <v>338</v>
      </c>
      <c r="D439" s="333" t="s">
        <v>1123</v>
      </c>
      <c r="E439" s="334">
        <v>201509</v>
      </c>
      <c r="F439" s="335">
        <v>-1.28</v>
      </c>
      <c r="G439" s="333">
        <f t="shared" si="43"/>
        <v>7</v>
      </c>
      <c r="H439" s="382">
        <v>1.3083000000000001E-3</v>
      </c>
      <c r="I439" s="335">
        <f t="shared" si="46"/>
        <v>-0.01</v>
      </c>
      <c r="J439" s="396">
        <f t="shared" si="47"/>
        <v>-0.02</v>
      </c>
      <c r="N439" s="126"/>
      <c r="O439" s="126"/>
      <c r="R439" s="121"/>
    </row>
    <row r="440" spans="1:18">
      <c r="A440" s="333" t="s">
        <v>319</v>
      </c>
      <c r="B440" s="334" t="s">
        <v>863</v>
      </c>
      <c r="C440" s="434" t="s">
        <v>335</v>
      </c>
      <c r="D440" s="333" t="s">
        <v>1124</v>
      </c>
      <c r="E440" s="334">
        <v>201509</v>
      </c>
      <c r="F440" s="335">
        <v>-3389.13</v>
      </c>
      <c r="G440" s="333">
        <f t="shared" si="43"/>
        <v>7</v>
      </c>
      <c r="H440" s="382">
        <v>1.3083000000000001E-3</v>
      </c>
      <c r="I440" s="335">
        <f t="shared" si="46"/>
        <v>-31.04</v>
      </c>
      <c r="J440" s="396">
        <f t="shared" si="47"/>
        <v>-53.21</v>
      </c>
      <c r="N440" s="126"/>
      <c r="O440" s="126"/>
      <c r="R440" s="121"/>
    </row>
    <row r="441" spans="1:18">
      <c r="A441" s="333" t="s">
        <v>319</v>
      </c>
      <c r="B441" s="334" t="s">
        <v>863</v>
      </c>
      <c r="C441" s="434" t="s">
        <v>335</v>
      </c>
      <c r="D441" s="333" t="s">
        <v>1124</v>
      </c>
      <c r="E441" s="334">
        <v>201509</v>
      </c>
      <c r="F441" s="335">
        <v>-898.89</v>
      </c>
      <c r="G441" s="333">
        <f t="shared" si="43"/>
        <v>7</v>
      </c>
      <c r="H441" s="382">
        <v>1.3083000000000001E-3</v>
      </c>
      <c r="I441" s="335">
        <f t="shared" si="46"/>
        <v>-8.23</v>
      </c>
      <c r="J441" s="396">
        <f t="shared" si="47"/>
        <v>-14.11</v>
      </c>
      <c r="N441" s="126"/>
      <c r="O441" s="126"/>
      <c r="R441" s="121"/>
    </row>
    <row r="442" spans="1:18">
      <c r="A442" s="333" t="s">
        <v>319</v>
      </c>
      <c r="B442" s="334" t="s">
        <v>865</v>
      </c>
      <c r="C442" s="434" t="s">
        <v>338</v>
      </c>
      <c r="D442" s="333" t="s">
        <v>1125</v>
      </c>
      <c r="E442" s="334">
        <v>201509</v>
      </c>
      <c r="F442" s="335">
        <v>-1062.8399999999999</v>
      </c>
      <c r="G442" s="333">
        <f t="shared" si="43"/>
        <v>7</v>
      </c>
      <c r="H442" s="382">
        <v>1.3083000000000001E-3</v>
      </c>
      <c r="I442" s="335">
        <f t="shared" si="46"/>
        <v>-9.73</v>
      </c>
      <c r="J442" s="396">
        <f t="shared" si="47"/>
        <v>-16.690000000000001</v>
      </c>
      <c r="N442" s="126"/>
      <c r="O442" s="126"/>
      <c r="R442" s="121"/>
    </row>
    <row r="443" spans="1:18">
      <c r="A443" s="333" t="s">
        <v>319</v>
      </c>
      <c r="B443" s="334" t="s">
        <v>865</v>
      </c>
      <c r="C443" s="434" t="s">
        <v>338</v>
      </c>
      <c r="D443" s="333" t="s">
        <v>1125</v>
      </c>
      <c r="E443" s="334">
        <v>201509</v>
      </c>
      <c r="F443" s="335">
        <v>-44.62</v>
      </c>
      <c r="G443" s="333">
        <f t="shared" si="43"/>
        <v>7</v>
      </c>
      <c r="H443" s="382">
        <v>1.3083000000000001E-3</v>
      </c>
      <c r="I443" s="335">
        <f t="shared" si="46"/>
        <v>-0.41</v>
      </c>
      <c r="J443" s="396">
        <f t="shared" si="47"/>
        <v>-0.7</v>
      </c>
      <c r="N443" s="126"/>
      <c r="O443" s="126"/>
      <c r="R443" s="121"/>
    </row>
    <row r="444" spans="1:18" ht="15">
      <c r="A444" s="333" t="s">
        <v>319</v>
      </c>
      <c r="B444" s="334" t="s">
        <v>865</v>
      </c>
      <c r="C444" s="435" t="s">
        <v>338</v>
      </c>
      <c r="D444" s="333" t="s">
        <v>866</v>
      </c>
      <c r="E444" s="334">
        <v>201510</v>
      </c>
      <c r="F444" s="335">
        <v>12.05</v>
      </c>
      <c r="G444" s="333">
        <f t="shared" si="43"/>
        <v>6</v>
      </c>
      <c r="H444" s="382">
        <v>1.3083000000000001E-3</v>
      </c>
      <c r="I444" s="335">
        <f t="shared" si="46"/>
        <v>0.09</v>
      </c>
      <c r="J444" s="396">
        <f t="shared" si="47"/>
        <v>0.19</v>
      </c>
      <c r="N444" s="126"/>
      <c r="O444" s="126"/>
      <c r="R444" s="121"/>
    </row>
    <row r="445" spans="1:18" ht="15">
      <c r="A445" s="333" t="s">
        <v>319</v>
      </c>
      <c r="B445" s="334" t="s">
        <v>865</v>
      </c>
      <c r="C445" s="435" t="s">
        <v>338</v>
      </c>
      <c r="D445" s="333" t="s">
        <v>866</v>
      </c>
      <c r="E445" s="334">
        <v>201510</v>
      </c>
      <c r="F445" s="335">
        <v>1.7</v>
      </c>
      <c r="G445" s="333">
        <f t="shared" si="43"/>
        <v>6</v>
      </c>
      <c r="H445" s="382">
        <v>1.3083000000000001E-3</v>
      </c>
      <c r="I445" s="335">
        <f t="shared" si="46"/>
        <v>0.01</v>
      </c>
      <c r="J445" s="396">
        <f t="shared" si="47"/>
        <v>0.03</v>
      </c>
      <c r="N445" s="126"/>
      <c r="O445" s="126"/>
      <c r="R445" s="121"/>
    </row>
    <row r="446" spans="1:18">
      <c r="A446" s="333" t="s">
        <v>319</v>
      </c>
      <c r="B446" s="334" t="s">
        <v>720</v>
      </c>
      <c r="C446" s="434" t="s">
        <v>338</v>
      </c>
      <c r="D446" s="333" t="s">
        <v>1126</v>
      </c>
      <c r="E446" s="334">
        <v>201509</v>
      </c>
      <c r="F446" s="335">
        <v>-165.1</v>
      </c>
      <c r="G446" s="333">
        <f t="shared" si="43"/>
        <v>7</v>
      </c>
      <c r="H446" s="382">
        <v>1.3083000000000001E-3</v>
      </c>
      <c r="I446" s="335">
        <f t="shared" si="46"/>
        <v>-1.51</v>
      </c>
      <c r="J446" s="396">
        <f t="shared" si="47"/>
        <v>-2.59</v>
      </c>
      <c r="N446" s="126"/>
      <c r="O446" s="126"/>
      <c r="R446" s="121"/>
    </row>
    <row r="447" spans="1:18">
      <c r="A447" s="333" t="s">
        <v>319</v>
      </c>
      <c r="B447" s="334" t="s">
        <v>720</v>
      </c>
      <c r="C447" s="434" t="s">
        <v>338</v>
      </c>
      <c r="D447" s="333" t="s">
        <v>1126</v>
      </c>
      <c r="E447" s="334">
        <v>201509</v>
      </c>
      <c r="F447" s="335">
        <v>-5.54</v>
      </c>
      <c r="G447" s="333">
        <f t="shared" si="43"/>
        <v>7</v>
      </c>
      <c r="H447" s="382">
        <v>1.3083000000000001E-3</v>
      </c>
      <c r="I447" s="335">
        <f t="shared" si="46"/>
        <v>-0.05</v>
      </c>
      <c r="J447" s="396">
        <f t="shared" si="47"/>
        <v>-0.09</v>
      </c>
      <c r="N447" s="126"/>
      <c r="O447" s="126"/>
      <c r="R447" s="121"/>
    </row>
    <row r="448" spans="1:18">
      <c r="A448" s="333" t="s">
        <v>319</v>
      </c>
      <c r="B448" s="334" t="s">
        <v>867</v>
      </c>
      <c r="C448" s="434" t="s">
        <v>338</v>
      </c>
      <c r="D448" s="333" t="s">
        <v>868</v>
      </c>
      <c r="E448" s="334">
        <v>201509</v>
      </c>
      <c r="F448" s="335">
        <v>-77130.19</v>
      </c>
      <c r="G448" s="333">
        <f t="shared" si="43"/>
        <v>7</v>
      </c>
      <c r="H448" s="382">
        <v>1.3083000000000001E-3</v>
      </c>
      <c r="I448" s="335">
        <f t="shared" si="46"/>
        <v>-706.37</v>
      </c>
      <c r="J448" s="396">
        <f t="shared" si="47"/>
        <v>-1210.9100000000001</v>
      </c>
      <c r="N448" s="126"/>
      <c r="O448" s="126"/>
      <c r="R448" s="121"/>
    </row>
    <row r="449" spans="1:18">
      <c r="A449" s="333" t="s">
        <v>319</v>
      </c>
      <c r="B449" s="334" t="s">
        <v>867</v>
      </c>
      <c r="C449" s="434" t="s">
        <v>338</v>
      </c>
      <c r="D449" s="333" t="s">
        <v>868</v>
      </c>
      <c r="E449" s="334">
        <v>201509</v>
      </c>
      <c r="F449" s="335">
        <v>15147.92</v>
      </c>
      <c r="G449" s="333">
        <f t="shared" si="43"/>
        <v>7</v>
      </c>
      <c r="H449" s="382">
        <v>1.3083000000000001E-3</v>
      </c>
      <c r="I449" s="335">
        <f t="shared" si="46"/>
        <v>138.72999999999999</v>
      </c>
      <c r="J449" s="396">
        <f t="shared" si="47"/>
        <v>237.82</v>
      </c>
      <c r="N449" s="126"/>
      <c r="O449" s="126"/>
      <c r="R449" s="121"/>
    </row>
    <row r="450" spans="1:18" ht="15">
      <c r="A450" s="333" t="s">
        <v>319</v>
      </c>
      <c r="B450" s="334" t="s">
        <v>867</v>
      </c>
      <c r="C450" s="435" t="s">
        <v>338</v>
      </c>
      <c r="D450" s="333" t="s">
        <v>1127</v>
      </c>
      <c r="E450" s="334">
        <v>201510</v>
      </c>
      <c r="F450" s="335">
        <v>-8.69</v>
      </c>
      <c r="G450" s="333">
        <f t="shared" si="43"/>
        <v>6</v>
      </c>
      <c r="H450" s="382">
        <v>1.3083000000000001E-3</v>
      </c>
      <c r="I450" s="335">
        <f t="shared" si="46"/>
        <v>-7.0000000000000007E-2</v>
      </c>
      <c r="J450" s="396">
        <f t="shared" si="47"/>
        <v>-0.14000000000000001</v>
      </c>
      <c r="N450" s="126"/>
      <c r="O450" s="126"/>
      <c r="R450" s="121"/>
    </row>
    <row r="451" spans="1:18" ht="15">
      <c r="A451" s="333" t="s">
        <v>319</v>
      </c>
      <c r="B451" s="334" t="s">
        <v>867</v>
      </c>
      <c r="C451" s="435" t="s">
        <v>338</v>
      </c>
      <c r="D451" s="333" t="s">
        <v>1127</v>
      </c>
      <c r="E451" s="334">
        <v>201510</v>
      </c>
      <c r="F451" s="335">
        <v>-114.2</v>
      </c>
      <c r="G451" s="333">
        <f t="shared" si="43"/>
        <v>6</v>
      </c>
      <c r="H451" s="382">
        <v>1.3083000000000001E-3</v>
      </c>
      <c r="I451" s="335">
        <f t="shared" si="46"/>
        <v>-0.9</v>
      </c>
      <c r="J451" s="396">
        <f t="shared" si="47"/>
        <v>-1.79</v>
      </c>
      <c r="N451" s="126"/>
      <c r="O451" s="126"/>
      <c r="R451" s="121"/>
    </row>
    <row r="452" spans="1:18" ht="15">
      <c r="A452" s="333" t="s">
        <v>319</v>
      </c>
      <c r="B452" s="334" t="s">
        <v>867</v>
      </c>
      <c r="C452" s="435" t="s">
        <v>338</v>
      </c>
      <c r="D452" s="333" t="s">
        <v>1127</v>
      </c>
      <c r="E452" s="334">
        <v>201511</v>
      </c>
      <c r="F452" s="335">
        <v>0.15</v>
      </c>
      <c r="G452" s="333">
        <f t="shared" si="43"/>
        <v>5</v>
      </c>
      <c r="H452" s="382">
        <v>1.3083000000000001E-3</v>
      </c>
      <c r="I452" s="335">
        <f t="shared" si="46"/>
        <v>0</v>
      </c>
      <c r="J452" s="396">
        <f t="shared" si="47"/>
        <v>0</v>
      </c>
      <c r="N452" s="126"/>
      <c r="O452" s="126"/>
      <c r="R452" s="121"/>
    </row>
    <row r="453" spans="1:18" ht="15">
      <c r="A453" s="333" t="s">
        <v>319</v>
      </c>
      <c r="B453" s="334" t="s">
        <v>867</v>
      </c>
      <c r="C453" s="435" t="s">
        <v>338</v>
      </c>
      <c r="D453" s="333" t="s">
        <v>1127</v>
      </c>
      <c r="E453" s="334">
        <v>201511</v>
      </c>
      <c r="F453" s="335">
        <v>-0.02</v>
      </c>
      <c r="G453" s="333">
        <f t="shared" si="43"/>
        <v>5</v>
      </c>
      <c r="H453" s="382">
        <v>1.3083000000000001E-3</v>
      </c>
      <c r="I453" s="335">
        <f t="shared" si="46"/>
        <v>0</v>
      </c>
      <c r="J453" s="396">
        <f t="shared" si="47"/>
        <v>0</v>
      </c>
      <c r="N453" s="126"/>
      <c r="O453" s="126"/>
      <c r="R453" s="121"/>
    </row>
    <row r="454" spans="1:18" ht="15">
      <c r="A454" s="333" t="s">
        <v>319</v>
      </c>
      <c r="B454" s="334" t="s">
        <v>867</v>
      </c>
      <c r="C454" s="435" t="s">
        <v>338</v>
      </c>
      <c r="D454" s="333" t="s">
        <v>1127</v>
      </c>
      <c r="E454" s="334">
        <v>201512</v>
      </c>
      <c r="F454" s="335">
        <v>-7.27</v>
      </c>
      <c r="G454" s="333">
        <f t="shared" ref="G454:G517" si="48">VLOOKUP(E454,$N$6:$O$35,2,FALSE)</f>
        <v>4</v>
      </c>
      <c r="H454" s="382">
        <v>1.3083000000000001E-3</v>
      </c>
      <c r="I454" s="335">
        <f t="shared" si="46"/>
        <v>-0.04</v>
      </c>
      <c r="J454" s="396">
        <f t="shared" si="47"/>
        <v>-0.11</v>
      </c>
      <c r="N454" s="126"/>
      <c r="O454" s="126"/>
      <c r="R454" s="121"/>
    </row>
    <row r="455" spans="1:18" ht="15">
      <c r="A455" s="333" t="s">
        <v>319</v>
      </c>
      <c r="B455" s="334" t="s">
        <v>867</v>
      </c>
      <c r="C455" s="435" t="s">
        <v>338</v>
      </c>
      <c r="D455" s="333" t="s">
        <v>1127</v>
      </c>
      <c r="E455" s="334">
        <v>201512</v>
      </c>
      <c r="F455" s="335">
        <v>-1</v>
      </c>
      <c r="G455" s="333">
        <f t="shared" si="48"/>
        <v>4</v>
      </c>
      <c r="H455" s="382">
        <v>1.3083000000000001E-3</v>
      </c>
      <c r="I455" s="335">
        <f t="shared" si="46"/>
        <v>-0.01</v>
      </c>
      <c r="J455" s="396">
        <f t="shared" si="47"/>
        <v>-0.02</v>
      </c>
      <c r="N455" s="126"/>
      <c r="O455" s="126"/>
      <c r="R455" s="121"/>
    </row>
    <row r="456" spans="1:18" ht="15">
      <c r="A456" s="333" t="s">
        <v>319</v>
      </c>
      <c r="B456" s="334" t="s">
        <v>1128</v>
      </c>
      <c r="C456" s="435" t="s">
        <v>338</v>
      </c>
      <c r="D456" s="333" t="s">
        <v>1129</v>
      </c>
      <c r="E456" s="334">
        <v>201512</v>
      </c>
      <c r="F456" s="335">
        <v>3992.84</v>
      </c>
      <c r="G456" s="333">
        <f t="shared" si="48"/>
        <v>4</v>
      </c>
      <c r="H456" s="382">
        <v>1.3083000000000001E-3</v>
      </c>
      <c r="I456" s="335">
        <f t="shared" si="46"/>
        <v>20.9</v>
      </c>
      <c r="J456" s="396">
        <f t="shared" si="47"/>
        <v>62.69</v>
      </c>
      <c r="N456" s="126"/>
      <c r="O456" s="126"/>
      <c r="R456" s="121"/>
    </row>
    <row r="457" spans="1:18" ht="15">
      <c r="A457" s="333" t="s">
        <v>319</v>
      </c>
      <c r="B457" s="334" t="s">
        <v>1128</v>
      </c>
      <c r="C457" s="435" t="s">
        <v>338</v>
      </c>
      <c r="D457" s="333" t="s">
        <v>1129</v>
      </c>
      <c r="E457" s="334">
        <v>201512</v>
      </c>
      <c r="F457" s="335">
        <v>248451.55</v>
      </c>
      <c r="G457" s="333">
        <f t="shared" si="48"/>
        <v>4</v>
      </c>
      <c r="H457" s="382">
        <v>1.3083000000000001E-3</v>
      </c>
      <c r="I457" s="335">
        <f t="shared" si="46"/>
        <v>1300.2</v>
      </c>
      <c r="J457" s="396">
        <f t="shared" si="47"/>
        <v>3900.59</v>
      </c>
      <c r="N457" s="126"/>
      <c r="O457" s="126"/>
      <c r="R457" s="121"/>
    </row>
    <row r="458" spans="1:18">
      <c r="A458" s="333" t="s">
        <v>319</v>
      </c>
      <c r="B458" s="334" t="s">
        <v>987</v>
      </c>
      <c r="C458" s="434" t="s">
        <v>338</v>
      </c>
      <c r="D458" s="333" t="s">
        <v>1130</v>
      </c>
      <c r="E458" s="334">
        <v>201509</v>
      </c>
      <c r="F458" s="335">
        <v>-1321.76</v>
      </c>
      <c r="G458" s="333">
        <f t="shared" si="48"/>
        <v>7</v>
      </c>
      <c r="H458" s="382">
        <v>1.3083000000000001E-3</v>
      </c>
      <c r="I458" s="335">
        <f t="shared" si="46"/>
        <v>-12.1</v>
      </c>
      <c r="J458" s="396">
        <f t="shared" si="47"/>
        <v>-20.75</v>
      </c>
      <c r="N458" s="126"/>
      <c r="O458" s="126"/>
      <c r="R458" s="121"/>
    </row>
    <row r="459" spans="1:18">
      <c r="A459" s="333" t="s">
        <v>319</v>
      </c>
      <c r="B459" s="334" t="s">
        <v>987</v>
      </c>
      <c r="C459" s="434" t="s">
        <v>338</v>
      </c>
      <c r="D459" s="333" t="s">
        <v>1130</v>
      </c>
      <c r="E459" s="334">
        <v>201509</v>
      </c>
      <c r="F459" s="335">
        <v>-78.05</v>
      </c>
      <c r="G459" s="333">
        <f t="shared" si="48"/>
        <v>7</v>
      </c>
      <c r="H459" s="382">
        <v>1.3083000000000001E-3</v>
      </c>
      <c r="I459" s="335">
        <f t="shared" si="46"/>
        <v>-0.71</v>
      </c>
      <c r="J459" s="396">
        <f t="shared" si="47"/>
        <v>-1.23</v>
      </c>
      <c r="N459" s="126"/>
      <c r="O459" s="126"/>
      <c r="R459" s="121"/>
    </row>
    <row r="460" spans="1:18" ht="15">
      <c r="A460" s="333" t="s">
        <v>319</v>
      </c>
      <c r="B460" s="334" t="s">
        <v>987</v>
      </c>
      <c r="C460" s="435" t="s">
        <v>338</v>
      </c>
      <c r="D460" s="333" t="s">
        <v>988</v>
      </c>
      <c r="E460" s="334">
        <v>201510</v>
      </c>
      <c r="F460" s="335">
        <v>13315.54</v>
      </c>
      <c r="G460" s="333">
        <f t="shared" si="48"/>
        <v>6</v>
      </c>
      <c r="H460" s="382">
        <v>1.3083000000000001E-3</v>
      </c>
      <c r="I460" s="335">
        <f t="shared" si="46"/>
        <v>104.52</v>
      </c>
      <c r="J460" s="396">
        <f t="shared" si="47"/>
        <v>209.05</v>
      </c>
      <c r="N460" s="126"/>
      <c r="O460" s="126"/>
      <c r="R460" s="121"/>
    </row>
    <row r="461" spans="1:18" ht="15">
      <c r="A461" s="333" t="s">
        <v>319</v>
      </c>
      <c r="B461" s="334" t="s">
        <v>987</v>
      </c>
      <c r="C461" s="435" t="s">
        <v>338</v>
      </c>
      <c r="D461" s="333" t="s">
        <v>988</v>
      </c>
      <c r="E461" s="334">
        <v>201510</v>
      </c>
      <c r="F461" s="335">
        <v>786.24</v>
      </c>
      <c r="G461" s="333">
        <f t="shared" si="48"/>
        <v>6</v>
      </c>
      <c r="H461" s="382">
        <v>1.3083000000000001E-3</v>
      </c>
      <c r="I461" s="335">
        <f t="shared" si="46"/>
        <v>6.17</v>
      </c>
      <c r="J461" s="396">
        <f t="shared" si="47"/>
        <v>12.34</v>
      </c>
      <c r="N461" s="126"/>
      <c r="O461" s="126"/>
      <c r="R461" s="121"/>
    </row>
    <row r="462" spans="1:18">
      <c r="A462" s="333" t="s">
        <v>319</v>
      </c>
      <c r="B462" s="334" t="s">
        <v>989</v>
      </c>
      <c r="C462" s="434" t="s">
        <v>338</v>
      </c>
      <c r="D462" s="333" t="s">
        <v>1131</v>
      </c>
      <c r="E462" s="334">
        <v>201509</v>
      </c>
      <c r="F462" s="335">
        <v>-1774.32</v>
      </c>
      <c r="G462" s="333">
        <f t="shared" si="48"/>
        <v>7</v>
      </c>
      <c r="H462" s="382">
        <v>1.3083000000000001E-3</v>
      </c>
      <c r="I462" s="335">
        <f t="shared" si="46"/>
        <v>-16.25</v>
      </c>
      <c r="J462" s="396">
        <f t="shared" si="47"/>
        <v>-27.86</v>
      </c>
      <c r="N462" s="126"/>
      <c r="O462" s="126"/>
      <c r="R462" s="121"/>
    </row>
    <row r="463" spans="1:18">
      <c r="A463" s="333" t="s">
        <v>319</v>
      </c>
      <c r="B463" s="334" t="s">
        <v>989</v>
      </c>
      <c r="C463" s="434" t="s">
        <v>338</v>
      </c>
      <c r="D463" s="333" t="s">
        <v>1131</v>
      </c>
      <c r="E463" s="334">
        <v>201509</v>
      </c>
      <c r="F463" s="335">
        <v>-27.8</v>
      </c>
      <c r="G463" s="333">
        <f t="shared" si="48"/>
        <v>7</v>
      </c>
      <c r="H463" s="382">
        <v>1.3083000000000001E-3</v>
      </c>
      <c r="I463" s="335">
        <f t="shared" si="46"/>
        <v>-0.25</v>
      </c>
      <c r="J463" s="396">
        <f t="shared" si="47"/>
        <v>-0.44</v>
      </c>
      <c r="N463" s="126"/>
      <c r="O463" s="126"/>
      <c r="R463" s="121"/>
    </row>
    <row r="464" spans="1:18" ht="15">
      <c r="A464" s="333" t="s">
        <v>319</v>
      </c>
      <c r="B464" s="334" t="s">
        <v>989</v>
      </c>
      <c r="C464" s="435" t="s">
        <v>338</v>
      </c>
      <c r="D464" s="333" t="s">
        <v>990</v>
      </c>
      <c r="E464" s="334">
        <v>201510</v>
      </c>
      <c r="F464" s="335">
        <v>1218.32</v>
      </c>
      <c r="G464" s="333">
        <f t="shared" si="48"/>
        <v>6</v>
      </c>
      <c r="H464" s="382">
        <v>1.3083000000000001E-3</v>
      </c>
      <c r="I464" s="335">
        <f t="shared" si="46"/>
        <v>9.56</v>
      </c>
      <c r="J464" s="396">
        <f t="shared" si="47"/>
        <v>19.13</v>
      </c>
      <c r="N464" s="126"/>
      <c r="O464" s="126"/>
      <c r="R464" s="121"/>
    </row>
    <row r="465" spans="1:18" ht="15">
      <c r="A465" s="333" t="s">
        <v>319</v>
      </c>
      <c r="B465" s="334" t="s">
        <v>989</v>
      </c>
      <c r="C465" s="435" t="s">
        <v>338</v>
      </c>
      <c r="D465" s="333" t="s">
        <v>990</v>
      </c>
      <c r="E465" s="334">
        <v>201510</v>
      </c>
      <c r="F465" s="335">
        <v>19.09</v>
      </c>
      <c r="G465" s="333">
        <f t="shared" si="48"/>
        <v>6</v>
      </c>
      <c r="H465" s="382">
        <v>1.3083000000000001E-3</v>
      </c>
      <c r="I465" s="335">
        <f t="shared" si="46"/>
        <v>0.15</v>
      </c>
      <c r="J465" s="396">
        <f t="shared" si="47"/>
        <v>0.3</v>
      </c>
      <c r="N465" s="126"/>
      <c r="O465" s="126"/>
      <c r="R465" s="121"/>
    </row>
    <row r="466" spans="1:18" ht="15">
      <c r="A466" s="333" t="s">
        <v>319</v>
      </c>
      <c r="B466" s="334" t="s">
        <v>989</v>
      </c>
      <c r="C466" s="435" t="s">
        <v>338</v>
      </c>
      <c r="D466" s="333" t="s">
        <v>990</v>
      </c>
      <c r="E466" s="334">
        <v>201511</v>
      </c>
      <c r="F466" s="335">
        <v>-0.93</v>
      </c>
      <c r="G466" s="333">
        <f t="shared" si="48"/>
        <v>5</v>
      </c>
      <c r="H466" s="382">
        <v>1.3083000000000001E-3</v>
      </c>
      <c r="I466" s="335">
        <f t="shared" si="46"/>
        <v>-0.01</v>
      </c>
      <c r="J466" s="396">
        <f t="shared" si="47"/>
        <v>-0.01</v>
      </c>
      <c r="N466" s="126"/>
      <c r="O466" s="126"/>
      <c r="R466" s="121"/>
    </row>
    <row r="467" spans="1:18" ht="15">
      <c r="A467" s="333" t="s">
        <v>319</v>
      </c>
      <c r="B467" s="334" t="s">
        <v>989</v>
      </c>
      <c r="C467" s="435" t="s">
        <v>338</v>
      </c>
      <c r="D467" s="333" t="s">
        <v>990</v>
      </c>
      <c r="E467" s="334">
        <v>201511</v>
      </c>
      <c r="F467" s="335">
        <v>-0.02</v>
      </c>
      <c r="G467" s="333">
        <f t="shared" si="48"/>
        <v>5</v>
      </c>
      <c r="H467" s="382">
        <v>1.3083000000000001E-3</v>
      </c>
      <c r="I467" s="335">
        <f t="shared" si="46"/>
        <v>0</v>
      </c>
      <c r="J467" s="396">
        <f t="shared" si="47"/>
        <v>0</v>
      </c>
      <c r="N467" s="126"/>
      <c r="O467" s="126"/>
      <c r="R467" s="121"/>
    </row>
    <row r="468" spans="1:18" ht="15">
      <c r="A468" s="333" t="s">
        <v>319</v>
      </c>
      <c r="B468" s="334" t="s">
        <v>989</v>
      </c>
      <c r="C468" s="435" t="s">
        <v>338</v>
      </c>
      <c r="D468" s="333" t="s">
        <v>990</v>
      </c>
      <c r="E468" s="334">
        <v>201512</v>
      </c>
      <c r="F468" s="335">
        <v>-6247.79</v>
      </c>
      <c r="G468" s="333">
        <f t="shared" si="48"/>
        <v>4</v>
      </c>
      <c r="H468" s="382">
        <v>1.3083000000000001E-3</v>
      </c>
      <c r="I468" s="335">
        <f t="shared" si="46"/>
        <v>-32.700000000000003</v>
      </c>
      <c r="J468" s="396">
        <f t="shared" si="47"/>
        <v>-98.09</v>
      </c>
      <c r="N468" s="126"/>
      <c r="O468" s="126"/>
      <c r="R468" s="121"/>
    </row>
    <row r="469" spans="1:18" ht="15">
      <c r="A469" s="333" t="s">
        <v>319</v>
      </c>
      <c r="B469" s="334" t="s">
        <v>989</v>
      </c>
      <c r="C469" s="435" t="s">
        <v>338</v>
      </c>
      <c r="D469" s="333" t="s">
        <v>990</v>
      </c>
      <c r="E469" s="334">
        <v>201512</v>
      </c>
      <c r="F469" s="335">
        <v>29.98</v>
      </c>
      <c r="G469" s="333">
        <f t="shared" si="48"/>
        <v>4</v>
      </c>
      <c r="H469" s="382">
        <v>1.3083000000000001E-3</v>
      </c>
      <c r="I469" s="335">
        <f t="shared" si="46"/>
        <v>0.16</v>
      </c>
      <c r="J469" s="396">
        <f t="shared" si="47"/>
        <v>0.47</v>
      </c>
      <c r="N469" s="126"/>
      <c r="O469" s="126"/>
      <c r="R469" s="121"/>
    </row>
    <row r="470" spans="1:18">
      <c r="A470" s="333" t="s">
        <v>319</v>
      </c>
      <c r="B470" s="334" t="s">
        <v>871</v>
      </c>
      <c r="C470" s="434" t="s">
        <v>338</v>
      </c>
      <c r="D470" s="333" t="s">
        <v>1132</v>
      </c>
      <c r="E470" s="334">
        <v>201509</v>
      </c>
      <c r="F470" s="335">
        <v>-153825.96</v>
      </c>
      <c r="G470" s="333">
        <f t="shared" si="48"/>
        <v>7</v>
      </c>
      <c r="H470" s="382">
        <v>1.3083000000000001E-3</v>
      </c>
      <c r="I470" s="335">
        <f t="shared" si="46"/>
        <v>-1408.75</v>
      </c>
      <c r="J470" s="396">
        <f t="shared" si="47"/>
        <v>-2415.0100000000002</v>
      </c>
      <c r="N470" s="126"/>
      <c r="O470" s="126"/>
      <c r="R470" s="121"/>
    </row>
    <row r="471" spans="1:18">
      <c r="A471" s="333" t="s">
        <v>319</v>
      </c>
      <c r="B471" s="334" t="s">
        <v>871</v>
      </c>
      <c r="C471" s="434" t="s">
        <v>338</v>
      </c>
      <c r="D471" s="333" t="s">
        <v>1132</v>
      </c>
      <c r="E471" s="334">
        <v>201509</v>
      </c>
      <c r="F471" s="335">
        <v>-1147.2</v>
      </c>
      <c r="G471" s="333">
        <f t="shared" si="48"/>
        <v>7</v>
      </c>
      <c r="H471" s="382">
        <v>1.3083000000000001E-3</v>
      </c>
      <c r="I471" s="335">
        <f t="shared" si="46"/>
        <v>-10.51</v>
      </c>
      <c r="J471" s="396">
        <f t="shared" si="47"/>
        <v>-18.010000000000002</v>
      </c>
      <c r="N471" s="126"/>
      <c r="O471" s="126"/>
      <c r="R471" s="121"/>
    </row>
    <row r="472" spans="1:18" ht="15">
      <c r="A472" s="333" t="s">
        <v>319</v>
      </c>
      <c r="B472" s="334" t="s">
        <v>871</v>
      </c>
      <c r="C472" s="435" t="s">
        <v>338</v>
      </c>
      <c r="D472" s="333" t="s">
        <v>872</v>
      </c>
      <c r="E472" s="334">
        <v>201510</v>
      </c>
      <c r="F472" s="335">
        <v>61.5</v>
      </c>
      <c r="G472" s="333">
        <f t="shared" si="48"/>
        <v>6</v>
      </c>
      <c r="H472" s="382">
        <v>1.3083000000000001E-3</v>
      </c>
      <c r="I472" s="335">
        <f t="shared" si="46"/>
        <v>0.48</v>
      </c>
      <c r="J472" s="396">
        <f t="shared" si="47"/>
        <v>0.97</v>
      </c>
      <c r="N472" s="126"/>
      <c r="O472" s="126"/>
      <c r="R472" s="121"/>
    </row>
    <row r="473" spans="1:18" ht="15">
      <c r="A473" s="333" t="s">
        <v>319</v>
      </c>
      <c r="B473" s="334" t="s">
        <v>871</v>
      </c>
      <c r="C473" s="435" t="s">
        <v>338</v>
      </c>
      <c r="D473" s="333" t="s">
        <v>872</v>
      </c>
      <c r="E473" s="334">
        <v>201510</v>
      </c>
      <c r="F473" s="335">
        <v>1.83</v>
      </c>
      <c r="G473" s="333">
        <f t="shared" si="48"/>
        <v>6</v>
      </c>
      <c r="H473" s="382">
        <v>1.3083000000000001E-3</v>
      </c>
      <c r="I473" s="335">
        <f t="shared" si="46"/>
        <v>0.01</v>
      </c>
      <c r="J473" s="396">
        <f t="shared" si="47"/>
        <v>0.03</v>
      </c>
      <c r="N473" s="126"/>
      <c r="O473" s="126"/>
      <c r="R473" s="121"/>
    </row>
    <row r="474" spans="1:18">
      <c r="A474" s="333" t="s">
        <v>319</v>
      </c>
      <c r="B474" s="334" t="s">
        <v>991</v>
      </c>
      <c r="C474" s="434" t="s">
        <v>338</v>
      </c>
      <c r="D474" s="333" t="s">
        <v>1133</v>
      </c>
      <c r="E474" s="334">
        <v>201509</v>
      </c>
      <c r="F474" s="335">
        <v>-4442.05</v>
      </c>
      <c r="G474" s="333">
        <f t="shared" si="48"/>
        <v>7</v>
      </c>
      <c r="H474" s="382">
        <v>1.3083000000000001E-3</v>
      </c>
      <c r="I474" s="335">
        <f t="shared" si="46"/>
        <v>-40.68</v>
      </c>
      <c r="J474" s="396">
        <f t="shared" si="47"/>
        <v>-69.739999999999995</v>
      </c>
      <c r="N474" s="126"/>
      <c r="O474" s="126"/>
      <c r="R474" s="121"/>
    </row>
    <row r="475" spans="1:18">
      <c r="A475" s="333" t="s">
        <v>319</v>
      </c>
      <c r="B475" s="334" t="s">
        <v>991</v>
      </c>
      <c r="C475" s="434" t="s">
        <v>338</v>
      </c>
      <c r="D475" s="333" t="s">
        <v>1133</v>
      </c>
      <c r="E475" s="334">
        <v>201509</v>
      </c>
      <c r="F475" s="335">
        <v>-319.29000000000002</v>
      </c>
      <c r="G475" s="333">
        <f t="shared" si="48"/>
        <v>7</v>
      </c>
      <c r="H475" s="382">
        <v>1.3083000000000001E-3</v>
      </c>
      <c r="I475" s="335">
        <f t="shared" si="46"/>
        <v>-2.92</v>
      </c>
      <c r="J475" s="396">
        <f t="shared" si="47"/>
        <v>-5.01</v>
      </c>
      <c r="N475" s="126"/>
      <c r="O475" s="126"/>
      <c r="R475" s="121"/>
    </row>
    <row r="476" spans="1:18" ht="15">
      <c r="A476" s="333" t="s">
        <v>319</v>
      </c>
      <c r="B476" s="334" t="s">
        <v>991</v>
      </c>
      <c r="C476" s="435" t="s">
        <v>338</v>
      </c>
      <c r="D476" s="333" t="s">
        <v>992</v>
      </c>
      <c r="E476" s="334">
        <v>201511</v>
      </c>
      <c r="F476" s="335">
        <v>-4163.6400000000003</v>
      </c>
      <c r="G476" s="333">
        <f t="shared" si="48"/>
        <v>5</v>
      </c>
      <c r="H476" s="382">
        <v>1.3083000000000001E-3</v>
      </c>
      <c r="I476" s="335">
        <f t="shared" si="46"/>
        <v>-27.24</v>
      </c>
      <c r="J476" s="396">
        <f t="shared" si="47"/>
        <v>-65.37</v>
      </c>
      <c r="N476" s="126"/>
      <c r="O476" s="126"/>
      <c r="R476" s="121"/>
    </row>
    <row r="477" spans="1:18" ht="15">
      <c r="A477" s="333" t="s">
        <v>319</v>
      </c>
      <c r="B477" s="334" t="s">
        <v>991</v>
      </c>
      <c r="C477" s="435" t="s">
        <v>338</v>
      </c>
      <c r="D477" s="333" t="s">
        <v>992</v>
      </c>
      <c r="E477" s="334">
        <v>201511</v>
      </c>
      <c r="F477" s="335">
        <v>4734.79</v>
      </c>
      <c r="G477" s="333">
        <f t="shared" si="48"/>
        <v>5</v>
      </c>
      <c r="H477" s="382">
        <v>1.3083000000000001E-3</v>
      </c>
      <c r="I477" s="335">
        <f t="shared" si="46"/>
        <v>30.97</v>
      </c>
      <c r="J477" s="396">
        <f t="shared" si="47"/>
        <v>74.33</v>
      </c>
      <c r="N477" s="126"/>
      <c r="O477" s="126"/>
      <c r="R477" s="121"/>
    </row>
    <row r="478" spans="1:18" ht="15">
      <c r="A478" s="333" t="s">
        <v>319</v>
      </c>
      <c r="B478" s="334" t="s">
        <v>991</v>
      </c>
      <c r="C478" s="435" t="s">
        <v>338</v>
      </c>
      <c r="D478" s="333" t="s">
        <v>992</v>
      </c>
      <c r="E478" s="334">
        <v>201512</v>
      </c>
      <c r="F478" s="335">
        <v>-1007.99</v>
      </c>
      <c r="G478" s="333">
        <f t="shared" si="48"/>
        <v>4</v>
      </c>
      <c r="H478" s="382">
        <v>1.3083000000000001E-3</v>
      </c>
      <c r="I478" s="335">
        <f t="shared" si="46"/>
        <v>-5.28</v>
      </c>
      <c r="J478" s="396">
        <f t="shared" si="47"/>
        <v>-15.83</v>
      </c>
      <c r="N478" s="126"/>
      <c r="O478" s="126"/>
      <c r="R478" s="121"/>
    </row>
    <row r="479" spans="1:18" ht="15">
      <c r="A479" s="333" t="s">
        <v>319</v>
      </c>
      <c r="B479" s="334" t="s">
        <v>991</v>
      </c>
      <c r="C479" s="435" t="s">
        <v>338</v>
      </c>
      <c r="D479" s="333" t="s">
        <v>992</v>
      </c>
      <c r="E479" s="334">
        <v>201512</v>
      </c>
      <c r="F479" s="335">
        <v>-21.91</v>
      </c>
      <c r="G479" s="333">
        <f t="shared" si="48"/>
        <v>4</v>
      </c>
      <c r="H479" s="382">
        <v>1.3083000000000001E-3</v>
      </c>
      <c r="I479" s="335">
        <f t="shared" si="46"/>
        <v>-0.11</v>
      </c>
      <c r="J479" s="396">
        <f t="shared" si="47"/>
        <v>-0.34</v>
      </c>
      <c r="N479" s="126"/>
      <c r="O479" s="126"/>
      <c r="R479" s="121"/>
    </row>
    <row r="480" spans="1:18">
      <c r="A480" s="333" t="s">
        <v>319</v>
      </c>
      <c r="B480" s="334" t="s">
        <v>873</v>
      </c>
      <c r="C480" s="434" t="s">
        <v>338</v>
      </c>
      <c r="D480" s="333" t="s">
        <v>1134</v>
      </c>
      <c r="E480" s="334">
        <v>201509</v>
      </c>
      <c r="F480" s="335">
        <v>22993.48</v>
      </c>
      <c r="G480" s="333">
        <f t="shared" si="48"/>
        <v>7</v>
      </c>
      <c r="H480" s="382">
        <v>1.3083000000000001E-3</v>
      </c>
      <c r="I480" s="335">
        <f t="shared" si="46"/>
        <v>210.58</v>
      </c>
      <c r="J480" s="396">
        <f t="shared" si="47"/>
        <v>360.99</v>
      </c>
      <c r="N480" s="126"/>
      <c r="O480" s="126"/>
      <c r="R480" s="121"/>
    </row>
    <row r="481" spans="1:18">
      <c r="A481" s="333" t="s">
        <v>319</v>
      </c>
      <c r="B481" s="334" t="s">
        <v>873</v>
      </c>
      <c r="C481" s="434" t="s">
        <v>338</v>
      </c>
      <c r="D481" s="333" t="s">
        <v>1134</v>
      </c>
      <c r="E481" s="334">
        <v>201509</v>
      </c>
      <c r="F481" s="335">
        <v>2458.35</v>
      </c>
      <c r="G481" s="333">
        <f t="shared" si="48"/>
        <v>7</v>
      </c>
      <c r="H481" s="382">
        <v>1.3083000000000001E-3</v>
      </c>
      <c r="I481" s="335">
        <f t="shared" si="46"/>
        <v>22.51</v>
      </c>
      <c r="J481" s="396">
        <f t="shared" si="47"/>
        <v>38.6</v>
      </c>
      <c r="N481" s="126"/>
      <c r="O481" s="126"/>
      <c r="R481" s="121"/>
    </row>
    <row r="482" spans="1:18" ht="15">
      <c r="A482" s="333" t="s">
        <v>319</v>
      </c>
      <c r="B482" s="334" t="s">
        <v>873</v>
      </c>
      <c r="C482" s="435" t="s">
        <v>338</v>
      </c>
      <c r="D482" s="333" t="s">
        <v>874</v>
      </c>
      <c r="E482" s="334">
        <v>201510</v>
      </c>
      <c r="F482" s="335">
        <v>-232.2</v>
      </c>
      <c r="G482" s="333">
        <f t="shared" si="48"/>
        <v>6</v>
      </c>
      <c r="H482" s="382">
        <v>1.3083000000000001E-3</v>
      </c>
      <c r="I482" s="335">
        <f t="shared" si="46"/>
        <v>-1.82</v>
      </c>
      <c r="J482" s="396">
        <f t="shared" si="47"/>
        <v>-3.65</v>
      </c>
      <c r="N482" s="126"/>
      <c r="O482" s="126"/>
      <c r="R482" s="121"/>
    </row>
    <row r="483" spans="1:18" ht="15">
      <c r="A483" s="333" t="s">
        <v>319</v>
      </c>
      <c r="B483" s="334" t="s">
        <v>873</v>
      </c>
      <c r="C483" s="435" t="s">
        <v>338</v>
      </c>
      <c r="D483" s="333" t="s">
        <v>874</v>
      </c>
      <c r="E483" s="334">
        <v>201510</v>
      </c>
      <c r="F483" s="335">
        <v>5.79</v>
      </c>
      <c r="G483" s="333">
        <f t="shared" si="48"/>
        <v>6</v>
      </c>
      <c r="H483" s="382">
        <v>1.3083000000000001E-3</v>
      </c>
      <c r="I483" s="335">
        <f t="shared" si="46"/>
        <v>0.05</v>
      </c>
      <c r="J483" s="396">
        <f t="shared" si="47"/>
        <v>0.09</v>
      </c>
      <c r="N483" s="126"/>
      <c r="O483" s="126"/>
      <c r="R483" s="121"/>
    </row>
    <row r="484" spans="1:18" ht="15">
      <c r="A484" s="333" t="s">
        <v>319</v>
      </c>
      <c r="B484" s="334" t="s">
        <v>873</v>
      </c>
      <c r="C484" s="435" t="s">
        <v>338</v>
      </c>
      <c r="D484" s="333" t="s">
        <v>874</v>
      </c>
      <c r="E484" s="334">
        <v>201512</v>
      </c>
      <c r="F484" s="335">
        <v>-15.88</v>
      </c>
      <c r="G484" s="333">
        <f t="shared" si="48"/>
        <v>4</v>
      </c>
      <c r="H484" s="382">
        <v>1.3083000000000001E-3</v>
      </c>
      <c r="I484" s="335">
        <f t="shared" si="46"/>
        <v>-0.08</v>
      </c>
      <c r="J484" s="396">
        <f t="shared" si="47"/>
        <v>-0.25</v>
      </c>
      <c r="N484" s="126"/>
      <c r="O484" s="126"/>
      <c r="R484" s="121"/>
    </row>
    <row r="485" spans="1:18" ht="15">
      <c r="A485" s="333" t="s">
        <v>319</v>
      </c>
      <c r="B485" s="334" t="s">
        <v>873</v>
      </c>
      <c r="C485" s="435" t="s">
        <v>338</v>
      </c>
      <c r="D485" s="333" t="s">
        <v>874</v>
      </c>
      <c r="E485" s="334">
        <v>201512</v>
      </c>
      <c r="F485" s="335">
        <v>-10.68</v>
      </c>
      <c r="G485" s="333">
        <f t="shared" si="48"/>
        <v>4</v>
      </c>
      <c r="H485" s="382">
        <v>1.3083000000000001E-3</v>
      </c>
      <c r="I485" s="335">
        <f t="shared" ref="I485:I501" si="49">ROUND(F485*G485*H485,2)</f>
        <v>-0.06</v>
      </c>
      <c r="J485" s="396">
        <f t="shared" ref="J485:J501" si="50">ROUND(F485*H485*12,2)</f>
        <v>-0.17</v>
      </c>
      <c r="N485" s="126"/>
      <c r="O485" s="126"/>
      <c r="R485" s="121"/>
    </row>
    <row r="486" spans="1:18">
      <c r="A486" s="333" t="s">
        <v>319</v>
      </c>
      <c r="B486" s="334" t="s">
        <v>993</v>
      </c>
      <c r="C486" s="434" t="s">
        <v>338</v>
      </c>
      <c r="D486" s="333" t="s">
        <v>1135</v>
      </c>
      <c r="E486" s="334">
        <v>201509</v>
      </c>
      <c r="F486" s="335">
        <v>-3391.46</v>
      </c>
      <c r="G486" s="333">
        <f t="shared" si="48"/>
        <v>7</v>
      </c>
      <c r="H486" s="382">
        <v>1.3083000000000001E-3</v>
      </c>
      <c r="I486" s="335">
        <f t="shared" si="49"/>
        <v>-31.06</v>
      </c>
      <c r="J486" s="396">
        <f t="shared" si="50"/>
        <v>-53.24</v>
      </c>
      <c r="N486" s="126"/>
      <c r="O486" s="126"/>
      <c r="R486" s="121"/>
    </row>
    <row r="487" spans="1:18">
      <c r="A487" s="333" t="s">
        <v>319</v>
      </c>
      <c r="B487" s="334" t="s">
        <v>993</v>
      </c>
      <c r="C487" s="434" t="s">
        <v>338</v>
      </c>
      <c r="D487" s="333" t="s">
        <v>1135</v>
      </c>
      <c r="E487" s="334">
        <v>201509</v>
      </c>
      <c r="F487" s="335">
        <v>-160.01</v>
      </c>
      <c r="G487" s="333">
        <f t="shared" si="48"/>
        <v>7</v>
      </c>
      <c r="H487" s="382">
        <v>1.3083000000000001E-3</v>
      </c>
      <c r="I487" s="335">
        <f t="shared" si="49"/>
        <v>-1.47</v>
      </c>
      <c r="J487" s="396">
        <f t="shared" si="50"/>
        <v>-2.5099999999999998</v>
      </c>
      <c r="N487" s="126"/>
      <c r="O487" s="126"/>
      <c r="R487" s="121"/>
    </row>
    <row r="488" spans="1:18" ht="15">
      <c r="A488" s="333" t="s">
        <v>319</v>
      </c>
      <c r="B488" s="334" t="s">
        <v>993</v>
      </c>
      <c r="C488" s="435" t="s">
        <v>338</v>
      </c>
      <c r="D488" s="333" t="s">
        <v>994</v>
      </c>
      <c r="E488" s="334">
        <v>201510</v>
      </c>
      <c r="F488" s="335">
        <v>379.02</v>
      </c>
      <c r="G488" s="333">
        <f t="shared" si="48"/>
        <v>6</v>
      </c>
      <c r="H488" s="382">
        <v>1.3083000000000001E-3</v>
      </c>
      <c r="I488" s="335">
        <f t="shared" si="49"/>
        <v>2.98</v>
      </c>
      <c r="J488" s="396">
        <f t="shared" si="50"/>
        <v>5.95</v>
      </c>
      <c r="N488" s="126"/>
      <c r="O488" s="126"/>
      <c r="R488" s="121"/>
    </row>
    <row r="489" spans="1:18" ht="15">
      <c r="A489" s="333" t="s">
        <v>319</v>
      </c>
      <c r="B489" s="334" t="s">
        <v>993</v>
      </c>
      <c r="C489" s="435" t="s">
        <v>338</v>
      </c>
      <c r="D489" s="333" t="s">
        <v>994</v>
      </c>
      <c r="E489" s="334">
        <v>201510</v>
      </c>
      <c r="F489" s="335">
        <v>17.899999999999999</v>
      </c>
      <c r="G489" s="333">
        <f t="shared" si="48"/>
        <v>6</v>
      </c>
      <c r="H489" s="382">
        <v>1.3083000000000001E-3</v>
      </c>
      <c r="I489" s="335">
        <f t="shared" si="49"/>
        <v>0.14000000000000001</v>
      </c>
      <c r="J489" s="396">
        <f t="shared" si="50"/>
        <v>0.28000000000000003</v>
      </c>
      <c r="N489" s="126"/>
      <c r="O489" s="126"/>
      <c r="R489" s="121"/>
    </row>
    <row r="490" spans="1:18" ht="15">
      <c r="A490" s="333" t="s">
        <v>319</v>
      </c>
      <c r="B490" s="334" t="s">
        <v>993</v>
      </c>
      <c r="C490" s="435" t="s">
        <v>338</v>
      </c>
      <c r="D490" s="333" t="s">
        <v>994</v>
      </c>
      <c r="E490" s="334">
        <v>201511</v>
      </c>
      <c r="F490" s="335">
        <v>-2811.35</v>
      </c>
      <c r="G490" s="333">
        <f t="shared" si="48"/>
        <v>5</v>
      </c>
      <c r="H490" s="382">
        <v>1.3083000000000001E-3</v>
      </c>
      <c r="I490" s="335">
        <f t="shared" si="49"/>
        <v>-18.39</v>
      </c>
      <c r="J490" s="396">
        <f t="shared" si="50"/>
        <v>-44.14</v>
      </c>
      <c r="N490" s="126"/>
      <c r="O490" s="126"/>
      <c r="R490" s="121"/>
    </row>
    <row r="491" spans="1:18" ht="15">
      <c r="A491" s="333" t="s">
        <v>319</v>
      </c>
      <c r="B491" s="334" t="s">
        <v>993</v>
      </c>
      <c r="C491" s="435" t="s">
        <v>338</v>
      </c>
      <c r="D491" s="333" t="s">
        <v>994</v>
      </c>
      <c r="E491" s="334">
        <v>201511</v>
      </c>
      <c r="F491" s="335">
        <v>789.25</v>
      </c>
      <c r="G491" s="333">
        <f t="shared" si="48"/>
        <v>5</v>
      </c>
      <c r="H491" s="382">
        <v>1.3083000000000001E-3</v>
      </c>
      <c r="I491" s="335">
        <f t="shared" si="49"/>
        <v>5.16</v>
      </c>
      <c r="J491" s="396">
        <f t="shared" si="50"/>
        <v>12.39</v>
      </c>
      <c r="N491" s="126"/>
      <c r="O491" s="126"/>
      <c r="R491" s="121"/>
    </row>
    <row r="492" spans="1:18" ht="15">
      <c r="A492" s="333" t="s">
        <v>319</v>
      </c>
      <c r="B492" s="334" t="s">
        <v>993</v>
      </c>
      <c r="C492" s="435" t="s">
        <v>338</v>
      </c>
      <c r="D492" s="333" t="s">
        <v>994</v>
      </c>
      <c r="E492" s="334">
        <v>201512</v>
      </c>
      <c r="F492" s="335">
        <v>-369.18</v>
      </c>
      <c r="G492" s="333">
        <f t="shared" si="48"/>
        <v>4</v>
      </c>
      <c r="H492" s="382">
        <v>1.3083000000000001E-3</v>
      </c>
      <c r="I492" s="335">
        <f t="shared" si="49"/>
        <v>-1.93</v>
      </c>
      <c r="J492" s="396">
        <f t="shared" si="50"/>
        <v>-5.8</v>
      </c>
      <c r="N492" s="126"/>
      <c r="O492" s="126"/>
      <c r="R492" s="121"/>
    </row>
    <row r="493" spans="1:18" ht="15">
      <c r="A493" s="333" t="s">
        <v>319</v>
      </c>
      <c r="B493" s="334" t="s">
        <v>993</v>
      </c>
      <c r="C493" s="435" t="s">
        <v>338</v>
      </c>
      <c r="D493" s="333" t="s">
        <v>994</v>
      </c>
      <c r="E493" s="334">
        <v>201512</v>
      </c>
      <c r="F493" s="335">
        <v>-9.99</v>
      </c>
      <c r="G493" s="333">
        <f t="shared" si="48"/>
        <v>4</v>
      </c>
      <c r="H493" s="382">
        <v>1.3083000000000001E-3</v>
      </c>
      <c r="I493" s="335">
        <f t="shared" si="49"/>
        <v>-0.05</v>
      </c>
      <c r="J493" s="396">
        <f t="shared" si="50"/>
        <v>-0.16</v>
      </c>
      <c r="N493" s="126"/>
      <c r="O493" s="126"/>
      <c r="R493" s="121"/>
    </row>
    <row r="494" spans="1:18">
      <c r="A494" s="333" t="s">
        <v>319</v>
      </c>
      <c r="B494" s="334" t="s">
        <v>995</v>
      </c>
      <c r="C494" s="434" t="s">
        <v>338</v>
      </c>
      <c r="D494" s="333" t="s">
        <v>1136</v>
      </c>
      <c r="E494" s="334">
        <v>201509</v>
      </c>
      <c r="F494" s="335">
        <v>2783.36</v>
      </c>
      <c r="G494" s="333">
        <f t="shared" si="48"/>
        <v>7</v>
      </c>
      <c r="H494" s="382">
        <v>1.3083000000000001E-3</v>
      </c>
      <c r="I494" s="335">
        <f t="shared" si="49"/>
        <v>25.49</v>
      </c>
      <c r="J494" s="396">
        <f t="shared" si="50"/>
        <v>43.7</v>
      </c>
      <c r="N494" s="126"/>
      <c r="O494" s="126"/>
      <c r="R494" s="121"/>
    </row>
    <row r="495" spans="1:18" ht="15">
      <c r="A495" s="333" t="s">
        <v>319</v>
      </c>
      <c r="B495" s="334" t="s">
        <v>995</v>
      </c>
      <c r="C495" s="435" t="s">
        <v>338</v>
      </c>
      <c r="D495" s="333" t="s">
        <v>996</v>
      </c>
      <c r="E495" s="334">
        <v>201511</v>
      </c>
      <c r="F495" s="335">
        <v>-1132.6300000000001</v>
      </c>
      <c r="G495" s="333">
        <f t="shared" si="48"/>
        <v>5</v>
      </c>
      <c r="H495" s="382">
        <v>1.3083000000000001E-3</v>
      </c>
      <c r="I495" s="335">
        <f t="shared" si="49"/>
        <v>-7.41</v>
      </c>
      <c r="J495" s="396">
        <f t="shared" si="50"/>
        <v>-17.78</v>
      </c>
      <c r="N495" s="126"/>
      <c r="O495" s="126"/>
      <c r="R495" s="121"/>
    </row>
    <row r="496" spans="1:18" ht="15">
      <c r="A496" s="333" t="s">
        <v>319</v>
      </c>
      <c r="B496" s="334" t="s">
        <v>995</v>
      </c>
      <c r="C496" s="435" t="s">
        <v>338</v>
      </c>
      <c r="D496" s="333" t="s">
        <v>996</v>
      </c>
      <c r="E496" s="334">
        <v>201512</v>
      </c>
      <c r="F496" s="335">
        <v>-315.11</v>
      </c>
      <c r="G496" s="333">
        <f t="shared" si="48"/>
        <v>4</v>
      </c>
      <c r="H496" s="382">
        <v>1.3083000000000001E-3</v>
      </c>
      <c r="I496" s="335">
        <f t="shared" si="49"/>
        <v>-1.65</v>
      </c>
      <c r="J496" s="396">
        <f t="shared" si="50"/>
        <v>-4.95</v>
      </c>
      <c r="N496" s="126"/>
      <c r="O496" s="126"/>
      <c r="R496" s="121"/>
    </row>
    <row r="497" spans="1:18">
      <c r="A497" s="333" t="s">
        <v>319</v>
      </c>
      <c r="B497" s="334" t="s">
        <v>875</v>
      </c>
      <c r="C497" s="434" t="s">
        <v>338</v>
      </c>
      <c r="D497" s="333" t="s">
        <v>876</v>
      </c>
      <c r="E497" s="334">
        <v>201509</v>
      </c>
      <c r="F497" s="335">
        <v>19719.8</v>
      </c>
      <c r="G497" s="333">
        <f t="shared" si="48"/>
        <v>7</v>
      </c>
      <c r="H497" s="382">
        <v>1.3083000000000001E-3</v>
      </c>
      <c r="I497" s="335">
        <f t="shared" si="49"/>
        <v>180.6</v>
      </c>
      <c r="J497" s="396">
        <f t="shared" si="50"/>
        <v>309.58999999999997</v>
      </c>
      <c r="N497" s="126"/>
      <c r="O497" s="126"/>
      <c r="R497" s="121"/>
    </row>
    <row r="498" spans="1:18">
      <c r="A498" s="333" t="s">
        <v>319</v>
      </c>
      <c r="B498" s="334" t="s">
        <v>875</v>
      </c>
      <c r="C498" s="434" t="s">
        <v>338</v>
      </c>
      <c r="D498" s="333" t="s">
        <v>876</v>
      </c>
      <c r="E498" s="334">
        <v>201509</v>
      </c>
      <c r="F498" s="335">
        <v>2579.92</v>
      </c>
      <c r="G498" s="333">
        <f t="shared" si="48"/>
        <v>7</v>
      </c>
      <c r="H498" s="382">
        <v>1.3083000000000001E-3</v>
      </c>
      <c r="I498" s="335">
        <f t="shared" si="49"/>
        <v>23.63</v>
      </c>
      <c r="J498" s="396">
        <f t="shared" si="50"/>
        <v>40.5</v>
      </c>
      <c r="N498" s="126"/>
      <c r="O498" s="126"/>
      <c r="R498" s="121"/>
    </row>
    <row r="499" spans="1:18" ht="15">
      <c r="A499" s="333" t="s">
        <v>319</v>
      </c>
      <c r="B499" s="334" t="s">
        <v>875</v>
      </c>
      <c r="C499" s="435" t="s">
        <v>338</v>
      </c>
      <c r="D499" s="333" t="s">
        <v>876</v>
      </c>
      <c r="E499" s="334">
        <v>201510</v>
      </c>
      <c r="F499" s="335">
        <v>-13.58</v>
      </c>
      <c r="G499" s="333">
        <f t="shared" si="48"/>
        <v>6</v>
      </c>
      <c r="H499" s="382">
        <v>1.3083000000000001E-3</v>
      </c>
      <c r="I499" s="335">
        <f t="shared" si="49"/>
        <v>-0.11</v>
      </c>
      <c r="J499" s="396">
        <f t="shared" si="50"/>
        <v>-0.21</v>
      </c>
      <c r="N499" s="126"/>
      <c r="O499" s="126"/>
      <c r="R499" s="121"/>
    </row>
    <row r="500" spans="1:18" ht="15">
      <c r="A500" s="333" t="s">
        <v>319</v>
      </c>
      <c r="B500" s="334" t="s">
        <v>875</v>
      </c>
      <c r="C500" s="435" t="s">
        <v>338</v>
      </c>
      <c r="D500" s="333" t="s">
        <v>876</v>
      </c>
      <c r="E500" s="334">
        <v>201510</v>
      </c>
      <c r="F500" s="335">
        <v>1.62</v>
      </c>
      <c r="G500" s="333">
        <f t="shared" si="48"/>
        <v>6</v>
      </c>
      <c r="H500" s="382">
        <v>1.3083000000000001E-3</v>
      </c>
      <c r="I500" s="335">
        <f t="shared" si="49"/>
        <v>0.01</v>
      </c>
      <c r="J500" s="396">
        <f t="shared" si="50"/>
        <v>0.03</v>
      </c>
      <c r="N500" s="126"/>
      <c r="O500" s="126"/>
      <c r="R500" s="121"/>
    </row>
    <row r="501" spans="1:18">
      <c r="A501" s="333" t="s">
        <v>319</v>
      </c>
      <c r="B501" s="334" t="s">
        <v>877</v>
      </c>
      <c r="C501" s="434" t="s">
        <v>338</v>
      </c>
      <c r="D501" s="333" t="s">
        <v>1137</v>
      </c>
      <c r="E501" s="334">
        <v>201509</v>
      </c>
      <c r="F501" s="335">
        <v>1690.8400000000001</v>
      </c>
      <c r="G501" s="333">
        <f t="shared" si="48"/>
        <v>7</v>
      </c>
      <c r="H501" s="382">
        <v>1.3083000000000001E-3</v>
      </c>
      <c r="I501" s="335">
        <f t="shared" si="49"/>
        <v>15.48</v>
      </c>
      <c r="J501" s="396">
        <f t="shared" si="50"/>
        <v>26.55</v>
      </c>
      <c r="N501" s="126"/>
      <c r="O501" s="126"/>
      <c r="R501" s="121"/>
    </row>
    <row r="502" spans="1:18">
      <c r="A502" s="333" t="s">
        <v>319</v>
      </c>
      <c r="B502" s="334" t="s">
        <v>877</v>
      </c>
      <c r="C502" s="434" t="s">
        <v>338</v>
      </c>
      <c r="D502" s="333" t="s">
        <v>1137</v>
      </c>
      <c r="E502" s="334">
        <v>201509</v>
      </c>
      <c r="F502" s="335">
        <v>7070.7300000000005</v>
      </c>
      <c r="G502" s="333">
        <f t="shared" si="48"/>
        <v>7</v>
      </c>
      <c r="H502" s="382">
        <v>1.3083000000000001E-3</v>
      </c>
      <c r="I502" s="335">
        <f>ROUND(F502*G502*H502,2)</f>
        <v>64.75</v>
      </c>
      <c r="J502" s="396">
        <f>ROUND(F502*H502*12,2)</f>
        <v>111.01</v>
      </c>
      <c r="N502" s="126"/>
      <c r="O502" s="126"/>
      <c r="R502" s="121"/>
    </row>
    <row r="503" spans="1:18" ht="15">
      <c r="A503" s="333" t="s">
        <v>319</v>
      </c>
      <c r="B503" s="334" t="s">
        <v>877</v>
      </c>
      <c r="C503" s="435" t="s">
        <v>338</v>
      </c>
      <c r="D503" s="333" t="s">
        <v>878</v>
      </c>
      <c r="E503" s="334">
        <v>201510</v>
      </c>
      <c r="F503" s="335">
        <v>53.62</v>
      </c>
      <c r="G503" s="333">
        <f t="shared" si="48"/>
        <v>6</v>
      </c>
      <c r="H503" s="382">
        <v>1.3083000000000001E-3</v>
      </c>
      <c r="I503" s="335">
        <f t="shared" ref="I503:I504" si="51">ROUND(F503*G503*H503,2)</f>
        <v>0.42</v>
      </c>
      <c r="J503" s="396">
        <f t="shared" ref="J503:J504" si="52">ROUND(F503*H503*12,2)</f>
        <v>0.84</v>
      </c>
      <c r="N503" s="126"/>
      <c r="O503" s="126"/>
      <c r="R503" s="121"/>
    </row>
    <row r="504" spans="1:18" ht="15">
      <c r="A504" s="333" t="s">
        <v>319</v>
      </c>
      <c r="B504" s="334" t="s">
        <v>877</v>
      </c>
      <c r="C504" s="435" t="s">
        <v>338</v>
      </c>
      <c r="D504" s="333" t="s">
        <v>878</v>
      </c>
      <c r="E504" s="334">
        <v>201510</v>
      </c>
      <c r="F504" s="335">
        <v>7.67</v>
      </c>
      <c r="G504" s="333">
        <f t="shared" si="48"/>
        <v>6</v>
      </c>
      <c r="H504" s="382">
        <v>1.3083000000000001E-3</v>
      </c>
      <c r="I504" s="335">
        <f t="shared" si="51"/>
        <v>0.06</v>
      </c>
      <c r="J504" s="396">
        <f t="shared" si="52"/>
        <v>0.12</v>
      </c>
      <c r="N504" s="126"/>
      <c r="O504" s="126"/>
      <c r="R504" s="121"/>
    </row>
    <row r="505" spans="1:18">
      <c r="A505" s="333" t="s">
        <v>319</v>
      </c>
      <c r="B505" s="334" t="s">
        <v>879</v>
      </c>
      <c r="C505" s="434" t="s">
        <v>338</v>
      </c>
      <c r="D505" s="333" t="s">
        <v>1138</v>
      </c>
      <c r="E505" s="334">
        <v>201509</v>
      </c>
      <c r="F505" s="335">
        <v>-1569.92</v>
      </c>
      <c r="G505" s="333">
        <f t="shared" si="48"/>
        <v>7</v>
      </c>
      <c r="H505" s="382">
        <v>1.3083000000000001E-3</v>
      </c>
      <c r="I505" s="335">
        <f>ROUND(F505*G505*H505,2)</f>
        <v>-14.38</v>
      </c>
      <c r="J505" s="396">
        <f>ROUND(F505*H505*12,2)</f>
        <v>-24.65</v>
      </c>
      <c r="N505" s="126"/>
      <c r="O505" s="126"/>
      <c r="R505" s="121"/>
    </row>
    <row r="506" spans="1:18">
      <c r="A506" s="333" t="s">
        <v>319</v>
      </c>
      <c r="B506" s="334" t="s">
        <v>879</v>
      </c>
      <c r="C506" s="434" t="s">
        <v>338</v>
      </c>
      <c r="D506" s="333" t="s">
        <v>1138</v>
      </c>
      <c r="E506" s="334">
        <v>201509</v>
      </c>
      <c r="F506" s="335">
        <v>-3524.82</v>
      </c>
      <c r="G506" s="333">
        <f t="shared" si="48"/>
        <v>7</v>
      </c>
      <c r="H506" s="382">
        <v>1.3083000000000001E-3</v>
      </c>
      <c r="I506" s="335">
        <f t="shared" ref="I506:I515" si="53">ROUND(F506*G506*H506,2)</f>
        <v>-32.28</v>
      </c>
      <c r="J506" s="396">
        <f t="shared" ref="J506:J515" si="54">ROUND(F506*H506*12,2)</f>
        <v>-55.34</v>
      </c>
      <c r="N506" s="126"/>
      <c r="O506" s="126"/>
      <c r="R506" s="121"/>
    </row>
    <row r="507" spans="1:18" ht="15">
      <c r="A507" s="333" t="s">
        <v>319</v>
      </c>
      <c r="B507" s="334" t="s">
        <v>879</v>
      </c>
      <c r="C507" s="435" t="s">
        <v>338</v>
      </c>
      <c r="D507" s="333" t="s">
        <v>880</v>
      </c>
      <c r="E507" s="334">
        <v>201510</v>
      </c>
      <c r="F507" s="335">
        <v>-466.36</v>
      </c>
      <c r="G507" s="333">
        <f t="shared" si="48"/>
        <v>6</v>
      </c>
      <c r="H507" s="382">
        <v>1.3083000000000001E-3</v>
      </c>
      <c r="I507" s="335">
        <f t="shared" si="53"/>
        <v>-3.66</v>
      </c>
      <c r="J507" s="396">
        <f t="shared" si="54"/>
        <v>-7.32</v>
      </c>
      <c r="N507" s="126"/>
      <c r="O507" s="126"/>
      <c r="R507" s="121"/>
    </row>
    <row r="508" spans="1:18" ht="15">
      <c r="A508" s="333" t="s">
        <v>319</v>
      </c>
      <c r="B508" s="334" t="s">
        <v>879</v>
      </c>
      <c r="C508" s="435" t="s">
        <v>338</v>
      </c>
      <c r="D508" s="333" t="s">
        <v>880</v>
      </c>
      <c r="E508" s="334">
        <v>201510</v>
      </c>
      <c r="F508" s="335">
        <v>-4.12</v>
      </c>
      <c r="G508" s="333">
        <f t="shared" si="48"/>
        <v>6</v>
      </c>
      <c r="H508" s="382">
        <v>1.3083000000000001E-3</v>
      </c>
      <c r="I508" s="335">
        <f t="shared" si="53"/>
        <v>-0.03</v>
      </c>
      <c r="J508" s="396">
        <f t="shared" si="54"/>
        <v>-0.06</v>
      </c>
      <c r="N508" s="126"/>
      <c r="O508" s="126"/>
      <c r="R508" s="121"/>
    </row>
    <row r="509" spans="1:18">
      <c r="A509" s="333" t="s">
        <v>319</v>
      </c>
      <c r="B509" s="334" t="s">
        <v>881</v>
      </c>
      <c r="C509" s="434" t="s">
        <v>338</v>
      </c>
      <c r="D509" s="333" t="s">
        <v>1139</v>
      </c>
      <c r="E509" s="334">
        <v>201509</v>
      </c>
      <c r="F509" s="335">
        <v>5653.63</v>
      </c>
      <c r="G509" s="333">
        <f t="shared" si="48"/>
        <v>7</v>
      </c>
      <c r="H509" s="382">
        <v>1.3083000000000001E-3</v>
      </c>
      <c r="I509" s="335">
        <f t="shared" si="53"/>
        <v>51.78</v>
      </c>
      <c r="J509" s="396">
        <f t="shared" si="54"/>
        <v>88.76</v>
      </c>
      <c r="N509" s="126"/>
      <c r="O509" s="126"/>
      <c r="R509" s="121"/>
    </row>
    <row r="510" spans="1:18">
      <c r="A510" s="333" t="s">
        <v>319</v>
      </c>
      <c r="B510" s="334" t="s">
        <v>881</v>
      </c>
      <c r="C510" s="434" t="s">
        <v>338</v>
      </c>
      <c r="D510" s="333" t="s">
        <v>1139</v>
      </c>
      <c r="E510" s="334">
        <v>201509</v>
      </c>
      <c r="F510" s="335">
        <v>-1503.84</v>
      </c>
      <c r="G510" s="333">
        <f t="shared" si="48"/>
        <v>7</v>
      </c>
      <c r="H510" s="382">
        <v>1.3083000000000001E-3</v>
      </c>
      <c r="I510" s="335">
        <f t="shared" si="53"/>
        <v>-13.77</v>
      </c>
      <c r="J510" s="396">
        <f t="shared" si="54"/>
        <v>-23.61</v>
      </c>
      <c r="N510" s="126"/>
      <c r="O510" s="126"/>
      <c r="R510" s="121"/>
    </row>
    <row r="511" spans="1:18" ht="15">
      <c r="A511" s="333" t="s">
        <v>319</v>
      </c>
      <c r="B511" s="334" t="s">
        <v>881</v>
      </c>
      <c r="C511" s="435" t="s">
        <v>338</v>
      </c>
      <c r="D511" s="333" t="s">
        <v>882</v>
      </c>
      <c r="E511" s="334">
        <v>201510</v>
      </c>
      <c r="F511" s="335">
        <v>11.12</v>
      </c>
      <c r="G511" s="333">
        <f t="shared" si="48"/>
        <v>6</v>
      </c>
      <c r="H511" s="382">
        <v>1.3083000000000001E-3</v>
      </c>
      <c r="I511" s="335">
        <f t="shared" si="53"/>
        <v>0.09</v>
      </c>
      <c r="J511" s="396">
        <f t="shared" si="54"/>
        <v>0.17</v>
      </c>
      <c r="N511" s="126"/>
      <c r="O511" s="126"/>
      <c r="R511" s="121"/>
    </row>
    <row r="512" spans="1:18" ht="15">
      <c r="A512" s="333" t="s">
        <v>319</v>
      </c>
      <c r="B512" s="334" t="s">
        <v>881</v>
      </c>
      <c r="C512" s="435" t="s">
        <v>338</v>
      </c>
      <c r="D512" s="333" t="s">
        <v>882</v>
      </c>
      <c r="E512" s="334">
        <v>201510</v>
      </c>
      <c r="F512" s="335">
        <v>0.05</v>
      </c>
      <c r="G512" s="333">
        <f t="shared" si="48"/>
        <v>6</v>
      </c>
      <c r="H512" s="382">
        <v>1.3083000000000001E-3</v>
      </c>
      <c r="I512" s="335">
        <f t="shared" si="53"/>
        <v>0</v>
      </c>
      <c r="J512" s="396">
        <f t="shared" si="54"/>
        <v>0</v>
      </c>
      <c r="N512" s="126"/>
      <c r="O512" s="126"/>
      <c r="R512" s="121"/>
    </row>
    <row r="513" spans="1:18">
      <c r="A513" s="333" t="s">
        <v>319</v>
      </c>
      <c r="B513" s="334" t="s">
        <v>883</v>
      </c>
      <c r="C513" s="434" t="s">
        <v>338</v>
      </c>
      <c r="D513" s="333" t="s">
        <v>1140</v>
      </c>
      <c r="E513" s="334">
        <v>201509</v>
      </c>
      <c r="F513" s="335">
        <v>-541.99</v>
      </c>
      <c r="G513" s="333">
        <f t="shared" si="48"/>
        <v>7</v>
      </c>
      <c r="H513" s="382">
        <v>1.3083000000000001E-3</v>
      </c>
      <c r="I513" s="335">
        <f t="shared" si="53"/>
        <v>-4.96</v>
      </c>
      <c r="J513" s="396">
        <f t="shared" si="54"/>
        <v>-8.51</v>
      </c>
      <c r="N513" s="126"/>
      <c r="O513" s="126"/>
      <c r="R513" s="121"/>
    </row>
    <row r="514" spans="1:18">
      <c r="A514" s="333" t="s">
        <v>319</v>
      </c>
      <c r="B514" s="334" t="s">
        <v>883</v>
      </c>
      <c r="C514" s="434" t="s">
        <v>338</v>
      </c>
      <c r="D514" s="333" t="s">
        <v>1140</v>
      </c>
      <c r="E514" s="334">
        <v>201509</v>
      </c>
      <c r="F514" s="335">
        <v>-20.72</v>
      </c>
      <c r="G514" s="333">
        <f t="shared" si="48"/>
        <v>7</v>
      </c>
      <c r="H514" s="382">
        <v>1.3083000000000001E-3</v>
      </c>
      <c r="I514" s="335">
        <f t="shared" si="53"/>
        <v>-0.19</v>
      </c>
      <c r="J514" s="396">
        <f t="shared" si="54"/>
        <v>-0.33</v>
      </c>
      <c r="N514" s="126"/>
      <c r="O514" s="126"/>
      <c r="R514" s="121"/>
    </row>
    <row r="515" spans="1:18" ht="15">
      <c r="A515" s="333" t="s">
        <v>319</v>
      </c>
      <c r="B515" s="334" t="s">
        <v>883</v>
      </c>
      <c r="C515" s="435" t="s">
        <v>338</v>
      </c>
      <c r="D515" s="333" t="s">
        <v>884</v>
      </c>
      <c r="E515" s="334">
        <v>201510</v>
      </c>
      <c r="F515" s="335">
        <v>7.16</v>
      </c>
      <c r="G515" s="333">
        <f t="shared" si="48"/>
        <v>6</v>
      </c>
      <c r="H515" s="382">
        <v>1.3083000000000001E-3</v>
      </c>
      <c r="I515" s="335">
        <f t="shared" si="53"/>
        <v>0.06</v>
      </c>
      <c r="J515" s="396">
        <f t="shared" si="54"/>
        <v>0.11</v>
      </c>
      <c r="N515" s="126"/>
      <c r="O515" s="126"/>
      <c r="R515" s="121"/>
    </row>
    <row r="516" spans="1:18" ht="15">
      <c r="A516" s="333" t="s">
        <v>319</v>
      </c>
      <c r="B516" s="334" t="s">
        <v>883</v>
      </c>
      <c r="C516" s="435" t="s">
        <v>338</v>
      </c>
      <c r="D516" s="333" t="s">
        <v>884</v>
      </c>
      <c r="E516" s="334">
        <v>201510</v>
      </c>
      <c r="F516" s="335">
        <v>0.78</v>
      </c>
      <c r="G516" s="333">
        <f t="shared" si="48"/>
        <v>6</v>
      </c>
      <c r="H516" s="382">
        <v>1.3083000000000001E-3</v>
      </c>
      <c r="I516" s="335">
        <f>ROUND(F516*G516*H516,2)</f>
        <v>0.01</v>
      </c>
      <c r="J516" s="396">
        <f>ROUND(F516*H516*12,2)</f>
        <v>0.01</v>
      </c>
      <c r="N516" s="126"/>
      <c r="O516" s="126"/>
      <c r="R516" s="121"/>
    </row>
    <row r="517" spans="1:18">
      <c r="A517" s="333" t="s">
        <v>319</v>
      </c>
      <c r="B517" s="334" t="s">
        <v>885</v>
      </c>
      <c r="C517" s="434" t="s">
        <v>338</v>
      </c>
      <c r="D517" s="333" t="s">
        <v>1141</v>
      </c>
      <c r="E517" s="334">
        <v>201509</v>
      </c>
      <c r="F517" s="335">
        <v>-2144.4499999999998</v>
      </c>
      <c r="G517" s="333">
        <f t="shared" si="48"/>
        <v>7</v>
      </c>
      <c r="H517" s="382">
        <v>1.3083000000000001E-3</v>
      </c>
      <c r="I517" s="335">
        <f t="shared" ref="I517:I559" si="55">ROUND(F517*G517*H517,2)</f>
        <v>-19.64</v>
      </c>
      <c r="J517" s="396">
        <f t="shared" ref="J517:J559" si="56">ROUND(F517*H517*12,2)</f>
        <v>-33.67</v>
      </c>
      <c r="N517" s="126"/>
      <c r="O517" s="126"/>
      <c r="R517" s="121"/>
    </row>
    <row r="518" spans="1:18">
      <c r="A518" s="333" t="s">
        <v>319</v>
      </c>
      <c r="B518" s="334" t="s">
        <v>885</v>
      </c>
      <c r="C518" s="434" t="s">
        <v>338</v>
      </c>
      <c r="D518" s="333" t="s">
        <v>1141</v>
      </c>
      <c r="E518" s="334">
        <v>201509</v>
      </c>
      <c r="F518" s="335">
        <v>-81.48</v>
      </c>
      <c r="G518" s="333">
        <f t="shared" ref="G518:G581" si="57">VLOOKUP(E518,$N$6:$O$35,2,FALSE)</f>
        <v>7</v>
      </c>
      <c r="H518" s="382">
        <v>1.3083000000000001E-3</v>
      </c>
      <c r="I518" s="335">
        <f t="shared" si="55"/>
        <v>-0.75</v>
      </c>
      <c r="J518" s="396">
        <f t="shared" si="56"/>
        <v>-1.28</v>
      </c>
      <c r="N518" s="126"/>
      <c r="O518" s="126"/>
      <c r="R518" s="121"/>
    </row>
    <row r="519" spans="1:18" ht="15">
      <c r="A519" s="333" t="s">
        <v>319</v>
      </c>
      <c r="B519" s="334" t="s">
        <v>885</v>
      </c>
      <c r="C519" s="435" t="s">
        <v>338</v>
      </c>
      <c r="D519" s="333" t="s">
        <v>886</v>
      </c>
      <c r="E519" s="334">
        <v>201510</v>
      </c>
      <c r="F519" s="335">
        <v>32.31</v>
      </c>
      <c r="G519" s="333">
        <f t="shared" si="57"/>
        <v>6</v>
      </c>
      <c r="H519" s="382">
        <v>1.3083000000000001E-3</v>
      </c>
      <c r="I519" s="335">
        <f t="shared" si="55"/>
        <v>0.25</v>
      </c>
      <c r="J519" s="396">
        <f t="shared" si="56"/>
        <v>0.51</v>
      </c>
      <c r="N519" s="126"/>
      <c r="O519" s="126"/>
      <c r="R519" s="121"/>
    </row>
    <row r="520" spans="1:18" ht="15">
      <c r="A520" s="333" t="s">
        <v>319</v>
      </c>
      <c r="B520" s="334" t="s">
        <v>885</v>
      </c>
      <c r="C520" s="435" t="s">
        <v>338</v>
      </c>
      <c r="D520" s="333" t="s">
        <v>886</v>
      </c>
      <c r="E520" s="334">
        <v>201510</v>
      </c>
      <c r="F520" s="335">
        <v>0.84</v>
      </c>
      <c r="G520" s="333">
        <f t="shared" si="57"/>
        <v>6</v>
      </c>
      <c r="H520" s="382">
        <v>1.3083000000000001E-3</v>
      </c>
      <c r="I520" s="335">
        <f t="shared" si="55"/>
        <v>0.01</v>
      </c>
      <c r="J520" s="396">
        <f t="shared" si="56"/>
        <v>0.01</v>
      </c>
      <c r="N520" s="126"/>
      <c r="O520" s="126"/>
      <c r="R520" s="121"/>
    </row>
    <row r="521" spans="1:18">
      <c r="A521" s="333" t="s">
        <v>319</v>
      </c>
      <c r="B521" s="334" t="s">
        <v>887</v>
      </c>
      <c r="C521" s="434" t="s">
        <v>338</v>
      </c>
      <c r="D521" s="333" t="s">
        <v>888</v>
      </c>
      <c r="E521" s="334">
        <v>201509</v>
      </c>
      <c r="F521" s="335">
        <v>-5504.14</v>
      </c>
      <c r="G521" s="333">
        <f t="shared" si="57"/>
        <v>7</v>
      </c>
      <c r="H521" s="382">
        <v>1.3083000000000001E-3</v>
      </c>
      <c r="I521" s="335">
        <f t="shared" si="55"/>
        <v>-50.41</v>
      </c>
      <c r="J521" s="396">
        <f t="shared" si="56"/>
        <v>-86.41</v>
      </c>
      <c r="N521" s="126"/>
      <c r="O521" s="126"/>
      <c r="R521" s="121"/>
    </row>
    <row r="522" spans="1:18">
      <c r="A522" s="333" t="s">
        <v>319</v>
      </c>
      <c r="B522" s="334" t="s">
        <v>887</v>
      </c>
      <c r="C522" s="434" t="s">
        <v>338</v>
      </c>
      <c r="D522" s="333" t="s">
        <v>888</v>
      </c>
      <c r="E522" s="334">
        <v>201509</v>
      </c>
      <c r="F522" s="335">
        <v>178.37</v>
      </c>
      <c r="G522" s="333">
        <f t="shared" si="57"/>
        <v>7</v>
      </c>
      <c r="H522" s="382">
        <v>1.3083000000000001E-3</v>
      </c>
      <c r="I522" s="335">
        <f t="shared" si="55"/>
        <v>1.63</v>
      </c>
      <c r="J522" s="396">
        <f t="shared" si="56"/>
        <v>2.8</v>
      </c>
      <c r="N522" s="126"/>
      <c r="O522" s="126"/>
      <c r="R522" s="121"/>
    </row>
    <row r="523" spans="1:18" ht="15">
      <c r="A523" s="333" t="s">
        <v>319</v>
      </c>
      <c r="B523" s="334" t="s">
        <v>887</v>
      </c>
      <c r="C523" s="435" t="s">
        <v>338</v>
      </c>
      <c r="D523" s="333" t="s">
        <v>888</v>
      </c>
      <c r="E523" s="334">
        <v>201510</v>
      </c>
      <c r="F523" s="335">
        <v>4089.37</v>
      </c>
      <c r="G523" s="333">
        <f t="shared" si="57"/>
        <v>6</v>
      </c>
      <c r="H523" s="382">
        <v>1.3083000000000001E-3</v>
      </c>
      <c r="I523" s="335">
        <f t="shared" si="55"/>
        <v>32.1</v>
      </c>
      <c r="J523" s="396">
        <f t="shared" si="56"/>
        <v>64.2</v>
      </c>
      <c r="N523" s="126"/>
      <c r="O523" s="126"/>
      <c r="R523" s="121"/>
    </row>
    <row r="524" spans="1:18" ht="15">
      <c r="A524" s="333" t="s">
        <v>319</v>
      </c>
      <c r="B524" s="334" t="s">
        <v>887</v>
      </c>
      <c r="C524" s="435" t="s">
        <v>338</v>
      </c>
      <c r="D524" s="333" t="s">
        <v>888</v>
      </c>
      <c r="E524" s="334">
        <v>201510</v>
      </c>
      <c r="F524" s="335">
        <v>195.6</v>
      </c>
      <c r="G524" s="333">
        <f t="shared" si="57"/>
        <v>6</v>
      </c>
      <c r="H524" s="382">
        <v>1.3083000000000001E-3</v>
      </c>
      <c r="I524" s="335">
        <f t="shared" si="55"/>
        <v>1.54</v>
      </c>
      <c r="J524" s="396">
        <f t="shared" si="56"/>
        <v>3.07</v>
      </c>
      <c r="N524" s="126"/>
      <c r="O524" s="126"/>
      <c r="R524" s="121"/>
    </row>
    <row r="525" spans="1:18" ht="15">
      <c r="A525" s="333" t="s">
        <v>319</v>
      </c>
      <c r="B525" s="334" t="s">
        <v>1142</v>
      </c>
      <c r="C525" s="435" t="s">
        <v>338</v>
      </c>
      <c r="D525" s="333" t="s">
        <v>1143</v>
      </c>
      <c r="E525" s="334">
        <v>201511</v>
      </c>
      <c r="F525" s="335">
        <v>58748.33</v>
      </c>
      <c r="G525" s="333">
        <f t="shared" si="57"/>
        <v>5</v>
      </c>
      <c r="H525" s="382">
        <v>1.3083000000000001E-3</v>
      </c>
      <c r="I525" s="335">
        <f t="shared" si="55"/>
        <v>384.3</v>
      </c>
      <c r="J525" s="396">
        <f t="shared" si="56"/>
        <v>922.33</v>
      </c>
      <c r="N525" s="126"/>
      <c r="O525" s="126"/>
      <c r="R525" s="121"/>
    </row>
    <row r="526" spans="1:18" ht="15">
      <c r="A526" s="333" t="s">
        <v>319</v>
      </c>
      <c r="B526" s="334" t="s">
        <v>1142</v>
      </c>
      <c r="C526" s="435" t="s">
        <v>338</v>
      </c>
      <c r="D526" s="333" t="s">
        <v>1143</v>
      </c>
      <c r="E526" s="334">
        <v>201511</v>
      </c>
      <c r="F526" s="335">
        <v>4888.8599999999997</v>
      </c>
      <c r="G526" s="333">
        <f t="shared" si="57"/>
        <v>5</v>
      </c>
      <c r="H526" s="382">
        <v>1.3083000000000001E-3</v>
      </c>
      <c r="I526" s="335">
        <f t="shared" si="55"/>
        <v>31.98</v>
      </c>
      <c r="J526" s="396">
        <f t="shared" si="56"/>
        <v>76.75</v>
      </c>
      <c r="N526" s="126"/>
      <c r="O526" s="126"/>
      <c r="R526" s="121"/>
    </row>
    <row r="527" spans="1:18" ht="15">
      <c r="A527" s="333" t="s">
        <v>319</v>
      </c>
      <c r="B527" s="334" t="s">
        <v>1142</v>
      </c>
      <c r="C527" s="435" t="s">
        <v>338</v>
      </c>
      <c r="D527" s="333" t="s">
        <v>1143</v>
      </c>
      <c r="E527" s="334">
        <v>201512</v>
      </c>
      <c r="F527" s="335">
        <v>2.23</v>
      </c>
      <c r="G527" s="333">
        <f t="shared" si="57"/>
        <v>4</v>
      </c>
      <c r="H527" s="382">
        <v>1.3083000000000001E-3</v>
      </c>
      <c r="I527" s="335">
        <f t="shared" si="55"/>
        <v>0.01</v>
      </c>
      <c r="J527" s="396">
        <f t="shared" si="56"/>
        <v>0.04</v>
      </c>
      <c r="N527" s="126"/>
      <c r="O527" s="126"/>
      <c r="R527" s="121"/>
    </row>
    <row r="528" spans="1:18" ht="15">
      <c r="A528" s="333" t="s">
        <v>319</v>
      </c>
      <c r="B528" s="334" t="s">
        <v>1142</v>
      </c>
      <c r="C528" s="435" t="s">
        <v>338</v>
      </c>
      <c r="D528" s="333" t="s">
        <v>1143</v>
      </c>
      <c r="E528" s="334">
        <v>201512</v>
      </c>
      <c r="F528" s="335">
        <v>26.65</v>
      </c>
      <c r="G528" s="333">
        <f t="shared" si="57"/>
        <v>4</v>
      </c>
      <c r="H528" s="382">
        <v>1.3083000000000001E-3</v>
      </c>
      <c r="I528" s="335">
        <f t="shared" si="55"/>
        <v>0.14000000000000001</v>
      </c>
      <c r="J528" s="396">
        <f t="shared" si="56"/>
        <v>0.42</v>
      </c>
      <c r="N528" s="126"/>
      <c r="O528" s="126"/>
      <c r="R528" s="121"/>
    </row>
    <row r="529" spans="1:18">
      <c r="A529" s="333" t="s">
        <v>319</v>
      </c>
      <c r="B529" s="334" t="s">
        <v>753</v>
      </c>
      <c r="C529" s="434" t="s">
        <v>338</v>
      </c>
      <c r="D529" s="333" t="s">
        <v>754</v>
      </c>
      <c r="E529" s="334">
        <v>201509</v>
      </c>
      <c r="F529" s="335">
        <v>-144.18</v>
      </c>
      <c r="G529" s="333">
        <f t="shared" si="57"/>
        <v>7</v>
      </c>
      <c r="H529" s="382">
        <v>1.3083000000000001E-3</v>
      </c>
      <c r="I529" s="335">
        <f t="shared" si="55"/>
        <v>-1.32</v>
      </c>
      <c r="J529" s="396">
        <f t="shared" si="56"/>
        <v>-2.2599999999999998</v>
      </c>
      <c r="N529" s="126"/>
      <c r="O529" s="126"/>
      <c r="R529" s="121"/>
    </row>
    <row r="530" spans="1:18">
      <c r="A530" s="333" t="s">
        <v>319</v>
      </c>
      <c r="B530" s="334" t="s">
        <v>753</v>
      </c>
      <c r="C530" s="434" t="s">
        <v>338</v>
      </c>
      <c r="D530" s="333" t="s">
        <v>754</v>
      </c>
      <c r="E530" s="334">
        <v>201509</v>
      </c>
      <c r="F530" s="335">
        <v>-2.66</v>
      </c>
      <c r="G530" s="333">
        <f t="shared" si="57"/>
        <v>7</v>
      </c>
      <c r="H530" s="382">
        <v>1.3083000000000001E-3</v>
      </c>
      <c r="I530" s="335">
        <f t="shared" si="55"/>
        <v>-0.02</v>
      </c>
      <c r="J530" s="396">
        <f t="shared" si="56"/>
        <v>-0.04</v>
      </c>
      <c r="N530" s="126"/>
      <c r="O530" s="126"/>
      <c r="R530" s="121"/>
    </row>
    <row r="531" spans="1:18">
      <c r="A531" s="333" t="s">
        <v>319</v>
      </c>
      <c r="B531" s="334" t="s">
        <v>1035</v>
      </c>
      <c r="C531" s="434" t="s">
        <v>335</v>
      </c>
      <c r="D531" s="333" t="s">
        <v>1036</v>
      </c>
      <c r="E531" s="334">
        <v>201509</v>
      </c>
      <c r="F531" s="335">
        <v>-10876.19</v>
      </c>
      <c r="G531" s="333">
        <f t="shared" si="57"/>
        <v>7</v>
      </c>
      <c r="H531" s="382">
        <v>1.3083000000000001E-3</v>
      </c>
      <c r="I531" s="335">
        <f t="shared" si="55"/>
        <v>-99.61</v>
      </c>
      <c r="J531" s="396">
        <f t="shared" si="56"/>
        <v>-170.75</v>
      </c>
      <c r="N531" s="126"/>
      <c r="O531" s="126"/>
      <c r="R531" s="121"/>
    </row>
    <row r="532" spans="1:18">
      <c r="A532" s="333" t="s">
        <v>319</v>
      </c>
      <c r="B532" s="334" t="s">
        <v>1035</v>
      </c>
      <c r="C532" s="434" t="s">
        <v>335</v>
      </c>
      <c r="D532" s="333" t="s">
        <v>1036</v>
      </c>
      <c r="E532" s="334">
        <v>201509</v>
      </c>
      <c r="F532" s="335">
        <v>-840.11</v>
      </c>
      <c r="G532" s="333">
        <f t="shared" si="57"/>
        <v>7</v>
      </c>
      <c r="H532" s="382">
        <v>1.3083000000000001E-3</v>
      </c>
      <c r="I532" s="335">
        <f t="shared" si="55"/>
        <v>-7.69</v>
      </c>
      <c r="J532" s="396">
        <f t="shared" si="56"/>
        <v>-13.19</v>
      </c>
      <c r="N532" s="126"/>
      <c r="O532" s="126"/>
      <c r="R532" s="121"/>
    </row>
    <row r="533" spans="1:18" ht="15">
      <c r="A533" s="333" t="s">
        <v>319</v>
      </c>
      <c r="B533" s="334" t="s">
        <v>1035</v>
      </c>
      <c r="C533" s="435" t="s">
        <v>335</v>
      </c>
      <c r="D533" s="333" t="s">
        <v>1036</v>
      </c>
      <c r="E533" s="334">
        <v>201510</v>
      </c>
      <c r="F533" s="335">
        <v>404.39</v>
      </c>
      <c r="G533" s="333">
        <f t="shared" si="57"/>
        <v>6</v>
      </c>
      <c r="H533" s="382">
        <v>1.3083000000000001E-3</v>
      </c>
      <c r="I533" s="335">
        <f t="shared" si="55"/>
        <v>3.17</v>
      </c>
      <c r="J533" s="396">
        <f t="shared" si="56"/>
        <v>6.35</v>
      </c>
      <c r="N533" s="126"/>
      <c r="O533" s="126"/>
      <c r="R533" s="121"/>
    </row>
    <row r="534" spans="1:18" ht="15">
      <c r="A534" s="333" t="s">
        <v>319</v>
      </c>
      <c r="B534" s="334" t="s">
        <v>1035</v>
      </c>
      <c r="C534" s="435" t="s">
        <v>335</v>
      </c>
      <c r="D534" s="333" t="s">
        <v>1036</v>
      </c>
      <c r="E534" s="334">
        <v>201510</v>
      </c>
      <c r="F534" s="335">
        <v>31.23</v>
      </c>
      <c r="G534" s="333">
        <f t="shared" si="57"/>
        <v>6</v>
      </c>
      <c r="H534" s="382">
        <v>1.3083000000000001E-3</v>
      </c>
      <c r="I534" s="335">
        <f t="shared" si="55"/>
        <v>0.25</v>
      </c>
      <c r="J534" s="396">
        <f t="shared" si="56"/>
        <v>0.49</v>
      </c>
      <c r="N534" s="126"/>
      <c r="O534" s="126"/>
      <c r="R534" s="121"/>
    </row>
    <row r="535" spans="1:18" ht="15">
      <c r="A535" s="333" t="s">
        <v>319</v>
      </c>
      <c r="B535" s="334" t="s">
        <v>1035</v>
      </c>
      <c r="C535" s="435" t="s">
        <v>335</v>
      </c>
      <c r="D535" s="333" t="s">
        <v>1036</v>
      </c>
      <c r="E535" s="334">
        <v>201511</v>
      </c>
      <c r="F535" s="335">
        <v>-2800.39</v>
      </c>
      <c r="G535" s="333">
        <f t="shared" si="57"/>
        <v>5</v>
      </c>
      <c r="H535" s="382">
        <v>1.3083000000000001E-3</v>
      </c>
      <c r="I535" s="335">
        <f t="shared" si="55"/>
        <v>-18.32</v>
      </c>
      <c r="J535" s="396">
        <f t="shared" si="56"/>
        <v>-43.97</v>
      </c>
      <c r="N535" s="126"/>
      <c r="O535" s="126"/>
      <c r="R535" s="121"/>
    </row>
    <row r="536" spans="1:18" ht="15">
      <c r="A536" s="333" t="s">
        <v>319</v>
      </c>
      <c r="B536" s="334" t="s">
        <v>1035</v>
      </c>
      <c r="C536" s="435" t="s">
        <v>335</v>
      </c>
      <c r="D536" s="333" t="s">
        <v>1036</v>
      </c>
      <c r="E536" s="334">
        <v>201511</v>
      </c>
      <c r="F536" s="335">
        <v>2799.8</v>
      </c>
      <c r="G536" s="333">
        <f t="shared" si="57"/>
        <v>5</v>
      </c>
      <c r="H536" s="382">
        <v>1.3083000000000001E-3</v>
      </c>
      <c r="I536" s="335">
        <f t="shared" si="55"/>
        <v>18.309999999999999</v>
      </c>
      <c r="J536" s="396">
        <f t="shared" si="56"/>
        <v>43.96</v>
      </c>
      <c r="N536" s="126"/>
      <c r="O536" s="126"/>
      <c r="R536" s="121"/>
    </row>
    <row r="537" spans="1:18" ht="15">
      <c r="A537" s="333" t="s">
        <v>319</v>
      </c>
      <c r="B537" s="334" t="s">
        <v>1035</v>
      </c>
      <c r="C537" s="435" t="s">
        <v>335</v>
      </c>
      <c r="D537" s="333" t="s">
        <v>1036</v>
      </c>
      <c r="E537" s="334">
        <v>201512</v>
      </c>
      <c r="F537" s="335">
        <v>1.1399999999999999</v>
      </c>
      <c r="G537" s="333">
        <f t="shared" si="57"/>
        <v>4</v>
      </c>
      <c r="H537" s="382">
        <v>1.3083000000000001E-3</v>
      </c>
      <c r="I537" s="335">
        <f t="shared" si="55"/>
        <v>0.01</v>
      </c>
      <c r="J537" s="396">
        <f t="shared" si="56"/>
        <v>0.02</v>
      </c>
      <c r="N537" s="126"/>
      <c r="O537" s="126"/>
      <c r="R537" s="121"/>
    </row>
    <row r="538" spans="1:18" ht="15">
      <c r="A538" s="333" t="s">
        <v>319</v>
      </c>
      <c r="B538" s="334" t="s">
        <v>1035</v>
      </c>
      <c r="C538" s="435" t="s">
        <v>335</v>
      </c>
      <c r="D538" s="333" t="s">
        <v>1036</v>
      </c>
      <c r="E538" s="334">
        <v>201512</v>
      </c>
      <c r="F538" s="335">
        <v>13.32</v>
      </c>
      <c r="G538" s="333">
        <f t="shared" si="57"/>
        <v>4</v>
      </c>
      <c r="H538" s="382">
        <v>1.3083000000000001E-3</v>
      </c>
      <c r="I538" s="335">
        <f t="shared" si="55"/>
        <v>7.0000000000000007E-2</v>
      </c>
      <c r="J538" s="396">
        <f t="shared" si="56"/>
        <v>0.21</v>
      </c>
      <c r="N538" s="126"/>
      <c r="O538" s="126"/>
      <c r="R538" s="121"/>
    </row>
    <row r="539" spans="1:18">
      <c r="A539" s="333" t="s">
        <v>319</v>
      </c>
      <c r="B539" s="334" t="s">
        <v>889</v>
      </c>
      <c r="C539" s="434" t="s">
        <v>338</v>
      </c>
      <c r="D539" s="333" t="s">
        <v>890</v>
      </c>
      <c r="E539" s="334">
        <v>201509</v>
      </c>
      <c r="F539" s="335">
        <v>-960.68000000000006</v>
      </c>
      <c r="G539" s="333">
        <f t="shared" si="57"/>
        <v>7</v>
      </c>
      <c r="H539" s="382">
        <v>1.3083000000000001E-3</v>
      </c>
      <c r="I539" s="335">
        <f t="shared" si="55"/>
        <v>-8.8000000000000007</v>
      </c>
      <c r="J539" s="396">
        <f t="shared" si="56"/>
        <v>-15.08</v>
      </c>
      <c r="N539" s="126"/>
      <c r="O539" s="126"/>
      <c r="R539" s="121"/>
    </row>
    <row r="540" spans="1:18" ht="15">
      <c r="A540" s="333" t="s">
        <v>319</v>
      </c>
      <c r="B540" s="334" t="s">
        <v>889</v>
      </c>
      <c r="C540" s="435" t="s">
        <v>338</v>
      </c>
      <c r="D540" s="333" t="s">
        <v>890</v>
      </c>
      <c r="E540" s="334">
        <v>201510</v>
      </c>
      <c r="F540" s="335">
        <v>3.58</v>
      </c>
      <c r="G540" s="333">
        <f t="shared" si="57"/>
        <v>6</v>
      </c>
      <c r="H540" s="382">
        <v>1.3083000000000001E-3</v>
      </c>
      <c r="I540" s="335">
        <f t="shared" si="55"/>
        <v>0.03</v>
      </c>
      <c r="J540" s="396">
        <f t="shared" si="56"/>
        <v>0.06</v>
      </c>
      <c r="N540" s="126"/>
      <c r="O540" s="126"/>
      <c r="R540" s="121"/>
    </row>
    <row r="541" spans="1:18" ht="15">
      <c r="A541" s="333" t="s">
        <v>319</v>
      </c>
      <c r="B541" s="334" t="s">
        <v>1144</v>
      </c>
      <c r="C541" s="435" t="s">
        <v>338</v>
      </c>
      <c r="D541" s="333" t="s">
        <v>1145</v>
      </c>
      <c r="E541" s="334">
        <v>201512</v>
      </c>
      <c r="F541" s="335">
        <v>14963.94</v>
      </c>
      <c r="G541" s="333">
        <f t="shared" si="57"/>
        <v>4</v>
      </c>
      <c r="H541" s="382">
        <v>1.3083000000000001E-3</v>
      </c>
      <c r="I541" s="335">
        <f t="shared" si="55"/>
        <v>78.31</v>
      </c>
      <c r="J541" s="396">
        <f t="shared" si="56"/>
        <v>234.93</v>
      </c>
      <c r="N541" s="126"/>
      <c r="O541" s="126"/>
      <c r="R541" s="121"/>
    </row>
    <row r="542" spans="1:18" ht="15">
      <c r="A542" s="333" t="s">
        <v>319</v>
      </c>
      <c r="B542" s="334" t="s">
        <v>1144</v>
      </c>
      <c r="C542" s="435" t="s">
        <v>338</v>
      </c>
      <c r="D542" s="333" t="s">
        <v>1145</v>
      </c>
      <c r="E542" s="334">
        <v>201512</v>
      </c>
      <c r="F542" s="335">
        <v>295611.05</v>
      </c>
      <c r="G542" s="333">
        <f t="shared" si="57"/>
        <v>4</v>
      </c>
      <c r="H542" s="382">
        <v>1.3083000000000001E-3</v>
      </c>
      <c r="I542" s="335">
        <f t="shared" si="55"/>
        <v>1546.99</v>
      </c>
      <c r="J542" s="396">
        <f t="shared" si="56"/>
        <v>4640.9799999999996</v>
      </c>
      <c r="N542" s="126"/>
      <c r="O542" s="126"/>
      <c r="R542" s="121"/>
    </row>
    <row r="543" spans="1:18">
      <c r="A543" s="333" t="s">
        <v>319</v>
      </c>
      <c r="B543" s="334" t="s">
        <v>1037</v>
      </c>
      <c r="C543" s="434" t="s">
        <v>335</v>
      </c>
      <c r="D543" s="333" t="s">
        <v>1038</v>
      </c>
      <c r="E543" s="334">
        <v>201509</v>
      </c>
      <c r="F543" s="335">
        <v>-9276.64</v>
      </c>
      <c r="G543" s="333">
        <f t="shared" si="57"/>
        <v>7</v>
      </c>
      <c r="H543" s="382">
        <v>1.3083000000000001E-3</v>
      </c>
      <c r="I543" s="335">
        <f t="shared" si="55"/>
        <v>-84.96</v>
      </c>
      <c r="J543" s="396">
        <f t="shared" si="56"/>
        <v>-145.63999999999999</v>
      </c>
      <c r="N543" s="126"/>
      <c r="O543" s="126"/>
      <c r="R543" s="121"/>
    </row>
    <row r="544" spans="1:18">
      <c r="A544" s="333" t="s">
        <v>319</v>
      </c>
      <c r="B544" s="334" t="s">
        <v>1037</v>
      </c>
      <c r="C544" s="434" t="s">
        <v>335</v>
      </c>
      <c r="D544" s="333" t="s">
        <v>1038</v>
      </c>
      <c r="E544" s="334">
        <v>201509</v>
      </c>
      <c r="F544" s="335">
        <v>-2837</v>
      </c>
      <c r="G544" s="333">
        <f t="shared" si="57"/>
        <v>7</v>
      </c>
      <c r="H544" s="382">
        <v>1.3083000000000001E-3</v>
      </c>
      <c r="I544" s="335">
        <f t="shared" si="55"/>
        <v>-25.98</v>
      </c>
      <c r="J544" s="396">
        <f t="shared" si="56"/>
        <v>-44.54</v>
      </c>
      <c r="N544" s="126"/>
      <c r="O544" s="126"/>
      <c r="R544" s="121"/>
    </row>
    <row r="545" spans="1:18" ht="15">
      <c r="A545" s="333" t="s">
        <v>319</v>
      </c>
      <c r="B545" s="334" t="s">
        <v>1037</v>
      </c>
      <c r="C545" s="435" t="s">
        <v>335</v>
      </c>
      <c r="D545" s="333" t="s">
        <v>1038</v>
      </c>
      <c r="E545" s="334">
        <v>201511</v>
      </c>
      <c r="F545" s="335">
        <v>-8923.52</v>
      </c>
      <c r="G545" s="333">
        <f t="shared" si="57"/>
        <v>5</v>
      </c>
      <c r="H545" s="382">
        <v>1.3083000000000001E-3</v>
      </c>
      <c r="I545" s="335">
        <f t="shared" si="55"/>
        <v>-58.37</v>
      </c>
      <c r="J545" s="396">
        <f t="shared" si="56"/>
        <v>-140.1</v>
      </c>
      <c r="N545" s="126"/>
      <c r="O545" s="126"/>
      <c r="R545" s="121"/>
    </row>
    <row r="546" spans="1:18" ht="15">
      <c r="A546" s="333" t="s">
        <v>319</v>
      </c>
      <c r="B546" s="334" t="s">
        <v>1037</v>
      </c>
      <c r="C546" s="435" t="s">
        <v>335</v>
      </c>
      <c r="D546" s="333" t="s">
        <v>1038</v>
      </c>
      <c r="E546" s="334">
        <v>201511</v>
      </c>
      <c r="F546" s="335">
        <v>8923.52</v>
      </c>
      <c r="G546" s="333">
        <f t="shared" si="57"/>
        <v>5</v>
      </c>
      <c r="H546" s="382">
        <v>1.3083000000000001E-3</v>
      </c>
      <c r="I546" s="335">
        <f t="shared" si="55"/>
        <v>58.37</v>
      </c>
      <c r="J546" s="396">
        <f t="shared" si="56"/>
        <v>140.1</v>
      </c>
      <c r="N546" s="126"/>
      <c r="O546" s="126"/>
      <c r="R546" s="121"/>
    </row>
    <row r="547" spans="1:18">
      <c r="A547" s="333" t="s">
        <v>319</v>
      </c>
      <c r="B547" s="334" t="s">
        <v>891</v>
      </c>
      <c r="C547" s="434" t="s">
        <v>338</v>
      </c>
      <c r="D547" s="333" t="s">
        <v>1146</v>
      </c>
      <c r="E547" s="334">
        <v>201509</v>
      </c>
      <c r="F547" s="335">
        <v>454.79</v>
      </c>
      <c r="G547" s="333">
        <f t="shared" si="57"/>
        <v>7</v>
      </c>
      <c r="H547" s="382">
        <v>1.3083000000000001E-3</v>
      </c>
      <c r="I547" s="335">
        <f t="shared" si="55"/>
        <v>4.17</v>
      </c>
      <c r="J547" s="396">
        <f t="shared" si="56"/>
        <v>7.14</v>
      </c>
      <c r="N547" s="126"/>
      <c r="O547" s="126"/>
      <c r="R547" s="121"/>
    </row>
    <row r="548" spans="1:18">
      <c r="A548" s="333" t="s">
        <v>319</v>
      </c>
      <c r="B548" s="334" t="s">
        <v>891</v>
      </c>
      <c r="C548" s="434" t="s">
        <v>338</v>
      </c>
      <c r="D548" s="333" t="s">
        <v>1146</v>
      </c>
      <c r="E548" s="334">
        <v>201509</v>
      </c>
      <c r="F548" s="335">
        <v>39</v>
      </c>
      <c r="G548" s="333">
        <f t="shared" si="57"/>
        <v>7</v>
      </c>
      <c r="H548" s="382">
        <v>1.3083000000000001E-3</v>
      </c>
      <c r="I548" s="335">
        <f t="shared" si="55"/>
        <v>0.36</v>
      </c>
      <c r="J548" s="396">
        <f t="shared" si="56"/>
        <v>0.61</v>
      </c>
      <c r="N548" s="126"/>
      <c r="O548" s="126"/>
      <c r="R548" s="121"/>
    </row>
    <row r="549" spans="1:18">
      <c r="A549" s="333" t="s">
        <v>319</v>
      </c>
      <c r="B549" s="334" t="s">
        <v>1039</v>
      </c>
      <c r="C549" s="434" t="s">
        <v>335</v>
      </c>
      <c r="D549" s="333" t="s">
        <v>1040</v>
      </c>
      <c r="E549" s="334">
        <v>201509</v>
      </c>
      <c r="F549" s="335">
        <v>18953.48</v>
      </c>
      <c r="G549" s="333">
        <f t="shared" si="57"/>
        <v>7</v>
      </c>
      <c r="H549" s="382">
        <v>1.3083000000000001E-3</v>
      </c>
      <c r="I549" s="335">
        <f t="shared" si="55"/>
        <v>173.58</v>
      </c>
      <c r="J549" s="396">
        <f t="shared" si="56"/>
        <v>297.56</v>
      </c>
      <c r="N549" s="126"/>
      <c r="O549" s="126"/>
      <c r="R549" s="121"/>
    </row>
    <row r="550" spans="1:18">
      <c r="A550" s="333" t="s">
        <v>319</v>
      </c>
      <c r="B550" s="334" t="s">
        <v>1039</v>
      </c>
      <c r="C550" s="434" t="s">
        <v>335</v>
      </c>
      <c r="D550" s="333" t="s">
        <v>1040</v>
      </c>
      <c r="E550" s="334">
        <v>201509</v>
      </c>
      <c r="F550" s="335">
        <v>1380.98</v>
      </c>
      <c r="G550" s="333">
        <f t="shared" si="57"/>
        <v>7</v>
      </c>
      <c r="H550" s="382">
        <v>1.3083000000000001E-3</v>
      </c>
      <c r="I550" s="335">
        <f t="shared" si="55"/>
        <v>12.65</v>
      </c>
      <c r="J550" s="396">
        <f t="shared" si="56"/>
        <v>21.68</v>
      </c>
      <c r="N550" s="126"/>
      <c r="O550" s="126"/>
      <c r="R550" s="121"/>
    </row>
    <row r="551" spans="1:18" ht="15">
      <c r="A551" s="333" t="s">
        <v>319</v>
      </c>
      <c r="B551" s="334" t="s">
        <v>1039</v>
      </c>
      <c r="C551" s="435" t="s">
        <v>335</v>
      </c>
      <c r="D551" s="333" t="s">
        <v>1040</v>
      </c>
      <c r="E551" s="334">
        <v>201510</v>
      </c>
      <c r="F551" s="335">
        <v>556.72</v>
      </c>
      <c r="G551" s="333">
        <f t="shared" si="57"/>
        <v>6</v>
      </c>
      <c r="H551" s="382">
        <v>1.3083000000000001E-3</v>
      </c>
      <c r="I551" s="335">
        <f t="shared" si="55"/>
        <v>4.37</v>
      </c>
      <c r="J551" s="396">
        <f t="shared" si="56"/>
        <v>8.74</v>
      </c>
      <c r="N551" s="126"/>
      <c r="O551" s="126"/>
      <c r="R551" s="121"/>
    </row>
    <row r="552" spans="1:18" ht="15">
      <c r="A552" s="333" t="s">
        <v>319</v>
      </c>
      <c r="B552" s="334" t="s">
        <v>1039</v>
      </c>
      <c r="C552" s="435" t="s">
        <v>335</v>
      </c>
      <c r="D552" s="333" t="s">
        <v>1040</v>
      </c>
      <c r="E552" s="334">
        <v>201510</v>
      </c>
      <c r="F552" s="335">
        <v>40.56</v>
      </c>
      <c r="G552" s="333">
        <f t="shared" si="57"/>
        <v>6</v>
      </c>
      <c r="H552" s="382">
        <v>1.3083000000000001E-3</v>
      </c>
      <c r="I552" s="335">
        <f t="shared" si="55"/>
        <v>0.32</v>
      </c>
      <c r="J552" s="396">
        <f t="shared" si="56"/>
        <v>0.64</v>
      </c>
      <c r="N552" s="126"/>
      <c r="O552" s="126"/>
      <c r="R552" s="121"/>
    </row>
    <row r="553" spans="1:18" ht="15">
      <c r="A553" s="333" t="s">
        <v>319</v>
      </c>
      <c r="B553" s="334" t="s">
        <v>1039</v>
      </c>
      <c r="C553" s="435" t="s">
        <v>335</v>
      </c>
      <c r="D553" s="333" t="s">
        <v>1040</v>
      </c>
      <c r="E553" s="334">
        <v>201511</v>
      </c>
      <c r="F553" s="335">
        <v>-0.77</v>
      </c>
      <c r="G553" s="333">
        <f t="shared" si="57"/>
        <v>5</v>
      </c>
      <c r="H553" s="382">
        <v>1.3083000000000001E-3</v>
      </c>
      <c r="I553" s="335">
        <f t="shared" si="55"/>
        <v>-0.01</v>
      </c>
      <c r="J553" s="396">
        <f t="shared" si="56"/>
        <v>-0.01</v>
      </c>
      <c r="N553" s="126"/>
      <c r="O553" s="126"/>
      <c r="R553" s="121"/>
    </row>
    <row r="554" spans="1:18" ht="15">
      <c r="A554" s="333" t="s">
        <v>319</v>
      </c>
      <c r="B554" s="334" t="s">
        <v>1039</v>
      </c>
      <c r="C554" s="435" t="s">
        <v>335</v>
      </c>
      <c r="D554" s="333" t="s">
        <v>1040</v>
      </c>
      <c r="E554" s="334">
        <v>201511</v>
      </c>
      <c r="F554" s="335">
        <v>-0.06</v>
      </c>
      <c r="G554" s="333">
        <f t="shared" si="57"/>
        <v>5</v>
      </c>
      <c r="H554" s="382">
        <v>1.3083000000000001E-3</v>
      </c>
      <c r="I554" s="335">
        <f t="shared" si="55"/>
        <v>0</v>
      </c>
      <c r="J554" s="396">
        <f t="shared" si="56"/>
        <v>0</v>
      </c>
      <c r="N554" s="126"/>
      <c r="O554" s="126"/>
      <c r="R554" s="121"/>
    </row>
    <row r="555" spans="1:18" ht="15">
      <c r="A555" s="333" t="s">
        <v>319</v>
      </c>
      <c r="B555" s="334" t="s">
        <v>1039</v>
      </c>
      <c r="C555" s="435" t="s">
        <v>335</v>
      </c>
      <c r="D555" s="333" t="s">
        <v>1040</v>
      </c>
      <c r="E555" s="334">
        <v>201512</v>
      </c>
      <c r="F555" s="335">
        <v>-84254.24</v>
      </c>
      <c r="G555" s="333">
        <f t="shared" si="57"/>
        <v>4</v>
      </c>
      <c r="H555" s="382">
        <v>1.3083000000000001E-3</v>
      </c>
      <c r="I555" s="335">
        <f t="shared" si="55"/>
        <v>-440.92</v>
      </c>
      <c r="J555" s="396">
        <f t="shared" si="56"/>
        <v>-1322.76</v>
      </c>
      <c r="N555" s="126"/>
      <c r="O555" s="126"/>
      <c r="R555" s="121"/>
    </row>
    <row r="556" spans="1:18" ht="15">
      <c r="A556" s="333" t="s">
        <v>319</v>
      </c>
      <c r="B556" s="334" t="s">
        <v>1039</v>
      </c>
      <c r="C556" s="435" t="s">
        <v>335</v>
      </c>
      <c r="D556" s="333" t="s">
        <v>1040</v>
      </c>
      <c r="E556" s="334">
        <v>201512</v>
      </c>
      <c r="F556" s="335">
        <v>84274.07</v>
      </c>
      <c r="G556" s="333">
        <f t="shared" si="57"/>
        <v>4</v>
      </c>
      <c r="H556" s="382">
        <v>1.3083000000000001E-3</v>
      </c>
      <c r="I556" s="335">
        <f t="shared" si="55"/>
        <v>441.02</v>
      </c>
      <c r="J556" s="396">
        <f t="shared" si="56"/>
        <v>1323.07</v>
      </c>
      <c r="N556" s="126"/>
      <c r="O556" s="126"/>
      <c r="R556" s="121"/>
    </row>
    <row r="557" spans="1:18">
      <c r="A557" s="333" t="s">
        <v>319</v>
      </c>
      <c r="B557" s="334" t="s">
        <v>1147</v>
      </c>
      <c r="C557" s="434" t="s">
        <v>335</v>
      </c>
      <c r="D557" s="333" t="s">
        <v>1148</v>
      </c>
      <c r="E557" s="334">
        <v>201509</v>
      </c>
      <c r="F557" s="335">
        <v>305891.76</v>
      </c>
      <c r="G557" s="333">
        <f t="shared" si="57"/>
        <v>7</v>
      </c>
      <c r="H557" s="382">
        <v>1.3083000000000001E-3</v>
      </c>
      <c r="I557" s="335">
        <f t="shared" si="55"/>
        <v>2801.39</v>
      </c>
      <c r="J557" s="396">
        <f t="shared" si="56"/>
        <v>4802.38</v>
      </c>
      <c r="N557" s="126"/>
      <c r="O557" s="126"/>
      <c r="R557" s="121"/>
    </row>
    <row r="558" spans="1:18">
      <c r="A558" s="333" t="s">
        <v>319</v>
      </c>
      <c r="B558" s="334" t="s">
        <v>1147</v>
      </c>
      <c r="C558" s="434" t="s">
        <v>335</v>
      </c>
      <c r="D558" s="333" t="s">
        <v>1148</v>
      </c>
      <c r="E558" s="334">
        <v>201509</v>
      </c>
      <c r="F558" s="335">
        <v>18214.16</v>
      </c>
      <c r="G558" s="333">
        <f t="shared" si="57"/>
        <v>7</v>
      </c>
      <c r="H558" s="382">
        <v>1.3083000000000001E-3</v>
      </c>
      <c r="I558" s="335">
        <f t="shared" si="55"/>
        <v>166.81</v>
      </c>
      <c r="J558" s="396">
        <f t="shared" si="56"/>
        <v>285.95999999999998</v>
      </c>
      <c r="N558" s="126"/>
      <c r="O558" s="126"/>
      <c r="R558" s="121"/>
    </row>
    <row r="559" spans="1:18" ht="15">
      <c r="A559" s="333" t="s">
        <v>319</v>
      </c>
      <c r="B559" s="334" t="s">
        <v>1147</v>
      </c>
      <c r="C559" s="435" t="s">
        <v>335</v>
      </c>
      <c r="D559" s="333" t="s">
        <v>1149</v>
      </c>
      <c r="E559" s="334">
        <v>201510</v>
      </c>
      <c r="F559" s="335">
        <v>710.09</v>
      </c>
      <c r="G559" s="333">
        <f t="shared" si="57"/>
        <v>6</v>
      </c>
      <c r="H559" s="382">
        <v>1.3083000000000001E-3</v>
      </c>
      <c r="I559" s="335">
        <f t="shared" si="55"/>
        <v>5.57</v>
      </c>
      <c r="J559" s="396">
        <f t="shared" si="56"/>
        <v>11.15</v>
      </c>
      <c r="N559" s="126"/>
      <c r="O559" s="126"/>
      <c r="R559" s="121"/>
    </row>
    <row r="560" spans="1:18" ht="15">
      <c r="A560" s="333" t="s">
        <v>319</v>
      </c>
      <c r="B560" s="334" t="s">
        <v>1147</v>
      </c>
      <c r="C560" s="435" t="s">
        <v>335</v>
      </c>
      <c r="D560" s="333" t="s">
        <v>1149</v>
      </c>
      <c r="E560" s="334">
        <v>201510</v>
      </c>
      <c r="F560" s="335">
        <v>42.29</v>
      </c>
      <c r="G560" s="333">
        <f t="shared" si="57"/>
        <v>6</v>
      </c>
      <c r="H560" s="382">
        <v>1.3083000000000001E-3</v>
      </c>
      <c r="I560" s="335">
        <f>ROUND(F560*G560*H560,2)</f>
        <v>0.33</v>
      </c>
      <c r="J560" s="396">
        <f>ROUND(F560*H560*12,2)</f>
        <v>0.66</v>
      </c>
      <c r="N560" s="126"/>
      <c r="O560" s="126"/>
      <c r="R560" s="121"/>
    </row>
    <row r="561" spans="1:18" ht="15">
      <c r="A561" s="333" t="s">
        <v>319</v>
      </c>
      <c r="B561" s="334" t="s">
        <v>1147</v>
      </c>
      <c r="C561" s="435" t="s">
        <v>335</v>
      </c>
      <c r="D561" s="333" t="s">
        <v>1149</v>
      </c>
      <c r="E561" s="334">
        <v>201511</v>
      </c>
      <c r="F561" s="335">
        <v>-5949.46</v>
      </c>
      <c r="G561" s="333">
        <f t="shared" si="57"/>
        <v>5</v>
      </c>
      <c r="H561" s="382">
        <v>1.3083000000000001E-3</v>
      </c>
      <c r="I561" s="335">
        <f t="shared" ref="I561:I587" si="58">ROUND(F561*G561*H561,2)</f>
        <v>-38.92</v>
      </c>
      <c r="J561" s="396">
        <f t="shared" ref="J561:J587" si="59">ROUND(F561*H561*12,2)</f>
        <v>-93.4</v>
      </c>
      <c r="N561" s="126"/>
      <c r="O561" s="126"/>
      <c r="R561" s="121"/>
    </row>
    <row r="562" spans="1:18" ht="15">
      <c r="A562" s="333" t="s">
        <v>319</v>
      </c>
      <c r="B562" s="334" t="s">
        <v>1147</v>
      </c>
      <c r="C562" s="435" t="s">
        <v>335</v>
      </c>
      <c r="D562" s="333" t="s">
        <v>1149</v>
      </c>
      <c r="E562" s="334">
        <v>201511</v>
      </c>
      <c r="F562" s="335">
        <v>-354.26</v>
      </c>
      <c r="G562" s="333">
        <f t="shared" si="57"/>
        <v>5</v>
      </c>
      <c r="H562" s="382">
        <v>1.3083000000000001E-3</v>
      </c>
      <c r="I562" s="335">
        <f t="shared" si="58"/>
        <v>-2.3199999999999998</v>
      </c>
      <c r="J562" s="396">
        <f t="shared" si="59"/>
        <v>-5.56</v>
      </c>
      <c r="N562" s="126"/>
      <c r="O562" s="126"/>
      <c r="R562" s="121"/>
    </row>
    <row r="563" spans="1:18" ht="15">
      <c r="A563" s="333" t="s">
        <v>319</v>
      </c>
      <c r="B563" s="334" t="s">
        <v>1147</v>
      </c>
      <c r="C563" s="435" t="s">
        <v>335</v>
      </c>
      <c r="D563" s="333" t="s">
        <v>1149</v>
      </c>
      <c r="E563" s="334">
        <v>201512</v>
      </c>
      <c r="F563" s="335">
        <v>4.88</v>
      </c>
      <c r="G563" s="333">
        <f t="shared" si="57"/>
        <v>4</v>
      </c>
      <c r="H563" s="382">
        <v>1.3083000000000001E-3</v>
      </c>
      <c r="I563" s="335">
        <f t="shared" si="58"/>
        <v>0.03</v>
      </c>
      <c r="J563" s="396">
        <f t="shared" si="59"/>
        <v>0.08</v>
      </c>
      <c r="N563" s="126"/>
      <c r="O563" s="126"/>
      <c r="R563" s="121"/>
    </row>
    <row r="564" spans="1:18" ht="15">
      <c r="A564" s="333" t="s">
        <v>319</v>
      </c>
      <c r="B564" s="334" t="s">
        <v>1147</v>
      </c>
      <c r="C564" s="435" t="s">
        <v>335</v>
      </c>
      <c r="D564" s="333" t="s">
        <v>1149</v>
      </c>
      <c r="E564" s="334">
        <v>201512</v>
      </c>
      <c r="F564" s="335">
        <v>81.93</v>
      </c>
      <c r="G564" s="333">
        <f t="shared" si="57"/>
        <v>4</v>
      </c>
      <c r="H564" s="382">
        <v>1.3083000000000001E-3</v>
      </c>
      <c r="I564" s="335">
        <f t="shared" si="58"/>
        <v>0.43</v>
      </c>
      <c r="J564" s="396">
        <f t="shared" si="59"/>
        <v>1.29</v>
      </c>
      <c r="N564" s="126"/>
      <c r="O564" s="126"/>
      <c r="R564" s="121"/>
    </row>
    <row r="565" spans="1:18" ht="15">
      <c r="A565" s="333" t="s">
        <v>319</v>
      </c>
      <c r="B565" s="334" t="s">
        <v>1150</v>
      </c>
      <c r="C565" s="435" t="s">
        <v>338</v>
      </c>
      <c r="D565" s="333" t="s">
        <v>1151</v>
      </c>
      <c r="E565" s="334">
        <v>201512</v>
      </c>
      <c r="F565" s="335">
        <v>9922.2999999999993</v>
      </c>
      <c r="G565" s="333">
        <f t="shared" si="57"/>
        <v>4</v>
      </c>
      <c r="H565" s="382">
        <v>1.3083000000000001E-3</v>
      </c>
      <c r="I565" s="335">
        <f t="shared" si="58"/>
        <v>51.93</v>
      </c>
      <c r="J565" s="396">
        <f t="shared" si="59"/>
        <v>155.78</v>
      </c>
      <c r="N565" s="126"/>
      <c r="O565" s="126"/>
      <c r="R565" s="121"/>
    </row>
    <row r="566" spans="1:18" ht="15">
      <c r="A566" s="333" t="s">
        <v>319</v>
      </c>
      <c r="B566" s="334" t="s">
        <v>1150</v>
      </c>
      <c r="C566" s="435" t="s">
        <v>338</v>
      </c>
      <c r="D566" s="333" t="s">
        <v>1151</v>
      </c>
      <c r="E566" s="334">
        <v>201512</v>
      </c>
      <c r="F566" s="335">
        <v>400436.29</v>
      </c>
      <c r="G566" s="333">
        <f t="shared" si="57"/>
        <v>4</v>
      </c>
      <c r="H566" s="382">
        <v>1.3083000000000001E-3</v>
      </c>
      <c r="I566" s="335">
        <f t="shared" si="58"/>
        <v>2095.56</v>
      </c>
      <c r="J566" s="396">
        <f t="shared" si="59"/>
        <v>6286.69</v>
      </c>
      <c r="N566" s="126"/>
      <c r="O566" s="126"/>
      <c r="R566" s="121"/>
    </row>
    <row r="567" spans="1:18">
      <c r="A567" s="333" t="s">
        <v>319</v>
      </c>
      <c r="B567" s="334" t="s">
        <v>893</v>
      </c>
      <c r="C567" s="434" t="s">
        <v>338</v>
      </c>
      <c r="D567" s="333" t="s">
        <v>894</v>
      </c>
      <c r="E567" s="334">
        <v>201509</v>
      </c>
      <c r="F567" s="335">
        <v>44753.62</v>
      </c>
      <c r="G567" s="333">
        <f t="shared" si="57"/>
        <v>7</v>
      </c>
      <c r="H567" s="382">
        <v>1.3083000000000001E-3</v>
      </c>
      <c r="I567" s="335">
        <f t="shared" si="58"/>
        <v>409.86</v>
      </c>
      <c r="J567" s="396">
        <f t="shared" si="59"/>
        <v>702.61</v>
      </c>
      <c r="N567" s="126"/>
      <c r="O567" s="126"/>
      <c r="R567" s="121"/>
    </row>
    <row r="568" spans="1:18">
      <c r="A568" s="333" t="s">
        <v>319</v>
      </c>
      <c r="B568" s="334" t="s">
        <v>893</v>
      </c>
      <c r="C568" s="434" t="s">
        <v>338</v>
      </c>
      <c r="D568" s="333" t="s">
        <v>894</v>
      </c>
      <c r="E568" s="334">
        <v>201509</v>
      </c>
      <c r="F568" s="335">
        <v>11424.95</v>
      </c>
      <c r="G568" s="333">
        <f t="shared" si="57"/>
        <v>7</v>
      </c>
      <c r="H568" s="382">
        <v>1.3083000000000001E-3</v>
      </c>
      <c r="I568" s="335">
        <f t="shared" si="58"/>
        <v>104.63</v>
      </c>
      <c r="J568" s="396">
        <f t="shared" si="59"/>
        <v>179.37</v>
      </c>
      <c r="N568" s="126"/>
      <c r="O568" s="126"/>
      <c r="R568" s="121"/>
    </row>
    <row r="569" spans="1:18" ht="15">
      <c r="A569" s="333" t="s">
        <v>319</v>
      </c>
      <c r="B569" s="334" t="s">
        <v>893</v>
      </c>
      <c r="C569" s="435" t="s">
        <v>338</v>
      </c>
      <c r="D569" s="333" t="s">
        <v>894</v>
      </c>
      <c r="E569" s="334">
        <v>201510</v>
      </c>
      <c r="F569" s="335">
        <v>-258.39</v>
      </c>
      <c r="G569" s="333">
        <f t="shared" si="57"/>
        <v>6</v>
      </c>
      <c r="H569" s="382">
        <v>1.3083000000000001E-3</v>
      </c>
      <c r="I569" s="335">
        <f t="shared" si="58"/>
        <v>-2.0299999999999998</v>
      </c>
      <c r="J569" s="396">
        <f t="shared" si="59"/>
        <v>-4.0599999999999996</v>
      </c>
      <c r="N569" s="126"/>
      <c r="O569" s="126"/>
      <c r="R569" s="121"/>
    </row>
    <row r="570" spans="1:18" ht="15">
      <c r="A570" s="333" t="s">
        <v>319</v>
      </c>
      <c r="B570" s="334" t="s">
        <v>893</v>
      </c>
      <c r="C570" s="435" t="s">
        <v>338</v>
      </c>
      <c r="D570" s="333" t="s">
        <v>894</v>
      </c>
      <c r="E570" s="334">
        <v>201510</v>
      </c>
      <c r="F570" s="335">
        <v>-15.52</v>
      </c>
      <c r="G570" s="333">
        <f t="shared" si="57"/>
        <v>6</v>
      </c>
      <c r="H570" s="382">
        <v>1.3083000000000001E-3</v>
      </c>
      <c r="I570" s="335">
        <f t="shared" si="58"/>
        <v>-0.12</v>
      </c>
      <c r="J570" s="396">
        <f t="shared" si="59"/>
        <v>-0.24</v>
      </c>
      <c r="N570" s="126"/>
      <c r="O570" s="126"/>
      <c r="R570" s="121"/>
    </row>
    <row r="571" spans="1:18">
      <c r="A571" s="333" t="s">
        <v>319</v>
      </c>
      <c r="B571" s="334" t="s">
        <v>1152</v>
      </c>
      <c r="C571" s="434" t="s">
        <v>338</v>
      </c>
      <c r="D571" s="333" t="s">
        <v>1153</v>
      </c>
      <c r="E571" s="334">
        <v>201509</v>
      </c>
      <c r="F571" s="335">
        <v>207224.86000000002</v>
      </c>
      <c r="G571" s="333">
        <f t="shared" si="57"/>
        <v>7</v>
      </c>
      <c r="H571" s="382">
        <v>1.3083000000000001E-3</v>
      </c>
      <c r="I571" s="335">
        <f t="shared" si="58"/>
        <v>1897.79</v>
      </c>
      <c r="J571" s="396">
        <f t="shared" si="59"/>
        <v>3253.35</v>
      </c>
      <c r="N571" s="126"/>
      <c r="O571" s="126"/>
      <c r="R571" s="121"/>
    </row>
    <row r="572" spans="1:18">
      <c r="A572" s="333" t="s">
        <v>319</v>
      </c>
      <c r="B572" s="334" t="s">
        <v>1152</v>
      </c>
      <c r="C572" s="434" t="s">
        <v>338</v>
      </c>
      <c r="D572" s="333" t="s">
        <v>1153</v>
      </c>
      <c r="E572" s="334">
        <v>201509</v>
      </c>
      <c r="F572" s="335">
        <v>5106.34</v>
      </c>
      <c r="G572" s="333">
        <f t="shared" si="57"/>
        <v>7</v>
      </c>
      <c r="H572" s="382">
        <v>1.3083000000000001E-3</v>
      </c>
      <c r="I572" s="335">
        <f t="shared" si="58"/>
        <v>46.76</v>
      </c>
      <c r="J572" s="396">
        <f t="shared" si="59"/>
        <v>80.17</v>
      </c>
      <c r="N572" s="126"/>
      <c r="O572" s="126"/>
      <c r="R572" s="121"/>
    </row>
    <row r="573" spans="1:18" ht="15">
      <c r="A573" s="333" t="s">
        <v>319</v>
      </c>
      <c r="B573" s="334" t="s">
        <v>1152</v>
      </c>
      <c r="C573" s="435" t="s">
        <v>338</v>
      </c>
      <c r="D573" s="333" t="s">
        <v>1153</v>
      </c>
      <c r="E573" s="334">
        <v>201510</v>
      </c>
      <c r="F573" s="335">
        <v>328.21</v>
      </c>
      <c r="G573" s="333">
        <f t="shared" si="57"/>
        <v>6</v>
      </c>
      <c r="H573" s="382">
        <v>1.3083000000000001E-3</v>
      </c>
      <c r="I573" s="335">
        <f t="shared" si="58"/>
        <v>2.58</v>
      </c>
      <c r="J573" s="396">
        <f t="shared" si="59"/>
        <v>5.15</v>
      </c>
      <c r="N573" s="126"/>
      <c r="O573" s="126"/>
      <c r="R573" s="121"/>
    </row>
    <row r="574" spans="1:18" ht="15">
      <c r="A574" s="333" t="s">
        <v>319</v>
      </c>
      <c r="B574" s="334" t="s">
        <v>1152</v>
      </c>
      <c r="C574" s="435" t="s">
        <v>338</v>
      </c>
      <c r="D574" s="333" t="s">
        <v>1153</v>
      </c>
      <c r="E574" s="334">
        <v>201510</v>
      </c>
      <c r="F574" s="335">
        <v>8.1</v>
      </c>
      <c r="G574" s="333">
        <f t="shared" si="57"/>
        <v>6</v>
      </c>
      <c r="H574" s="382">
        <v>1.3083000000000001E-3</v>
      </c>
      <c r="I574" s="335">
        <f t="shared" si="58"/>
        <v>0.06</v>
      </c>
      <c r="J574" s="396">
        <f t="shared" si="59"/>
        <v>0.13</v>
      </c>
      <c r="N574" s="126"/>
      <c r="O574" s="126"/>
      <c r="R574" s="121"/>
    </row>
    <row r="575" spans="1:18" ht="15">
      <c r="A575" s="333" t="s">
        <v>319</v>
      </c>
      <c r="B575" s="334" t="s">
        <v>1152</v>
      </c>
      <c r="C575" s="435" t="s">
        <v>338</v>
      </c>
      <c r="D575" s="333" t="s">
        <v>1153</v>
      </c>
      <c r="E575" s="334">
        <v>201511</v>
      </c>
      <c r="F575" s="335">
        <v>-1453.94</v>
      </c>
      <c r="G575" s="333">
        <f t="shared" si="57"/>
        <v>5</v>
      </c>
      <c r="H575" s="382">
        <v>1.3083000000000001E-3</v>
      </c>
      <c r="I575" s="335">
        <f t="shared" si="58"/>
        <v>-9.51</v>
      </c>
      <c r="J575" s="396">
        <f t="shared" si="59"/>
        <v>-22.83</v>
      </c>
      <c r="N575" s="126"/>
      <c r="O575" s="126"/>
      <c r="R575" s="121"/>
    </row>
    <row r="576" spans="1:18" ht="15">
      <c r="A576" s="333" t="s">
        <v>319</v>
      </c>
      <c r="B576" s="334" t="s">
        <v>1152</v>
      </c>
      <c r="C576" s="435" t="s">
        <v>338</v>
      </c>
      <c r="D576" s="333" t="s">
        <v>1153</v>
      </c>
      <c r="E576" s="334">
        <v>201511</v>
      </c>
      <c r="F576" s="335">
        <v>-35.83</v>
      </c>
      <c r="G576" s="333">
        <f t="shared" si="57"/>
        <v>5</v>
      </c>
      <c r="H576" s="382">
        <v>1.3083000000000001E-3</v>
      </c>
      <c r="I576" s="335">
        <f t="shared" si="58"/>
        <v>-0.23</v>
      </c>
      <c r="J576" s="396">
        <f t="shared" si="59"/>
        <v>-0.56000000000000005</v>
      </c>
      <c r="N576" s="126"/>
      <c r="O576" s="126"/>
      <c r="R576" s="121"/>
    </row>
    <row r="577" spans="1:18" ht="15">
      <c r="A577" s="333" t="s">
        <v>319</v>
      </c>
      <c r="B577" s="334" t="s">
        <v>1152</v>
      </c>
      <c r="C577" s="435" t="s">
        <v>338</v>
      </c>
      <c r="D577" s="333" t="s">
        <v>1153</v>
      </c>
      <c r="E577" s="334">
        <v>201512</v>
      </c>
      <c r="F577" s="335">
        <v>0.71</v>
      </c>
      <c r="G577" s="333">
        <f t="shared" si="57"/>
        <v>4</v>
      </c>
      <c r="H577" s="382">
        <v>1.3083000000000001E-3</v>
      </c>
      <c r="I577" s="335">
        <f t="shared" si="58"/>
        <v>0</v>
      </c>
      <c r="J577" s="396">
        <f t="shared" si="59"/>
        <v>0.01</v>
      </c>
      <c r="N577" s="126"/>
      <c r="O577" s="126"/>
      <c r="R577" s="121"/>
    </row>
    <row r="578" spans="1:18" ht="15">
      <c r="A578" s="333" t="s">
        <v>319</v>
      </c>
      <c r="B578" s="334" t="s">
        <v>1152</v>
      </c>
      <c r="C578" s="435" t="s">
        <v>338</v>
      </c>
      <c r="D578" s="333" t="s">
        <v>1153</v>
      </c>
      <c r="E578" s="334">
        <v>201512</v>
      </c>
      <c r="F578" s="335">
        <v>28.63</v>
      </c>
      <c r="G578" s="333">
        <f t="shared" si="57"/>
        <v>4</v>
      </c>
      <c r="H578" s="382">
        <v>1.3083000000000001E-3</v>
      </c>
      <c r="I578" s="335">
        <f t="shared" si="58"/>
        <v>0.15</v>
      </c>
      <c r="J578" s="396">
        <f t="shared" si="59"/>
        <v>0.45</v>
      </c>
      <c r="N578" s="126"/>
      <c r="O578" s="126"/>
      <c r="R578" s="121"/>
    </row>
    <row r="579" spans="1:18" ht="15">
      <c r="A579" s="333" t="s">
        <v>319</v>
      </c>
      <c r="B579" s="334" t="s">
        <v>1154</v>
      </c>
      <c r="C579" s="435" t="s">
        <v>338</v>
      </c>
      <c r="D579" s="333" t="s">
        <v>1155</v>
      </c>
      <c r="E579" s="334">
        <v>201511</v>
      </c>
      <c r="F579" s="335">
        <v>1596.26</v>
      </c>
      <c r="G579" s="333">
        <f t="shared" si="57"/>
        <v>5</v>
      </c>
      <c r="H579" s="382">
        <v>1.3083000000000001E-3</v>
      </c>
      <c r="I579" s="335">
        <f t="shared" si="58"/>
        <v>10.44</v>
      </c>
      <c r="J579" s="396">
        <f t="shared" si="59"/>
        <v>25.06</v>
      </c>
      <c r="N579" s="126"/>
      <c r="O579" s="126"/>
      <c r="R579" s="121"/>
    </row>
    <row r="580" spans="1:18" ht="15">
      <c r="A580" s="333" t="s">
        <v>319</v>
      </c>
      <c r="B580" s="334" t="s">
        <v>1154</v>
      </c>
      <c r="C580" s="435" t="s">
        <v>338</v>
      </c>
      <c r="D580" s="333" t="s">
        <v>1155</v>
      </c>
      <c r="E580" s="334">
        <v>201511</v>
      </c>
      <c r="F580" s="335">
        <v>66.59</v>
      </c>
      <c r="G580" s="333">
        <f t="shared" si="57"/>
        <v>5</v>
      </c>
      <c r="H580" s="382">
        <v>1.3083000000000001E-3</v>
      </c>
      <c r="I580" s="335">
        <f t="shared" si="58"/>
        <v>0.44</v>
      </c>
      <c r="J580" s="396">
        <f t="shared" si="59"/>
        <v>1.05</v>
      </c>
      <c r="N580" s="126"/>
      <c r="O580" s="126"/>
      <c r="R580" s="121"/>
    </row>
    <row r="581" spans="1:18">
      <c r="A581" s="333" t="s">
        <v>319</v>
      </c>
      <c r="B581" s="334" t="s">
        <v>1041</v>
      </c>
      <c r="C581" s="434" t="s">
        <v>338</v>
      </c>
      <c r="D581" s="333" t="s">
        <v>1156</v>
      </c>
      <c r="E581" s="334">
        <v>201509</v>
      </c>
      <c r="F581" s="335">
        <v>-1193.73</v>
      </c>
      <c r="G581" s="333">
        <f t="shared" si="57"/>
        <v>7</v>
      </c>
      <c r="H581" s="382">
        <v>1.3083000000000001E-3</v>
      </c>
      <c r="I581" s="335">
        <f t="shared" si="58"/>
        <v>-10.93</v>
      </c>
      <c r="J581" s="396">
        <f t="shared" si="59"/>
        <v>-18.739999999999998</v>
      </c>
      <c r="N581" s="126"/>
      <c r="O581" s="126"/>
      <c r="R581" s="121"/>
    </row>
    <row r="582" spans="1:18">
      <c r="A582" s="333" t="s">
        <v>319</v>
      </c>
      <c r="B582" s="334" t="s">
        <v>1041</v>
      </c>
      <c r="C582" s="434" t="s">
        <v>338</v>
      </c>
      <c r="D582" s="333" t="s">
        <v>1156</v>
      </c>
      <c r="E582" s="334">
        <v>201509</v>
      </c>
      <c r="F582" s="335">
        <v>-109.02</v>
      </c>
      <c r="G582" s="333">
        <f t="shared" ref="G582:G644" si="60">VLOOKUP(E582,$N$6:$O$35,2,FALSE)</f>
        <v>7</v>
      </c>
      <c r="H582" s="382">
        <v>1.3083000000000001E-3</v>
      </c>
      <c r="I582" s="335">
        <f t="shared" si="58"/>
        <v>-1</v>
      </c>
      <c r="J582" s="396">
        <f t="shared" si="59"/>
        <v>-1.71</v>
      </c>
      <c r="N582" s="126"/>
      <c r="O582" s="126"/>
      <c r="R582" s="121"/>
    </row>
    <row r="583" spans="1:18" ht="15">
      <c r="A583" s="333" t="s">
        <v>319</v>
      </c>
      <c r="B583" s="334" t="s">
        <v>1041</v>
      </c>
      <c r="C583" s="435" t="s">
        <v>338</v>
      </c>
      <c r="D583" s="333" t="s">
        <v>1042</v>
      </c>
      <c r="E583" s="334">
        <v>201510</v>
      </c>
      <c r="F583" s="335">
        <v>52.48</v>
      </c>
      <c r="G583" s="333">
        <f t="shared" si="60"/>
        <v>6</v>
      </c>
      <c r="H583" s="382">
        <v>1.3083000000000001E-3</v>
      </c>
      <c r="I583" s="335">
        <f t="shared" si="58"/>
        <v>0.41</v>
      </c>
      <c r="J583" s="396">
        <f t="shared" si="59"/>
        <v>0.82</v>
      </c>
      <c r="N583" s="126"/>
      <c r="O583" s="126"/>
      <c r="R583" s="121"/>
    </row>
    <row r="584" spans="1:18" ht="15">
      <c r="A584" s="333" t="s">
        <v>319</v>
      </c>
      <c r="B584" s="334" t="s">
        <v>1041</v>
      </c>
      <c r="C584" s="435" t="s">
        <v>338</v>
      </c>
      <c r="D584" s="333" t="s">
        <v>1042</v>
      </c>
      <c r="E584" s="334">
        <v>201510</v>
      </c>
      <c r="F584" s="335">
        <v>4.8</v>
      </c>
      <c r="G584" s="333">
        <f t="shared" si="60"/>
        <v>6</v>
      </c>
      <c r="H584" s="382">
        <v>1.3083000000000001E-3</v>
      </c>
      <c r="I584" s="335">
        <f t="shared" si="58"/>
        <v>0.04</v>
      </c>
      <c r="J584" s="396">
        <f t="shared" si="59"/>
        <v>0.08</v>
      </c>
      <c r="N584" s="126"/>
      <c r="O584" s="126"/>
      <c r="R584" s="121"/>
    </row>
    <row r="585" spans="1:18" ht="15">
      <c r="A585" s="333" t="s">
        <v>319</v>
      </c>
      <c r="B585" s="334" t="s">
        <v>1041</v>
      </c>
      <c r="C585" s="435" t="s">
        <v>338</v>
      </c>
      <c r="D585" s="333" t="s">
        <v>1042</v>
      </c>
      <c r="E585" s="334">
        <v>201511</v>
      </c>
      <c r="F585" s="335">
        <v>-4.5599999999999996</v>
      </c>
      <c r="G585" s="333">
        <f t="shared" si="60"/>
        <v>5</v>
      </c>
      <c r="H585" s="382">
        <v>1.3083000000000001E-3</v>
      </c>
      <c r="I585" s="335">
        <f t="shared" si="58"/>
        <v>-0.03</v>
      </c>
      <c r="J585" s="396">
        <f t="shared" si="59"/>
        <v>-7.0000000000000007E-2</v>
      </c>
      <c r="N585" s="126"/>
      <c r="O585" s="126"/>
      <c r="R585" s="121"/>
    </row>
    <row r="586" spans="1:18" ht="15">
      <c r="A586" s="333" t="s">
        <v>319</v>
      </c>
      <c r="B586" s="334" t="s">
        <v>1041</v>
      </c>
      <c r="C586" s="435" t="s">
        <v>338</v>
      </c>
      <c r="D586" s="333" t="s">
        <v>1042</v>
      </c>
      <c r="E586" s="334">
        <v>201511</v>
      </c>
      <c r="F586" s="335">
        <v>4.49</v>
      </c>
      <c r="G586" s="333">
        <f t="shared" si="60"/>
        <v>5</v>
      </c>
      <c r="H586" s="382">
        <v>1.3083000000000001E-3</v>
      </c>
      <c r="I586" s="335">
        <f t="shared" si="58"/>
        <v>0.03</v>
      </c>
      <c r="J586" s="396">
        <f t="shared" si="59"/>
        <v>7.0000000000000007E-2</v>
      </c>
      <c r="N586" s="126"/>
      <c r="O586" s="126"/>
      <c r="R586" s="121"/>
    </row>
    <row r="587" spans="1:18" ht="15">
      <c r="A587" s="333" t="s">
        <v>319</v>
      </c>
      <c r="B587" s="334" t="s">
        <v>1041</v>
      </c>
      <c r="C587" s="435" t="s">
        <v>338</v>
      </c>
      <c r="D587" s="333" t="s">
        <v>1042</v>
      </c>
      <c r="E587" s="334">
        <v>201512</v>
      </c>
      <c r="F587" s="335">
        <v>1.07</v>
      </c>
      <c r="G587" s="333">
        <f t="shared" si="60"/>
        <v>4</v>
      </c>
      <c r="H587" s="382">
        <v>1.3083000000000001E-3</v>
      </c>
      <c r="I587" s="335">
        <f t="shared" si="58"/>
        <v>0.01</v>
      </c>
      <c r="J587" s="396">
        <f t="shared" si="59"/>
        <v>0.02</v>
      </c>
      <c r="N587" s="126"/>
      <c r="O587" s="126"/>
      <c r="R587" s="121"/>
    </row>
    <row r="588" spans="1:18" ht="15">
      <c r="A588" s="333" t="s">
        <v>319</v>
      </c>
      <c r="B588" s="334" t="s">
        <v>1041</v>
      </c>
      <c r="C588" s="435" t="s">
        <v>338</v>
      </c>
      <c r="D588" s="333" t="s">
        <v>1042</v>
      </c>
      <c r="E588" s="334">
        <v>201512</v>
      </c>
      <c r="F588" s="335">
        <v>9.66</v>
      </c>
      <c r="G588" s="333">
        <f t="shared" si="60"/>
        <v>4</v>
      </c>
      <c r="H588" s="382">
        <v>1.3083000000000001E-3</v>
      </c>
      <c r="I588" s="335">
        <f>ROUND(F588*G588*H588,2)</f>
        <v>0.05</v>
      </c>
      <c r="J588" s="396">
        <f>ROUND(F588*H588*12,2)</f>
        <v>0.15</v>
      </c>
      <c r="N588" s="126"/>
      <c r="O588" s="126"/>
      <c r="R588" s="121"/>
    </row>
    <row r="589" spans="1:18">
      <c r="A589" s="333" t="s">
        <v>319</v>
      </c>
      <c r="B589" s="334" t="s">
        <v>997</v>
      </c>
      <c r="C589" s="434" t="s">
        <v>338</v>
      </c>
      <c r="D589" s="333" t="s">
        <v>1157</v>
      </c>
      <c r="E589" s="334">
        <v>201509</v>
      </c>
      <c r="F589" s="335">
        <v>-754.32</v>
      </c>
      <c r="G589" s="333">
        <f t="shared" si="60"/>
        <v>7</v>
      </c>
      <c r="H589" s="382">
        <v>1.3083000000000001E-3</v>
      </c>
      <c r="I589" s="335">
        <f t="shared" ref="I589:I644" si="61">ROUND(F589*G589*H589,2)</f>
        <v>-6.91</v>
      </c>
      <c r="J589" s="396">
        <f t="shared" ref="J589:J644" si="62">ROUND(F589*H589*12,2)</f>
        <v>-11.84</v>
      </c>
      <c r="N589" s="126"/>
      <c r="O589" s="126"/>
      <c r="R589" s="121"/>
    </row>
    <row r="590" spans="1:18">
      <c r="A590" s="333" t="s">
        <v>319</v>
      </c>
      <c r="B590" s="334" t="s">
        <v>997</v>
      </c>
      <c r="C590" s="434" t="s">
        <v>338</v>
      </c>
      <c r="D590" s="333" t="s">
        <v>1157</v>
      </c>
      <c r="E590" s="334">
        <v>201509</v>
      </c>
      <c r="F590" s="335">
        <v>-17.72</v>
      </c>
      <c r="G590" s="333">
        <f t="shared" si="60"/>
        <v>7</v>
      </c>
      <c r="H590" s="382">
        <v>1.3083000000000001E-3</v>
      </c>
      <c r="I590" s="335">
        <f t="shared" si="61"/>
        <v>-0.16</v>
      </c>
      <c r="J590" s="396">
        <f t="shared" si="62"/>
        <v>-0.28000000000000003</v>
      </c>
      <c r="N590" s="126"/>
      <c r="O590" s="126"/>
      <c r="R590" s="121"/>
    </row>
    <row r="591" spans="1:18">
      <c r="A591" s="333" t="s">
        <v>319</v>
      </c>
      <c r="B591" s="334" t="s">
        <v>1158</v>
      </c>
      <c r="C591" s="434" t="s">
        <v>338</v>
      </c>
      <c r="D591" s="333" t="s">
        <v>1159</v>
      </c>
      <c r="E591" s="334">
        <v>201509</v>
      </c>
      <c r="F591" s="335">
        <v>32723.7</v>
      </c>
      <c r="G591" s="333">
        <f t="shared" si="60"/>
        <v>7</v>
      </c>
      <c r="H591" s="382">
        <v>1.3083000000000001E-3</v>
      </c>
      <c r="I591" s="335">
        <f t="shared" si="61"/>
        <v>299.69</v>
      </c>
      <c r="J591" s="396">
        <f t="shared" si="62"/>
        <v>513.75</v>
      </c>
      <c r="N591" s="126"/>
      <c r="O591" s="126"/>
      <c r="R591" s="121"/>
    </row>
    <row r="592" spans="1:18">
      <c r="A592" s="333" t="s">
        <v>319</v>
      </c>
      <c r="B592" s="334" t="s">
        <v>1158</v>
      </c>
      <c r="C592" s="434" t="s">
        <v>338</v>
      </c>
      <c r="D592" s="333" t="s">
        <v>1159</v>
      </c>
      <c r="E592" s="334">
        <v>201509</v>
      </c>
      <c r="F592" s="335">
        <v>1565.71</v>
      </c>
      <c r="G592" s="333">
        <f t="shared" si="60"/>
        <v>7</v>
      </c>
      <c r="H592" s="382">
        <v>1.3083000000000001E-3</v>
      </c>
      <c r="I592" s="335">
        <f t="shared" si="61"/>
        <v>14.34</v>
      </c>
      <c r="J592" s="396">
        <f t="shared" si="62"/>
        <v>24.58</v>
      </c>
      <c r="N592" s="126"/>
      <c r="O592" s="126"/>
      <c r="R592" s="121"/>
    </row>
    <row r="593" spans="1:18" ht="15">
      <c r="A593" s="333" t="s">
        <v>319</v>
      </c>
      <c r="B593" s="334" t="s">
        <v>1158</v>
      </c>
      <c r="C593" s="435" t="s">
        <v>338</v>
      </c>
      <c r="D593" s="333" t="s">
        <v>1160</v>
      </c>
      <c r="E593" s="334">
        <v>201510</v>
      </c>
      <c r="F593" s="335">
        <v>659.67</v>
      </c>
      <c r="G593" s="333">
        <f t="shared" si="60"/>
        <v>6</v>
      </c>
      <c r="H593" s="382">
        <v>1.3083000000000001E-3</v>
      </c>
      <c r="I593" s="335">
        <f t="shared" si="61"/>
        <v>5.18</v>
      </c>
      <c r="J593" s="396">
        <f t="shared" si="62"/>
        <v>10.36</v>
      </c>
      <c r="N593" s="126"/>
      <c r="O593" s="126"/>
      <c r="R593" s="121"/>
    </row>
    <row r="594" spans="1:18" ht="15">
      <c r="A594" s="333" t="s">
        <v>319</v>
      </c>
      <c r="B594" s="334" t="s">
        <v>1158</v>
      </c>
      <c r="C594" s="435" t="s">
        <v>338</v>
      </c>
      <c r="D594" s="333" t="s">
        <v>1160</v>
      </c>
      <c r="E594" s="334">
        <v>201510</v>
      </c>
      <c r="F594" s="335">
        <v>31.55</v>
      </c>
      <c r="G594" s="333">
        <f t="shared" si="60"/>
        <v>6</v>
      </c>
      <c r="H594" s="382">
        <v>1.3083000000000001E-3</v>
      </c>
      <c r="I594" s="335">
        <f t="shared" si="61"/>
        <v>0.25</v>
      </c>
      <c r="J594" s="396">
        <f t="shared" si="62"/>
        <v>0.5</v>
      </c>
      <c r="N594" s="126"/>
      <c r="O594" s="126"/>
      <c r="R594" s="121"/>
    </row>
    <row r="595" spans="1:18" ht="15">
      <c r="A595" s="333" t="s">
        <v>319</v>
      </c>
      <c r="B595" s="334" t="s">
        <v>1158</v>
      </c>
      <c r="C595" s="435" t="s">
        <v>338</v>
      </c>
      <c r="D595" s="333" t="s">
        <v>1160</v>
      </c>
      <c r="E595" s="334">
        <v>201511</v>
      </c>
      <c r="F595" s="335">
        <v>-448.14</v>
      </c>
      <c r="G595" s="333">
        <f t="shared" si="60"/>
        <v>5</v>
      </c>
      <c r="H595" s="382">
        <v>1.3083000000000001E-3</v>
      </c>
      <c r="I595" s="335">
        <f t="shared" si="61"/>
        <v>-2.93</v>
      </c>
      <c r="J595" s="396">
        <f t="shared" si="62"/>
        <v>-7.04</v>
      </c>
      <c r="N595" s="126"/>
      <c r="O595" s="126"/>
      <c r="R595" s="121"/>
    </row>
    <row r="596" spans="1:18" ht="15">
      <c r="A596" s="333" t="s">
        <v>319</v>
      </c>
      <c r="B596" s="334" t="s">
        <v>1158</v>
      </c>
      <c r="C596" s="435" t="s">
        <v>338</v>
      </c>
      <c r="D596" s="333" t="s">
        <v>1160</v>
      </c>
      <c r="E596" s="334">
        <v>201511</v>
      </c>
      <c r="F596" s="335">
        <v>-21.44</v>
      </c>
      <c r="G596" s="333">
        <f t="shared" si="60"/>
        <v>5</v>
      </c>
      <c r="H596" s="382">
        <v>1.3083000000000001E-3</v>
      </c>
      <c r="I596" s="335">
        <f t="shared" si="61"/>
        <v>-0.14000000000000001</v>
      </c>
      <c r="J596" s="396">
        <f t="shared" si="62"/>
        <v>-0.34</v>
      </c>
      <c r="N596" s="126"/>
      <c r="O596" s="126"/>
      <c r="R596" s="121"/>
    </row>
    <row r="597" spans="1:18" ht="15">
      <c r="A597" s="333" t="s">
        <v>319</v>
      </c>
      <c r="B597" s="334" t="s">
        <v>1158</v>
      </c>
      <c r="C597" s="435" t="s">
        <v>338</v>
      </c>
      <c r="D597" s="333" t="s">
        <v>1160</v>
      </c>
      <c r="E597" s="334">
        <v>201512</v>
      </c>
      <c r="F597" s="335">
        <v>0.74</v>
      </c>
      <c r="G597" s="333">
        <f t="shared" si="60"/>
        <v>4</v>
      </c>
      <c r="H597" s="382">
        <v>1.3083000000000001E-3</v>
      </c>
      <c r="I597" s="335">
        <f t="shared" si="61"/>
        <v>0</v>
      </c>
      <c r="J597" s="396">
        <f t="shared" si="62"/>
        <v>0.01</v>
      </c>
      <c r="N597" s="126"/>
      <c r="O597" s="126"/>
      <c r="R597" s="121"/>
    </row>
    <row r="598" spans="1:18" ht="15">
      <c r="A598" s="333" t="s">
        <v>319</v>
      </c>
      <c r="B598" s="334" t="s">
        <v>1158</v>
      </c>
      <c r="C598" s="435" t="s">
        <v>338</v>
      </c>
      <c r="D598" s="333" t="s">
        <v>1160</v>
      </c>
      <c r="E598" s="334">
        <v>201512</v>
      </c>
      <c r="F598" s="335">
        <v>15.74</v>
      </c>
      <c r="G598" s="333">
        <f t="shared" si="60"/>
        <v>4</v>
      </c>
      <c r="H598" s="382">
        <v>1.3083000000000001E-3</v>
      </c>
      <c r="I598" s="335">
        <f t="shared" si="61"/>
        <v>0.08</v>
      </c>
      <c r="J598" s="396">
        <f t="shared" si="62"/>
        <v>0.25</v>
      </c>
      <c r="N598" s="126"/>
      <c r="O598" s="126"/>
      <c r="R598" s="121"/>
    </row>
    <row r="599" spans="1:18" ht="15">
      <c r="A599" s="333" t="s">
        <v>319</v>
      </c>
      <c r="B599" s="334" t="s">
        <v>1161</v>
      </c>
      <c r="C599" s="435" t="s">
        <v>335</v>
      </c>
      <c r="D599" s="333" t="s">
        <v>1162</v>
      </c>
      <c r="E599" s="334">
        <v>201512</v>
      </c>
      <c r="F599" s="335">
        <v>39428.370000000003</v>
      </c>
      <c r="G599" s="333">
        <f t="shared" si="60"/>
        <v>4</v>
      </c>
      <c r="H599" s="382">
        <v>1.3083000000000001E-3</v>
      </c>
      <c r="I599" s="335">
        <f t="shared" si="61"/>
        <v>206.34</v>
      </c>
      <c r="J599" s="396">
        <f t="shared" si="62"/>
        <v>619.01</v>
      </c>
      <c r="N599" s="126"/>
      <c r="O599" s="126"/>
      <c r="R599" s="121"/>
    </row>
    <row r="600" spans="1:18" ht="15">
      <c r="A600" s="333" t="s">
        <v>319</v>
      </c>
      <c r="B600" s="334" t="s">
        <v>1161</v>
      </c>
      <c r="C600" s="435" t="s">
        <v>335</v>
      </c>
      <c r="D600" s="333" t="s">
        <v>1162</v>
      </c>
      <c r="E600" s="334">
        <v>201512</v>
      </c>
      <c r="F600" s="335">
        <v>476956.19</v>
      </c>
      <c r="G600" s="333">
        <f t="shared" si="60"/>
        <v>4</v>
      </c>
      <c r="H600" s="382">
        <v>1.3083000000000001E-3</v>
      </c>
      <c r="I600" s="335">
        <f t="shared" si="61"/>
        <v>2496.0100000000002</v>
      </c>
      <c r="J600" s="396">
        <f t="shared" si="62"/>
        <v>7488.02</v>
      </c>
      <c r="N600" s="126"/>
      <c r="O600" s="126"/>
      <c r="R600" s="121"/>
    </row>
    <row r="601" spans="1:18">
      <c r="A601" s="333" t="s">
        <v>326</v>
      </c>
      <c r="B601" s="334" t="s">
        <v>1163</v>
      </c>
      <c r="C601" s="434" t="s">
        <v>335</v>
      </c>
      <c r="D601" s="333" t="s">
        <v>1164</v>
      </c>
      <c r="E601" s="334">
        <v>201509</v>
      </c>
      <c r="F601" s="335">
        <v>6650.31</v>
      </c>
      <c r="G601" s="333">
        <f t="shared" si="60"/>
        <v>7</v>
      </c>
      <c r="H601" s="382">
        <v>1.1999999999999999E-3</v>
      </c>
      <c r="I601" s="335">
        <f t="shared" si="61"/>
        <v>55.86</v>
      </c>
      <c r="J601" s="396">
        <f t="shared" si="62"/>
        <v>95.76</v>
      </c>
      <c r="N601" s="126"/>
      <c r="O601" s="126"/>
      <c r="R601" s="121"/>
    </row>
    <row r="602" spans="1:18">
      <c r="A602" s="333" t="s">
        <v>319</v>
      </c>
      <c r="B602" s="334" t="s">
        <v>1163</v>
      </c>
      <c r="C602" s="434" t="s">
        <v>335</v>
      </c>
      <c r="D602" s="333" t="s">
        <v>1164</v>
      </c>
      <c r="E602" s="334">
        <v>201509</v>
      </c>
      <c r="F602" s="335">
        <v>341419.16000000003</v>
      </c>
      <c r="G602" s="333">
        <f t="shared" si="60"/>
        <v>7</v>
      </c>
      <c r="H602" s="382">
        <v>1.3083000000000001E-3</v>
      </c>
      <c r="I602" s="335">
        <f t="shared" si="61"/>
        <v>3126.75</v>
      </c>
      <c r="J602" s="396">
        <f t="shared" si="62"/>
        <v>5360.14</v>
      </c>
      <c r="N602" s="126"/>
      <c r="O602" s="126"/>
      <c r="R602" s="121"/>
    </row>
    <row r="603" spans="1:18">
      <c r="A603" s="333" t="s">
        <v>319</v>
      </c>
      <c r="B603" s="334" t="s">
        <v>1163</v>
      </c>
      <c r="C603" s="434" t="s">
        <v>335</v>
      </c>
      <c r="D603" s="333" t="s">
        <v>1164</v>
      </c>
      <c r="E603" s="334">
        <v>201509</v>
      </c>
      <c r="F603" s="335">
        <v>71756.88</v>
      </c>
      <c r="G603" s="333">
        <f t="shared" si="60"/>
        <v>7</v>
      </c>
      <c r="H603" s="382">
        <v>1.3083000000000001E-3</v>
      </c>
      <c r="I603" s="335">
        <f t="shared" si="61"/>
        <v>657.16</v>
      </c>
      <c r="J603" s="396">
        <f t="shared" si="62"/>
        <v>1126.55</v>
      </c>
      <c r="N603" s="126"/>
      <c r="O603" s="126"/>
      <c r="R603" s="121"/>
    </row>
    <row r="604" spans="1:18" ht="15">
      <c r="A604" s="333" t="s">
        <v>326</v>
      </c>
      <c r="B604" s="334" t="s">
        <v>1163</v>
      </c>
      <c r="C604" s="435" t="s">
        <v>335</v>
      </c>
      <c r="D604" s="333" t="s">
        <v>1164</v>
      </c>
      <c r="E604" s="334">
        <v>201510</v>
      </c>
      <c r="F604" s="335">
        <v>-198.44</v>
      </c>
      <c r="G604" s="333">
        <f t="shared" si="60"/>
        <v>6</v>
      </c>
      <c r="H604" s="382">
        <v>1.1999999999999999E-3</v>
      </c>
      <c r="I604" s="335">
        <f t="shared" si="61"/>
        <v>-1.43</v>
      </c>
      <c r="J604" s="396">
        <f t="shared" si="62"/>
        <v>-2.86</v>
      </c>
      <c r="N604" s="126"/>
      <c r="O604" s="126"/>
      <c r="R604" s="121"/>
    </row>
    <row r="605" spans="1:18" ht="15">
      <c r="A605" s="333" t="s">
        <v>319</v>
      </c>
      <c r="B605" s="334" t="s">
        <v>1163</v>
      </c>
      <c r="C605" s="435" t="s">
        <v>335</v>
      </c>
      <c r="D605" s="333" t="s">
        <v>1164</v>
      </c>
      <c r="E605" s="334">
        <v>201510</v>
      </c>
      <c r="F605" s="335">
        <v>-10188.42</v>
      </c>
      <c r="G605" s="333">
        <f t="shared" si="60"/>
        <v>6</v>
      </c>
      <c r="H605" s="382">
        <v>1.3083000000000001E-3</v>
      </c>
      <c r="I605" s="335">
        <f t="shared" si="61"/>
        <v>-79.98</v>
      </c>
      <c r="J605" s="396">
        <f t="shared" si="62"/>
        <v>-159.94999999999999</v>
      </c>
      <c r="N605" s="126"/>
      <c r="O605" s="126"/>
      <c r="R605" s="121"/>
    </row>
    <row r="606" spans="1:18" ht="15">
      <c r="A606" s="333" t="s">
        <v>319</v>
      </c>
      <c r="B606" s="334" t="s">
        <v>1163</v>
      </c>
      <c r="C606" s="435" t="s">
        <v>335</v>
      </c>
      <c r="D606" s="333" t="s">
        <v>1164</v>
      </c>
      <c r="E606" s="334">
        <v>201510</v>
      </c>
      <c r="F606" s="335">
        <v>-2141.33</v>
      </c>
      <c r="G606" s="333">
        <f t="shared" si="60"/>
        <v>6</v>
      </c>
      <c r="H606" s="382">
        <v>1.3083000000000001E-3</v>
      </c>
      <c r="I606" s="335">
        <f t="shared" si="61"/>
        <v>-16.809999999999999</v>
      </c>
      <c r="J606" s="396">
        <f t="shared" si="62"/>
        <v>-33.619999999999997</v>
      </c>
      <c r="N606" s="126"/>
      <c r="O606" s="126"/>
      <c r="R606" s="121"/>
    </row>
    <row r="607" spans="1:18" ht="15">
      <c r="A607" s="333" t="s">
        <v>326</v>
      </c>
      <c r="B607" s="334" t="s">
        <v>1163</v>
      </c>
      <c r="C607" s="435" t="s">
        <v>335</v>
      </c>
      <c r="D607" s="333" t="s">
        <v>1164</v>
      </c>
      <c r="E607" s="334">
        <v>201511</v>
      </c>
      <c r="F607" s="335">
        <v>-50.64</v>
      </c>
      <c r="G607" s="333">
        <f t="shared" si="60"/>
        <v>5</v>
      </c>
      <c r="H607" s="382">
        <v>1.1999999999999999E-3</v>
      </c>
      <c r="I607" s="335">
        <f t="shared" si="61"/>
        <v>-0.3</v>
      </c>
      <c r="J607" s="396">
        <f t="shared" si="62"/>
        <v>-0.73</v>
      </c>
      <c r="N607" s="126"/>
      <c r="O607" s="126"/>
      <c r="R607" s="121"/>
    </row>
    <row r="608" spans="1:18" ht="15">
      <c r="A608" s="333" t="s">
        <v>319</v>
      </c>
      <c r="B608" s="334" t="s">
        <v>1163</v>
      </c>
      <c r="C608" s="435" t="s">
        <v>335</v>
      </c>
      <c r="D608" s="333" t="s">
        <v>1164</v>
      </c>
      <c r="E608" s="334">
        <v>201511</v>
      </c>
      <c r="F608" s="335">
        <v>-2600.88</v>
      </c>
      <c r="G608" s="333">
        <f t="shared" si="60"/>
        <v>5</v>
      </c>
      <c r="H608" s="382">
        <v>1.3083000000000001E-3</v>
      </c>
      <c r="I608" s="335">
        <f t="shared" si="61"/>
        <v>-17.010000000000002</v>
      </c>
      <c r="J608" s="396">
        <f t="shared" si="62"/>
        <v>-40.83</v>
      </c>
      <c r="N608" s="126"/>
      <c r="O608" s="126"/>
      <c r="R608" s="121"/>
    </row>
    <row r="609" spans="1:18" ht="15">
      <c r="A609" s="333" t="s">
        <v>319</v>
      </c>
      <c r="B609" s="334" t="s">
        <v>1163</v>
      </c>
      <c r="C609" s="435" t="s">
        <v>335</v>
      </c>
      <c r="D609" s="333" t="s">
        <v>1164</v>
      </c>
      <c r="E609" s="334">
        <v>201511</v>
      </c>
      <c r="F609" s="335">
        <v>-546.64</v>
      </c>
      <c r="G609" s="333">
        <f t="shared" si="60"/>
        <v>5</v>
      </c>
      <c r="H609" s="382">
        <v>1.3083000000000001E-3</v>
      </c>
      <c r="I609" s="335">
        <f t="shared" si="61"/>
        <v>-3.58</v>
      </c>
      <c r="J609" s="396">
        <f t="shared" si="62"/>
        <v>-8.58</v>
      </c>
      <c r="N609" s="126"/>
      <c r="O609" s="126"/>
      <c r="R609" s="121"/>
    </row>
    <row r="610" spans="1:18" ht="15">
      <c r="A610" s="333" t="s">
        <v>319</v>
      </c>
      <c r="B610" s="334" t="s">
        <v>1163</v>
      </c>
      <c r="C610" s="435" t="s">
        <v>335</v>
      </c>
      <c r="D610" s="333" t="s">
        <v>1164</v>
      </c>
      <c r="E610" s="334">
        <v>201512</v>
      </c>
      <c r="F610" s="335">
        <v>-297.42</v>
      </c>
      <c r="G610" s="333">
        <f t="shared" si="60"/>
        <v>4</v>
      </c>
      <c r="H610" s="382">
        <v>1.3083000000000001E-3</v>
      </c>
      <c r="I610" s="335">
        <f t="shared" si="61"/>
        <v>-1.56</v>
      </c>
      <c r="J610" s="396">
        <f t="shared" si="62"/>
        <v>-4.67</v>
      </c>
      <c r="N610" s="126"/>
      <c r="O610" s="126"/>
      <c r="R610" s="121"/>
    </row>
    <row r="611" spans="1:18" ht="15">
      <c r="A611" s="333" t="s">
        <v>319</v>
      </c>
      <c r="B611" s="334" t="s">
        <v>1163</v>
      </c>
      <c r="C611" s="435" t="s">
        <v>335</v>
      </c>
      <c r="D611" s="333" t="s">
        <v>1164</v>
      </c>
      <c r="E611" s="334">
        <v>201512</v>
      </c>
      <c r="F611" s="335">
        <v>-62.51</v>
      </c>
      <c r="G611" s="333">
        <f t="shared" si="60"/>
        <v>4</v>
      </c>
      <c r="H611" s="382">
        <v>1.3083000000000001E-3</v>
      </c>
      <c r="I611" s="335">
        <f t="shared" si="61"/>
        <v>-0.33</v>
      </c>
      <c r="J611" s="396">
        <f t="shared" si="62"/>
        <v>-0.98</v>
      </c>
      <c r="N611" s="126"/>
      <c r="O611" s="126"/>
      <c r="R611" s="121"/>
    </row>
    <row r="612" spans="1:18" ht="15">
      <c r="A612" s="333" t="s">
        <v>326</v>
      </c>
      <c r="B612" s="334" t="s">
        <v>1163</v>
      </c>
      <c r="C612" s="435" t="s">
        <v>335</v>
      </c>
      <c r="D612" s="333" t="s">
        <v>1164</v>
      </c>
      <c r="E612" s="334">
        <v>201512</v>
      </c>
      <c r="F612" s="335">
        <v>-5.79</v>
      </c>
      <c r="G612" s="333">
        <f t="shared" si="60"/>
        <v>4</v>
      </c>
      <c r="H612" s="382">
        <v>1.1999999999999999E-3</v>
      </c>
      <c r="I612" s="335">
        <f t="shared" si="61"/>
        <v>-0.03</v>
      </c>
      <c r="J612" s="396">
        <f t="shared" si="62"/>
        <v>-0.08</v>
      </c>
      <c r="N612" s="126"/>
      <c r="O612" s="126"/>
      <c r="R612" s="121"/>
    </row>
    <row r="613" spans="1:18" ht="15">
      <c r="A613" s="333" t="s">
        <v>319</v>
      </c>
      <c r="B613" s="334" t="s">
        <v>1165</v>
      </c>
      <c r="C613" s="435" t="s">
        <v>338</v>
      </c>
      <c r="D613" s="333" t="s">
        <v>1166</v>
      </c>
      <c r="E613" s="334">
        <v>201512</v>
      </c>
      <c r="F613" s="335">
        <v>7810.51</v>
      </c>
      <c r="G613" s="333">
        <f t="shared" si="60"/>
        <v>4</v>
      </c>
      <c r="H613" s="382">
        <v>1.3083000000000001E-3</v>
      </c>
      <c r="I613" s="335">
        <f t="shared" si="61"/>
        <v>40.869999999999997</v>
      </c>
      <c r="J613" s="396">
        <f t="shared" si="62"/>
        <v>122.62</v>
      </c>
      <c r="N613" s="126"/>
      <c r="O613" s="126"/>
      <c r="R613" s="121"/>
    </row>
    <row r="614" spans="1:18" ht="15">
      <c r="A614" s="333" t="s">
        <v>319</v>
      </c>
      <c r="B614" s="334" t="s">
        <v>1165</v>
      </c>
      <c r="C614" s="435" t="s">
        <v>338</v>
      </c>
      <c r="D614" s="333" t="s">
        <v>1166</v>
      </c>
      <c r="E614" s="334">
        <v>201512</v>
      </c>
      <c r="F614" s="335">
        <v>204650.36</v>
      </c>
      <c r="G614" s="333">
        <f t="shared" si="60"/>
        <v>4</v>
      </c>
      <c r="H614" s="382">
        <v>1.3083000000000001E-3</v>
      </c>
      <c r="I614" s="335">
        <f t="shared" si="61"/>
        <v>1070.98</v>
      </c>
      <c r="J614" s="396">
        <f t="shared" si="62"/>
        <v>3212.93</v>
      </c>
      <c r="N614" s="126"/>
      <c r="O614" s="126"/>
      <c r="R614" s="121"/>
    </row>
    <row r="615" spans="1:18">
      <c r="A615" s="333" t="s">
        <v>319</v>
      </c>
      <c r="B615" s="334" t="s">
        <v>1167</v>
      </c>
      <c r="C615" s="434" t="s">
        <v>338</v>
      </c>
      <c r="D615" s="333" t="s">
        <v>1168</v>
      </c>
      <c r="E615" s="334">
        <v>201509</v>
      </c>
      <c r="F615" s="335">
        <v>79845.33</v>
      </c>
      <c r="G615" s="333">
        <f t="shared" si="60"/>
        <v>7</v>
      </c>
      <c r="H615" s="382">
        <v>1.3083000000000001E-3</v>
      </c>
      <c r="I615" s="335">
        <f t="shared" si="61"/>
        <v>731.23</v>
      </c>
      <c r="J615" s="396">
        <f t="shared" si="62"/>
        <v>1253.54</v>
      </c>
      <c r="N615" s="126"/>
      <c r="O615" s="126"/>
      <c r="R615" s="121"/>
    </row>
    <row r="616" spans="1:18">
      <c r="A616" s="333" t="s">
        <v>319</v>
      </c>
      <c r="B616" s="334" t="s">
        <v>1167</v>
      </c>
      <c r="C616" s="434" t="s">
        <v>338</v>
      </c>
      <c r="D616" s="333" t="s">
        <v>1168</v>
      </c>
      <c r="E616" s="334">
        <v>201509</v>
      </c>
      <c r="F616" s="335">
        <v>3741.9700000000003</v>
      </c>
      <c r="G616" s="333">
        <f t="shared" si="60"/>
        <v>7</v>
      </c>
      <c r="H616" s="382">
        <v>1.3083000000000001E-3</v>
      </c>
      <c r="I616" s="335">
        <f t="shared" si="61"/>
        <v>34.270000000000003</v>
      </c>
      <c r="J616" s="396">
        <f t="shared" si="62"/>
        <v>58.75</v>
      </c>
      <c r="N616" s="126"/>
      <c r="O616" s="126"/>
      <c r="R616" s="121"/>
    </row>
    <row r="617" spans="1:18" ht="15">
      <c r="A617" s="333" t="s">
        <v>319</v>
      </c>
      <c r="B617" s="334" t="s">
        <v>1167</v>
      </c>
      <c r="C617" s="435" t="s">
        <v>338</v>
      </c>
      <c r="D617" s="333" t="s">
        <v>1169</v>
      </c>
      <c r="E617" s="334">
        <v>201510</v>
      </c>
      <c r="F617" s="335">
        <v>5998.99</v>
      </c>
      <c r="G617" s="333">
        <f t="shared" si="60"/>
        <v>6</v>
      </c>
      <c r="H617" s="382">
        <v>1.3083000000000001E-3</v>
      </c>
      <c r="I617" s="335">
        <f t="shared" si="61"/>
        <v>47.09</v>
      </c>
      <c r="J617" s="396">
        <f t="shared" si="62"/>
        <v>94.18</v>
      </c>
      <c r="N617" s="126"/>
      <c r="O617" s="126"/>
      <c r="R617" s="121"/>
    </row>
    <row r="618" spans="1:18" ht="15">
      <c r="A618" s="333" t="s">
        <v>319</v>
      </c>
      <c r="B618" s="334" t="s">
        <v>1167</v>
      </c>
      <c r="C618" s="435" t="s">
        <v>338</v>
      </c>
      <c r="D618" s="333" t="s">
        <v>1169</v>
      </c>
      <c r="E618" s="334">
        <v>201510</v>
      </c>
      <c r="F618" s="335">
        <v>281.14999999999998</v>
      </c>
      <c r="G618" s="333">
        <f t="shared" si="60"/>
        <v>6</v>
      </c>
      <c r="H618" s="382">
        <v>1.3083000000000001E-3</v>
      </c>
      <c r="I618" s="335">
        <f t="shared" si="61"/>
        <v>2.21</v>
      </c>
      <c r="J618" s="396">
        <f t="shared" si="62"/>
        <v>4.41</v>
      </c>
      <c r="N618" s="126"/>
      <c r="O618" s="126"/>
      <c r="R618" s="121"/>
    </row>
    <row r="619" spans="1:18" ht="15">
      <c r="A619" s="333" t="s">
        <v>319</v>
      </c>
      <c r="B619" s="334" t="s">
        <v>1167</v>
      </c>
      <c r="C619" s="435" t="s">
        <v>338</v>
      </c>
      <c r="D619" s="333" t="s">
        <v>1169</v>
      </c>
      <c r="E619" s="334">
        <v>201511</v>
      </c>
      <c r="F619" s="335">
        <v>-1178.26</v>
      </c>
      <c r="G619" s="333">
        <f t="shared" si="60"/>
        <v>5</v>
      </c>
      <c r="H619" s="382">
        <v>1.3083000000000001E-3</v>
      </c>
      <c r="I619" s="335">
        <f t="shared" si="61"/>
        <v>-7.71</v>
      </c>
      <c r="J619" s="396">
        <f t="shared" si="62"/>
        <v>-18.5</v>
      </c>
      <c r="N619" s="126"/>
      <c r="O619" s="126"/>
      <c r="R619" s="121"/>
    </row>
    <row r="620" spans="1:18" ht="15">
      <c r="A620" s="333" t="s">
        <v>319</v>
      </c>
      <c r="B620" s="334" t="s">
        <v>1167</v>
      </c>
      <c r="C620" s="435" t="s">
        <v>338</v>
      </c>
      <c r="D620" s="333" t="s">
        <v>1169</v>
      </c>
      <c r="E620" s="334">
        <v>201511</v>
      </c>
      <c r="F620" s="335">
        <v>-55.23</v>
      </c>
      <c r="G620" s="333">
        <f t="shared" si="60"/>
        <v>5</v>
      </c>
      <c r="H620" s="382">
        <v>1.3083000000000001E-3</v>
      </c>
      <c r="I620" s="335">
        <f t="shared" si="61"/>
        <v>-0.36</v>
      </c>
      <c r="J620" s="396">
        <f t="shared" si="62"/>
        <v>-0.87</v>
      </c>
      <c r="N620" s="126"/>
      <c r="O620" s="126"/>
      <c r="R620" s="121"/>
    </row>
    <row r="621" spans="1:18" ht="15">
      <c r="A621" s="333" t="s">
        <v>319</v>
      </c>
      <c r="B621" s="334" t="s">
        <v>1167</v>
      </c>
      <c r="C621" s="435" t="s">
        <v>338</v>
      </c>
      <c r="D621" s="333" t="s">
        <v>1169</v>
      </c>
      <c r="E621" s="334">
        <v>201512</v>
      </c>
      <c r="F621" s="335">
        <v>5.43</v>
      </c>
      <c r="G621" s="333">
        <f t="shared" si="60"/>
        <v>4</v>
      </c>
      <c r="H621" s="382">
        <v>1.3083000000000001E-3</v>
      </c>
      <c r="I621" s="335">
        <f t="shared" si="61"/>
        <v>0.03</v>
      </c>
      <c r="J621" s="396">
        <f t="shared" si="62"/>
        <v>0.09</v>
      </c>
      <c r="N621" s="126"/>
      <c r="O621" s="126"/>
      <c r="R621" s="121"/>
    </row>
    <row r="622" spans="1:18" ht="15">
      <c r="A622" s="333" t="s">
        <v>319</v>
      </c>
      <c r="B622" s="334" t="s">
        <v>1167</v>
      </c>
      <c r="C622" s="435" t="s">
        <v>338</v>
      </c>
      <c r="D622" s="333" t="s">
        <v>1169</v>
      </c>
      <c r="E622" s="334">
        <v>201512</v>
      </c>
      <c r="F622" s="335">
        <v>115.7</v>
      </c>
      <c r="G622" s="333">
        <f t="shared" si="60"/>
        <v>4</v>
      </c>
      <c r="H622" s="382">
        <v>1.3083000000000001E-3</v>
      </c>
      <c r="I622" s="335">
        <f t="shared" si="61"/>
        <v>0.61</v>
      </c>
      <c r="J622" s="396">
        <f t="shared" si="62"/>
        <v>1.82</v>
      </c>
      <c r="N622" s="126"/>
      <c r="O622" s="126"/>
      <c r="R622" s="121"/>
    </row>
    <row r="623" spans="1:18">
      <c r="A623" s="333" t="s">
        <v>326</v>
      </c>
      <c r="B623" s="334" t="s">
        <v>895</v>
      </c>
      <c r="C623" s="434" t="s">
        <v>338</v>
      </c>
      <c r="D623" s="333" t="s">
        <v>896</v>
      </c>
      <c r="E623" s="334">
        <v>201509</v>
      </c>
      <c r="F623" s="335">
        <v>-5629.12</v>
      </c>
      <c r="G623" s="333">
        <f t="shared" si="60"/>
        <v>7</v>
      </c>
      <c r="H623" s="382">
        <v>1.1999999999999999E-3</v>
      </c>
      <c r="I623" s="335">
        <f t="shared" si="61"/>
        <v>-47.28</v>
      </c>
      <c r="J623" s="396">
        <f t="shared" si="62"/>
        <v>-81.06</v>
      </c>
      <c r="N623" s="126"/>
      <c r="O623" s="126"/>
      <c r="R623" s="121"/>
    </row>
    <row r="624" spans="1:18" ht="15">
      <c r="A624" s="333" t="s">
        <v>326</v>
      </c>
      <c r="B624" s="334" t="s">
        <v>895</v>
      </c>
      <c r="C624" s="435" t="s">
        <v>338</v>
      </c>
      <c r="D624" s="333" t="s">
        <v>896</v>
      </c>
      <c r="E624" s="334">
        <v>201512</v>
      </c>
      <c r="F624" s="335">
        <v>-216.99</v>
      </c>
      <c r="G624" s="333">
        <f t="shared" si="60"/>
        <v>4</v>
      </c>
      <c r="H624" s="382">
        <v>1.1999999999999999E-3</v>
      </c>
      <c r="I624" s="335">
        <f t="shared" si="61"/>
        <v>-1.04</v>
      </c>
      <c r="J624" s="396">
        <f t="shared" si="62"/>
        <v>-3.12</v>
      </c>
      <c r="N624" s="126"/>
      <c r="O624" s="126"/>
      <c r="R624" s="121"/>
    </row>
    <row r="625" spans="1:18" ht="15">
      <c r="A625" s="333" t="s">
        <v>319</v>
      </c>
      <c r="B625" s="334" t="s">
        <v>1170</v>
      </c>
      <c r="C625" s="435" t="s">
        <v>338</v>
      </c>
      <c r="D625" s="333" t="s">
        <v>1171</v>
      </c>
      <c r="E625" s="334">
        <v>201512</v>
      </c>
      <c r="F625" s="335">
        <v>6323.75</v>
      </c>
      <c r="G625" s="333">
        <f t="shared" si="60"/>
        <v>4</v>
      </c>
      <c r="H625" s="382">
        <v>1.3083000000000001E-3</v>
      </c>
      <c r="I625" s="335">
        <f t="shared" si="61"/>
        <v>33.090000000000003</v>
      </c>
      <c r="J625" s="396">
        <f t="shared" si="62"/>
        <v>99.28</v>
      </c>
      <c r="N625" s="126"/>
      <c r="O625" s="126"/>
      <c r="R625" s="121"/>
    </row>
    <row r="626" spans="1:18" ht="15">
      <c r="A626" s="333" t="s">
        <v>319</v>
      </c>
      <c r="B626" s="334" t="s">
        <v>1170</v>
      </c>
      <c r="C626" s="435" t="s">
        <v>338</v>
      </c>
      <c r="D626" s="333" t="s">
        <v>1171</v>
      </c>
      <c r="E626" s="334">
        <v>201512</v>
      </c>
      <c r="F626" s="335">
        <v>154355.10999999999</v>
      </c>
      <c r="G626" s="333">
        <f t="shared" si="60"/>
        <v>4</v>
      </c>
      <c r="H626" s="382">
        <v>1.3083000000000001E-3</v>
      </c>
      <c r="I626" s="335">
        <f t="shared" si="61"/>
        <v>807.77</v>
      </c>
      <c r="J626" s="396">
        <f t="shared" si="62"/>
        <v>2423.31</v>
      </c>
      <c r="N626" s="126"/>
      <c r="O626" s="126"/>
      <c r="R626" s="121"/>
    </row>
    <row r="627" spans="1:18">
      <c r="A627" s="333" t="s">
        <v>319</v>
      </c>
      <c r="B627" s="334" t="s">
        <v>1172</v>
      </c>
      <c r="C627" s="434" t="s">
        <v>338</v>
      </c>
      <c r="D627" s="333" t="s">
        <v>1173</v>
      </c>
      <c r="E627" s="334">
        <v>201509</v>
      </c>
      <c r="F627" s="335">
        <v>40932.69</v>
      </c>
      <c r="G627" s="333">
        <f t="shared" si="60"/>
        <v>7</v>
      </c>
      <c r="H627" s="382">
        <v>1.3083000000000001E-3</v>
      </c>
      <c r="I627" s="335">
        <f t="shared" si="61"/>
        <v>374.87</v>
      </c>
      <c r="J627" s="396">
        <f t="shared" si="62"/>
        <v>642.63</v>
      </c>
      <c r="N627" s="126"/>
      <c r="O627" s="126"/>
      <c r="R627" s="121"/>
    </row>
    <row r="628" spans="1:18">
      <c r="A628" s="333" t="s">
        <v>319</v>
      </c>
      <c r="B628" s="334" t="s">
        <v>1172</v>
      </c>
      <c r="C628" s="434" t="s">
        <v>338</v>
      </c>
      <c r="D628" s="333" t="s">
        <v>1173</v>
      </c>
      <c r="E628" s="334">
        <v>201509</v>
      </c>
      <c r="F628" s="335">
        <v>2690.78</v>
      </c>
      <c r="G628" s="333">
        <f t="shared" si="60"/>
        <v>7</v>
      </c>
      <c r="H628" s="382">
        <v>1.3083000000000001E-3</v>
      </c>
      <c r="I628" s="335">
        <f t="shared" si="61"/>
        <v>24.64</v>
      </c>
      <c r="J628" s="396">
        <f t="shared" si="62"/>
        <v>42.24</v>
      </c>
      <c r="N628" s="126"/>
      <c r="O628" s="126"/>
      <c r="R628" s="121"/>
    </row>
    <row r="629" spans="1:18" ht="15">
      <c r="A629" s="333" t="s">
        <v>319</v>
      </c>
      <c r="B629" s="334" t="s">
        <v>1172</v>
      </c>
      <c r="C629" s="435" t="s">
        <v>338</v>
      </c>
      <c r="D629" s="333" t="s">
        <v>1173</v>
      </c>
      <c r="E629" s="334">
        <v>201510</v>
      </c>
      <c r="F629" s="335">
        <v>8674.51</v>
      </c>
      <c r="G629" s="333">
        <f t="shared" si="60"/>
        <v>6</v>
      </c>
      <c r="H629" s="382">
        <v>1.3083000000000001E-3</v>
      </c>
      <c r="I629" s="335">
        <f t="shared" si="61"/>
        <v>68.09</v>
      </c>
      <c r="J629" s="396">
        <f t="shared" si="62"/>
        <v>136.19</v>
      </c>
      <c r="N629" s="126"/>
      <c r="O629" s="126"/>
      <c r="R629" s="121"/>
    </row>
    <row r="630" spans="1:18" ht="15">
      <c r="A630" s="333" t="s">
        <v>319</v>
      </c>
      <c r="B630" s="334" t="s">
        <v>1172</v>
      </c>
      <c r="C630" s="435" t="s">
        <v>338</v>
      </c>
      <c r="D630" s="333" t="s">
        <v>1173</v>
      </c>
      <c r="E630" s="334">
        <v>201510</v>
      </c>
      <c r="F630" s="335">
        <v>570.23</v>
      </c>
      <c r="G630" s="333">
        <f t="shared" si="60"/>
        <v>6</v>
      </c>
      <c r="H630" s="382">
        <v>1.3083000000000001E-3</v>
      </c>
      <c r="I630" s="335">
        <f t="shared" si="61"/>
        <v>4.4800000000000004</v>
      </c>
      <c r="J630" s="396">
        <f t="shared" si="62"/>
        <v>8.9499999999999993</v>
      </c>
      <c r="N630" s="126"/>
      <c r="O630" s="126"/>
      <c r="R630" s="121"/>
    </row>
    <row r="631" spans="1:18" ht="15">
      <c r="A631" s="333" t="s">
        <v>319</v>
      </c>
      <c r="B631" s="334" t="s">
        <v>1172</v>
      </c>
      <c r="C631" s="435" t="s">
        <v>338</v>
      </c>
      <c r="D631" s="333" t="s">
        <v>1173</v>
      </c>
      <c r="E631" s="334">
        <v>201511</v>
      </c>
      <c r="F631" s="335">
        <v>-261.3</v>
      </c>
      <c r="G631" s="333">
        <f t="shared" si="60"/>
        <v>5</v>
      </c>
      <c r="H631" s="382">
        <v>1.3083000000000001E-3</v>
      </c>
      <c r="I631" s="335">
        <f t="shared" si="61"/>
        <v>-1.71</v>
      </c>
      <c r="J631" s="396">
        <f t="shared" si="62"/>
        <v>-4.0999999999999996</v>
      </c>
      <c r="N631" s="126"/>
      <c r="O631" s="126"/>
      <c r="R631" s="121"/>
    </row>
    <row r="632" spans="1:18" ht="15">
      <c r="A632" s="333" t="s">
        <v>319</v>
      </c>
      <c r="B632" s="334" t="s">
        <v>1172</v>
      </c>
      <c r="C632" s="435" t="s">
        <v>338</v>
      </c>
      <c r="D632" s="333" t="s">
        <v>1173</v>
      </c>
      <c r="E632" s="334">
        <v>201511</v>
      </c>
      <c r="F632" s="335">
        <v>-17.190000000000001</v>
      </c>
      <c r="G632" s="333">
        <f t="shared" si="60"/>
        <v>5</v>
      </c>
      <c r="H632" s="382">
        <v>1.3083000000000001E-3</v>
      </c>
      <c r="I632" s="335">
        <f t="shared" si="61"/>
        <v>-0.11</v>
      </c>
      <c r="J632" s="396">
        <f t="shared" si="62"/>
        <v>-0.27</v>
      </c>
      <c r="N632" s="126"/>
      <c r="O632" s="126"/>
      <c r="R632" s="121"/>
    </row>
    <row r="633" spans="1:18" ht="15">
      <c r="A633" s="333" t="s">
        <v>319</v>
      </c>
      <c r="B633" s="334" t="s">
        <v>1172</v>
      </c>
      <c r="C633" s="435" t="s">
        <v>338</v>
      </c>
      <c r="D633" s="333" t="s">
        <v>1173</v>
      </c>
      <c r="E633" s="334">
        <v>201512</v>
      </c>
      <c r="F633" s="335">
        <v>-5.29</v>
      </c>
      <c r="G633" s="333">
        <f t="shared" si="60"/>
        <v>4</v>
      </c>
      <c r="H633" s="382">
        <v>1.3083000000000001E-3</v>
      </c>
      <c r="I633" s="335">
        <f t="shared" si="61"/>
        <v>-0.03</v>
      </c>
      <c r="J633" s="396">
        <f t="shared" si="62"/>
        <v>-0.08</v>
      </c>
      <c r="N633" s="126"/>
      <c r="O633" s="126"/>
      <c r="R633" s="121"/>
    </row>
    <row r="634" spans="1:18" ht="15">
      <c r="A634" s="333" t="s">
        <v>319</v>
      </c>
      <c r="B634" s="334" t="s">
        <v>1172</v>
      </c>
      <c r="C634" s="435" t="s">
        <v>338</v>
      </c>
      <c r="D634" s="333" t="s">
        <v>1173</v>
      </c>
      <c r="E634" s="334">
        <v>201512</v>
      </c>
      <c r="F634" s="335">
        <v>-0.37</v>
      </c>
      <c r="G634" s="333">
        <f t="shared" si="60"/>
        <v>4</v>
      </c>
      <c r="H634" s="382">
        <v>1.3083000000000001E-3</v>
      </c>
      <c r="I634" s="335">
        <f t="shared" si="61"/>
        <v>0</v>
      </c>
      <c r="J634" s="396">
        <f t="shared" si="62"/>
        <v>-0.01</v>
      </c>
      <c r="N634" s="126"/>
      <c r="O634" s="126"/>
      <c r="R634" s="121"/>
    </row>
    <row r="635" spans="1:18" ht="15">
      <c r="A635" s="333" t="s">
        <v>319</v>
      </c>
      <c r="B635" s="334" t="s">
        <v>1174</v>
      </c>
      <c r="C635" s="435" t="s">
        <v>338</v>
      </c>
      <c r="D635" s="333" t="s">
        <v>1175</v>
      </c>
      <c r="E635" s="334">
        <v>201512</v>
      </c>
      <c r="F635" s="335">
        <v>869.82</v>
      </c>
      <c r="G635" s="333">
        <f t="shared" si="60"/>
        <v>4</v>
      </c>
      <c r="H635" s="382">
        <v>1.3083000000000001E-3</v>
      </c>
      <c r="I635" s="335">
        <f t="shared" si="61"/>
        <v>4.55</v>
      </c>
      <c r="J635" s="396">
        <f t="shared" si="62"/>
        <v>13.66</v>
      </c>
      <c r="N635" s="126"/>
      <c r="O635" s="126"/>
      <c r="R635" s="121"/>
    </row>
    <row r="636" spans="1:18" ht="15">
      <c r="A636" s="333" t="s">
        <v>319</v>
      </c>
      <c r="B636" s="334" t="s">
        <v>1174</v>
      </c>
      <c r="C636" s="435" t="s">
        <v>338</v>
      </c>
      <c r="D636" s="333" t="s">
        <v>1175</v>
      </c>
      <c r="E636" s="334">
        <v>201512</v>
      </c>
      <c r="F636" s="335">
        <v>41404.01</v>
      </c>
      <c r="G636" s="333">
        <f t="shared" si="60"/>
        <v>4</v>
      </c>
      <c r="H636" s="382">
        <v>1.3083000000000001E-3</v>
      </c>
      <c r="I636" s="335">
        <f t="shared" si="61"/>
        <v>216.68</v>
      </c>
      <c r="J636" s="396">
        <f t="shared" si="62"/>
        <v>650.03</v>
      </c>
      <c r="N636" s="126"/>
      <c r="O636" s="126"/>
      <c r="R636" s="121"/>
    </row>
    <row r="637" spans="1:18" ht="15">
      <c r="A637" s="333" t="s">
        <v>319</v>
      </c>
      <c r="B637" s="334" t="s">
        <v>1176</v>
      </c>
      <c r="C637" s="435" t="s">
        <v>338</v>
      </c>
      <c r="D637" s="333" t="s">
        <v>1177</v>
      </c>
      <c r="E637" s="334">
        <v>201512</v>
      </c>
      <c r="F637" s="335">
        <v>1388.83</v>
      </c>
      <c r="G637" s="333">
        <f t="shared" si="60"/>
        <v>4</v>
      </c>
      <c r="H637" s="382">
        <v>1.3083000000000001E-3</v>
      </c>
      <c r="I637" s="335">
        <f t="shared" si="61"/>
        <v>7.27</v>
      </c>
      <c r="J637" s="396">
        <f t="shared" si="62"/>
        <v>21.8</v>
      </c>
      <c r="N637" s="126"/>
      <c r="O637" s="126"/>
      <c r="R637" s="121"/>
    </row>
    <row r="638" spans="1:18" ht="15">
      <c r="A638" s="333" t="s">
        <v>319</v>
      </c>
      <c r="B638" s="334" t="s">
        <v>1176</v>
      </c>
      <c r="C638" s="435" t="s">
        <v>338</v>
      </c>
      <c r="D638" s="333" t="s">
        <v>1177</v>
      </c>
      <c r="E638" s="334">
        <v>201512</v>
      </c>
      <c r="F638" s="335">
        <v>32114.37</v>
      </c>
      <c r="G638" s="333">
        <f t="shared" si="60"/>
        <v>4</v>
      </c>
      <c r="H638" s="382">
        <v>1.3083000000000001E-3</v>
      </c>
      <c r="I638" s="335">
        <f t="shared" si="61"/>
        <v>168.06</v>
      </c>
      <c r="J638" s="396">
        <f t="shared" si="62"/>
        <v>504.18</v>
      </c>
      <c r="N638" s="126"/>
      <c r="O638" s="126"/>
      <c r="R638" s="121"/>
    </row>
    <row r="639" spans="1:18">
      <c r="A639" s="333" t="s">
        <v>319</v>
      </c>
      <c r="B639" s="334" t="s">
        <v>1178</v>
      </c>
      <c r="C639" s="434" t="s">
        <v>338</v>
      </c>
      <c r="D639" s="333" t="s">
        <v>1179</v>
      </c>
      <c r="E639" s="334">
        <v>201509</v>
      </c>
      <c r="F639" s="335">
        <v>7839.5</v>
      </c>
      <c r="G639" s="333">
        <f t="shared" si="60"/>
        <v>7</v>
      </c>
      <c r="H639" s="382">
        <v>1.3083000000000001E-3</v>
      </c>
      <c r="I639" s="335">
        <f t="shared" si="61"/>
        <v>71.790000000000006</v>
      </c>
      <c r="J639" s="396">
        <f t="shared" si="62"/>
        <v>123.08</v>
      </c>
      <c r="N639" s="126"/>
      <c r="O639" s="126"/>
      <c r="R639" s="121"/>
    </row>
    <row r="640" spans="1:18" ht="15">
      <c r="A640" s="333" t="s">
        <v>319</v>
      </c>
      <c r="B640" s="334" t="s">
        <v>1178</v>
      </c>
      <c r="C640" s="435" t="s">
        <v>338</v>
      </c>
      <c r="D640" s="333" t="s">
        <v>1180</v>
      </c>
      <c r="E640" s="334">
        <v>201510</v>
      </c>
      <c r="F640" s="335">
        <v>604.27</v>
      </c>
      <c r="G640" s="333">
        <f t="shared" si="60"/>
        <v>6</v>
      </c>
      <c r="H640" s="436">
        <v>1.3083000000000001E-3</v>
      </c>
      <c r="I640" s="335">
        <f t="shared" si="61"/>
        <v>4.74</v>
      </c>
      <c r="J640" s="396">
        <f t="shared" si="62"/>
        <v>9.49</v>
      </c>
      <c r="N640" s="126"/>
      <c r="O640" s="126"/>
      <c r="R640" s="121"/>
    </row>
    <row r="641" spans="1:18" ht="15">
      <c r="A641" s="333" t="s">
        <v>319</v>
      </c>
      <c r="B641" s="334" t="s">
        <v>1178</v>
      </c>
      <c r="C641" s="435" t="s">
        <v>338</v>
      </c>
      <c r="D641" s="333" t="s">
        <v>1180</v>
      </c>
      <c r="E641" s="334">
        <v>201511</v>
      </c>
      <c r="F641" s="335">
        <v>-0.6</v>
      </c>
      <c r="G641" s="333">
        <f t="shared" si="60"/>
        <v>5</v>
      </c>
      <c r="H641" s="436">
        <v>1.3083000000000001E-3</v>
      </c>
      <c r="I641" s="335">
        <f t="shared" si="61"/>
        <v>0</v>
      </c>
      <c r="J641" s="396">
        <f t="shared" si="62"/>
        <v>-0.01</v>
      </c>
      <c r="N641" s="126"/>
      <c r="O641" s="126"/>
      <c r="R641" s="121"/>
    </row>
    <row r="642" spans="1:18" ht="15">
      <c r="A642" s="333" t="s">
        <v>319</v>
      </c>
      <c r="B642" s="334" t="s">
        <v>1178</v>
      </c>
      <c r="C642" s="435" t="s">
        <v>338</v>
      </c>
      <c r="D642" s="333" t="s">
        <v>1180</v>
      </c>
      <c r="E642" s="334">
        <v>201512</v>
      </c>
      <c r="F642" s="335">
        <v>22.98</v>
      </c>
      <c r="G642" s="333">
        <f t="shared" si="60"/>
        <v>4</v>
      </c>
      <c r="H642" s="382">
        <v>1.3083000000000001E-3</v>
      </c>
      <c r="I642" s="335">
        <f t="shared" si="61"/>
        <v>0.12</v>
      </c>
      <c r="J642" s="396">
        <f t="shared" si="62"/>
        <v>0.36</v>
      </c>
      <c r="N642" s="126"/>
      <c r="O642" s="126"/>
      <c r="R642" s="121"/>
    </row>
    <row r="643" spans="1:18" ht="15">
      <c r="A643" s="333" t="s">
        <v>319</v>
      </c>
      <c r="B643" s="334" t="s">
        <v>1181</v>
      </c>
      <c r="C643" s="435" t="s">
        <v>338</v>
      </c>
      <c r="D643" s="333" t="s">
        <v>1182</v>
      </c>
      <c r="E643" s="334">
        <v>201512</v>
      </c>
      <c r="F643" s="335">
        <v>606.37</v>
      </c>
      <c r="G643" s="333">
        <f t="shared" si="60"/>
        <v>4</v>
      </c>
      <c r="H643" s="382">
        <v>1.3083000000000001E-3</v>
      </c>
      <c r="I643" s="335">
        <f t="shared" si="61"/>
        <v>3.17</v>
      </c>
      <c r="J643" s="396">
        <f t="shared" si="62"/>
        <v>9.52</v>
      </c>
      <c r="N643" s="126"/>
      <c r="O643" s="126"/>
      <c r="R643" s="121"/>
    </row>
    <row r="644" spans="1:18" ht="15">
      <c r="A644" s="333" t="s">
        <v>319</v>
      </c>
      <c r="B644" s="334" t="s">
        <v>1181</v>
      </c>
      <c r="C644" s="435" t="s">
        <v>338</v>
      </c>
      <c r="D644" s="333" t="s">
        <v>1182</v>
      </c>
      <c r="E644" s="334">
        <v>201512</v>
      </c>
      <c r="F644" s="335">
        <v>5399.81</v>
      </c>
      <c r="G644" s="333">
        <f t="shared" si="60"/>
        <v>4</v>
      </c>
      <c r="H644" s="382">
        <v>1.3083000000000001E-3</v>
      </c>
      <c r="I644" s="335">
        <f t="shared" si="61"/>
        <v>28.26</v>
      </c>
      <c r="J644" s="396">
        <f t="shared" si="62"/>
        <v>84.77</v>
      </c>
      <c r="N644" s="126"/>
      <c r="O644" s="126"/>
      <c r="R644" s="121"/>
    </row>
    <row r="645" spans="1:18">
      <c r="A645" s="408"/>
      <c r="B645" s="409"/>
      <c r="C645" s="414"/>
      <c r="D645" s="408"/>
      <c r="E645" s="409"/>
      <c r="F645" s="410"/>
      <c r="G645" s="408"/>
      <c r="H645" s="411"/>
      <c r="I645" s="410"/>
      <c r="J645" s="412"/>
      <c r="N645" s="126"/>
      <c r="O645" s="126"/>
      <c r="R645" s="121"/>
    </row>
    <row r="646" spans="1:18">
      <c r="A646" s="466" t="s">
        <v>319</v>
      </c>
      <c r="B646" s="467" t="s">
        <v>336</v>
      </c>
      <c r="C646" s="467" t="s">
        <v>335</v>
      </c>
      <c r="D646" s="466" t="s">
        <v>337</v>
      </c>
      <c r="E646" s="467">
        <v>201503</v>
      </c>
      <c r="F646" s="468">
        <v>0.86</v>
      </c>
      <c r="G646" s="466">
        <v>7</v>
      </c>
      <c r="H646" s="469">
        <v>1.3083000000000001E-3</v>
      </c>
      <c r="I646" s="468">
        <v>0.01</v>
      </c>
      <c r="J646" s="471">
        <v>0.01</v>
      </c>
      <c r="N646" s="126"/>
      <c r="O646" s="126"/>
      <c r="R646" s="121"/>
    </row>
    <row r="647" spans="1:18" s="461" customFormat="1">
      <c r="A647" s="466" t="s">
        <v>319</v>
      </c>
      <c r="B647" s="467" t="s">
        <v>336</v>
      </c>
      <c r="C647" s="467" t="s">
        <v>335</v>
      </c>
      <c r="D647" s="466" t="s">
        <v>337</v>
      </c>
      <c r="E647" s="467">
        <v>201504</v>
      </c>
      <c r="F647" s="468">
        <v>0.53</v>
      </c>
      <c r="G647" s="466">
        <v>6</v>
      </c>
      <c r="H647" s="469">
        <v>1.3083000000000001E-3</v>
      </c>
      <c r="I647" s="468">
        <v>0</v>
      </c>
      <c r="J647" s="471">
        <v>0.01</v>
      </c>
      <c r="N647" s="463"/>
      <c r="O647" s="463"/>
      <c r="R647" s="462"/>
    </row>
    <row r="648" spans="1:18" s="461" customFormat="1">
      <c r="A648" s="466" t="s">
        <v>319</v>
      </c>
      <c r="B648" s="467" t="s">
        <v>336</v>
      </c>
      <c r="C648" s="467" t="s">
        <v>335</v>
      </c>
      <c r="D648" s="466" t="s">
        <v>337</v>
      </c>
      <c r="E648" s="467">
        <v>201505</v>
      </c>
      <c r="F648" s="468">
        <v>0.3</v>
      </c>
      <c r="G648" s="466">
        <v>5</v>
      </c>
      <c r="H648" s="469">
        <v>1.3083000000000001E-3</v>
      </c>
      <c r="I648" s="468">
        <v>0</v>
      </c>
      <c r="J648" s="471">
        <v>0</v>
      </c>
      <c r="N648" s="463"/>
      <c r="O648" s="463"/>
      <c r="R648" s="462"/>
    </row>
    <row r="649" spans="1:18" s="461" customFormat="1">
      <c r="A649" s="466" t="s">
        <v>319</v>
      </c>
      <c r="B649" s="467" t="s">
        <v>336</v>
      </c>
      <c r="C649" s="467" t="s">
        <v>335</v>
      </c>
      <c r="D649" s="466" t="s">
        <v>337</v>
      </c>
      <c r="E649" s="467">
        <v>201506</v>
      </c>
      <c r="F649" s="468">
        <v>0.14000000000000001</v>
      </c>
      <c r="G649" s="466">
        <v>4</v>
      </c>
      <c r="H649" s="469">
        <v>1.3083000000000001E-3</v>
      </c>
      <c r="I649" s="468">
        <v>0</v>
      </c>
      <c r="J649" s="471">
        <v>0</v>
      </c>
      <c r="N649" s="463"/>
      <c r="O649" s="463"/>
      <c r="R649" s="462"/>
    </row>
    <row r="650" spans="1:18" s="461" customFormat="1">
      <c r="A650" s="466" t="s">
        <v>319</v>
      </c>
      <c r="B650" s="467" t="s">
        <v>497</v>
      </c>
      <c r="C650" s="467" t="s">
        <v>338</v>
      </c>
      <c r="D650" s="466" t="s">
        <v>498</v>
      </c>
      <c r="E650" s="467">
        <v>201503</v>
      </c>
      <c r="F650" s="468">
        <v>-7349.12</v>
      </c>
      <c r="G650" s="466">
        <v>7</v>
      </c>
      <c r="H650" s="469">
        <v>1.3083000000000001E-3</v>
      </c>
      <c r="I650" s="468">
        <v>-67.3</v>
      </c>
      <c r="J650" s="471">
        <v>-115.38</v>
      </c>
      <c r="N650" s="463"/>
      <c r="O650" s="463"/>
      <c r="R650" s="462"/>
    </row>
    <row r="651" spans="1:18" s="461" customFormat="1">
      <c r="A651" s="466" t="s">
        <v>319</v>
      </c>
      <c r="B651" s="467" t="s">
        <v>497</v>
      </c>
      <c r="C651" s="467" t="s">
        <v>338</v>
      </c>
      <c r="D651" s="466" t="s">
        <v>498</v>
      </c>
      <c r="E651" s="467">
        <v>201504</v>
      </c>
      <c r="F651" s="468">
        <v>0.14000000000000001</v>
      </c>
      <c r="G651" s="466">
        <v>6</v>
      </c>
      <c r="H651" s="469">
        <v>1.3083000000000001E-3</v>
      </c>
      <c r="I651" s="468">
        <v>0</v>
      </c>
      <c r="J651" s="471">
        <v>0</v>
      </c>
      <c r="N651" s="463"/>
      <c r="O651" s="463"/>
      <c r="R651" s="462"/>
    </row>
    <row r="652" spans="1:18" s="461" customFormat="1">
      <c r="A652" s="466" t="s">
        <v>319</v>
      </c>
      <c r="B652" s="467" t="s">
        <v>497</v>
      </c>
      <c r="C652" s="467" t="s">
        <v>338</v>
      </c>
      <c r="D652" s="466" t="s">
        <v>498</v>
      </c>
      <c r="E652" s="467">
        <v>201505</v>
      </c>
      <c r="F652" s="468">
        <v>-0.05</v>
      </c>
      <c r="G652" s="466">
        <v>5</v>
      </c>
      <c r="H652" s="469">
        <v>1.3083000000000001E-3</v>
      </c>
      <c r="I652" s="468">
        <v>0</v>
      </c>
      <c r="J652" s="471">
        <v>0</v>
      </c>
      <c r="N652" s="463"/>
      <c r="O652" s="463"/>
      <c r="R652" s="462"/>
    </row>
    <row r="653" spans="1:18" s="461" customFormat="1">
      <c r="A653" s="466" t="s">
        <v>319</v>
      </c>
      <c r="B653" s="467" t="s">
        <v>497</v>
      </c>
      <c r="C653" s="467" t="s">
        <v>338</v>
      </c>
      <c r="D653" s="466" t="s">
        <v>498</v>
      </c>
      <c r="E653" s="467">
        <v>201506</v>
      </c>
      <c r="F653" s="468">
        <v>0.02</v>
      </c>
      <c r="G653" s="466">
        <v>4</v>
      </c>
      <c r="H653" s="469">
        <v>1.3083000000000001E-3</v>
      </c>
      <c r="I653" s="468">
        <v>0</v>
      </c>
      <c r="J653" s="471">
        <v>0</v>
      </c>
      <c r="N653" s="463"/>
      <c r="O653" s="463"/>
      <c r="R653" s="462"/>
    </row>
    <row r="654" spans="1:18" s="461" customFormat="1">
      <c r="A654" s="466" t="s">
        <v>319</v>
      </c>
      <c r="B654" s="467" t="s">
        <v>575</v>
      </c>
      <c r="C654" s="465" t="s">
        <v>338</v>
      </c>
      <c r="D654" s="466" t="s">
        <v>576</v>
      </c>
      <c r="E654" s="467">
        <v>201503</v>
      </c>
      <c r="F654" s="468">
        <v>3284.3</v>
      </c>
      <c r="G654" s="466">
        <v>7</v>
      </c>
      <c r="H654" s="469">
        <v>1.3083000000000001E-3</v>
      </c>
      <c r="I654" s="468">
        <v>30.08</v>
      </c>
      <c r="J654" s="471">
        <v>51.56</v>
      </c>
      <c r="N654" s="463"/>
      <c r="O654" s="463"/>
      <c r="R654" s="462"/>
    </row>
    <row r="655" spans="1:18" s="461" customFormat="1">
      <c r="A655" s="466" t="s">
        <v>319</v>
      </c>
      <c r="B655" s="467" t="s">
        <v>577</v>
      </c>
      <c r="C655" s="467" t="s">
        <v>338</v>
      </c>
      <c r="D655" s="466" t="s">
        <v>578</v>
      </c>
      <c r="E655" s="467">
        <v>201503</v>
      </c>
      <c r="F655" s="468">
        <v>9816.6</v>
      </c>
      <c r="G655" s="466">
        <v>7</v>
      </c>
      <c r="H655" s="469">
        <v>1.3083000000000001E-3</v>
      </c>
      <c r="I655" s="468">
        <v>89.9</v>
      </c>
      <c r="J655" s="471">
        <v>154.12</v>
      </c>
      <c r="N655" s="463"/>
      <c r="O655" s="463"/>
      <c r="R655" s="462"/>
    </row>
    <row r="656" spans="1:18" s="461" customFormat="1">
      <c r="A656" s="466" t="s">
        <v>319</v>
      </c>
      <c r="B656" s="467" t="s">
        <v>577</v>
      </c>
      <c r="C656" s="467" t="s">
        <v>338</v>
      </c>
      <c r="D656" s="466" t="s">
        <v>578</v>
      </c>
      <c r="E656" s="467">
        <v>201504</v>
      </c>
      <c r="F656" s="468">
        <v>-10584.14</v>
      </c>
      <c r="G656" s="466">
        <v>6</v>
      </c>
      <c r="H656" s="469">
        <v>1.3083000000000001E-3</v>
      </c>
      <c r="I656" s="468">
        <v>-83.08</v>
      </c>
      <c r="J656" s="471">
        <v>-166.17</v>
      </c>
      <c r="N656" s="463"/>
      <c r="O656" s="463"/>
      <c r="R656" s="462"/>
    </row>
    <row r="657" spans="1:18" s="461" customFormat="1">
      <c r="A657" s="466" t="s">
        <v>319</v>
      </c>
      <c r="B657" s="467" t="s">
        <v>577</v>
      </c>
      <c r="C657" s="467" t="s">
        <v>338</v>
      </c>
      <c r="D657" s="466" t="s">
        <v>578</v>
      </c>
      <c r="E657" s="467">
        <v>201505</v>
      </c>
      <c r="F657" s="468">
        <v>-384.5</v>
      </c>
      <c r="G657" s="466">
        <v>5</v>
      </c>
      <c r="H657" s="469">
        <v>1.3083000000000001E-3</v>
      </c>
      <c r="I657" s="468">
        <v>-2.52</v>
      </c>
      <c r="J657" s="471">
        <v>-6.04</v>
      </c>
      <c r="N657" s="463"/>
      <c r="O657" s="463"/>
      <c r="R657" s="462"/>
    </row>
    <row r="658" spans="1:18" s="461" customFormat="1">
      <c r="A658" s="466" t="s">
        <v>319</v>
      </c>
      <c r="B658" s="467" t="s">
        <v>577</v>
      </c>
      <c r="C658" s="467" t="s">
        <v>338</v>
      </c>
      <c r="D658" s="466" t="s">
        <v>578</v>
      </c>
      <c r="E658" s="467">
        <v>201506</v>
      </c>
      <c r="F658" s="468">
        <v>258.62</v>
      </c>
      <c r="G658" s="466">
        <v>4</v>
      </c>
      <c r="H658" s="469">
        <v>1.3083000000000001E-3</v>
      </c>
      <c r="I658" s="468">
        <v>1.35</v>
      </c>
      <c r="J658" s="471">
        <v>4.0599999999999996</v>
      </c>
      <c r="N658" s="463"/>
      <c r="O658" s="463"/>
      <c r="R658" s="462"/>
    </row>
    <row r="659" spans="1:18" s="461" customFormat="1">
      <c r="A659" s="466" t="s">
        <v>319</v>
      </c>
      <c r="B659" s="467" t="s">
        <v>696</v>
      </c>
      <c r="C659" s="465" t="s">
        <v>338</v>
      </c>
      <c r="D659" s="466" t="s">
        <v>697</v>
      </c>
      <c r="E659" s="467">
        <v>201503</v>
      </c>
      <c r="F659" s="468">
        <v>23.47</v>
      </c>
      <c r="G659" s="466">
        <v>7</v>
      </c>
      <c r="H659" s="469">
        <v>1.3083000000000001E-3</v>
      </c>
      <c r="I659" s="468">
        <v>0.21</v>
      </c>
      <c r="J659" s="471">
        <v>0.37</v>
      </c>
      <c r="N659" s="463"/>
      <c r="O659" s="463"/>
      <c r="R659" s="462"/>
    </row>
    <row r="660" spans="1:18" s="461" customFormat="1">
      <c r="A660" s="466" t="s">
        <v>319</v>
      </c>
      <c r="B660" s="467" t="s">
        <v>696</v>
      </c>
      <c r="C660" s="465" t="s">
        <v>338</v>
      </c>
      <c r="D660" s="466" t="s">
        <v>697</v>
      </c>
      <c r="E660" s="467">
        <v>201504</v>
      </c>
      <c r="F660" s="468">
        <v>4673.41</v>
      </c>
      <c r="G660" s="466">
        <v>6</v>
      </c>
      <c r="H660" s="469">
        <v>1.3083000000000001E-3</v>
      </c>
      <c r="I660" s="468">
        <v>36.69</v>
      </c>
      <c r="J660" s="471">
        <v>73.37</v>
      </c>
      <c r="N660" s="463"/>
      <c r="O660" s="463"/>
      <c r="R660" s="462"/>
    </row>
    <row r="661" spans="1:18" s="461" customFormat="1">
      <c r="A661" s="466" t="s">
        <v>319</v>
      </c>
      <c r="B661" s="467" t="s">
        <v>463</v>
      </c>
      <c r="C661" s="467" t="s">
        <v>338</v>
      </c>
      <c r="D661" s="466" t="s">
        <v>464</v>
      </c>
      <c r="E661" s="467">
        <v>201503</v>
      </c>
      <c r="F661" s="468">
        <v>441.56</v>
      </c>
      <c r="G661" s="466">
        <v>7</v>
      </c>
      <c r="H661" s="469">
        <v>1.3083000000000001E-3</v>
      </c>
      <c r="I661" s="468">
        <v>4.04</v>
      </c>
      <c r="J661" s="471">
        <v>6.93</v>
      </c>
      <c r="N661" s="463"/>
      <c r="O661" s="463"/>
      <c r="R661" s="462"/>
    </row>
    <row r="662" spans="1:18" s="461" customFormat="1">
      <c r="A662" s="466" t="s">
        <v>319</v>
      </c>
      <c r="B662" s="467" t="s">
        <v>463</v>
      </c>
      <c r="C662" s="467" t="s">
        <v>338</v>
      </c>
      <c r="D662" s="466" t="s">
        <v>464</v>
      </c>
      <c r="E662" s="467">
        <v>201504</v>
      </c>
      <c r="F662" s="468">
        <v>-298.22000000000003</v>
      </c>
      <c r="G662" s="466">
        <v>6</v>
      </c>
      <c r="H662" s="469">
        <v>1.3083000000000001E-3</v>
      </c>
      <c r="I662" s="468">
        <v>-2.34</v>
      </c>
      <c r="J662" s="471">
        <v>-4.68</v>
      </c>
      <c r="N662" s="463"/>
      <c r="O662" s="463"/>
      <c r="R662" s="462"/>
    </row>
    <row r="663" spans="1:18" s="461" customFormat="1">
      <c r="A663" s="466" t="s">
        <v>319</v>
      </c>
      <c r="B663" s="467" t="s">
        <v>463</v>
      </c>
      <c r="C663" s="467" t="s">
        <v>338</v>
      </c>
      <c r="D663" s="466" t="s">
        <v>464</v>
      </c>
      <c r="E663" s="467">
        <v>201505</v>
      </c>
      <c r="F663" s="468">
        <v>-9.44</v>
      </c>
      <c r="G663" s="466">
        <v>5</v>
      </c>
      <c r="H663" s="469">
        <v>1.3083000000000001E-3</v>
      </c>
      <c r="I663" s="468">
        <v>-0.06</v>
      </c>
      <c r="J663" s="471">
        <v>-0.15</v>
      </c>
      <c r="N663" s="463"/>
      <c r="O663" s="463"/>
      <c r="R663" s="462"/>
    </row>
    <row r="664" spans="1:18" s="461" customFormat="1">
      <c r="A664" s="466" t="s">
        <v>319</v>
      </c>
      <c r="B664" s="467" t="s">
        <v>463</v>
      </c>
      <c r="C664" s="467" t="s">
        <v>338</v>
      </c>
      <c r="D664" s="466" t="s">
        <v>802</v>
      </c>
      <c r="E664" s="467">
        <v>201506</v>
      </c>
      <c r="F664" s="468">
        <v>1.34</v>
      </c>
      <c r="G664" s="466">
        <v>4</v>
      </c>
      <c r="H664" s="469">
        <v>1.3083000000000001E-3</v>
      </c>
      <c r="I664" s="468">
        <v>0.01</v>
      </c>
      <c r="J664" s="471">
        <v>0.02</v>
      </c>
      <c r="N664" s="463"/>
      <c r="O664" s="463"/>
      <c r="R664" s="462"/>
    </row>
    <row r="665" spans="1:18" s="461" customFormat="1">
      <c r="A665" s="466" t="s">
        <v>319</v>
      </c>
      <c r="B665" s="467" t="s">
        <v>465</v>
      </c>
      <c r="C665" s="467" t="s">
        <v>338</v>
      </c>
      <c r="D665" s="466" t="s">
        <v>466</v>
      </c>
      <c r="E665" s="467">
        <v>201503</v>
      </c>
      <c r="F665" s="468">
        <v>1764.69</v>
      </c>
      <c r="G665" s="466">
        <v>7</v>
      </c>
      <c r="H665" s="469">
        <v>1.3083000000000001E-3</v>
      </c>
      <c r="I665" s="468">
        <v>16.16</v>
      </c>
      <c r="J665" s="471">
        <v>27.7</v>
      </c>
      <c r="N665" s="463"/>
      <c r="O665" s="463"/>
      <c r="R665" s="462"/>
    </row>
    <row r="666" spans="1:18" s="461" customFormat="1">
      <c r="A666" s="466" t="s">
        <v>319</v>
      </c>
      <c r="B666" s="467" t="s">
        <v>467</v>
      </c>
      <c r="C666" s="465" t="s">
        <v>338</v>
      </c>
      <c r="D666" s="466" t="s">
        <v>468</v>
      </c>
      <c r="E666" s="467">
        <v>201503</v>
      </c>
      <c r="F666" s="468">
        <v>2674.21</v>
      </c>
      <c r="G666" s="466">
        <v>7</v>
      </c>
      <c r="H666" s="469">
        <v>1.3083000000000001E-3</v>
      </c>
      <c r="I666" s="468">
        <v>24.49</v>
      </c>
      <c r="J666" s="471">
        <v>41.98</v>
      </c>
      <c r="N666" s="463"/>
      <c r="O666" s="463"/>
      <c r="R666" s="462"/>
    </row>
    <row r="667" spans="1:18" s="461" customFormat="1">
      <c r="A667" s="466" t="s">
        <v>319</v>
      </c>
      <c r="B667" s="467" t="s">
        <v>566</v>
      </c>
      <c r="C667" s="467" t="s">
        <v>338</v>
      </c>
      <c r="D667" s="466" t="s">
        <v>803</v>
      </c>
      <c r="E667" s="467">
        <v>201503</v>
      </c>
      <c r="F667" s="468">
        <v>-6.58</v>
      </c>
      <c r="G667" s="466">
        <v>7</v>
      </c>
      <c r="H667" s="469">
        <v>1.3083000000000001E-3</v>
      </c>
      <c r="I667" s="468">
        <v>-0.06</v>
      </c>
      <c r="J667" s="471">
        <v>-0.1</v>
      </c>
      <c r="N667" s="463"/>
      <c r="O667" s="463"/>
      <c r="R667" s="462"/>
    </row>
    <row r="668" spans="1:18" s="461" customFormat="1">
      <c r="A668" s="466" t="s">
        <v>319</v>
      </c>
      <c r="B668" s="467" t="s">
        <v>566</v>
      </c>
      <c r="C668" s="467" t="s">
        <v>338</v>
      </c>
      <c r="D668" s="466" t="s">
        <v>803</v>
      </c>
      <c r="E668" s="467">
        <v>201504</v>
      </c>
      <c r="F668" s="468">
        <v>3882.75</v>
      </c>
      <c r="G668" s="466">
        <v>6</v>
      </c>
      <c r="H668" s="469">
        <v>1.3083000000000001E-3</v>
      </c>
      <c r="I668" s="468">
        <v>30.48</v>
      </c>
      <c r="J668" s="471">
        <v>60.96</v>
      </c>
      <c r="N668" s="463"/>
      <c r="O668" s="463"/>
      <c r="R668" s="462"/>
    </row>
    <row r="669" spans="1:18" s="461" customFormat="1">
      <c r="A669" s="466" t="s">
        <v>319</v>
      </c>
      <c r="B669" s="467" t="s">
        <v>566</v>
      </c>
      <c r="C669" s="467" t="s">
        <v>338</v>
      </c>
      <c r="D669" s="466" t="s">
        <v>803</v>
      </c>
      <c r="E669" s="467">
        <v>201505</v>
      </c>
      <c r="F669" s="468">
        <v>1.28</v>
      </c>
      <c r="G669" s="466">
        <v>5</v>
      </c>
      <c r="H669" s="469">
        <v>1.3083000000000001E-3</v>
      </c>
      <c r="I669" s="468">
        <v>0.01</v>
      </c>
      <c r="J669" s="471">
        <v>0.02</v>
      </c>
      <c r="N669" s="463"/>
      <c r="O669" s="463"/>
      <c r="R669" s="462"/>
    </row>
    <row r="670" spans="1:18" s="461" customFormat="1">
      <c r="A670" s="466" t="s">
        <v>319</v>
      </c>
      <c r="B670" s="467" t="s">
        <v>566</v>
      </c>
      <c r="C670" s="467" t="s">
        <v>338</v>
      </c>
      <c r="D670" s="466" t="s">
        <v>803</v>
      </c>
      <c r="E670" s="467">
        <v>201506</v>
      </c>
      <c r="F670" s="468">
        <v>2.33</v>
      </c>
      <c r="G670" s="466">
        <v>4</v>
      </c>
      <c r="H670" s="469">
        <v>1.3083000000000001E-3</v>
      </c>
      <c r="I670" s="468">
        <v>0.01</v>
      </c>
      <c r="J670" s="471">
        <v>0.04</v>
      </c>
      <c r="N670" s="463"/>
      <c r="O670" s="463"/>
      <c r="R670" s="462"/>
    </row>
    <row r="671" spans="1:18" s="461" customFormat="1">
      <c r="A671" s="466" t="s">
        <v>319</v>
      </c>
      <c r="B671" s="467" t="s">
        <v>453</v>
      </c>
      <c r="C671" s="467" t="s">
        <v>338</v>
      </c>
      <c r="D671" s="466" t="s">
        <v>454</v>
      </c>
      <c r="E671" s="467">
        <v>201503</v>
      </c>
      <c r="F671" s="468">
        <v>11.31</v>
      </c>
      <c r="G671" s="466">
        <v>7</v>
      </c>
      <c r="H671" s="469">
        <v>1.3083000000000001E-3</v>
      </c>
      <c r="I671" s="468">
        <v>0.1</v>
      </c>
      <c r="J671" s="471">
        <v>0.18</v>
      </c>
      <c r="N671" s="463"/>
      <c r="O671" s="463"/>
      <c r="R671" s="462"/>
    </row>
    <row r="672" spans="1:18" s="461" customFormat="1">
      <c r="A672" s="466" t="s">
        <v>319</v>
      </c>
      <c r="B672" s="467" t="s">
        <v>453</v>
      </c>
      <c r="C672" s="467" t="s">
        <v>338</v>
      </c>
      <c r="D672" s="466" t="s">
        <v>454</v>
      </c>
      <c r="E672" s="467">
        <v>201504</v>
      </c>
      <c r="F672" s="468">
        <v>-24.24</v>
      </c>
      <c r="G672" s="466">
        <v>6</v>
      </c>
      <c r="H672" s="469">
        <v>1.3083000000000001E-3</v>
      </c>
      <c r="I672" s="468">
        <v>-0.19</v>
      </c>
      <c r="J672" s="471">
        <v>-0.38</v>
      </c>
      <c r="N672" s="463"/>
      <c r="O672" s="463"/>
      <c r="R672" s="462"/>
    </row>
    <row r="673" spans="1:18" s="461" customFormat="1">
      <c r="A673" s="466" t="s">
        <v>319</v>
      </c>
      <c r="B673" s="467" t="s">
        <v>453</v>
      </c>
      <c r="C673" s="467" t="s">
        <v>338</v>
      </c>
      <c r="D673" s="466" t="s">
        <v>454</v>
      </c>
      <c r="E673" s="467">
        <v>201505</v>
      </c>
      <c r="F673" s="468">
        <v>-1.3</v>
      </c>
      <c r="G673" s="466">
        <v>5</v>
      </c>
      <c r="H673" s="469">
        <v>1.3083000000000001E-3</v>
      </c>
      <c r="I673" s="468">
        <v>-0.01</v>
      </c>
      <c r="J673" s="471">
        <v>-0.02</v>
      </c>
      <c r="N673" s="463"/>
      <c r="O673" s="463"/>
      <c r="R673" s="462"/>
    </row>
    <row r="674" spans="1:18" s="461" customFormat="1">
      <c r="A674" s="466" t="s">
        <v>319</v>
      </c>
      <c r="B674" s="467" t="s">
        <v>453</v>
      </c>
      <c r="C674" s="467" t="s">
        <v>338</v>
      </c>
      <c r="D674" s="466" t="s">
        <v>454</v>
      </c>
      <c r="E674" s="467">
        <v>201506</v>
      </c>
      <c r="F674" s="468">
        <v>11169.23</v>
      </c>
      <c r="G674" s="466">
        <v>4</v>
      </c>
      <c r="H674" s="469">
        <v>1.3083000000000001E-3</v>
      </c>
      <c r="I674" s="468">
        <v>58.45</v>
      </c>
      <c r="J674" s="471">
        <v>175.35</v>
      </c>
      <c r="N674" s="463"/>
      <c r="O674" s="463"/>
      <c r="R674" s="462"/>
    </row>
    <row r="675" spans="1:18" s="461" customFormat="1">
      <c r="A675" s="466" t="s">
        <v>319</v>
      </c>
      <c r="B675" s="467" t="s">
        <v>729</v>
      </c>
      <c r="C675" s="467" t="s">
        <v>338</v>
      </c>
      <c r="D675" s="466" t="s">
        <v>730</v>
      </c>
      <c r="E675" s="467">
        <v>201503</v>
      </c>
      <c r="F675" s="468">
        <v>6185.67</v>
      </c>
      <c r="G675" s="466">
        <v>7</v>
      </c>
      <c r="H675" s="469">
        <v>1.3083000000000001E-3</v>
      </c>
      <c r="I675" s="468">
        <v>56.65</v>
      </c>
      <c r="J675" s="471">
        <v>97.11</v>
      </c>
      <c r="N675" s="463"/>
      <c r="O675" s="463"/>
      <c r="R675" s="462"/>
    </row>
    <row r="676" spans="1:18" s="461" customFormat="1">
      <c r="A676" s="466" t="s">
        <v>319</v>
      </c>
      <c r="B676" s="467" t="s">
        <v>729</v>
      </c>
      <c r="C676" s="467" t="s">
        <v>338</v>
      </c>
      <c r="D676" s="466" t="s">
        <v>730</v>
      </c>
      <c r="E676" s="467">
        <v>201504</v>
      </c>
      <c r="F676" s="468">
        <v>-6524.35</v>
      </c>
      <c r="G676" s="466">
        <v>6</v>
      </c>
      <c r="H676" s="469">
        <v>1.3083000000000001E-3</v>
      </c>
      <c r="I676" s="468">
        <v>-51.21</v>
      </c>
      <c r="J676" s="471">
        <v>-102.43</v>
      </c>
      <c r="N676" s="463"/>
      <c r="O676" s="463"/>
      <c r="R676" s="462"/>
    </row>
    <row r="677" spans="1:18" s="461" customFormat="1">
      <c r="A677" s="466" t="s">
        <v>319</v>
      </c>
      <c r="B677" s="467" t="s">
        <v>729</v>
      </c>
      <c r="C677" s="467" t="s">
        <v>338</v>
      </c>
      <c r="D677" s="466" t="s">
        <v>730</v>
      </c>
      <c r="E677" s="467">
        <v>201505</v>
      </c>
      <c r="F677" s="468">
        <v>5819.68</v>
      </c>
      <c r="G677" s="466">
        <v>5</v>
      </c>
      <c r="H677" s="469">
        <v>1.3083000000000001E-3</v>
      </c>
      <c r="I677" s="468">
        <v>38.07</v>
      </c>
      <c r="J677" s="471">
        <v>91.37</v>
      </c>
      <c r="N677" s="463"/>
      <c r="O677" s="463"/>
      <c r="R677" s="462"/>
    </row>
    <row r="678" spans="1:18" s="461" customFormat="1">
      <c r="A678" s="466" t="s">
        <v>319</v>
      </c>
      <c r="B678" s="467" t="s">
        <v>729</v>
      </c>
      <c r="C678" s="467" t="s">
        <v>338</v>
      </c>
      <c r="D678" s="466" t="s">
        <v>804</v>
      </c>
      <c r="E678" s="467">
        <v>201506</v>
      </c>
      <c r="F678" s="468">
        <v>149.5</v>
      </c>
      <c r="G678" s="466">
        <v>4</v>
      </c>
      <c r="H678" s="469">
        <v>1.3083000000000001E-3</v>
      </c>
      <c r="I678" s="468">
        <v>0.78</v>
      </c>
      <c r="J678" s="471">
        <v>2.35</v>
      </c>
      <c r="N678" s="463"/>
      <c r="O678" s="463"/>
      <c r="R678" s="462"/>
    </row>
    <row r="679" spans="1:18" s="461" customFormat="1">
      <c r="A679" s="466" t="s">
        <v>319</v>
      </c>
      <c r="B679" s="467" t="s">
        <v>805</v>
      </c>
      <c r="C679" s="465" t="s">
        <v>338</v>
      </c>
      <c r="D679" s="466" t="s">
        <v>806</v>
      </c>
      <c r="E679" s="467">
        <v>201504</v>
      </c>
      <c r="F679" s="468">
        <v>525372.51</v>
      </c>
      <c r="G679" s="466">
        <v>6</v>
      </c>
      <c r="H679" s="469">
        <v>1.3083000000000001E-3</v>
      </c>
      <c r="I679" s="468">
        <v>4124.07</v>
      </c>
      <c r="J679" s="471">
        <v>8248.14</v>
      </c>
      <c r="N679" s="463"/>
      <c r="O679" s="463"/>
      <c r="R679" s="462"/>
    </row>
    <row r="680" spans="1:18" s="461" customFormat="1">
      <c r="A680" s="466" t="s">
        <v>319</v>
      </c>
      <c r="B680" s="467" t="s">
        <v>805</v>
      </c>
      <c r="C680" s="465" t="s">
        <v>338</v>
      </c>
      <c r="D680" s="466" t="s">
        <v>806</v>
      </c>
      <c r="E680" s="467">
        <v>201505</v>
      </c>
      <c r="F680" s="468">
        <v>-305.39999999999998</v>
      </c>
      <c r="G680" s="466">
        <v>5</v>
      </c>
      <c r="H680" s="469">
        <v>1.3083000000000001E-3</v>
      </c>
      <c r="I680" s="468">
        <v>-2</v>
      </c>
      <c r="J680" s="471">
        <v>-4.79</v>
      </c>
      <c r="N680" s="463"/>
      <c r="O680" s="463"/>
      <c r="R680" s="462"/>
    </row>
    <row r="681" spans="1:18" s="461" customFormat="1">
      <c r="A681" s="466" t="s">
        <v>319</v>
      </c>
      <c r="B681" s="467" t="s">
        <v>805</v>
      </c>
      <c r="C681" s="465" t="s">
        <v>338</v>
      </c>
      <c r="D681" s="466" t="s">
        <v>807</v>
      </c>
      <c r="E681" s="467">
        <v>201506</v>
      </c>
      <c r="F681" s="468">
        <v>172.14</v>
      </c>
      <c r="G681" s="466">
        <v>4</v>
      </c>
      <c r="H681" s="469">
        <v>1.3083000000000001E-3</v>
      </c>
      <c r="I681" s="468">
        <v>0.9</v>
      </c>
      <c r="J681" s="471">
        <v>2.7</v>
      </c>
      <c r="N681" s="463"/>
      <c r="O681" s="463"/>
      <c r="R681" s="462"/>
    </row>
    <row r="682" spans="1:18" s="461" customFormat="1">
      <c r="A682" s="466" t="s">
        <v>319</v>
      </c>
      <c r="B682" s="467" t="s">
        <v>499</v>
      </c>
      <c r="C682" s="467" t="s">
        <v>338</v>
      </c>
      <c r="D682" s="466" t="s">
        <v>500</v>
      </c>
      <c r="E682" s="467">
        <v>201503</v>
      </c>
      <c r="F682" s="468">
        <v>-0.98</v>
      </c>
      <c r="G682" s="466">
        <v>7</v>
      </c>
      <c r="H682" s="469">
        <v>1.3083000000000001E-3</v>
      </c>
      <c r="I682" s="468">
        <v>-0.01</v>
      </c>
      <c r="J682" s="471">
        <v>-0.02</v>
      </c>
      <c r="N682" s="463"/>
      <c r="O682" s="463"/>
      <c r="R682" s="462"/>
    </row>
    <row r="683" spans="1:18" s="461" customFormat="1">
      <c r="A683" s="466" t="s">
        <v>319</v>
      </c>
      <c r="B683" s="467" t="s">
        <v>499</v>
      </c>
      <c r="C683" s="467" t="s">
        <v>338</v>
      </c>
      <c r="D683" s="466" t="s">
        <v>500</v>
      </c>
      <c r="E683" s="467">
        <v>201504</v>
      </c>
      <c r="F683" s="468">
        <v>2.73</v>
      </c>
      <c r="G683" s="466">
        <v>6</v>
      </c>
      <c r="H683" s="469">
        <v>1.3083000000000001E-3</v>
      </c>
      <c r="I683" s="468">
        <v>0.02</v>
      </c>
      <c r="J683" s="471">
        <v>0.04</v>
      </c>
      <c r="N683" s="463"/>
      <c r="O683" s="463"/>
      <c r="R683" s="462"/>
    </row>
    <row r="684" spans="1:18" s="461" customFormat="1">
      <c r="A684" s="466" t="s">
        <v>319</v>
      </c>
      <c r="B684" s="467" t="s">
        <v>499</v>
      </c>
      <c r="C684" s="467" t="s">
        <v>338</v>
      </c>
      <c r="D684" s="466" t="s">
        <v>500</v>
      </c>
      <c r="E684" s="467">
        <v>201505</v>
      </c>
      <c r="F684" s="468">
        <v>0.25</v>
      </c>
      <c r="G684" s="466">
        <v>5</v>
      </c>
      <c r="H684" s="469">
        <v>1.3083000000000001E-3</v>
      </c>
      <c r="I684" s="468">
        <v>0</v>
      </c>
      <c r="J684" s="471">
        <v>0</v>
      </c>
      <c r="N684" s="463"/>
      <c r="O684" s="463"/>
      <c r="R684" s="462"/>
    </row>
    <row r="685" spans="1:18" s="461" customFormat="1">
      <c r="A685" s="466" t="s">
        <v>319</v>
      </c>
      <c r="B685" s="467" t="s">
        <v>499</v>
      </c>
      <c r="C685" s="467" t="s">
        <v>338</v>
      </c>
      <c r="D685" s="466" t="s">
        <v>500</v>
      </c>
      <c r="E685" s="467">
        <v>201506</v>
      </c>
      <c r="F685" s="468">
        <v>0.42</v>
      </c>
      <c r="G685" s="466">
        <v>4</v>
      </c>
      <c r="H685" s="469">
        <v>1.3083000000000001E-3</v>
      </c>
      <c r="I685" s="468">
        <v>0</v>
      </c>
      <c r="J685" s="471">
        <v>0.01</v>
      </c>
      <c r="N685" s="463"/>
      <c r="O685" s="463"/>
      <c r="R685" s="462"/>
    </row>
    <row r="686" spans="1:18" s="461" customFormat="1">
      <c r="A686" s="466" t="s">
        <v>319</v>
      </c>
      <c r="B686" s="467" t="s">
        <v>321</v>
      </c>
      <c r="C686" s="467" t="s">
        <v>322</v>
      </c>
      <c r="D686" s="466" t="s">
        <v>323</v>
      </c>
      <c r="E686" s="467">
        <v>201503</v>
      </c>
      <c r="F686" s="468">
        <v>723.37</v>
      </c>
      <c r="G686" s="466">
        <v>7</v>
      </c>
      <c r="H686" s="469">
        <v>1.3083000000000001E-3</v>
      </c>
      <c r="I686" s="468">
        <v>6.62</v>
      </c>
      <c r="J686" s="471">
        <v>11.36</v>
      </c>
      <c r="N686" s="463"/>
      <c r="O686" s="463"/>
      <c r="R686" s="462"/>
    </row>
    <row r="687" spans="1:18" s="461" customFormat="1">
      <c r="A687" s="466" t="s">
        <v>319</v>
      </c>
      <c r="B687" s="467" t="s">
        <v>321</v>
      </c>
      <c r="C687" s="467" t="s">
        <v>322</v>
      </c>
      <c r="D687" s="466" t="s">
        <v>323</v>
      </c>
      <c r="E687" s="467">
        <v>201504</v>
      </c>
      <c r="F687" s="468">
        <v>4676.13</v>
      </c>
      <c r="G687" s="466">
        <v>6</v>
      </c>
      <c r="H687" s="469">
        <v>1.3083000000000001E-3</v>
      </c>
      <c r="I687" s="468">
        <v>36.71</v>
      </c>
      <c r="J687" s="471">
        <v>73.41</v>
      </c>
      <c r="N687" s="463"/>
      <c r="O687" s="463"/>
      <c r="R687" s="462"/>
    </row>
    <row r="688" spans="1:18" s="461" customFormat="1">
      <c r="A688" s="466" t="s">
        <v>319</v>
      </c>
      <c r="B688" s="467" t="s">
        <v>321</v>
      </c>
      <c r="C688" s="467" t="s">
        <v>322</v>
      </c>
      <c r="D688" s="466" t="s">
        <v>323</v>
      </c>
      <c r="E688" s="467">
        <v>201505</v>
      </c>
      <c r="F688" s="468">
        <v>2695.1</v>
      </c>
      <c r="G688" s="466">
        <v>5</v>
      </c>
      <c r="H688" s="469">
        <v>1.3083000000000001E-3</v>
      </c>
      <c r="I688" s="468">
        <v>17.63</v>
      </c>
      <c r="J688" s="471">
        <v>42.31</v>
      </c>
      <c r="N688" s="463"/>
      <c r="O688" s="463"/>
      <c r="R688" s="462"/>
    </row>
    <row r="689" spans="1:18" s="461" customFormat="1">
      <c r="A689" s="466" t="s">
        <v>319</v>
      </c>
      <c r="B689" s="467" t="s">
        <v>321</v>
      </c>
      <c r="C689" s="467" t="s">
        <v>322</v>
      </c>
      <c r="D689" s="466" t="s">
        <v>323</v>
      </c>
      <c r="E689" s="467">
        <v>201506</v>
      </c>
      <c r="F689" s="468">
        <v>-129.91999999999999</v>
      </c>
      <c r="G689" s="466">
        <v>4</v>
      </c>
      <c r="H689" s="469">
        <v>1.3083000000000001E-3</v>
      </c>
      <c r="I689" s="468">
        <v>-0.68</v>
      </c>
      <c r="J689" s="471">
        <v>-2.04</v>
      </c>
      <c r="N689" s="463"/>
      <c r="O689" s="463"/>
      <c r="R689" s="462"/>
    </row>
    <row r="690" spans="1:18" s="461" customFormat="1">
      <c r="A690" s="466" t="s">
        <v>319</v>
      </c>
      <c r="B690" s="467" t="s">
        <v>324</v>
      </c>
      <c r="C690" s="467" t="s">
        <v>320</v>
      </c>
      <c r="D690" s="466" t="s">
        <v>325</v>
      </c>
      <c r="E690" s="467">
        <v>201503</v>
      </c>
      <c r="F690" s="468">
        <v>33595.120000000003</v>
      </c>
      <c r="G690" s="466">
        <v>7</v>
      </c>
      <c r="H690" s="469">
        <v>1.3083000000000001E-3</v>
      </c>
      <c r="I690" s="468">
        <v>307.67</v>
      </c>
      <c r="J690" s="471">
        <v>527.42999999999995</v>
      </c>
      <c r="N690" s="463"/>
      <c r="O690" s="463"/>
      <c r="R690" s="462"/>
    </row>
    <row r="691" spans="1:18" s="461" customFormat="1">
      <c r="A691" s="466" t="s">
        <v>319</v>
      </c>
      <c r="B691" s="467" t="s">
        <v>324</v>
      </c>
      <c r="C691" s="467" t="s">
        <v>320</v>
      </c>
      <c r="D691" s="466" t="s">
        <v>325</v>
      </c>
      <c r="E691" s="467">
        <v>201504</v>
      </c>
      <c r="F691" s="468">
        <v>66800.55</v>
      </c>
      <c r="G691" s="466">
        <v>6</v>
      </c>
      <c r="H691" s="469">
        <v>1.3083000000000001E-3</v>
      </c>
      <c r="I691" s="468">
        <v>524.37</v>
      </c>
      <c r="J691" s="471">
        <v>1048.74</v>
      </c>
      <c r="N691" s="463"/>
      <c r="O691" s="463"/>
      <c r="R691" s="462"/>
    </row>
    <row r="692" spans="1:18" s="461" customFormat="1">
      <c r="A692" s="466" t="s">
        <v>319</v>
      </c>
      <c r="B692" s="467" t="s">
        <v>324</v>
      </c>
      <c r="C692" s="467" t="s">
        <v>320</v>
      </c>
      <c r="D692" s="466" t="s">
        <v>325</v>
      </c>
      <c r="E692" s="467">
        <v>201505</v>
      </c>
      <c r="F692" s="468">
        <v>1254.45</v>
      </c>
      <c r="G692" s="466">
        <v>5</v>
      </c>
      <c r="H692" s="469">
        <v>1.3083000000000001E-3</v>
      </c>
      <c r="I692" s="468">
        <v>8.2100000000000009</v>
      </c>
      <c r="J692" s="471">
        <v>19.690000000000001</v>
      </c>
      <c r="N692" s="463"/>
      <c r="O692" s="463"/>
      <c r="R692" s="462"/>
    </row>
    <row r="693" spans="1:18" s="461" customFormat="1">
      <c r="A693" s="466" t="s">
        <v>319</v>
      </c>
      <c r="B693" s="467" t="s">
        <v>324</v>
      </c>
      <c r="C693" s="467" t="s">
        <v>320</v>
      </c>
      <c r="D693" s="466" t="s">
        <v>325</v>
      </c>
      <c r="E693" s="467">
        <v>201506</v>
      </c>
      <c r="F693" s="468">
        <v>617.87</v>
      </c>
      <c r="G693" s="466">
        <v>4</v>
      </c>
      <c r="H693" s="469">
        <v>1.3083000000000001E-3</v>
      </c>
      <c r="I693" s="468">
        <v>3.23</v>
      </c>
      <c r="J693" s="471">
        <v>9.6999999999999993</v>
      </c>
      <c r="N693" s="463"/>
      <c r="O693" s="463"/>
      <c r="R693" s="462"/>
    </row>
    <row r="694" spans="1:18" s="461" customFormat="1">
      <c r="A694" s="466" t="s">
        <v>326</v>
      </c>
      <c r="B694" s="467" t="s">
        <v>327</v>
      </c>
      <c r="C694" s="465" t="s">
        <v>320</v>
      </c>
      <c r="D694" s="466" t="s">
        <v>328</v>
      </c>
      <c r="E694" s="467">
        <v>201505</v>
      </c>
      <c r="F694" s="468">
        <v>1190.17</v>
      </c>
      <c r="G694" s="466">
        <v>5</v>
      </c>
      <c r="H694" s="469">
        <v>1.1999999999999999E-3</v>
      </c>
      <c r="I694" s="468">
        <v>7.14</v>
      </c>
      <c r="J694" s="471">
        <v>17.14</v>
      </c>
      <c r="N694" s="463"/>
      <c r="O694" s="463"/>
      <c r="R694" s="462"/>
    </row>
    <row r="695" spans="1:18" s="461" customFormat="1">
      <c r="A695" s="466" t="s">
        <v>326</v>
      </c>
      <c r="B695" s="467" t="s">
        <v>327</v>
      </c>
      <c r="C695" s="465" t="s">
        <v>320</v>
      </c>
      <c r="D695" s="466" t="s">
        <v>328</v>
      </c>
      <c r="E695" s="467">
        <v>201506</v>
      </c>
      <c r="F695" s="468">
        <v>4.05</v>
      </c>
      <c r="G695" s="466">
        <v>4</v>
      </c>
      <c r="H695" s="469">
        <v>1.1999999999999999E-3</v>
      </c>
      <c r="I695" s="468">
        <v>0.02</v>
      </c>
      <c r="J695" s="471">
        <v>0.06</v>
      </c>
      <c r="N695" s="463"/>
      <c r="O695" s="463"/>
      <c r="R695" s="462"/>
    </row>
    <row r="696" spans="1:18" s="461" customFormat="1">
      <c r="A696" s="466" t="s">
        <v>319</v>
      </c>
      <c r="B696" s="467" t="s">
        <v>329</v>
      </c>
      <c r="C696" s="467" t="s">
        <v>320</v>
      </c>
      <c r="D696" s="466" t="s">
        <v>330</v>
      </c>
      <c r="E696" s="467">
        <v>201503</v>
      </c>
      <c r="F696" s="468">
        <v>64515.78</v>
      </c>
      <c r="G696" s="466">
        <v>7</v>
      </c>
      <c r="H696" s="469">
        <v>1.3083000000000001E-3</v>
      </c>
      <c r="I696" s="468">
        <v>590.84</v>
      </c>
      <c r="J696" s="471">
        <v>1012.87</v>
      </c>
      <c r="N696" s="463"/>
      <c r="O696" s="463"/>
      <c r="R696" s="462"/>
    </row>
    <row r="697" spans="1:18" s="461" customFormat="1">
      <c r="A697" s="466" t="s">
        <v>319</v>
      </c>
      <c r="B697" s="467" t="s">
        <v>329</v>
      </c>
      <c r="C697" s="467" t="s">
        <v>320</v>
      </c>
      <c r="D697" s="466" t="s">
        <v>330</v>
      </c>
      <c r="E697" s="467">
        <v>201504</v>
      </c>
      <c r="F697" s="468">
        <v>20536.59</v>
      </c>
      <c r="G697" s="466">
        <v>6</v>
      </c>
      <c r="H697" s="469">
        <v>1.3083000000000001E-3</v>
      </c>
      <c r="I697" s="468">
        <v>161.21</v>
      </c>
      <c r="J697" s="471">
        <v>322.42</v>
      </c>
      <c r="N697" s="463"/>
      <c r="O697" s="463"/>
      <c r="R697" s="462"/>
    </row>
    <row r="698" spans="1:18" s="461" customFormat="1">
      <c r="A698" s="466" t="s">
        <v>319</v>
      </c>
      <c r="B698" s="467" t="s">
        <v>329</v>
      </c>
      <c r="C698" s="467" t="s">
        <v>320</v>
      </c>
      <c r="D698" s="466" t="s">
        <v>330</v>
      </c>
      <c r="E698" s="467">
        <v>201505</v>
      </c>
      <c r="F698" s="468">
        <v>13403.93</v>
      </c>
      <c r="G698" s="466">
        <v>5</v>
      </c>
      <c r="H698" s="469">
        <v>1.3083000000000001E-3</v>
      </c>
      <c r="I698" s="468">
        <v>87.68</v>
      </c>
      <c r="J698" s="471">
        <v>210.44</v>
      </c>
      <c r="N698" s="463"/>
      <c r="O698" s="463"/>
      <c r="R698" s="462"/>
    </row>
    <row r="699" spans="1:18" s="461" customFormat="1">
      <c r="A699" s="466" t="s">
        <v>319</v>
      </c>
      <c r="B699" s="467" t="s">
        <v>329</v>
      </c>
      <c r="C699" s="467" t="s">
        <v>320</v>
      </c>
      <c r="D699" s="466" t="s">
        <v>330</v>
      </c>
      <c r="E699" s="467">
        <v>201506</v>
      </c>
      <c r="F699" s="468">
        <v>-595.36</v>
      </c>
      <c r="G699" s="466">
        <v>4</v>
      </c>
      <c r="H699" s="469">
        <v>1.3083000000000001E-3</v>
      </c>
      <c r="I699" s="468">
        <v>-3.12</v>
      </c>
      <c r="J699" s="471">
        <v>-9.35</v>
      </c>
      <c r="N699" s="463"/>
      <c r="O699" s="463"/>
      <c r="R699" s="462"/>
    </row>
    <row r="700" spans="1:18" s="461" customFormat="1">
      <c r="A700" s="466" t="s">
        <v>326</v>
      </c>
      <c r="B700" s="467" t="s">
        <v>331</v>
      </c>
      <c r="C700" s="467" t="s">
        <v>320</v>
      </c>
      <c r="D700" s="466" t="s">
        <v>332</v>
      </c>
      <c r="E700" s="467">
        <v>201503</v>
      </c>
      <c r="F700" s="468">
        <v>30956.22</v>
      </c>
      <c r="G700" s="466">
        <v>7</v>
      </c>
      <c r="H700" s="469">
        <v>1.1999999999999999E-3</v>
      </c>
      <c r="I700" s="468">
        <v>260.02999999999997</v>
      </c>
      <c r="J700" s="471">
        <v>445.77</v>
      </c>
      <c r="N700" s="463"/>
      <c r="O700" s="463"/>
      <c r="R700" s="462"/>
    </row>
    <row r="701" spans="1:18" s="461" customFormat="1">
      <c r="A701" s="472" t="s">
        <v>326</v>
      </c>
      <c r="B701" s="470" t="s">
        <v>331</v>
      </c>
      <c r="C701" s="470" t="s">
        <v>320</v>
      </c>
      <c r="D701" s="472" t="s">
        <v>332</v>
      </c>
      <c r="E701" s="470">
        <v>201504</v>
      </c>
      <c r="F701" s="473">
        <v>32943.89</v>
      </c>
      <c r="G701" s="466">
        <v>6</v>
      </c>
      <c r="H701" s="474">
        <v>1.1999999999999999E-3</v>
      </c>
      <c r="I701" s="473">
        <v>237.2</v>
      </c>
      <c r="J701" s="475">
        <v>474.39</v>
      </c>
      <c r="N701" s="463"/>
      <c r="O701" s="463"/>
      <c r="R701" s="462"/>
    </row>
    <row r="702" spans="1:18" s="461" customFormat="1">
      <c r="A702" s="466" t="s">
        <v>326</v>
      </c>
      <c r="B702" s="467" t="s">
        <v>331</v>
      </c>
      <c r="C702" s="467" t="s">
        <v>320</v>
      </c>
      <c r="D702" s="466" t="s">
        <v>332</v>
      </c>
      <c r="E702" s="467">
        <v>201505</v>
      </c>
      <c r="F702" s="468">
        <v>13931.82</v>
      </c>
      <c r="G702" s="466">
        <v>5</v>
      </c>
      <c r="H702" s="469">
        <v>1.1999999999999999E-3</v>
      </c>
      <c r="I702" s="468">
        <v>83.59</v>
      </c>
      <c r="J702" s="471">
        <v>200.62</v>
      </c>
      <c r="N702" s="463"/>
      <c r="O702" s="463"/>
      <c r="R702" s="462"/>
    </row>
    <row r="703" spans="1:18" s="461" customFormat="1">
      <c r="A703" s="466" t="s">
        <v>326</v>
      </c>
      <c r="B703" s="467" t="s">
        <v>331</v>
      </c>
      <c r="C703" s="467" t="s">
        <v>320</v>
      </c>
      <c r="D703" s="466" t="s">
        <v>332</v>
      </c>
      <c r="E703" s="467">
        <v>201506</v>
      </c>
      <c r="F703" s="468">
        <v>11932.32</v>
      </c>
      <c r="G703" s="466">
        <v>4</v>
      </c>
      <c r="H703" s="469">
        <v>1.1999999999999999E-3</v>
      </c>
      <c r="I703" s="468">
        <v>57.28</v>
      </c>
      <c r="J703" s="471">
        <v>171.83</v>
      </c>
      <c r="N703" s="463"/>
      <c r="O703" s="463"/>
      <c r="R703" s="462"/>
    </row>
    <row r="704" spans="1:18" s="461" customFormat="1">
      <c r="A704" s="466" t="s">
        <v>319</v>
      </c>
      <c r="B704" s="467" t="s">
        <v>333</v>
      </c>
      <c r="C704" s="467" t="s">
        <v>320</v>
      </c>
      <c r="D704" s="466" t="s">
        <v>334</v>
      </c>
      <c r="E704" s="467">
        <v>201503</v>
      </c>
      <c r="F704" s="468">
        <v>32613.1</v>
      </c>
      <c r="G704" s="466">
        <v>7</v>
      </c>
      <c r="H704" s="469">
        <v>1.3083000000000001E-3</v>
      </c>
      <c r="I704" s="468">
        <v>298.67</v>
      </c>
      <c r="J704" s="471">
        <v>512.01</v>
      </c>
      <c r="N704" s="463"/>
      <c r="O704" s="463"/>
      <c r="R704" s="462"/>
    </row>
    <row r="705" spans="1:18" s="461" customFormat="1">
      <c r="A705" s="466" t="s">
        <v>319</v>
      </c>
      <c r="B705" s="467" t="s">
        <v>333</v>
      </c>
      <c r="C705" s="467" t="s">
        <v>320</v>
      </c>
      <c r="D705" s="466" t="s">
        <v>334</v>
      </c>
      <c r="E705" s="467">
        <v>201504</v>
      </c>
      <c r="F705" s="468">
        <v>68367.06</v>
      </c>
      <c r="G705" s="466">
        <v>6</v>
      </c>
      <c r="H705" s="469">
        <v>1.3083000000000001E-3</v>
      </c>
      <c r="I705" s="468">
        <v>536.66999999999996</v>
      </c>
      <c r="J705" s="471">
        <v>1073.3399999999999</v>
      </c>
      <c r="N705" s="463"/>
      <c r="O705" s="463"/>
      <c r="R705" s="462"/>
    </row>
    <row r="706" spans="1:18" s="461" customFormat="1">
      <c r="A706" s="466" t="s">
        <v>319</v>
      </c>
      <c r="B706" s="467" t="s">
        <v>333</v>
      </c>
      <c r="C706" s="467" t="s">
        <v>320</v>
      </c>
      <c r="D706" s="466" t="s">
        <v>334</v>
      </c>
      <c r="E706" s="467">
        <v>201505</v>
      </c>
      <c r="F706" s="468">
        <v>121598.7</v>
      </c>
      <c r="G706" s="466">
        <v>5</v>
      </c>
      <c r="H706" s="469">
        <v>1.3083000000000001E-3</v>
      </c>
      <c r="I706" s="468">
        <v>795.44</v>
      </c>
      <c r="J706" s="471">
        <v>1909.05</v>
      </c>
      <c r="N706" s="463"/>
      <c r="O706" s="463"/>
      <c r="R706" s="462"/>
    </row>
    <row r="707" spans="1:18" s="461" customFormat="1">
      <c r="A707" s="466" t="s">
        <v>319</v>
      </c>
      <c r="B707" s="467" t="s">
        <v>333</v>
      </c>
      <c r="C707" s="467" t="s">
        <v>320</v>
      </c>
      <c r="D707" s="466" t="s">
        <v>334</v>
      </c>
      <c r="E707" s="467">
        <v>201506</v>
      </c>
      <c r="F707" s="468">
        <v>14002.35</v>
      </c>
      <c r="G707" s="466">
        <v>4</v>
      </c>
      <c r="H707" s="469">
        <v>1.3083000000000001E-3</v>
      </c>
      <c r="I707" s="468">
        <v>73.28</v>
      </c>
      <c r="J707" s="471">
        <v>219.83</v>
      </c>
      <c r="N707" s="463"/>
      <c r="O707" s="463"/>
      <c r="R707" s="462"/>
    </row>
    <row r="708" spans="1:18" s="461" customFormat="1">
      <c r="A708" s="466" t="s">
        <v>319</v>
      </c>
      <c r="B708" s="467" t="s">
        <v>731</v>
      </c>
      <c r="C708" s="467" t="s">
        <v>338</v>
      </c>
      <c r="D708" s="466" t="s">
        <v>732</v>
      </c>
      <c r="E708" s="467">
        <v>201503</v>
      </c>
      <c r="F708" s="468">
        <v>-11805.61</v>
      </c>
      <c r="G708" s="466">
        <v>7</v>
      </c>
      <c r="H708" s="469">
        <v>1.3083000000000001E-3</v>
      </c>
      <c r="I708" s="468">
        <v>-108.12</v>
      </c>
      <c r="J708" s="471">
        <v>-185.34</v>
      </c>
      <c r="N708" s="463"/>
      <c r="O708" s="463"/>
      <c r="R708" s="462"/>
    </row>
    <row r="709" spans="1:18" s="461" customFormat="1">
      <c r="A709" s="466" t="s">
        <v>319</v>
      </c>
      <c r="B709" s="467" t="s">
        <v>731</v>
      </c>
      <c r="C709" s="467" t="s">
        <v>338</v>
      </c>
      <c r="D709" s="466" t="s">
        <v>732</v>
      </c>
      <c r="E709" s="467">
        <v>201503</v>
      </c>
      <c r="F709" s="468">
        <v>-385.49</v>
      </c>
      <c r="G709" s="466">
        <v>7</v>
      </c>
      <c r="H709" s="469">
        <v>1.3083000000000001E-3</v>
      </c>
      <c r="I709" s="468">
        <v>-3.53</v>
      </c>
      <c r="J709" s="471">
        <v>-6.05</v>
      </c>
      <c r="N709" s="463"/>
      <c r="O709" s="463"/>
      <c r="R709" s="462"/>
    </row>
    <row r="710" spans="1:18" s="461" customFormat="1">
      <c r="A710" s="466" t="s">
        <v>319</v>
      </c>
      <c r="B710" s="467" t="s">
        <v>731</v>
      </c>
      <c r="C710" s="467" t="s">
        <v>338</v>
      </c>
      <c r="D710" s="466" t="s">
        <v>732</v>
      </c>
      <c r="E710" s="467">
        <v>201504</v>
      </c>
      <c r="F710" s="468">
        <v>-16397.14</v>
      </c>
      <c r="G710" s="466">
        <v>6</v>
      </c>
      <c r="H710" s="469">
        <v>1.3083000000000001E-3</v>
      </c>
      <c r="I710" s="468">
        <v>-128.71</v>
      </c>
      <c r="J710" s="471">
        <v>-257.43</v>
      </c>
      <c r="N710" s="463"/>
      <c r="O710" s="463"/>
      <c r="R710" s="462"/>
    </row>
    <row r="711" spans="1:18" s="461" customFormat="1">
      <c r="A711" s="466" t="s">
        <v>319</v>
      </c>
      <c r="B711" s="467" t="s">
        <v>731</v>
      </c>
      <c r="C711" s="467" t="s">
        <v>338</v>
      </c>
      <c r="D711" s="466" t="s">
        <v>732</v>
      </c>
      <c r="E711" s="467">
        <v>201504</v>
      </c>
      <c r="F711" s="468">
        <v>-535.41999999999996</v>
      </c>
      <c r="G711" s="466">
        <v>6</v>
      </c>
      <c r="H711" s="469">
        <v>1.3083000000000001E-3</v>
      </c>
      <c r="I711" s="468">
        <v>-4.2</v>
      </c>
      <c r="J711" s="471">
        <v>-8.41</v>
      </c>
      <c r="N711" s="463"/>
      <c r="O711" s="463"/>
      <c r="R711" s="462"/>
    </row>
    <row r="712" spans="1:18" s="461" customFormat="1">
      <c r="A712" s="466" t="s">
        <v>319</v>
      </c>
      <c r="B712" s="467" t="s">
        <v>731</v>
      </c>
      <c r="C712" s="467" t="s">
        <v>338</v>
      </c>
      <c r="D712" s="466" t="s">
        <v>732</v>
      </c>
      <c r="E712" s="467">
        <v>201505</v>
      </c>
      <c r="F712" s="468">
        <v>-563.69000000000005</v>
      </c>
      <c r="G712" s="466">
        <v>5</v>
      </c>
      <c r="H712" s="469">
        <v>1.3083000000000001E-3</v>
      </c>
      <c r="I712" s="468">
        <v>-3.69</v>
      </c>
      <c r="J712" s="471">
        <v>-8.85</v>
      </c>
      <c r="N712" s="463"/>
      <c r="O712" s="463"/>
      <c r="R712" s="462"/>
    </row>
    <row r="713" spans="1:18" s="461" customFormat="1">
      <c r="A713" s="466" t="s">
        <v>319</v>
      </c>
      <c r="B713" s="467" t="s">
        <v>731</v>
      </c>
      <c r="C713" s="467" t="s">
        <v>338</v>
      </c>
      <c r="D713" s="466" t="s">
        <v>732</v>
      </c>
      <c r="E713" s="467">
        <v>201505</v>
      </c>
      <c r="F713" s="468">
        <v>-253.14</v>
      </c>
      <c r="G713" s="466">
        <v>5</v>
      </c>
      <c r="H713" s="469">
        <v>1.3083000000000001E-3</v>
      </c>
      <c r="I713" s="468">
        <v>-1.66</v>
      </c>
      <c r="J713" s="471">
        <v>-3.97</v>
      </c>
      <c r="N713" s="463"/>
      <c r="O713" s="463"/>
      <c r="R713" s="462"/>
    </row>
    <row r="714" spans="1:18" s="461" customFormat="1">
      <c r="A714" s="466" t="s">
        <v>319</v>
      </c>
      <c r="B714" s="467" t="s">
        <v>731</v>
      </c>
      <c r="C714" s="467" t="s">
        <v>338</v>
      </c>
      <c r="D714" s="466" t="s">
        <v>732</v>
      </c>
      <c r="E714" s="467">
        <v>201506</v>
      </c>
      <c r="F714" s="468">
        <v>600.89</v>
      </c>
      <c r="G714" s="466">
        <v>4</v>
      </c>
      <c r="H714" s="469">
        <v>1.3083000000000001E-3</v>
      </c>
      <c r="I714" s="468">
        <v>3.14</v>
      </c>
      <c r="J714" s="471">
        <v>9.43</v>
      </c>
      <c r="N714" s="463"/>
      <c r="O714" s="463"/>
      <c r="R714" s="462"/>
    </row>
    <row r="715" spans="1:18" s="461" customFormat="1">
      <c r="A715" s="466" t="s">
        <v>319</v>
      </c>
      <c r="B715" s="467" t="s">
        <v>731</v>
      </c>
      <c r="C715" s="467" t="s">
        <v>338</v>
      </c>
      <c r="D715" s="466" t="s">
        <v>732</v>
      </c>
      <c r="E715" s="467">
        <v>201506</v>
      </c>
      <c r="F715" s="468">
        <v>35.869999999999997</v>
      </c>
      <c r="G715" s="466">
        <v>4</v>
      </c>
      <c r="H715" s="469">
        <v>1.3083000000000001E-3</v>
      </c>
      <c r="I715" s="468">
        <v>0.19</v>
      </c>
      <c r="J715" s="471">
        <v>0.56000000000000005</v>
      </c>
      <c r="N715" s="463"/>
      <c r="O715" s="463"/>
      <c r="R715" s="462"/>
    </row>
    <row r="716" spans="1:18" s="461" customFormat="1">
      <c r="A716" s="466" t="s">
        <v>319</v>
      </c>
      <c r="B716" s="467" t="s">
        <v>501</v>
      </c>
      <c r="C716" s="467" t="s">
        <v>338</v>
      </c>
      <c r="D716" s="466" t="s">
        <v>502</v>
      </c>
      <c r="E716" s="467">
        <v>201503</v>
      </c>
      <c r="F716" s="468">
        <v>0.46</v>
      </c>
      <c r="G716" s="466">
        <v>7</v>
      </c>
      <c r="H716" s="469">
        <v>1.3083000000000001E-3</v>
      </c>
      <c r="I716" s="468">
        <v>0</v>
      </c>
      <c r="J716" s="471">
        <v>0.01</v>
      </c>
      <c r="N716" s="463"/>
      <c r="O716" s="463"/>
      <c r="R716" s="462"/>
    </row>
    <row r="717" spans="1:18" s="461" customFormat="1">
      <c r="A717" s="466" t="s">
        <v>319</v>
      </c>
      <c r="B717" s="467" t="s">
        <v>501</v>
      </c>
      <c r="C717" s="467" t="s">
        <v>338</v>
      </c>
      <c r="D717" s="466" t="s">
        <v>502</v>
      </c>
      <c r="E717" s="467">
        <v>201503</v>
      </c>
      <c r="F717" s="468">
        <v>0.03</v>
      </c>
      <c r="G717" s="466">
        <v>7</v>
      </c>
      <c r="H717" s="469">
        <v>1.3083000000000001E-3</v>
      </c>
      <c r="I717" s="468">
        <v>0</v>
      </c>
      <c r="J717" s="471">
        <v>0</v>
      </c>
      <c r="N717" s="463"/>
      <c r="O717" s="463"/>
      <c r="R717" s="462"/>
    </row>
    <row r="718" spans="1:18" s="461" customFormat="1">
      <c r="A718" s="466" t="s">
        <v>319</v>
      </c>
      <c r="B718" s="467" t="s">
        <v>501</v>
      </c>
      <c r="C718" s="467" t="s">
        <v>338</v>
      </c>
      <c r="D718" s="466" t="s">
        <v>502</v>
      </c>
      <c r="E718" s="467">
        <v>201504</v>
      </c>
      <c r="F718" s="468">
        <v>0.28000000000000003</v>
      </c>
      <c r="G718" s="466">
        <v>6</v>
      </c>
      <c r="H718" s="469">
        <v>1.3083000000000001E-3</v>
      </c>
      <c r="I718" s="468">
        <v>0</v>
      </c>
      <c r="J718" s="471">
        <v>0</v>
      </c>
      <c r="N718" s="463"/>
      <c r="O718" s="463"/>
      <c r="R718" s="462"/>
    </row>
    <row r="719" spans="1:18" s="461" customFormat="1">
      <c r="A719" s="466" t="s">
        <v>319</v>
      </c>
      <c r="B719" s="467" t="s">
        <v>501</v>
      </c>
      <c r="C719" s="467" t="s">
        <v>338</v>
      </c>
      <c r="D719" s="466" t="s">
        <v>502</v>
      </c>
      <c r="E719" s="467">
        <v>201504</v>
      </c>
      <c r="F719" s="468">
        <v>0.01</v>
      </c>
      <c r="G719" s="466">
        <v>6</v>
      </c>
      <c r="H719" s="469">
        <v>1.3083000000000001E-3</v>
      </c>
      <c r="I719" s="468">
        <v>0</v>
      </c>
      <c r="J719" s="471">
        <v>0</v>
      </c>
      <c r="N719" s="463"/>
      <c r="O719" s="463"/>
      <c r="R719" s="462"/>
    </row>
    <row r="720" spans="1:18" s="461" customFormat="1">
      <c r="A720" s="466" t="s">
        <v>319</v>
      </c>
      <c r="B720" s="467" t="s">
        <v>501</v>
      </c>
      <c r="C720" s="467" t="s">
        <v>338</v>
      </c>
      <c r="D720" s="466" t="s">
        <v>502</v>
      </c>
      <c r="E720" s="467">
        <v>201505</v>
      </c>
      <c r="F720" s="468">
        <v>0.2</v>
      </c>
      <c r="G720" s="466">
        <v>5</v>
      </c>
      <c r="H720" s="469">
        <v>1.3083000000000001E-3</v>
      </c>
      <c r="I720" s="468">
        <v>0</v>
      </c>
      <c r="J720" s="471">
        <v>0</v>
      </c>
      <c r="N720" s="463"/>
      <c r="O720" s="463"/>
      <c r="R720" s="462"/>
    </row>
    <row r="721" spans="1:18" s="461" customFormat="1">
      <c r="A721" s="466" t="s">
        <v>319</v>
      </c>
      <c r="B721" s="467" t="s">
        <v>501</v>
      </c>
      <c r="C721" s="467" t="s">
        <v>338</v>
      </c>
      <c r="D721" s="466" t="s">
        <v>808</v>
      </c>
      <c r="E721" s="467">
        <v>201506</v>
      </c>
      <c r="F721" s="468">
        <v>0.06</v>
      </c>
      <c r="G721" s="466">
        <v>4</v>
      </c>
      <c r="H721" s="469">
        <v>1.3083000000000001E-3</v>
      </c>
      <c r="I721" s="468">
        <v>0</v>
      </c>
      <c r="J721" s="471">
        <v>0</v>
      </c>
      <c r="N721" s="463"/>
      <c r="O721" s="463"/>
      <c r="R721" s="462"/>
    </row>
    <row r="722" spans="1:18" s="461" customFormat="1">
      <c r="A722" s="466" t="s">
        <v>319</v>
      </c>
      <c r="B722" s="467">
        <v>900073</v>
      </c>
      <c r="C722" s="465" t="s">
        <v>338</v>
      </c>
      <c r="D722" s="466" t="s">
        <v>809</v>
      </c>
      <c r="E722" s="467">
        <v>201506</v>
      </c>
      <c r="F722" s="468">
        <v>15325.98</v>
      </c>
      <c r="G722" s="466">
        <v>4</v>
      </c>
      <c r="H722" s="476">
        <v>1.3083000000000001E-3</v>
      </c>
      <c r="I722" s="468">
        <v>80.2</v>
      </c>
      <c r="J722" s="471">
        <v>240.61</v>
      </c>
      <c r="N722" s="463"/>
      <c r="O722" s="463"/>
      <c r="R722" s="462"/>
    </row>
    <row r="723" spans="1:18" s="461" customFormat="1">
      <c r="A723" s="466" t="s">
        <v>319</v>
      </c>
      <c r="B723" s="467" t="s">
        <v>810</v>
      </c>
      <c r="C723" s="465" t="s">
        <v>338</v>
      </c>
      <c r="D723" s="466" t="s">
        <v>809</v>
      </c>
      <c r="E723" s="467">
        <v>201506</v>
      </c>
      <c r="F723" s="468">
        <v>371980.44</v>
      </c>
      <c r="G723" s="466">
        <v>4</v>
      </c>
      <c r="H723" s="469">
        <v>1.3083000000000001E-3</v>
      </c>
      <c r="I723" s="468">
        <v>1946.65</v>
      </c>
      <c r="J723" s="471">
        <v>5839.94</v>
      </c>
      <c r="N723" s="463"/>
      <c r="O723" s="463"/>
      <c r="R723" s="462"/>
    </row>
    <row r="724" spans="1:18" s="461" customFormat="1">
      <c r="A724" s="466" t="s">
        <v>319</v>
      </c>
      <c r="B724" s="467" t="s">
        <v>810</v>
      </c>
      <c r="C724" s="465" t="s">
        <v>338</v>
      </c>
      <c r="D724" s="466" t="s">
        <v>809</v>
      </c>
      <c r="E724" s="467">
        <v>201506</v>
      </c>
      <c r="F724" s="468">
        <v>28606.48</v>
      </c>
      <c r="G724" s="466">
        <v>4</v>
      </c>
      <c r="H724" s="469">
        <v>1.3083000000000001E-3</v>
      </c>
      <c r="I724" s="468">
        <v>149.69999999999999</v>
      </c>
      <c r="J724" s="471">
        <v>449.11</v>
      </c>
      <c r="N724" s="463"/>
      <c r="O724" s="463"/>
      <c r="R724" s="462"/>
    </row>
    <row r="725" spans="1:18" s="461" customFormat="1">
      <c r="A725" s="466" t="s">
        <v>319</v>
      </c>
      <c r="B725" s="467" t="s">
        <v>503</v>
      </c>
      <c r="C725" s="467" t="s">
        <v>338</v>
      </c>
      <c r="D725" s="466" t="s">
        <v>504</v>
      </c>
      <c r="E725" s="467">
        <v>201503</v>
      </c>
      <c r="F725" s="468">
        <v>-0.06</v>
      </c>
      <c r="G725" s="466">
        <v>7</v>
      </c>
      <c r="H725" s="469">
        <v>1.3083000000000001E-3</v>
      </c>
      <c r="I725" s="468">
        <v>0</v>
      </c>
      <c r="J725" s="471">
        <v>0</v>
      </c>
      <c r="N725" s="463"/>
      <c r="O725" s="463"/>
      <c r="R725" s="462"/>
    </row>
    <row r="726" spans="1:18" s="461" customFormat="1">
      <c r="A726" s="466" t="s">
        <v>319</v>
      </c>
      <c r="B726" s="467" t="s">
        <v>503</v>
      </c>
      <c r="C726" s="467" t="s">
        <v>338</v>
      </c>
      <c r="D726" s="466" t="s">
        <v>504</v>
      </c>
      <c r="E726" s="467">
        <v>201504</v>
      </c>
      <c r="F726" s="468">
        <v>-0.03</v>
      </c>
      <c r="G726" s="466">
        <v>6</v>
      </c>
      <c r="H726" s="469">
        <v>1.3083000000000001E-3</v>
      </c>
      <c r="I726" s="468">
        <v>0</v>
      </c>
      <c r="J726" s="471">
        <v>0</v>
      </c>
      <c r="N726" s="463"/>
      <c r="O726" s="463"/>
      <c r="R726" s="462"/>
    </row>
    <row r="727" spans="1:18" s="461" customFormat="1">
      <c r="A727" s="466" t="s">
        <v>319</v>
      </c>
      <c r="B727" s="467" t="s">
        <v>503</v>
      </c>
      <c r="C727" s="467" t="s">
        <v>338</v>
      </c>
      <c r="D727" s="466" t="s">
        <v>504</v>
      </c>
      <c r="E727" s="467">
        <v>201505</v>
      </c>
      <c r="F727" s="468">
        <v>-0.02</v>
      </c>
      <c r="G727" s="466">
        <v>5</v>
      </c>
      <c r="H727" s="469">
        <v>1.3083000000000001E-3</v>
      </c>
      <c r="I727" s="468">
        <v>0</v>
      </c>
      <c r="J727" s="471">
        <v>0</v>
      </c>
      <c r="N727" s="463"/>
      <c r="O727" s="463"/>
      <c r="R727" s="462"/>
    </row>
    <row r="728" spans="1:18" s="461" customFormat="1">
      <c r="A728" s="466" t="s">
        <v>319</v>
      </c>
      <c r="B728" s="467" t="s">
        <v>503</v>
      </c>
      <c r="C728" s="467" t="s">
        <v>338</v>
      </c>
      <c r="D728" s="466" t="s">
        <v>504</v>
      </c>
      <c r="E728" s="467">
        <v>201506</v>
      </c>
      <c r="F728" s="468">
        <v>-0.01</v>
      </c>
      <c r="G728" s="466">
        <v>4</v>
      </c>
      <c r="H728" s="469">
        <v>1.3083000000000001E-3</v>
      </c>
      <c r="I728" s="468">
        <v>0</v>
      </c>
      <c r="J728" s="471">
        <v>0</v>
      </c>
      <c r="N728" s="463"/>
      <c r="O728" s="463"/>
      <c r="R728" s="462"/>
    </row>
    <row r="729" spans="1:18" s="461" customFormat="1">
      <c r="A729" s="466" t="s">
        <v>319</v>
      </c>
      <c r="B729" s="467" t="s">
        <v>455</v>
      </c>
      <c r="C729" s="467" t="s">
        <v>335</v>
      </c>
      <c r="D729" s="466" t="s">
        <v>456</v>
      </c>
      <c r="E729" s="467">
        <v>201503</v>
      </c>
      <c r="F729" s="468">
        <v>-151.75</v>
      </c>
      <c r="G729" s="466">
        <v>7</v>
      </c>
      <c r="H729" s="469">
        <v>1.3083000000000001E-3</v>
      </c>
      <c r="I729" s="468">
        <v>-1.39</v>
      </c>
      <c r="J729" s="471">
        <v>-2.38</v>
      </c>
      <c r="N729" s="463"/>
      <c r="O729" s="463"/>
      <c r="R729" s="462"/>
    </row>
    <row r="730" spans="1:18" s="461" customFormat="1">
      <c r="A730" s="466" t="s">
        <v>319</v>
      </c>
      <c r="B730" s="467" t="s">
        <v>455</v>
      </c>
      <c r="C730" s="467" t="s">
        <v>335</v>
      </c>
      <c r="D730" s="466" t="s">
        <v>456</v>
      </c>
      <c r="E730" s="467">
        <v>201503</v>
      </c>
      <c r="F730" s="468">
        <v>-8.1999999999999993</v>
      </c>
      <c r="G730" s="466">
        <v>7</v>
      </c>
      <c r="H730" s="469">
        <v>1.3083000000000001E-3</v>
      </c>
      <c r="I730" s="468">
        <v>-0.08</v>
      </c>
      <c r="J730" s="471">
        <v>-0.13</v>
      </c>
      <c r="N730" s="463"/>
      <c r="O730" s="463"/>
      <c r="R730" s="462"/>
    </row>
    <row r="731" spans="1:18" s="461" customFormat="1">
      <c r="A731" s="466" t="s">
        <v>319</v>
      </c>
      <c r="B731" s="467" t="s">
        <v>455</v>
      </c>
      <c r="C731" s="467" t="s">
        <v>335</v>
      </c>
      <c r="D731" s="466" t="s">
        <v>456</v>
      </c>
      <c r="E731" s="467">
        <v>201504</v>
      </c>
      <c r="F731" s="468">
        <v>0.2</v>
      </c>
      <c r="G731" s="466">
        <v>6</v>
      </c>
      <c r="H731" s="469">
        <v>1.3083000000000001E-3</v>
      </c>
      <c r="I731" s="468">
        <v>0</v>
      </c>
      <c r="J731" s="471">
        <v>0</v>
      </c>
      <c r="N731" s="463"/>
      <c r="O731" s="463"/>
      <c r="R731" s="462"/>
    </row>
    <row r="732" spans="1:18" s="461" customFormat="1">
      <c r="A732" s="466" t="s">
        <v>319</v>
      </c>
      <c r="B732" s="467" t="s">
        <v>455</v>
      </c>
      <c r="C732" s="467" t="s">
        <v>335</v>
      </c>
      <c r="D732" s="466" t="s">
        <v>456</v>
      </c>
      <c r="E732" s="467">
        <v>201504</v>
      </c>
      <c r="F732" s="468">
        <v>-0.01</v>
      </c>
      <c r="G732" s="466">
        <v>6</v>
      </c>
      <c r="H732" s="469">
        <v>1.3083000000000001E-3</v>
      </c>
      <c r="I732" s="468">
        <v>0</v>
      </c>
      <c r="J732" s="471">
        <v>0</v>
      </c>
      <c r="N732" s="463"/>
      <c r="O732" s="463"/>
      <c r="R732" s="462"/>
    </row>
    <row r="733" spans="1:18" s="461" customFormat="1">
      <c r="A733" s="466" t="s">
        <v>319</v>
      </c>
      <c r="B733" s="467" t="s">
        <v>455</v>
      </c>
      <c r="C733" s="467" t="s">
        <v>335</v>
      </c>
      <c r="D733" s="466" t="s">
        <v>456</v>
      </c>
      <c r="E733" s="467">
        <v>201505</v>
      </c>
      <c r="F733" s="468">
        <v>0.12</v>
      </c>
      <c r="G733" s="466">
        <v>5</v>
      </c>
      <c r="H733" s="469">
        <v>1.3083000000000001E-3</v>
      </c>
      <c r="I733" s="468">
        <v>0</v>
      </c>
      <c r="J733" s="471">
        <v>0</v>
      </c>
      <c r="N733" s="463"/>
      <c r="O733" s="463"/>
      <c r="R733" s="462"/>
    </row>
    <row r="734" spans="1:18" s="461" customFormat="1">
      <c r="A734" s="466" t="s">
        <v>319</v>
      </c>
      <c r="B734" s="467" t="s">
        <v>455</v>
      </c>
      <c r="C734" s="467" t="s">
        <v>335</v>
      </c>
      <c r="D734" s="466" t="s">
        <v>456</v>
      </c>
      <c r="E734" s="467">
        <v>201506</v>
      </c>
      <c r="F734" s="468">
        <v>0.06</v>
      </c>
      <c r="G734" s="466">
        <v>4</v>
      </c>
      <c r="H734" s="469">
        <v>1.3083000000000001E-3</v>
      </c>
      <c r="I734" s="468">
        <v>0</v>
      </c>
      <c r="J734" s="471">
        <v>0</v>
      </c>
      <c r="N734" s="463"/>
      <c r="O734" s="463"/>
      <c r="R734" s="462"/>
    </row>
    <row r="735" spans="1:18" s="461" customFormat="1">
      <c r="A735" s="466" t="s">
        <v>319</v>
      </c>
      <c r="B735" s="467" t="s">
        <v>457</v>
      </c>
      <c r="C735" s="467" t="s">
        <v>335</v>
      </c>
      <c r="D735" s="466" t="s">
        <v>458</v>
      </c>
      <c r="E735" s="467">
        <v>201503</v>
      </c>
      <c r="F735" s="468">
        <v>-146.72999999999999</v>
      </c>
      <c r="G735" s="466">
        <v>7</v>
      </c>
      <c r="H735" s="469">
        <v>1.3083000000000001E-3</v>
      </c>
      <c r="I735" s="468">
        <v>-1.34</v>
      </c>
      <c r="J735" s="471">
        <v>-2.2999999999999998</v>
      </c>
      <c r="N735" s="463"/>
      <c r="O735" s="463"/>
      <c r="R735" s="462"/>
    </row>
    <row r="736" spans="1:18" s="461" customFormat="1">
      <c r="A736" s="466" t="s">
        <v>319</v>
      </c>
      <c r="B736" s="467" t="s">
        <v>457</v>
      </c>
      <c r="C736" s="467" t="s">
        <v>335</v>
      </c>
      <c r="D736" s="466" t="s">
        <v>458</v>
      </c>
      <c r="E736" s="467">
        <v>201503</v>
      </c>
      <c r="F736" s="468">
        <v>-13.75</v>
      </c>
      <c r="G736" s="466">
        <v>7</v>
      </c>
      <c r="H736" s="469">
        <v>1.3083000000000001E-3</v>
      </c>
      <c r="I736" s="468">
        <v>-0.13</v>
      </c>
      <c r="J736" s="471">
        <v>-0.22</v>
      </c>
      <c r="N736" s="463"/>
      <c r="O736" s="463"/>
      <c r="R736" s="462"/>
    </row>
    <row r="737" spans="1:18" s="461" customFormat="1">
      <c r="A737" s="466" t="s">
        <v>319</v>
      </c>
      <c r="B737" s="467" t="s">
        <v>457</v>
      </c>
      <c r="C737" s="467" t="s">
        <v>335</v>
      </c>
      <c r="D737" s="466" t="s">
        <v>458</v>
      </c>
      <c r="E737" s="467">
        <v>201504</v>
      </c>
      <c r="F737" s="468">
        <v>-0.16</v>
      </c>
      <c r="G737" s="466">
        <v>6</v>
      </c>
      <c r="H737" s="469">
        <v>1.3083000000000001E-3</v>
      </c>
      <c r="I737" s="468">
        <v>0</v>
      </c>
      <c r="J737" s="471">
        <v>0</v>
      </c>
      <c r="N737" s="463"/>
      <c r="O737" s="463"/>
      <c r="R737" s="462"/>
    </row>
    <row r="738" spans="1:18" s="461" customFormat="1">
      <c r="A738" s="466" t="s">
        <v>319</v>
      </c>
      <c r="B738" s="467" t="s">
        <v>457</v>
      </c>
      <c r="C738" s="467" t="s">
        <v>335</v>
      </c>
      <c r="D738" s="466" t="s">
        <v>458</v>
      </c>
      <c r="E738" s="467">
        <v>201505</v>
      </c>
      <c r="F738" s="468">
        <v>-0.02</v>
      </c>
      <c r="G738" s="466">
        <v>5</v>
      </c>
      <c r="H738" s="469">
        <v>1.3083000000000001E-3</v>
      </c>
      <c r="I738" s="468">
        <v>0</v>
      </c>
      <c r="J738" s="471">
        <v>0</v>
      </c>
      <c r="N738" s="463"/>
      <c r="O738" s="463"/>
      <c r="R738" s="462"/>
    </row>
    <row r="739" spans="1:18" s="461" customFormat="1">
      <c r="A739" s="466" t="s">
        <v>319</v>
      </c>
      <c r="B739" s="467" t="s">
        <v>457</v>
      </c>
      <c r="C739" s="467" t="s">
        <v>335</v>
      </c>
      <c r="D739" s="466" t="s">
        <v>458</v>
      </c>
      <c r="E739" s="467">
        <v>201506</v>
      </c>
      <c r="F739" s="468">
        <v>-0.02</v>
      </c>
      <c r="G739" s="466">
        <v>4</v>
      </c>
      <c r="H739" s="469">
        <v>1.3083000000000001E-3</v>
      </c>
      <c r="I739" s="468">
        <v>0</v>
      </c>
      <c r="J739" s="471">
        <v>0</v>
      </c>
      <c r="N739" s="463"/>
      <c r="O739" s="463"/>
      <c r="R739" s="462"/>
    </row>
    <row r="740" spans="1:18" s="461" customFormat="1">
      <c r="A740" s="466" t="s">
        <v>319</v>
      </c>
      <c r="B740" s="467" t="s">
        <v>698</v>
      </c>
      <c r="C740" s="467" t="s">
        <v>335</v>
      </c>
      <c r="D740" s="466" t="s">
        <v>699</v>
      </c>
      <c r="E740" s="467">
        <v>201503</v>
      </c>
      <c r="F740" s="468">
        <v>5059.83</v>
      </c>
      <c r="G740" s="466">
        <v>7</v>
      </c>
      <c r="H740" s="469">
        <v>1.3083000000000001E-3</v>
      </c>
      <c r="I740" s="468">
        <v>46.34</v>
      </c>
      <c r="J740" s="471">
        <v>79.44</v>
      </c>
      <c r="N740" s="463"/>
      <c r="O740" s="463"/>
      <c r="R740" s="462"/>
    </row>
    <row r="741" spans="1:18" s="461" customFormat="1">
      <c r="A741" s="466" t="s">
        <v>319</v>
      </c>
      <c r="B741" s="467" t="s">
        <v>698</v>
      </c>
      <c r="C741" s="467" t="s">
        <v>335</v>
      </c>
      <c r="D741" s="466" t="s">
        <v>699</v>
      </c>
      <c r="E741" s="467">
        <v>201503</v>
      </c>
      <c r="F741" s="468">
        <v>615.66999999999996</v>
      </c>
      <c r="G741" s="466">
        <v>7</v>
      </c>
      <c r="H741" s="469">
        <v>1.3083000000000001E-3</v>
      </c>
      <c r="I741" s="468">
        <v>5.64</v>
      </c>
      <c r="J741" s="471">
        <v>9.67</v>
      </c>
      <c r="N741" s="463"/>
      <c r="O741" s="463"/>
      <c r="R741" s="462"/>
    </row>
    <row r="742" spans="1:18" s="461" customFormat="1">
      <c r="A742" s="466" t="s">
        <v>319</v>
      </c>
      <c r="B742" s="467" t="s">
        <v>698</v>
      </c>
      <c r="C742" s="467" t="s">
        <v>335</v>
      </c>
      <c r="D742" s="466" t="s">
        <v>699</v>
      </c>
      <c r="E742" s="467">
        <v>201504</v>
      </c>
      <c r="F742" s="468">
        <v>-24958.78</v>
      </c>
      <c r="G742" s="466">
        <v>6</v>
      </c>
      <c r="H742" s="469">
        <v>1.3083000000000001E-3</v>
      </c>
      <c r="I742" s="468">
        <v>-195.92</v>
      </c>
      <c r="J742" s="471">
        <v>-391.84</v>
      </c>
      <c r="N742" s="463"/>
      <c r="O742" s="463"/>
      <c r="R742" s="462"/>
    </row>
    <row r="743" spans="1:18" s="461" customFormat="1">
      <c r="A743" s="466" t="s">
        <v>319</v>
      </c>
      <c r="B743" s="467" t="s">
        <v>698</v>
      </c>
      <c r="C743" s="467" t="s">
        <v>335</v>
      </c>
      <c r="D743" s="466" t="s">
        <v>699</v>
      </c>
      <c r="E743" s="467">
        <v>201504</v>
      </c>
      <c r="F743" s="468">
        <v>144.61000000000001</v>
      </c>
      <c r="G743" s="466">
        <v>6</v>
      </c>
      <c r="H743" s="469">
        <v>1.3083000000000001E-3</v>
      </c>
      <c r="I743" s="468">
        <v>1.1399999999999999</v>
      </c>
      <c r="J743" s="471">
        <v>2.27</v>
      </c>
      <c r="N743" s="463"/>
      <c r="O743" s="463"/>
      <c r="R743" s="462"/>
    </row>
    <row r="744" spans="1:18" s="461" customFormat="1">
      <c r="A744" s="466" t="s">
        <v>319</v>
      </c>
      <c r="B744" s="467" t="s">
        <v>698</v>
      </c>
      <c r="C744" s="467" t="s">
        <v>335</v>
      </c>
      <c r="D744" s="466" t="s">
        <v>699</v>
      </c>
      <c r="E744" s="467">
        <v>201505</v>
      </c>
      <c r="F744" s="468">
        <v>-635.85</v>
      </c>
      <c r="G744" s="466">
        <v>5</v>
      </c>
      <c r="H744" s="469">
        <v>1.3083000000000001E-3</v>
      </c>
      <c r="I744" s="468">
        <v>-4.16</v>
      </c>
      <c r="J744" s="471">
        <v>-9.98</v>
      </c>
      <c r="N744" s="463"/>
      <c r="O744" s="463"/>
      <c r="R744" s="462"/>
    </row>
    <row r="745" spans="1:18" s="461" customFormat="1">
      <c r="A745" s="466" t="s">
        <v>319</v>
      </c>
      <c r="B745" s="467" t="s">
        <v>698</v>
      </c>
      <c r="C745" s="467" t="s">
        <v>335</v>
      </c>
      <c r="D745" s="466" t="s">
        <v>699</v>
      </c>
      <c r="E745" s="467">
        <v>201505</v>
      </c>
      <c r="F745" s="468">
        <v>-70.69</v>
      </c>
      <c r="G745" s="466">
        <v>5</v>
      </c>
      <c r="H745" s="469">
        <v>1.3083000000000001E-3</v>
      </c>
      <c r="I745" s="468">
        <v>-0.46</v>
      </c>
      <c r="J745" s="471">
        <v>-1.1100000000000001</v>
      </c>
      <c r="N745" s="463"/>
      <c r="O745" s="463"/>
      <c r="R745" s="462"/>
    </row>
    <row r="746" spans="1:18" s="461" customFormat="1">
      <c r="A746" s="466" t="s">
        <v>319</v>
      </c>
      <c r="B746" s="467" t="s">
        <v>698</v>
      </c>
      <c r="C746" s="467" t="s">
        <v>335</v>
      </c>
      <c r="D746" s="466" t="s">
        <v>699</v>
      </c>
      <c r="E746" s="467">
        <v>201506</v>
      </c>
      <c r="F746" s="468">
        <v>538.99</v>
      </c>
      <c r="G746" s="466">
        <v>4</v>
      </c>
      <c r="H746" s="469">
        <v>1.3083000000000001E-3</v>
      </c>
      <c r="I746" s="468">
        <v>2.82</v>
      </c>
      <c r="J746" s="471">
        <v>8.4600000000000009</v>
      </c>
      <c r="N746" s="463"/>
      <c r="O746" s="463"/>
      <c r="R746" s="462"/>
    </row>
    <row r="747" spans="1:18" s="461" customFormat="1">
      <c r="A747" s="466" t="s">
        <v>319</v>
      </c>
      <c r="B747" s="467" t="s">
        <v>698</v>
      </c>
      <c r="C747" s="467" t="s">
        <v>335</v>
      </c>
      <c r="D747" s="466" t="s">
        <v>699</v>
      </c>
      <c r="E747" s="467">
        <v>201506</v>
      </c>
      <c r="F747" s="468">
        <v>66.73</v>
      </c>
      <c r="G747" s="466">
        <v>4</v>
      </c>
      <c r="H747" s="469">
        <v>1.3083000000000001E-3</v>
      </c>
      <c r="I747" s="468">
        <v>0.35</v>
      </c>
      <c r="J747" s="471">
        <v>1.05</v>
      </c>
      <c r="N747" s="463"/>
      <c r="O747" s="463"/>
      <c r="R747" s="462"/>
    </row>
    <row r="748" spans="1:18" s="461" customFormat="1">
      <c r="A748" s="466" t="s">
        <v>319</v>
      </c>
      <c r="B748" s="467" t="s">
        <v>505</v>
      </c>
      <c r="C748" s="467" t="s">
        <v>338</v>
      </c>
      <c r="D748" s="466" t="s">
        <v>506</v>
      </c>
      <c r="E748" s="467">
        <v>201503</v>
      </c>
      <c r="F748" s="468">
        <v>1.33</v>
      </c>
      <c r="G748" s="466">
        <v>7</v>
      </c>
      <c r="H748" s="469">
        <v>1.3083000000000001E-3</v>
      </c>
      <c r="I748" s="468">
        <v>0.01</v>
      </c>
      <c r="J748" s="471">
        <v>0.02</v>
      </c>
      <c r="N748" s="463"/>
      <c r="O748" s="463"/>
      <c r="R748" s="462"/>
    </row>
    <row r="749" spans="1:18" s="461" customFormat="1">
      <c r="A749" s="466" t="s">
        <v>319</v>
      </c>
      <c r="B749" s="467" t="s">
        <v>505</v>
      </c>
      <c r="C749" s="467" t="s">
        <v>338</v>
      </c>
      <c r="D749" s="466" t="s">
        <v>506</v>
      </c>
      <c r="E749" s="467">
        <v>201503</v>
      </c>
      <c r="F749" s="468">
        <v>7.0000000000000007E-2</v>
      </c>
      <c r="G749" s="466">
        <v>7</v>
      </c>
      <c r="H749" s="469">
        <v>1.3083000000000001E-3</v>
      </c>
      <c r="I749" s="468">
        <v>0</v>
      </c>
      <c r="J749" s="471">
        <v>0</v>
      </c>
      <c r="N749" s="463"/>
      <c r="O749" s="463"/>
      <c r="R749" s="462"/>
    </row>
    <row r="750" spans="1:18" s="461" customFormat="1">
      <c r="A750" s="466" t="s">
        <v>319</v>
      </c>
      <c r="B750" s="467" t="s">
        <v>505</v>
      </c>
      <c r="C750" s="467" t="s">
        <v>338</v>
      </c>
      <c r="D750" s="466" t="s">
        <v>506</v>
      </c>
      <c r="E750" s="467">
        <v>201504</v>
      </c>
      <c r="F750" s="468">
        <v>0.84</v>
      </c>
      <c r="G750" s="466">
        <v>6</v>
      </c>
      <c r="H750" s="469">
        <v>1.3083000000000001E-3</v>
      </c>
      <c r="I750" s="468">
        <v>0.01</v>
      </c>
      <c r="J750" s="471">
        <v>0.01</v>
      </c>
      <c r="N750" s="463"/>
      <c r="O750" s="463"/>
      <c r="R750" s="462"/>
    </row>
    <row r="751" spans="1:18" s="461" customFormat="1">
      <c r="A751" s="466" t="s">
        <v>319</v>
      </c>
      <c r="B751" s="467" t="s">
        <v>505</v>
      </c>
      <c r="C751" s="467" t="s">
        <v>338</v>
      </c>
      <c r="D751" s="466" t="s">
        <v>506</v>
      </c>
      <c r="E751" s="467">
        <v>201505</v>
      </c>
      <c r="F751" s="468">
        <v>0.47</v>
      </c>
      <c r="G751" s="466">
        <v>5</v>
      </c>
      <c r="H751" s="469">
        <v>1.3083000000000001E-3</v>
      </c>
      <c r="I751" s="468">
        <v>0</v>
      </c>
      <c r="J751" s="471">
        <v>0.01</v>
      </c>
      <c r="N751" s="463"/>
      <c r="O751" s="463"/>
      <c r="R751" s="462"/>
    </row>
    <row r="752" spans="1:18" s="461" customFormat="1">
      <c r="A752" s="466" t="s">
        <v>319</v>
      </c>
      <c r="B752" s="467" t="s">
        <v>505</v>
      </c>
      <c r="C752" s="467" t="s">
        <v>338</v>
      </c>
      <c r="D752" s="466" t="s">
        <v>506</v>
      </c>
      <c r="E752" s="467">
        <v>201506</v>
      </c>
      <c r="F752" s="468">
        <v>15737.18</v>
      </c>
      <c r="G752" s="466">
        <v>4</v>
      </c>
      <c r="H752" s="469">
        <v>1.3083000000000001E-3</v>
      </c>
      <c r="I752" s="468">
        <v>82.36</v>
      </c>
      <c r="J752" s="471">
        <v>247.07</v>
      </c>
      <c r="N752" s="463"/>
      <c r="O752" s="463"/>
      <c r="R752" s="462"/>
    </row>
    <row r="753" spans="1:18" s="461" customFormat="1">
      <c r="A753" s="466" t="s">
        <v>319</v>
      </c>
      <c r="B753" s="467" t="s">
        <v>505</v>
      </c>
      <c r="C753" s="467" t="s">
        <v>338</v>
      </c>
      <c r="D753" s="466" t="s">
        <v>506</v>
      </c>
      <c r="E753" s="467">
        <v>201506</v>
      </c>
      <c r="F753" s="468">
        <v>5151.3599999999997</v>
      </c>
      <c r="G753" s="466">
        <v>4</v>
      </c>
      <c r="H753" s="469">
        <v>1.3083000000000001E-3</v>
      </c>
      <c r="I753" s="468">
        <v>26.96</v>
      </c>
      <c r="J753" s="471">
        <v>80.87</v>
      </c>
      <c r="N753" s="463"/>
      <c r="O753" s="463"/>
      <c r="R753" s="462"/>
    </row>
    <row r="754" spans="1:18" s="461" customFormat="1">
      <c r="A754" s="466" t="s">
        <v>319</v>
      </c>
      <c r="B754" s="467" t="s">
        <v>507</v>
      </c>
      <c r="C754" s="467" t="s">
        <v>338</v>
      </c>
      <c r="D754" s="466" t="s">
        <v>508</v>
      </c>
      <c r="E754" s="467">
        <v>201503</v>
      </c>
      <c r="F754" s="468">
        <v>-1.49</v>
      </c>
      <c r="G754" s="466">
        <v>7</v>
      </c>
      <c r="H754" s="469">
        <v>1.3083000000000001E-3</v>
      </c>
      <c r="I754" s="468">
        <v>-0.01</v>
      </c>
      <c r="J754" s="471">
        <v>-0.02</v>
      </c>
      <c r="N754" s="463"/>
      <c r="O754" s="463"/>
      <c r="R754" s="462"/>
    </row>
    <row r="755" spans="1:18" s="461" customFormat="1">
      <c r="A755" s="466" t="s">
        <v>319</v>
      </c>
      <c r="B755" s="467" t="s">
        <v>507</v>
      </c>
      <c r="C755" s="467" t="s">
        <v>338</v>
      </c>
      <c r="D755" s="466" t="s">
        <v>508</v>
      </c>
      <c r="E755" s="467">
        <v>201503</v>
      </c>
      <c r="F755" s="468">
        <v>-0.06</v>
      </c>
      <c r="G755" s="466">
        <v>7</v>
      </c>
      <c r="H755" s="469">
        <v>1.3083000000000001E-3</v>
      </c>
      <c r="I755" s="468">
        <v>0</v>
      </c>
      <c r="J755" s="471">
        <v>0</v>
      </c>
      <c r="N755" s="463"/>
      <c r="O755" s="463"/>
      <c r="R755" s="462"/>
    </row>
    <row r="756" spans="1:18" s="461" customFormat="1">
      <c r="A756" s="466" t="s">
        <v>319</v>
      </c>
      <c r="B756" s="467" t="s">
        <v>507</v>
      </c>
      <c r="C756" s="467" t="s">
        <v>338</v>
      </c>
      <c r="D756" s="466" t="s">
        <v>508</v>
      </c>
      <c r="E756" s="467">
        <v>201504</v>
      </c>
      <c r="F756" s="468">
        <v>-0.9</v>
      </c>
      <c r="G756" s="466">
        <v>6</v>
      </c>
      <c r="H756" s="469">
        <v>1.3083000000000001E-3</v>
      </c>
      <c r="I756" s="468">
        <v>-0.01</v>
      </c>
      <c r="J756" s="471">
        <v>-0.01</v>
      </c>
      <c r="N756" s="463"/>
      <c r="O756" s="463"/>
      <c r="R756" s="462"/>
    </row>
    <row r="757" spans="1:18" s="461" customFormat="1">
      <c r="A757" s="466" t="s">
        <v>319</v>
      </c>
      <c r="B757" s="467" t="s">
        <v>507</v>
      </c>
      <c r="C757" s="467" t="s">
        <v>338</v>
      </c>
      <c r="D757" s="466" t="s">
        <v>508</v>
      </c>
      <c r="E757" s="467">
        <v>201505</v>
      </c>
      <c r="F757" s="468">
        <v>-0.47</v>
      </c>
      <c r="G757" s="466">
        <v>5</v>
      </c>
      <c r="H757" s="469">
        <v>1.3083000000000001E-3</v>
      </c>
      <c r="I757" s="468">
        <v>0</v>
      </c>
      <c r="J757" s="471">
        <v>-0.01</v>
      </c>
      <c r="N757" s="463"/>
      <c r="O757" s="463"/>
      <c r="R757" s="462"/>
    </row>
    <row r="758" spans="1:18" s="461" customFormat="1">
      <c r="A758" s="466" t="s">
        <v>319</v>
      </c>
      <c r="B758" s="467" t="s">
        <v>507</v>
      </c>
      <c r="C758" s="467" t="s">
        <v>338</v>
      </c>
      <c r="D758" s="466" t="s">
        <v>508</v>
      </c>
      <c r="E758" s="467">
        <v>201505</v>
      </c>
      <c r="F758" s="468">
        <v>-0.01</v>
      </c>
      <c r="G758" s="466">
        <v>5</v>
      </c>
      <c r="H758" s="469">
        <v>1.3083000000000001E-3</v>
      </c>
      <c r="I758" s="468">
        <v>0</v>
      </c>
      <c r="J758" s="471">
        <v>0</v>
      </c>
      <c r="N758" s="463"/>
      <c r="O758" s="463"/>
      <c r="R758" s="462"/>
    </row>
    <row r="759" spans="1:18" s="461" customFormat="1">
      <c r="A759" s="466" t="s">
        <v>319</v>
      </c>
      <c r="B759" s="467" t="s">
        <v>507</v>
      </c>
      <c r="C759" s="467" t="s">
        <v>338</v>
      </c>
      <c r="D759" s="466" t="s">
        <v>508</v>
      </c>
      <c r="E759" s="467">
        <v>201506</v>
      </c>
      <c r="F759" s="468">
        <v>-0.26</v>
      </c>
      <c r="G759" s="466">
        <v>4</v>
      </c>
      <c r="H759" s="469">
        <v>1.3083000000000001E-3</v>
      </c>
      <c r="I759" s="468">
        <v>0</v>
      </c>
      <c r="J759" s="471">
        <v>0</v>
      </c>
      <c r="N759" s="463"/>
      <c r="O759" s="463"/>
      <c r="R759" s="462"/>
    </row>
    <row r="760" spans="1:18" s="461" customFormat="1">
      <c r="A760" s="466" t="s">
        <v>319</v>
      </c>
      <c r="B760" s="467" t="s">
        <v>509</v>
      </c>
      <c r="C760" s="467" t="s">
        <v>338</v>
      </c>
      <c r="D760" s="466" t="s">
        <v>510</v>
      </c>
      <c r="E760" s="467">
        <v>201503</v>
      </c>
      <c r="F760" s="468">
        <v>0.39</v>
      </c>
      <c r="G760" s="466">
        <v>7</v>
      </c>
      <c r="H760" s="469">
        <v>1.3083000000000001E-3</v>
      </c>
      <c r="I760" s="468">
        <v>0</v>
      </c>
      <c r="J760" s="471">
        <v>0.01</v>
      </c>
      <c r="N760" s="463"/>
      <c r="O760" s="463"/>
      <c r="R760" s="462"/>
    </row>
    <row r="761" spans="1:18" s="461" customFormat="1">
      <c r="A761" s="466" t="s">
        <v>319</v>
      </c>
      <c r="B761" s="467" t="s">
        <v>509</v>
      </c>
      <c r="C761" s="467" t="s">
        <v>338</v>
      </c>
      <c r="D761" s="466" t="s">
        <v>510</v>
      </c>
      <c r="E761" s="467">
        <v>201504</v>
      </c>
      <c r="F761" s="468">
        <v>-7.69</v>
      </c>
      <c r="G761" s="466">
        <v>6</v>
      </c>
      <c r="H761" s="469">
        <v>1.3083000000000001E-3</v>
      </c>
      <c r="I761" s="468">
        <v>-0.06</v>
      </c>
      <c r="J761" s="471">
        <v>-0.12</v>
      </c>
      <c r="N761" s="463"/>
      <c r="O761" s="463"/>
      <c r="R761" s="462"/>
    </row>
    <row r="762" spans="1:18" s="461" customFormat="1">
      <c r="A762" s="466" t="s">
        <v>319</v>
      </c>
      <c r="B762" s="467" t="s">
        <v>509</v>
      </c>
      <c r="C762" s="467" t="s">
        <v>338</v>
      </c>
      <c r="D762" s="466" t="s">
        <v>510</v>
      </c>
      <c r="E762" s="467">
        <v>201504</v>
      </c>
      <c r="F762" s="468">
        <v>-0.18</v>
      </c>
      <c r="G762" s="466">
        <v>6</v>
      </c>
      <c r="H762" s="469">
        <v>1.3083000000000001E-3</v>
      </c>
      <c r="I762" s="468">
        <v>0</v>
      </c>
      <c r="J762" s="471">
        <v>0</v>
      </c>
      <c r="N762" s="463"/>
      <c r="O762" s="463"/>
      <c r="R762" s="462"/>
    </row>
    <row r="763" spans="1:18" s="461" customFormat="1">
      <c r="A763" s="466" t="s">
        <v>319</v>
      </c>
      <c r="B763" s="467" t="s">
        <v>509</v>
      </c>
      <c r="C763" s="467" t="s">
        <v>338</v>
      </c>
      <c r="D763" s="466" t="s">
        <v>510</v>
      </c>
      <c r="E763" s="467">
        <v>201505</v>
      </c>
      <c r="F763" s="468">
        <v>-0.54</v>
      </c>
      <c r="G763" s="466">
        <v>5</v>
      </c>
      <c r="H763" s="469">
        <v>1.3083000000000001E-3</v>
      </c>
      <c r="I763" s="468">
        <v>0</v>
      </c>
      <c r="J763" s="471">
        <v>-0.01</v>
      </c>
      <c r="N763" s="463"/>
      <c r="O763" s="463"/>
      <c r="R763" s="462"/>
    </row>
    <row r="764" spans="1:18" s="461" customFormat="1">
      <c r="A764" s="466" t="s">
        <v>319</v>
      </c>
      <c r="B764" s="467" t="s">
        <v>509</v>
      </c>
      <c r="C764" s="467" t="s">
        <v>338</v>
      </c>
      <c r="D764" s="466" t="s">
        <v>510</v>
      </c>
      <c r="E764" s="467">
        <v>201505</v>
      </c>
      <c r="F764" s="468">
        <v>-0.01</v>
      </c>
      <c r="G764" s="466">
        <v>5</v>
      </c>
      <c r="H764" s="469">
        <v>1.3083000000000001E-3</v>
      </c>
      <c r="I764" s="468">
        <v>0</v>
      </c>
      <c r="J764" s="471">
        <v>0</v>
      </c>
      <c r="N764" s="463"/>
      <c r="O764" s="463"/>
      <c r="R764" s="462"/>
    </row>
    <row r="765" spans="1:18" s="461" customFormat="1">
      <c r="A765" s="466" t="s">
        <v>319</v>
      </c>
      <c r="B765" s="467" t="s">
        <v>509</v>
      </c>
      <c r="C765" s="467" t="s">
        <v>338</v>
      </c>
      <c r="D765" s="466" t="s">
        <v>510</v>
      </c>
      <c r="E765" s="467">
        <v>201506</v>
      </c>
      <c r="F765" s="468">
        <v>-1.65</v>
      </c>
      <c r="G765" s="466">
        <v>4</v>
      </c>
      <c r="H765" s="469">
        <v>1.3083000000000001E-3</v>
      </c>
      <c r="I765" s="468">
        <v>-0.01</v>
      </c>
      <c r="J765" s="471">
        <v>-0.03</v>
      </c>
      <c r="N765" s="463"/>
      <c r="O765" s="463"/>
      <c r="R765" s="462"/>
    </row>
    <row r="766" spans="1:18" s="461" customFormat="1">
      <c r="A766" s="466" t="s">
        <v>319</v>
      </c>
      <c r="B766" s="467" t="s">
        <v>509</v>
      </c>
      <c r="C766" s="467" t="s">
        <v>338</v>
      </c>
      <c r="D766" s="466" t="s">
        <v>510</v>
      </c>
      <c r="E766" s="467">
        <v>201506</v>
      </c>
      <c r="F766" s="468">
        <v>-0.04</v>
      </c>
      <c r="G766" s="466">
        <v>4</v>
      </c>
      <c r="H766" s="469">
        <v>1.3083000000000001E-3</v>
      </c>
      <c r="I766" s="468">
        <v>0</v>
      </c>
      <c r="J766" s="471">
        <v>0</v>
      </c>
      <c r="N766" s="463"/>
      <c r="O766" s="463"/>
      <c r="R766" s="462"/>
    </row>
    <row r="767" spans="1:18" s="461" customFormat="1">
      <c r="A767" s="466" t="s">
        <v>319</v>
      </c>
      <c r="B767" s="467" t="s">
        <v>511</v>
      </c>
      <c r="C767" s="467" t="s">
        <v>338</v>
      </c>
      <c r="D767" s="466" t="s">
        <v>512</v>
      </c>
      <c r="E767" s="467">
        <v>201503</v>
      </c>
      <c r="F767" s="468">
        <v>-2.41</v>
      </c>
      <c r="G767" s="466">
        <v>7</v>
      </c>
      <c r="H767" s="469">
        <v>1.3083000000000001E-3</v>
      </c>
      <c r="I767" s="468">
        <v>-0.02</v>
      </c>
      <c r="J767" s="471">
        <v>-0.04</v>
      </c>
      <c r="N767" s="463"/>
      <c r="O767" s="463"/>
      <c r="R767" s="462"/>
    </row>
    <row r="768" spans="1:18" s="461" customFormat="1">
      <c r="A768" s="466" t="s">
        <v>319</v>
      </c>
      <c r="B768" s="467" t="s">
        <v>511</v>
      </c>
      <c r="C768" s="467" t="s">
        <v>338</v>
      </c>
      <c r="D768" s="466" t="s">
        <v>512</v>
      </c>
      <c r="E768" s="467">
        <v>201503</v>
      </c>
      <c r="F768" s="468">
        <v>-0.09</v>
      </c>
      <c r="G768" s="466">
        <v>7</v>
      </c>
      <c r="H768" s="469">
        <v>1.3083000000000001E-3</v>
      </c>
      <c r="I768" s="468">
        <v>0</v>
      </c>
      <c r="J768" s="471">
        <v>0</v>
      </c>
      <c r="N768" s="463"/>
      <c r="O768" s="463"/>
      <c r="R768" s="462"/>
    </row>
    <row r="769" spans="1:18" s="461" customFormat="1">
      <c r="A769" s="466" t="s">
        <v>319</v>
      </c>
      <c r="B769" s="467" t="s">
        <v>511</v>
      </c>
      <c r="C769" s="467" t="s">
        <v>338</v>
      </c>
      <c r="D769" s="466" t="s">
        <v>512</v>
      </c>
      <c r="E769" s="467">
        <v>201504</v>
      </c>
      <c r="F769" s="468">
        <v>-1.48</v>
      </c>
      <c r="G769" s="466">
        <v>6</v>
      </c>
      <c r="H769" s="469">
        <v>1.3083000000000001E-3</v>
      </c>
      <c r="I769" s="468">
        <v>-0.01</v>
      </c>
      <c r="J769" s="471">
        <v>-0.02</v>
      </c>
      <c r="N769" s="463"/>
      <c r="O769" s="463"/>
      <c r="R769" s="462"/>
    </row>
    <row r="770" spans="1:18" s="461" customFormat="1">
      <c r="A770" s="466" t="s">
        <v>319</v>
      </c>
      <c r="B770" s="467" t="s">
        <v>511</v>
      </c>
      <c r="C770" s="467" t="s">
        <v>338</v>
      </c>
      <c r="D770" s="466" t="s">
        <v>512</v>
      </c>
      <c r="E770" s="467">
        <v>201505</v>
      </c>
      <c r="F770" s="468">
        <v>-0.8</v>
      </c>
      <c r="G770" s="466">
        <v>5</v>
      </c>
      <c r="H770" s="469">
        <v>1.3083000000000001E-3</v>
      </c>
      <c r="I770" s="468">
        <v>-0.01</v>
      </c>
      <c r="J770" s="471">
        <v>-0.01</v>
      </c>
      <c r="N770" s="463"/>
      <c r="O770" s="463"/>
      <c r="R770" s="462"/>
    </row>
    <row r="771" spans="1:18" s="461" customFormat="1">
      <c r="A771" s="466" t="s">
        <v>319</v>
      </c>
      <c r="B771" s="467" t="s">
        <v>511</v>
      </c>
      <c r="C771" s="467" t="s">
        <v>338</v>
      </c>
      <c r="D771" s="466" t="s">
        <v>512</v>
      </c>
      <c r="E771" s="467">
        <v>201506</v>
      </c>
      <c r="F771" s="468">
        <v>-0.4</v>
      </c>
      <c r="G771" s="466">
        <v>4</v>
      </c>
      <c r="H771" s="469">
        <v>1.3083000000000001E-3</v>
      </c>
      <c r="I771" s="468">
        <v>0</v>
      </c>
      <c r="J771" s="471">
        <v>-0.01</v>
      </c>
      <c r="N771" s="463"/>
      <c r="O771" s="463"/>
      <c r="R771" s="462"/>
    </row>
    <row r="772" spans="1:18" s="461" customFormat="1">
      <c r="A772" s="466" t="s">
        <v>319</v>
      </c>
      <c r="B772" s="467" t="s">
        <v>513</v>
      </c>
      <c r="C772" s="467" t="s">
        <v>338</v>
      </c>
      <c r="D772" s="466" t="s">
        <v>514</v>
      </c>
      <c r="E772" s="467">
        <v>201503</v>
      </c>
      <c r="F772" s="468">
        <v>-1430.81</v>
      </c>
      <c r="G772" s="466">
        <v>7</v>
      </c>
      <c r="H772" s="469">
        <v>1.3083000000000001E-3</v>
      </c>
      <c r="I772" s="468">
        <v>-13.1</v>
      </c>
      <c r="J772" s="471">
        <v>-22.46</v>
      </c>
      <c r="N772" s="463"/>
      <c r="O772" s="463"/>
      <c r="R772" s="462"/>
    </row>
    <row r="773" spans="1:18" s="461" customFormat="1">
      <c r="A773" s="466" t="s">
        <v>319</v>
      </c>
      <c r="B773" s="467" t="s">
        <v>513</v>
      </c>
      <c r="C773" s="467" t="s">
        <v>338</v>
      </c>
      <c r="D773" s="466" t="s">
        <v>514</v>
      </c>
      <c r="E773" s="467">
        <v>201503</v>
      </c>
      <c r="F773" s="468">
        <v>535.95000000000005</v>
      </c>
      <c r="G773" s="466">
        <v>7</v>
      </c>
      <c r="H773" s="469">
        <v>1.3083000000000001E-3</v>
      </c>
      <c r="I773" s="468">
        <v>4.91</v>
      </c>
      <c r="J773" s="471">
        <v>8.41</v>
      </c>
      <c r="N773" s="463"/>
      <c r="O773" s="463"/>
      <c r="R773" s="462"/>
    </row>
    <row r="774" spans="1:18" s="461" customFormat="1">
      <c r="A774" s="466" t="s">
        <v>319</v>
      </c>
      <c r="B774" s="467" t="s">
        <v>513</v>
      </c>
      <c r="C774" s="467" t="s">
        <v>338</v>
      </c>
      <c r="D774" s="466" t="s">
        <v>514</v>
      </c>
      <c r="E774" s="467">
        <v>201504</v>
      </c>
      <c r="F774" s="468">
        <v>-7.04</v>
      </c>
      <c r="G774" s="466">
        <v>6</v>
      </c>
      <c r="H774" s="469">
        <v>1.3083000000000001E-3</v>
      </c>
      <c r="I774" s="468">
        <v>-0.06</v>
      </c>
      <c r="J774" s="471">
        <v>-0.11</v>
      </c>
      <c r="N774" s="463"/>
      <c r="O774" s="463"/>
      <c r="R774" s="462"/>
    </row>
    <row r="775" spans="1:18" s="461" customFormat="1">
      <c r="A775" s="466" t="s">
        <v>319</v>
      </c>
      <c r="B775" s="467" t="s">
        <v>513</v>
      </c>
      <c r="C775" s="467" t="s">
        <v>338</v>
      </c>
      <c r="D775" s="466" t="s">
        <v>514</v>
      </c>
      <c r="E775" s="467">
        <v>201504</v>
      </c>
      <c r="F775" s="468">
        <v>-0.2</v>
      </c>
      <c r="G775" s="466">
        <v>6</v>
      </c>
      <c r="H775" s="469">
        <v>1.3083000000000001E-3</v>
      </c>
      <c r="I775" s="468">
        <v>0</v>
      </c>
      <c r="J775" s="471">
        <v>0</v>
      </c>
      <c r="N775" s="463"/>
      <c r="O775" s="463"/>
      <c r="R775" s="462"/>
    </row>
    <row r="776" spans="1:18" s="461" customFormat="1">
      <c r="A776" s="466" t="s">
        <v>319</v>
      </c>
      <c r="B776" s="467" t="s">
        <v>513</v>
      </c>
      <c r="C776" s="467" t="s">
        <v>338</v>
      </c>
      <c r="D776" s="466" t="s">
        <v>514</v>
      </c>
      <c r="E776" s="467">
        <v>201505</v>
      </c>
      <c r="F776" s="468">
        <v>-0.92</v>
      </c>
      <c r="G776" s="466">
        <v>5</v>
      </c>
      <c r="H776" s="469">
        <v>1.3083000000000001E-3</v>
      </c>
      <c r="I776" s="468">
        <v>-0.01</v>
      </c>
      <c r="J776" s="471">
        <v>-0.01</v>
      </c>
      <c r="N776" s="463"/>
      <c r="O776" s="463"/>
      <c r="R776" s="462"/>
    </row>
    <row r="777" spans="1:18" s="461" customFormat="1">
      <c r="A777" s="466" t="s">
        <v>319</v>
      </c>
      <c r="B777" s="467" t="s">
        <v>513</v>
      </c>
      <c r="C777" s="467" t="s">
        <v>338</v>
      </c>
      <c r="D777" s="466" t="s">
        <v>514</v>
      </c>
      <c r="E777" s="467">
        <v>201505</v>
      </c>
      <c r="F777" s="468">
        <v>-0.02</v>
      </c>
      <c r="G777" s="466">
        <v>5</v>
      </c>
      <c r="H777" s="469">
        <v>1.3083000000000001E-3</v>
      </c>
      <c r="I777" s="468">
        <v>0</v>
      </c>
      <c r="J777" s="471">
        <v>0</v>
      </c>
      <c r="N777" s="463"/>
      <c r="O777" s="463"/>
      <c r="R777" s="462"/>
    </row>
    <row r="778" spans="1:18" s="461" customFormat="1">
      <c r="A778" s="466" t="s">
        <v>319</v>
      </c>
      <c r="B778" s="467" t="s">
        <v>513</v>
      </c>
      <c r="C778" s="467" t="s">
        <v>338</v>
      </c>
      <c r="D778" s="466" t="s">
        <v>514</v>
      </c>
      <c r="E778" s="467">
        <v>201506</v>
      </c>
      <c r="F778" s="468">
        <v>-0.08</v>
      </c>
      <c r="G778" s="466">
        <v>4</v>
      </c>
      <c r="H778" s="469">
        <v>1.3083000000000001E-3</v>
      </c>
      <c r="I778" s="468">
        <v>0</v>
      </c>
      <c r="J778" s="471">
        <v>0</v>
      </c>
      <c r="N778" s="463"/>
      <c r="O778" s="463"/>
      <c r="R778" s="462"/>
    </row>
    <row r="779" spans="1:18" s="461" customFormat="1">
      <c r="A779" s="466" t="s">
        <v>319</v>
      </c>
      <c r="B779" s="467" t="s">
        <v>513</v>
      </c>
      <c r="C779" s="467" t="s">
        <v>338</v>
      </c>
      <c r="D779" s="466" t="s">
        <v>514</v>
      </c>
      <c r="E779" s="467">
        <v>201506</v>
      </c>
      <c r="F779" s="468">
        <v>0.03</v>
      </c>
      <c r="G779" s="466">
        <v>4</v>
      </c>
      <c r="H779" s="469">
        <v>1.3083000000000001E-3</v>
      </c>
      <c r="I779" s="468">
        <v>0</v>
      </c>
      <c r="J779" s="471">
        <v>0</v>
      </c>
      <c r="N779" s="463"/>
      <c r="O779" s="463"/>
      <c r="R779" s="462"/>
    </row>
    <row r="780" spans="1:18" s="461" customFormat="1">
      <c r="A780" s="466" t="s">
        <v>319</v>
      </c>
      <c r="B780" s="467" t="s">
        <v>570</v>
      </c>
      <c r="C780" s="467" t="s">
        <v>338</v>
      </c>
      <c r="D780" s="466" t="s">
        <v>571</v>
      </c>
      <c r="E780" s="467">
        <v>201503</v>
      </c>
      <c r="F780" s="468">
        <v>758.11</v>
      </c>
      <c r="G780" s="466">
        <v>7</v>
      </c>
      <c r="H780" s="469">
        <v>1.3083000000000001E-3</v>
      </c>
      <c r="I780" s="468">
        <v>6.94</v>
      </c>
      <c r="J780" s="471">
        <v>11.9</v>
      </c>
      <c r="N780" s="463"/>
      <c r="O780" s="463"/>
      <c r="R780" s="462"/>
    </row>
    <row r="781" spans="1:18" s="461" customFormat="1">
      <c r="A781" s="466" t="s">
        <v>319</v>
      </c>
      <c r="B781" s="467" t="s">
        <v>570</v>
      </c>
      <c r="C781" s="467" t="s">
        <v>338</v>
      </c>
      <c r="D781" s="466" t="s">
        <v>571</v>
      </c>
      <c r="E781" s="467">
        <v>201504</v>
      </c>
      <c r="F781" s="468">
        <v>-3526.6</v>
      </c>
      <c r="G781" s="466">
        <v>6</v>
      </c>
      <c r="H781" s="469">
        <v>1.3083000000000001E-3</v>
      </c>
      <c r="I781" s="468">
        <v>-27.68</v>
      </c>
      <c r="J781" s="471">
        <v>-55.37</v>
      </c>
      <c r="N781" s="463"/>
      <c r="O781" s="463"/>
      <c r="R781" s="462"/>
    </row>
    <row r="782" spans="1:18" s="461" customFormat="1">
      <c r="A782" s="466" t="s">
        <v>319</v>
      </c>
      <c r="B782" s="467" t="s">
        <v>570</v>
      </c>
      <c r="C782" s="467" t="s">
        <v>338</v>
      </c>
      <c r="D782" s="466" t="s">
        <v>571</v>
      </c>
      <c r="E782" s="467">
        <v>201505</v>
      </c>
      <c r="F782" s="468">
        <v>-128.49</v>
      </c>
      <c r="G782" s="466">
        <v>5</v>
      </c>
      <c r="H782" s="469">
        <v>1.3083000000000001E-3</v>
      </c>
      <c r="I782" s="468">
        <v>-0.84</v>
      </c>
      <c r="J782" s="471">
        <v>-2.02</v>
      </c>
      <c r="N782" s="463"/>
      <c r="O782" s="463"/>
      <c r="R782" s="462"/>
    </row>
    <row r="783" spans="1:18" s="461" customFormat="1">
      <c r="A783" s="466" t="s">
        <v>319</v>
      </c>
      <c r="B783" s="467" t="s">
        <v>570</v>
      </c>
      <c r="C783" s="467" t="s">
        <v>338</v>
      </c>
      <c r="D783" s="466" t="s">
        <v>571</v>
      </c>
      <c r="E783" s="467">
        <v>201506</v>
      </c>
      <c r="F783" s="468">
        <v>83.48</v>
      </c>
      <c r="G783" s="466">
        <v>4</v>
      </c>
      <c r="H783" s="469">
        <v>1.3083000000000001E-3</v>
      </c>
      <c r="I783" s="468">
        <v>0.44</v>
      </c>
      <c r="J783" s="471">
        <v>1.31</v>
      </c>
      <c r="N783" s="463"/>
      <c r="O783" s="463"/>
      <c r="R783" s="462"/>
    </row>
    <row r="784" spans="1:18" s="461" customFormat="1">
      <c r="A784" s="466" t="s">
        <v>319</v>
      </c>
      <c r="B784" s="467" t="s">
        <v>733</v>
      </c>
      <c r="C784" s="467" t="s">
        <v>338</v>
      </c>
      <c r="D784" s="466" t="s">
        <v>734</v>
      </c>
      <c r="E784" s="467">
        <v>201503</v>
      </c>
      <c r="F784" s="468">
        <v>5572.11</v>
      </c>
      <c r="G784" s="466">
        <v>7</v>
      </c>
      <c r="H784" s="469">
        <v>1.3083000000000001E-3</v>
      </c>
      <c r="I784" s="468">
        <v>51.03</v>
      </c>
      <c r="J784" s="471">
        <v>87.48</v>
      </c>
      <c r="N784" s="463"/>
      <c r="O784" s="463"/>
      <c r="R784" s="462"/>
    </row>
    <row r="785" spans="1:18" s="461" customFormat="1">
      <c r="A785" s="466" t="s">
        <v>319</v>
      </c>
      <c r="B785" s="467" t="s">
        <v>733</v>
      </c>
      <c r="C785" s="467" t="s">
        <v>338</v>
      </c>
      <c r="D785" s="466" t="s">
        <v>734</v>
      </c>
      <c r="E785" s="467">
        <v>201503</v>
      </c>
      <c r="F785" s="468">
        <v>42.76</v>
      </c>
      <c r="G785" s="466">
        <v>7</v>
      </c>
      <c r="H785" s="469">
        <v>1.3083000000000001E-3</v>
      </c>
      <c r="I785" s="468">
        <v>0.39</v>
      </c>
      <c r="J785" s="471">
        <v>0.67</v>
      </c>
      <c r="N785" s="463"/>
      <c r="O785" s="463"/>
      <c r="R785" s="462"/>
    </row>
    <row r="786" spans="1:18" s="461" customFormat="1">
      <c r="A786" s="466" t="s">
        <v>319</v>
      </c>
      <c r="B786" s="467" t="s">
        <v>733</v>
      </c>
      <c r="C786" s="467" t="s">
        <v>338</v>
      </c>
      <c r="D786" s="466" t="s">
        <v>734</v>
      </c>
      <c r="E786" s="467">
        <v>201504</v>
      </c>
      <c r="F786" s="468">
        <v>-24197.35</v>
      </c>
      <c r="G786" s="466">
        <v>6</v>
      </c>
      <c r="H786" s="469">
        <v>1.3083000000000001E-3</v>
      </c>
      <c r="I786" s="468">
        <v>-189.94</v>
      </c>
      <c r="J786" s="471">
        <v>-379.89</v>
      </c>
      <c r="N786" s="463"/>
      <c r="O786" s="463"/>
      <c r="R786" s="462"/>
    </row>
    <row r="787" spans="1:18" s="461" customFormat="1">
      <c r="A787" s="466" t="s">
        <v>319</v>
      </c>
      <c r="B787" s="467" t="s">
        <v>733</v>
      </c>
      <c r="C787" s="467" t="s">
        <v>338</v>
      </c>
      <c r="D787" s="466" t="s">
        <v>734</v>
      </c>
      <c r="E787" s="467">
        <v>201504</v>
      </c>
      <c r="F787" s="468">
        <v>-185.6</v>
      </c>
      <c r="G787" s="466">
        <v>6</v>
      </c>
      <c r="H787" s="469">
        <v>1.3083000000000001E-3</v>
      </c>
      <c r="I787" s="468">
        <v>-1.46</v>
      </c>
      <c r="J787" s="471">
        <v>-2.91</v>
      </c>
      <c r="N787" s="463"/>
      <c r="O787" s="463"/>
      <c r="R787" s="462"/>
    </row>
    <row r="788" spans="1:18" s="461" customFormat="1">
      <c r="A788" s="466" t="s">
        <v>319</v>
      </c>
      <c r="B788" s="467" t="s">
        <v>733</v>
      </c>
      <c r="C788" s="467" t="s">
        <v>338</v>
      </c>
      <c r="D788" s="466" t="s">
        <v>734</v>
      </c>
      <c r="E788" s="467">
        <v>201505</v>
      </c>
      <c r="F788" s="468">
        <v>-1677.73</v>
      </c>
      <c r="G788" s="466">
        <v>5</v>
      </c>
      <c r="H788" s="469">
        <v>1.3083000000000001E-3</v>
      </c>
      <c r="I788" s="468">
        <v>-10.97</v>
      </c>
      <c r="J788" s="471">
        <v>-26.34</v>
      </c>
      <c r="N788" s="463"/>
      <c r="O788" s="463"/>
      <c r="R788" s="462"/>
    </row>
    <row r="789" spans="1:18" s="461" customFormat="1">
      <c r="A789" s="466" t="s">
        <v>319</v>
      </c>
      <c r="B789" s="467" t="s">
        <v>733</v>
      </c>
      <c r="C789" s="467" t="s">
        <v>338</v>
      </c>
      <c r="D789" s="466" t="s">
        <v>734</v>
      </c>
      <c r="E789" s="467">
        <v>201505</v>
      </c>
      <c r="F789" s="468">
        <v>847.35</v>
      </c>
      <c r="G789" s="466">
        <v>5</v>
      </c>
      <c r="H789" s="469">
        <v>1.3083000000000001E-3</v>
      </c>
      <c r="I789" s="468">
        <v>5.54</v>
      </c>
      <c r="J789" s="471">
        <v>13.3</v>
      </c>
      <c r="N789" s="463"/>
      <c r="O789" s="463"/>
      <c r="R789" s="462"/>
    </row>
    <row r="790" spans="1:18" s="461" customFormat="1">
      <c r="A790" s="466" t="s">
        <v>319</v>
      </c>
      <c r="B790" s="467" t="s">
        <v>733</v>
      </c>
      <c r="C790" s="467" t="s">
        <v>338</v>
      </c>
      <c r="D790" s="466" t="s">
        <v>734</v>
      </c>
      <c r="E790" s="467">
        <v>201506</v>
      </c>
      <c r="F790" s="468">
        <v>735.25</v>
      </c>
      <c r="G790" s="466">
        <v>4</v>
      </c>
      <c r="H790" s="469">
        <v>1.3083000000000001E-3</v>
      </c>
      <c r="I790" s="468">
        <v>3.85</v>
      </c>
      <c r="J790" s="471">
        <v>11.54</v>
      </c>
      <c r="N790" s="463"/>
      <c r="O790" s="463"/>
      <c r="R790" s="462"/>
    </row>
    <row r="791" spans="1:18" s="461" customFormat="1">
      <c r="A791" s="466" t="s">
        <v>319</v>
      </c>
      <c r="B791" s="467" t="s">
        <v>733</v>
      </c>
      <c r="C791" s="467" t="s">
        <v>338</v>
      </c>
      <c r="D791" s="466" t="s">
        <v>734</v>
      </c>
      <c r="E791" s="467">
        <v>201506</v>
      </c>
      <c r="F791" s="468">
        <v>4.47</v>
      </c>
      <c r="G791" s="466">
        <v>4</v>
      </c>
      <c r="H791" s="469">
        <v>1.3083000000000001E-3</v>
      </c>
      <c r="I791" s="468">
        <v>0.02</v>
      </c>
      <c r="J791" s="471">
        <v>7.0000000000000007E-2</v>
      </c>
      <c r="N791" s="463"/>
      <c r="O791" s="463"/>
      <c r="R791" s="462"/>
    </row>
    <row r="792" spans="1:18" s="461" customFormat="1">
      <c r="A792" s="466" t="s">
        <v>319</v>
      </c>
      <c r="B792" s="467" t="s">
        <v>515</v>
      </c>
      <c r="C792" s="467" t="s">
        <v>338</v>
      </c>
      <c r="D792" s="466" t="s">
        <v>516</v>
      </c>
      <c r="E792" s="467">
        <v>201503</v>
      </c>
      <c r="F792" s="468">
        <v>47.47</v>
      </c>
      <c r="G792" s="466">
        <v>7</v>
      </c>
      <c r="H792" s="469">
        <v>1.3083000000000001E-3</v>
      </c>
      <c r="I792" s="468">
        <v>0.43</v>
      </c>
      <c r="J792" s="471">
        <v>0.75</v>
      </c>
      <c r="N792" s="463"/>
      <c r="O792" s="463"/>
      <c r="R792" s="462"/>
    </row>
    <row r="793" spans="1:18" s="461" customFormat="1">
      <c r="A793" s="466" t="s">
        <v>319</v>
      </c>
      <c r="B793" s="467" t="s">
        <v>515</v>
      </c>
      <c r="C793" s="467" t="s">
        <v>338</v>
      </c>
      <c r="D793" s="466" t="s">
        <v>516</v>
      </c>
      <c r="E793" s="467">
        <v>201503</v>
      </c>
      <c r="F793" s="468">
        <v>2.5299999999999998</v>
      </c>
      <c r="G793" s="466">
        <v>7</v>
      </c>
      <c r="H793" s="469">
        <v>1.3083000000000001E-3</v>
      </c>
      <c r="I793" s="468">
        <v>0.02</v>
      </c>
      <c r="J793" s="471">
        <v>0.04</v>
      </c>
      <c r="N793" s="463"/>
      <c r="O793" s="463"/>
      <c r="R793" s="462"/>
    </row>
    <row r="794" spans="1:18" s="461" customFormat="1">
      <c r="A794" s="466" t="s">
        <v>326</v>
      </c>
      <c r="B794" s="467" t="s">
        <v>515</v>
      </c>
      <c r="C794" s="467" t="s">
        <v>338</v>
      </c>
      <c r="D794" s="466" t="s">
        <v>516</v>
      </c>
      <c r="E794" s="467">
        <v>201504</v>
      </c>
      <c r="F794" s="468">
        <v>-8.25</v>
      </c>
      <c r="G794" s="466">
        <v>6</v>
      </c>
      <c r="H794" s="469">
        <v>1.1999999999999999E-3</v>
      </c>
      <c r="I794" s="468">
        <v>-0.06</v>
      </c>
      <c r="J794" s="471">
        <v>-0.12</v>
      </c>
      <c r="N794" s="463"/>
      <c r="O794" s="463"/>
      <c r="R794" s="462"/>
    </row>
    <row r="795" spans="1:18" s="461" customFormat="1">
      <c r="A795" s="466" t="s">
        <v>319</v>
      </c>
      <c r="B795" s="467" t="s">
        <v>515</v>
      </c>
      <c r="C795" s="467" t="s">
        <v>338</v>
      </c>
      <c r="D795" s="466" t="s">
        <v>516</v>
      </c>
      <c r="E795" s="467">
        <v>201504</v>
      </c>
      <c r="F795" s="468">
        <v>-156.59</v>
      </c>
      <c r="G795" s="466">
        <v>6</v>
      </c>
      <c r="H795" s="469">
        <v>1.3083000000000001E-3</v>
      </c>
      <c r="I795" s="468">
        <v>-1.23</v>
      </c>
      <c r="J795" s="471">
        <v>-2.46</v>
      </c>
      <c r="N795" s="463"/>
      <c r="O795" s="463"/>
      <c r="R795" s="462"/>
    </row>
    <row r="796" spans="1:18" s="461" customFormat="1">
      <c r="A796" s="466" t="s">
        <v>319</v>
      </c>
      <c r="B796" s="467" t="s">
        <v>515</v>
      </c>
      <c r="C796" s="467" t="s">
        <v>338</v>
      </c>
      <c r="D796" s="466" t="s">
        <v>516</v>
      </c>
      <c r="E796" s="467">
        <v>201505</v>
      </c>
      <c r="F796" s="468">
        <v>-6.46</v>
      </c>
      <c r="G796" s="466">
        <v>5</v>
      </c>
      <c r="H796" s="469">
        <v>1.3083000000000001E-3</v>
      </c>
      <c r="I796" s="468">
        <v>-0.04</v>
      </c>
      <c r="J796" s="471">
        <v>-0.1</v>
      </c>
      <c r="N796" s="463"/>
      <c r="O796" s="463"/>
      <c r="R796" s="462"/>
    </row>
    <row r="797" spans="1:18" s="461" customFormat="1">
      <c r="A797" s="466" t="s">
        <v>319</v>
      </c>
      <c r="B797" s="467" t="s">
        <v>515</v>
      </c>
      <c r="C797" s="467" t="s">
        <v>338</v>
      </c>
      <c r="D797" s="466" t="s">
        <v>516</v>
      </c>
      <c r="E797" s="467">
        <v>201505</v>
      </c>
      <c r="F797" s="468">
        <v>-0.28000000000000003</v>
      </c>
      <c r="G797" s="466">
        <v>5</v>
      </c>
      <c r="H797" s="469">
        <v>1.3083000000000001E-3</v>
      </c>
      <c r="I797" s="468">
        <v>0</v>
      </c>
      <c r="J797" s="471">
        <v>0</v>
      </c>
      <c r="N797" s="463"/>
      <c r="O797" s="463"/>
      <c r="R797" s="462"/>
    </row>
    <row r="798" spans="1:18" s="461" customFormat="1">
      <c r="A798" s="466" t="s">
        <v>319</v>
      </c>
      <c r="B798" s="467" t="s">
        <v>515</v>
      </c>
      <c r="C798" s="467" t="s">
        <v>338</v>
      </c>
      <c r="D798" s="466" t="s">
        <v>516</v>
      </c>
      <c r="E798" s="467">
        <v>201506</v>
      </c>
      <c r="F798" s="468">
        <v>4.26</v>
      </c>
      <c r="G798" s="466">
        <v>4</v>
      </c>
      <c r="H798" s="469">
        <v>1.3083000000000001E-3</v>
      </c>
      <c r="I798" s="468">
        <v>0.02</v>
      </c>
      <c r="J798" s="471">
        <v>7.0000000000000007E-2</v>
      </c>
      <c r="N798" s="463"/>
      <c r="O798" s="463"/>
      <c r="R798" s="462"/>
    </row>
    <row r="799" spans="1:18" s="461" customFormat="1">
      <c r="A799" s="466" t="s">
        <v>319</v>
      </c>
      <c r="B799" s="467" t="s">
        <v>515</v>
      </c>
      <c r="C799" s="467" t="s">
        <v>338</v>
      </c>
      <c r="D799" s="466" t="s">
        <v>516</v>
      </c>
      <c r="E799" s="467">
        <v>201506</v>
      </c>
      <c r="F799" s="468">
        <v>0.27</v>
      </c>
      <c r="G799" s="466">
        <v>4</v>
      </c>
      <c r="H799" s="469">
        <v>1.3083000000000001E-3</v>
      </c>
      <c r="I799" s="468">
        <v>0</v>
      </c>
      <c r="J799" s="471">
        <v>0</v>
      </c>
      <c r="N799" s="463"/>
      <c r="O799" s="463"/>
      <c r="R799" s="462"/>
    </row>
    <row r="800" spans="1:18" s="461" customFormat="1">
      <c r="A800" s="466" t="s">
        <v>319</v>
      </c>
      <c r="B800" s="467" t="s">
        <v>700</v>
      </c>
      <c r="C800" s="467" t="s">
        <v>338</v>
      </c>
      <c r="D800" s="466" t="s">
        <v>701</v>
      </c>
      <c r="E800" s="467">
        <v>201503</v>
      </c>
      <c r="F800" s="468">
        <v>75.319999999999993</v>
      </c>
      <c r="G800" s="466">
        <v>7</v>
      </c>
      <c r="H800" s="469">
        <v>1.3083000000000001E-3</v>
      </c>
      <c r="I800" s="468">
        <v>0.69</v>
      </c>
      <c r="J800" s="471">
        <v>1.18</v>
      </c>
      <c r="N800" s="463"/>
      <c r="O800" s="463"/>
      <c r="R800" s="462"/>
    </row>
    <row r="801" spans="1:18" s="461" customFormat="1">
      <c r="A801" s="466" t="s">
        <v>319</v>
      </c>
      <c r="B801" s="467" t="s">
        <v>700</v>
      </c>
      <c r="C801" s="467" t="s">
        <v>338</v>
      </c>
      <c r="D801" s="466" t="s">
        <v>701</v>
      </c>
      <c r="E801" s="467">
        <v>201503</v>
      </c>
      <c r="F801" s="468">
        <v>3.08</v>
      </c>
      <c r="G801" s="466">
        <v>7</v>
      </c>
      <c r="H801" s="469">
        <v>1.3083000000000001E-3</v>
      </c>
      <c r="I801" s="468">
        <v>0.03</v>
      </c>
      <c r="J801" s="471">
        <v>0.05</v>
      </c>
      <c r="N801" s="463"/>
      <c r="O801" s="463"/>
      <c r="R801" s="462"/>
    </row>
    <row r="802" spans="1:18" s="461" customFormat="1">
      <c r="A802" s="466" t="s">
        <v>326</v>
      </c>
      <c r="B802" s="467" t="s">
        <v>700</v>
      </c>
      <c r="C802" s="467" t="s">
        <v>338</v>
      </c>
      <c r="D802" s="466" t="s">
        <v>701</v>
      </c>
      <c r="E802" s="467">
        <v>201504</v>
      </c>
      <c r="F802" s="468">
        <v>457.93</v>
      </c>
      <c r="G802" s="466">
        <v>6</v>
      </c>
      <c r="H802" s="469">
        <v>1.1999999999999999E-3</v>
      </c>
      <c r="I802" s="468">
        <v>3.3</v>
      </c>
      <c r="J802" s="471">
        <v>6.59</v>
      </c>
      <c r="N802" s="463"/>
      <c r="O802" s="463"/>
      <c r="R802" s="462"/>
    </row>
    <row r="803" spans="1:18" s="461" customFormat="1">
      <c r="A803" s="466" t="s">
        <v>319</v>
      </c>
      <c r="B803" s="467" t="s">
        <v>700</v>
      </c>
      <c r="C803" s="467" t="s">
        <v>338</v>
      </c>
      <c r="D803" s="466" t="s">
        <v>701</v>
      </c>
      <c r="E803" s="467">
        <v>201504</v>
      </c>
      <c r="F803" s="468">
        <v>-1716.1</v>
      </c>
      <c r="G803" s="466">
        <v>6</v>
      </c>
      <c r="H803" s="469">
        <v>1.3083000000000001E-3</v>
      </c>
      <c r="I803" s="468">
        <v>-13.47</v>
      </c>
      <c r="J803" s="471">
        <v>-26.94</v>
      </c>
      <c r="N803" s="463"/>
      <c r="O803" s="463"/>
      <c r="R803" s="462"/>
    </row>
    <row r="804" spans="1:18" s="461" customFormat="1">
      <c r="A804" s="466" t="s">
        <v>319</v>
      </c>
      <c r="B804" s="467" t="s">
        <v>700</v>
      </c>
      <c r="C804" s="467" t="s">
        <v>338</v>
      </c>
      <c r="D804" s="466" t="s">
        <v>701</v>
      </c>
      <c r="E804" s="467">
        <v>201505</v>
      </c>
      <c r="F804" s="468">
        <v>-11.08</v>
      </c>
      <c r="G804" s="466">
        <v>5</v>
      </c>
      <c r="H804" s="469">
        <v>1.3083000000000001E-3</v>
      </c>
      <c r="I804" s="468">
        <v>-7.0000000000000007E-2</v>
      </c>
      <c r="J804" s="471">
        <v>-0.17</v>
      </c>
      <c r="N804" s="463"/>
      <c r="O804" s="463"/>
      <c r="R804" s="462"/>
    </row>
    <row r="805" spans="1:18" s="461" customFormat="1">
      <c r="A805" s="466" t="s">
        <v>319</v>
      </c>
      <c r="B805" s="467" t="s">
        <v>700</v>
      </c>
      <c r="C805" s="467" t="s">
        <v>338</v>
      </c>
      <c r="D805" s="466" t="s">
        <v>701</v>
      </c>
      <c r="E805" s="467">
        <v>201505</v>
      </c>
      <c r="F805" s="468">
        <v>-0.22</v>
      </c>
      <c r="G805" s="466">
        <v>5</v>
      </c>
      <c r="H805" s="469">
        <v>1.3083000000000001E-3</v>
      </c>
      <c r="I805" s="468">
        <v>0</v>
      </c>
      <c r="J805" s="471">
        <v>0</v>
      </c>
      <c r="N805" s="463"/>
      <c r="O805" s="463"/>
      <c r="R805" s="462"/>
    </row>
    <row r="806" spans="1:18" s="461" customFormat="1">
      <c r="A806" s="466" t="s">
        <v>319</v>
      </c>
      <c r="B806" s="467" t="s">
        <v>700</v>
      </c>
      <c r="C806" s="467" t="s">
        <v>338</v>
      </c>
      <c r="D806" s="466" t="s">
        <v>701</v>
      </c>
      <c r="E806" s="467">
        <v>201506</v>
      </c>
      <c r="F806" s="468">
        <v>3.67</v>
      </c>
      <c r="G806" s="466">
        <v>4</v>
      </c>
      <c r="H806" s="469">
        <v>1.3083000000000001E-3</v>
      </c>
      <c r="I806" s="468">
        <v>0.02</v>
      </c>
      <c r="J806" s="471">
        <v>0.06</v>
      </c>
      <c r="N806" s="463"/>
      <c r="O806" s="463"/>
      <c r="R806" s="462"/>
    </row>
    <row r="807" spans="1:18" s="461" customFormat="1">
      <c r="A807" s="466" t="s">
        <v>319</v>
      </c>
      <c r="B807" s="467" t="s">
        <v>700</v>
      </c>
      <c r="C807" s="467" t="s">
        <v>338</v>
      </c>
      <c r="D807" s="466" t="s">
        <v>701</v>
      </c>
      <c r="E807" s="467">
        <v>201506</v>
      </c>
      <c r="F807" s="468">
        <v>0.17</v>
      </c>
      <c r="G807" s="466">
        <v>4</v>
      </c>
      <c r="H807" s="469">
        <v>1.3083000000000001E-3</v>
      </c>
      <c r="I807" s="468">
        <v>0</v>
      </c>
      <c r="J807" s="471">
        <v>0</v>
      </c>
      <c r="N807" s="463"/>
      <c r="O807" s="463"/>
      <c r="R807" s="462"/>
    </row>
    <row r="808" spans="1:18" s="461" customFormat="1">
      <c r="A808" s="466" t="s">
        <v>319</v>
      </c>
      <c r="B808" s="467" t="s">
        <v>735</v>
      </c>
      <c r="C808" s="467" t="s">
        <v>338</v>
      </c>
      <c r="D808" s="466" t="s">
        <v>736</v>
      </c>
      <c r="E808" s="467">
        <v>201503</v>
      </c>
      <c r="F808" s="468">
        <v>30.26</v>
      </c>
      <c r="G808" s="466">
        <v>7</v>
      </c>
      <c r="H808" s="469">
        <v>1.3083000000000001E-3</v>
      </c>
      <c r="I808" s="468">
        <v>0.28000000000000003</v>
      </c>
      <c r="J808" s="471">
        <v>0.48</v>
      </c>
      <c r="N808" s="463"/>
      <c r="O808" s="463"/>
      <c r="R808" s="462"/>
    </row>
    <row r="809" spans="1:18" s="461" customFormat="1">
      <c r="A809" s="466" t="s">
        <v>319</v>
      </c>
      <c r="B809" s="467" t="s">
        <v>735</v>
      </c>
      <c r="C809" s="467" t="s">
        <v>338</v>
      </c>
      <c r="D809" s="466" t="s">
        <v>736</v>
      </c>
      <c r="E809" s="467">
        <v>201503</v>
      </c>
      <c r="F809" s="468">
        <v>-0.08</v>
      </c>
      <c r="G809" s="466">
        <v>7</v>
      </c>
      <c r="H809" s="469">
        <v>1.3083000000000001E-3</v>
      </c>
      <c r="I809" s="468">
        <v>0</v>
      </c>
      <c r="J809" s="471">
        <v>0</v>
      </c>
      <c r="N809" s="463"/>
      <c r="O809" s="463"/>
      <c r="R809" s="462"/>
    </row>
    <row r="810" spans="1:18" s="461" customFormat="1">
      <c r="A810" s="466" t="s">
        <v>326</v>
      </c>
      <c r="B810" s="467" t="s">
        <v>735</v>
      </c>
      <c r="C810" s="467" t="s">
        <v>338</v>
      </c>
      <c r="D810" s="466" t="s">
        <v>736</v>
      </c>
      <c r="E810" s="467">
        <v>201504</v>
      </c>
      <c r="F810" s="468">
        <v>-10.27</v>
      </c>
      <c r="G810" s="466">
        <v>6</v>
      </c>
      <c r="H810" s="469">
        <v>1.1999999999999999E-3</v>
      </c>
      <c r="I810" s="468">
        <v>-7.0000000000000007E-2</v>
      </c>
      <c r="J810" s="471">
        <v>-0.15</v>
      </c>
      <c r="N810" s="463"/>
      <c r="O810" s="463"/>
      <c r="R810" s="462"/>
    </row>
    <row r="811" spans="1:18" s="461" customFormat="1">
      <c r="A811" s="466" t="s">
        <v>319</v>
      </c>
      <c r="B811" s="467" t="s">
        <v>735</v>
      </c>
      <c r="C811" s="467" t="s">
        <v>338</v>
      </c>
      <c r="D811" s="466" t="s">
        <v>736</v>
      </c>
      <c r="E811" s="467">
        <v>201504</v>
      </c>
      <c r="F811" s="468">
        <v>-5928</v>
      </c>
      <c r="G811" s="466">
        <v>6</v>
      </c>
      <c r="H811" s="469">
        <v>1.3083000000000001E-3</v>
      </c>
      <c r="I811" s="468">
        <v>-46.53</v>
      </c>
      <c r="J811" s="471">
        <v>-93.07</v>
      </c>
      <c r="N811" s="463"/>
      <c r="O811" s="463"/>
      <c r="R811" s="462"/>
    </row>
    <row r="812" spans="1:18" s="461" customFormat="1">
      <c r="A812" s="466" t="s">
        <v>319</v>
      </c>
      <c r="B812" s="467" t="s">
        <v>735</v>
      </c>
      <c r="C812" s="467" t="s">
        <v>338</v>
      </c>
      <c r="D812" s="466" t="s">
        <v>736</v>
      </c>
      <c r="E812" s="467">
        <v>201505</v>
      </c>
      <c r="F812" s="468">
        <v>-162.53</v>
      </c>
      <c r="G812" s="466">
        <v>5</v>
      </c>
      <c r="H812" s="469">
        <v>1.3083000000000001E-3</v>
      </c>
      <c r="I812" s="468">
        <v>-1.06</v>
      </c>
      <c r="J812" s="471">
        <v>-2.5499999999999998</v>
      </c>
      <c r="N812" s="463"/>
      <c r="O812" s="463"/>
      <c r="R812" s="462"/>
    </row>
    <row r="813" spans="1:18" s="461" customFormat="1">
      <c r="A813" s="466" t="s">
        <v>319</v>
      </c>
      <c r="B813" s="467" t="s">
        <v>735</v>
      </c>
      <c r="C813" s="467" t="s">
        <v>338</v>
      </c>
      <c r="D813" s="466" t="s">
        <v>736</v>
      </c>
      <c r="E813" s="467">
        <v>201505</v>
      </c>
      <c r="F813" s="468">
        <v>-0.22</v>
      </c>
      <c r="G813" s="466">
        <v>5</v>
      </c>
      <c r="H813" s="469">
        <v>1.3083000000000001E-3</v>
      </c>
      <c r="I813" s="468">
        <v>0</v>
      </c>
      <c r="J813" s="471">
        <v>0</v>
      </c>
      <c r="N813" s="463"/>
      <c r="O813" s="463"/>
      <c r="R813" s="462"/>
    </row>
    <row r="814" spans="1:18" s="461" customFormat="1">
      <c r="A814" s="466" t="s">
        <v>319</v>
      </c>
      <c r="B814" s="467" t="s">
        <v>735</v>
      </c>
      <c r="C814" s="467" t="s">
        <v>338</v>
      </c>
      <c r="D814" s="466" t="s">
        <v>811</v>
      </c>
      <c r="E814" s="467">
        <v>201506</v>
      </c>
      <c r="F814" s="468">
        <v>-6.39</v>
      </c>
      <c r="G814" s="466">
        <v>4</v>
      </c>
      <c r="H814" s="469">
        <v>1.3083000000000001E-3</v>
      </c>
      <c r="I814" s="468">
        <v>-0.03</v>
      </c>
      <c r="J814" s="471">
        <v>-0.1</v>
      </c>
      <c r="N814" s="463"/>
      <c r="O814" s="463"/>
      <c r="R814" s="462"/>
    </row>
    <row r="815" spans="1:18" s="461" customFormat="1">
      <c r="A815" s="466" t="s">
        <v>319</v>
      </c>
      <c r="B815" s="467" t="s">
        <v>735</v>
      </c>
      <c r="C815" s="467" t="s">
        <v>338</v>
      </c>
      <c r="D815" s="466" t="s">
        <v>811</v>
      </c>
      <c r="E815" s="467">
        <v>201506</v>
      </c>
      <c r="F815" s="468">
        <v>0.08</v>
      </c>
      <c r="G815" s="466">
        <v>4</v>
      </c>
      <c r="H815" s="469">
        <v>1.3083000000000001E-3</v>
      </c>
      <c r="I815" s="468">
        <v>0</v>
      </c>
      <c r="J815" s="471">
        <v>0</v>
      </c>
      <c r="N815" s="463"/>
      <c r="O815" s="463"/>
      <c r="R815" s="462"/>
    </row>
    <row r="816" spans="1:18" s="461" customFormat="1">
      <c r="A816" s="466" t="s">
        <v>319</v>
      </c>
      <c r="B816" s="467" t="s">
        <v>517</v>
      </c>
      <c r="C816" s="467" t="s">
        <v>338</v>
      </c>
      <c r="D816" s="466" t="s">
        <v>518</v>
      </c>
      <c r="E816" s="467">
        <v>201503</v>
      </c>
      <c r="F816" s="468">
        <v>3.81</v>
      </c>
      <c r="G816" s="466">
        <v>7</v>
      </c>
      <c r="H816" s="469">
        <v>1.3083000000000001E-3</v>
      </c>
      <c r="I816" s="468">
        <v>0.03</v>
      </c>
      <c r="J816" s="471">
        <v>0.06</v>
      </c>
      <c r="N816" s="463"/>
      <c r="O816" s="463"/>
      <c r="R816" s="462"/>
    </row>
    <row r="817" spans="1:18" s="461" customFormat="1">
      <c r="A817" s="466" t="s">
        <v>319</v>
      </c>
      <c r="B817" s="467" t="s">
        <v>517</v>
      </c>
      <c r="C817" s="467" t="s">
        <v>338</v>
      </c>
      <c r="D817" s="466" t="s">
        <v>518</v>
      </c>
      <c r="E817" s="467">
        <v>201503</v>
      </c>
      <c r="F817" s="468">
        <v>0.05</v>
      </c>
      <c r="G817" s="466">
        <v>7</v>
      </c>
      <c r="H817" s="469">
        <v>1.3083000000000001E-3</v>
      </c>
      <c r="I817" s="468">
        <v>0</v>
      </c>
      <c r="J817" s="471">
        <v>0</v>
      </c>
      <c r="N817" s="463"/>
      <c r="O817" s="463"/>
      <c r="R817" s="462"/>
    </row>
    <row r="818" spans="1:18" s="461" customFormat="1">
      <c r="A818" s="466" t="s">
        <v>326</v>
      </c>
      <c r="B818" s="467" t="s">
        <v>517</v>
      </c>
      <c r="C818" s="467" t="s">
        <v>338</v>
      </c>
      <c r="D818" s="466" t="s">
        <v>518</v>
      </c>
      <c r="E818" s="467">
        <v>201504</v>
      </c>
      <c r="F818" s="468">
        <v>0.04</v>
      </c>
      <c r="G818" s="466">
        <v>6</v>
      </c>
      <c r="H818" s="469">
        <v>1.1999999999999999E-3</v>
      </c>
      <c r="I818" s="468">
        <v>0</v>
      </c>
      <c r="J818" s="471">
        <v>0</v>
      </c>
      <c r="N818" s="463"/>
      <c r="O818" s="463"/>
      <c r="R818" s="462"/>
    </row>
    <row r="819" spans="1:18" s="461" customFormat="1">
      <c r="A819" s="466" t="s">
        <v>319</v>
      </c>
      <c r="B819" s="467" t="s">
        <v>517</v>
      </c>
      <c r="C819" s="467" t="s">
        <v>338</v>
      </c>
      <c r="D819" s="466" t="s">
        <v>518</v>
      </c>
      <c r="E819" s="467">
        <v>201504</v>
      </c>
      <c r="F819" s="468">
        <v>2.35</v>
      </c>
      <c r="G819" s="466">
        <v>6</v>
      </c>
      <c r="H819" s="469">
        <v>1.3083000000000001E-3</v>
      </c>
      <c r="I819" s="468">
        <v>0.02</v>
      </c>
      <c r="J819" s="471">
        <v>0.04</v>
      </c>
      <c r="N819" s="463"/>
      <c r="O819" s="463"/>
      <c r="R819" s="462"/>
    </row>
    <row r="820" spans="1:18" s="461" customFormat="1">
      <c r="A820" s="466" t="s">
        <v>319</v>
      </c>
      <c r="B820" s="467" t="s">
        <v>517</v>
      </c>
      <c r="C820" s="467" t="s">
        <v>338</v>
      </c>
      <c r="D820" s="466" t="s">
        <v>518</v>
      </c>
      <c r="E820" s="467">
        <v>201505</v>
      </c>
      <c r="F820" s="468">
        <v>1.25</v>
      </c>
      <c r="G820" s="466">
        <v>5</v>
      </c>
      <c r="H820" s="469">
        <v>1.3083000000000001E-3</v>
      </c>
      <c r="I820" s="468">
        <v>0.01</v>
      </c>
      <c r="J820" s="471">
        <v>0.02</v>
      </c>
      <c r="N820" s="463"/>
      <c r="O820" s="463"/>
      <c r="R820" s="462"/>
    </row>
    <row r="821" spans="1:18" s="461" customFormat="1">
      <c r="A821" s="466" t="s">
        <v>319</v>
      </c>
      <c r="B821" s="467" t="s">
        <v>517</v>
      </c>
      <c r="C821" s="467" t="s">
        <v>338</v>
      </c>
      <c r="D821" s="466" t="s">
        <v>518</v>
      </c>
      <c r="E821" s="467">
        <v>201505</v>
      </c>
      <c r="F821" s="468">
        <v>0.01</v>
      </c>
      <c r="G821" s="466">
        <v>5</v>
      </c>
      <c r="H821" s="469">
        <v>1.3083000000000001E-3</v>
      </c>
      <c r="I821" s="468">
        <v>0</v>
      </c>
      <c r="J821" s="471">
        <v>0</v>
      </c>
      <c r="N821" s="463"/>
      <c r="O821" s="463"/>
      <c r="R821" s="462"/>
    </row>
    <row r="822" spans="1:18" s="461" customFormat="1">
      <c r="A822" s="466" t="s">
        <v>319</v>
      </c>
      <c r="B822" s="467" t="s">
        <v>517</v>
      </c>
      <c r="C822" s="467" t="s">
        <v>338</v>
      </c>
      <c r="D822" s="466" t="s">
        <v>518</v>
      </c>
      <c r="E822" s="467">
        <v>201506</v>
      </c>
      <c r="F822" s="468">
        <v>0.69</v>
      </c>
      <c r="G822" s="466">
        <v>4</v>
      </c>
      <c r="H822" s="469">
        <v>1.3083000000000001E-3</v>
      </c>
      <c r="I822" s="468">
        <v>0</v>
      </c>
      <c r="J822" s="471">
        <v>0.01</v>
      </c>
      <c r="N822" s="463"/>
      <c r="O822" s="463"/>
      <c r="R822" s="462"/>
    </row>
    <row r="823" spans="1:18" s="461" customFormat="1">
      <c r="A823" s="466" t="s">
        <v>319</v>
      </c>
      <c r="B823" s="467" t="s">
        <v>517</v>
      </c>
      <c r="C823" s="467" t="s">
        <v>338</v>
      </c>
      <c r="D823" s="466" t="s">
        <v>518</v>
      </c>
      <c r="E823" s="467">
        <v>201506</v>
      </c>
      <c r="F823" s="468">
        <v>0.01</v>
      </c>
      <c r="G823" s="466">
        <v>4</v>
      </c>
      <c r="H823" s="469">
        <v>1.3083000000000001E-3</v>
      </c>
      <c r="I823" s="468">
        <v>0</v>
      </c>
      <c r="J823" s="471">
        <v>0</v>
      </c>
      <c r="N823" s="463"/>
      <c r="O823" s="463"/>
      <c r="R823" s="462"/>
    </row>
    <row r="824" spans="1:18" s="461" customFormat="1">
      <c r="A824" s="466" t="s">
        <v>319</v>
      </c>
      <c r="B824" s="467" t="s">
        <v>737</v>
      </c>
      <c r="C824" s="467" t="s">
        <v>338</v>
      </c>
      <c r="D824" s="466" t="s">
        <v>738</v>
      </c>
      <c r="E824" s="467">
        <v>201503</v>
      </c>
      <c r="F824" s="468">
        <v>1430.49</v>
      </c>
      <c r="G824" s="466">
        <v>7</v>
      </c>
      <c r="H824" s="469">
        <v>1.3083000000000001E-3</v>
      </c>
      <c r="I824" s="468">
        <v>13.1</v>
      </c>
      <c r="J824" s="471">
        <v>22.46</v>
      </c>
      <c r="N824" s="463"/>
      <c r="O824" s="463"/>
      <c r="R824" s="462"/>
    </row>
    <row r="825" spans="1:18" s="461" customFormat="1">
      <c r="A825" s="466" t="s">
        <v>319</v>
      </c>
      <c r="B825" s="467" t="s">
        <v>737</v>
      </c>
      <c r="C825" s="467" t="s">
        <v>338</v>
      </c>
      <c r="D825" s="466" t="s">
        <v>738</v>
      </c>
      <c r="E825" s="467">
        <v>201503</v>
      </c>
      <c r="F825" s="468">
        <v>17.48</v>
      </c>
      <c r="G825" s="466">
        <v>7</v>
      </c>
      <c r="H825" s="469">
        <v>1.3083000000000001E-3</v>
      </c>
      <c r="I825" s="468">
        <v>0.16</v>
      </c>
      <c r="J825" s="471">
        <v>0.27</v>
      </c>
      <c r="N825" s="463"/>
      <c r="O825" s="463"/>
      <c r="R825" s="462"/>
    </row>
    <row r="826" spans="1:18" s="461" customFormat="1">
      <c r="A826" s="466" t="s">
        <v>326</v>
      </c>
      <c r="B826" s="467" t="s">
        <v>737</v>
      </c>
      <c r="C826" s="467" t="s">
        <v>338</v>
      </c>
      <c r="D826" s="466" t="s">
        <v>738</v>
      </c>
      <c r="E826" s="467">
        <v>201504</v>
      </c>
      <c r="F826" s="468">
        <v>-115.13</v>
      </c>
      <c r="G826" s="466">
        <v>6</v>
      </c>
      <c r="H826" s="469">
        <v>1.1999999999999999E-3</v>
      </c>
      <c r="I826" s="468">
        <v>-0.83</v>
      </c>
      <c r="J826" s="471">
        <v>-1.66</v>
      </c>
      <c r="N826" s="463"/>
      <c r="O826" s="463"/>
      <c r="R826" s="462"/>
    </row>
    <row r="827" spans="1:18" s="461" customFormat="1">
      <c r="A827" s="466" t="s">
        <v>319</v>
      </c>
      <c r="B827" s="467" t="s">
        <v>737</v>
      </c>
      <c r="C827" s="467" t="s">
        <v>338</v>
      </c>
      <c r="D827" s="466" t="s">
        <v>738</v>
      </c>
      <c r="E827" s="467">
        <v>201504</v>
      </c>
      <c r="F827" s="468">
        <v>-9417.76</v>
      </c>
      <c r="G827" s="466">
        <v>6</v>
      </c>
      <c r="H827" s="469">
        <v>1.3083000000000001E-3</v>
      </c>
      <c r="I827" s="468">
        <v>-73.930000000000007</v>
      </c>
      <c r="J827" s="471">
        <v>-147.86000000000001</v>
      </c>
      <c r="N827" s="463"/>
      <c r="O827" s="463"/>
      <c r="R827" s="462"/>
    </row>
    <row r="828" spans="1:18" s="461" customFormat="1">
      <c r="A828" s="466" t="s">
        <v>319</v>
      </c>
      <c r="B828" s="467" t="s">
        <v>737</v>
      </c>
      <c r="C828" s="467" t="s">
        <v>338</v>
      </c>
      <c r="D828" s="466" t="s">
        <v>738</v>
      </c>
      <c r="E828" s="467">
        <v>201505</v>
      </c>
      <c r="F828" s="468">
        <v>-7361.15</v>
      </c>
      <c r="G828" s="466">
        <v>5</v>
      </c>
      <c r="H828" s="469">
        <v>1.3083000000000001E-3</v>
      </c>
      <c r="I828" s="468">
        <v>-48.15</v>
      </c>
      <c r="J828" s="471">
        <v>-115.57</v>
      </c>
      <c r="N828" s="463"/>
      <c r="O828" s="463"/>
      <c r="R828" s="462"/>
    </row>
    <row r="829" spans="1:18" s="461" customFormat="1">
      <c r="A829" s="466" t="s">
        <v>319</v>
      </c>
      <c r="B829" s="467" t="s">
        <v>737</v>
      </c>
      <c r="C829" s="467" t="s">
        <v>338</v>
      </c>
      <c r="D829" s="466" t="s">
        <v>738</v>
      </c>
      <c r="E829" s="467">
        <v>201505</v>
      </c>
      <c r="F829" s="468">
        <v>936.94</v>
      </c>
      <c r="G829" s="466">
        <v>5</v>
      </c>
      <c r="H829" s="469">
        <v>1.3083000000000001E-3</v>
      </c>
      <c r="I829" s="468">
        <v>6.13</v>
      </c>
      <c r="J829" s="471">
        <v>14.71</v>
      </c>
      <c r="N829" s="463"/>
      <c r="O829" s="463"/>
      <c r="R829" s="462"/>
    </row>
    <row r="830" spans="1:18" s="461" customFormat="1">
      <c r="A830" s="466" t="s">
        <v>319</v>
      </c>
      <c r="B830" s="467" t="s">
        <v>737</v>
      </c>
      <c r="C830" s="467" t="s">
        <v>338</v>
      </c>
      <c r="D830" s="466" t="s">
        <v>738</v>
      </c>
      <c r="E830" s="467">
        <v>201506</v>
      </c>
      <c r="F830" s="468">
        <v>128.24</v>
      </c>
      <c r="G830" s="466">
        <v>4</v>
      </c>
      <c r="H830" s="469">
        <v>1.3083000000000001E-3</v>
      </c>
      <c r="I830" s="468">
        <v>0.67</v>
      </c>
      <c r="J830" s="471">
        <v>2.0099999999999998</v>
      </c>
      <c r="N830" s="463"/>
      <c r="O830" s="463"/>
      <c r="R830" s="462"/>
    </row>
    <row r="831" spans="1:18" s="461" customFormat="1">
      <c r="A831" s="466" t="s">
        <v>319</v>
      </c>
      <c r="B831" s="467" t="s">
        <v>737</v>
      </c>
      <c r="C831" s="467" t="s">
        <v>338</v>
      </c>
      <c r="D831" s="466" t="s">
        <v>738</v>
      </c>
      <c r="E831" s="467">
        <v>201506</v>
      </c>
      <c r="F831" s="468">
        <v>1.57</v>
      </c>
      <c r="G831" s="466">
        <v>4</v>
      </c>
      <c r="H831" s="469">
        <v>1.3083000000000001E-3</v>
      </c>
      <c r="I831" s="468">
        <v>0.01</v>
      </c>
      <c r="J831" s="471">
        <v>0.02</v>
      </c>
      <c r="N831" s="463"/>
      <c r="O831" s="463"/>
      <c r="R831" s="462"/>
    </row>
    <row r="832" spans="1:18" s="461" customFormat="1">
      <c r="A832" s="466" t="s">
        <v>319</v>
      </c>
      <c r="B832" s="467" t="s">
        <v>519</v>
      </c>
      <c r="C832" s="467" t="s">
        <v>338</v>
      </c>
      <c r="D832" s="466" t="s">
        <v>520</v>
      </c>
      <c r="E832" s="467">
        <v>201503</v>
      </c>
      <c r="F832" s="468">
        <v>-1.24</v>
      </c>
      <c r="G832" s="466">
        <v>7</v>
      </c>
      <c r="H832" s="469">
        <v>1.3083000000000001E-3</v>
      </c>
      <c r="I832" s="468">
        <v>-0.01</v>
      </c>
      <c r="J832" s="471">
        <v>-0.02</v>
      </c>
      <c r="N832" s="463"/>
      <c r="O832" s="463"/>
      <c r="R832" s="462"/>
    </row>
    <row r="833" spans="1:18" s="461" customFormat="1">
      <c r="A833" s="466" t="s">
        <v>319</v>
      </c>
      <c r="B833" s="467" t="s">
        <v>519</v>
      </c>
      <c r="C833" s="467" t="s">
        <v>338</v>
      </c>
      <c r="D833" s="466" t="s">
        <v>520</v>
      </c>
      <c r="E833" s="467">
        <v>201503</v>
      </c>
      <c r="F833" s="468">
        <v>-7.0000000000000007E-2</v>
      </c>
      <c r="G833" s="466">
        <v>7</v>
      </c>
      <c r="H833" s="469">
        <v>1.3083000000000001E-3</v>
      </c>
      <c r="I833" s="468">
        <v>0</v>
      </c>
      <c r="J833" s="471">
        <v>0</v>
      </c>
      <c r="N833" s="463"/>
      <c r="O833" s="463"/>
      <c r="R833" s="462"/>
    </row>
    <row r="834" spans="1:18" s="461" customFormat="1">
      <c r="A834" s="466" t="s">
        <v>319</v>
      </c>
      <c r="B834" s="467" t="s">
        <v>519</v>
      </c>
      <c r="C834" s="467" t="s">
        <v>338</v>
      </c>
      <c r="D834" s="466" t="s">
        <v>520</v>
      </c>
      <c r="E834" s="467">
        <v>201504</v>
      </c>
      <c r="F834" s="468">
        <v>-0.78</v>
      </c>
      <c r="G834" s="466">
        <v>6</v>
      </c>
      <c r="H834" s="469">
        <v>1.3083000000000001E-3</v>
      </c>
      <c r="I834" s="468">
        <v>-0.01</v>
      </c>
      <c r="J834" s="471">
        <v>-0.01</v>
      </c>
      <c r="N834" s="463"/>
      <c r="O834" s="463"/>
      <c r="R834" s="462"/>
    </row>
    <row r="835" spans="1:18" s="461" customFormat="1">
      <c r="A835" s="466" t="s">
        <v>319</v>
      </c>
      <c r="B835" s="467" t="s">
        <v>519</v>
      </c>
      <c r="C835" s="467" t="s">
        <v>338</v>
      </c>
      <c r="D835" s="466" t="s">
        <v>520</v>
      </c>
      <c r="E835" s="467">
        <v>201505</v>
      </c>
      <c r="F835" s="468">
        <v>-0.38</v>
      </c>
      <c r="G835" s="466">
        <v>5</v>
      </c>
      <c r="H835" s="469">
        <v>1.3083000000000001E-3</v>
      </c>
      <c r="I835" s="468">
        <v>0</v>
      </c>
      <c r="J835" s="471">
        <v>-0.01</v>
      </c>
      <c r="N835" s="463"/>
      <c r="O835" s="463"/>
      <c r="R835" s="462"/>
    </row>
    <row r="836" spans="1:18" s="461" customFormat="1">
      <c r="A836" s="466" t="s">
        <v>319</v>
      </c>
      <c r="B836" s="467" t="s">
        <v>519</v>
      </c>
      <c r="C836" s="467" t="s">
        <v>338</v>
      </c>
      <c r="D836" s="466" t="s">
        <v>520</v>
      </c>
      <c r="E836" s="467">
        <v>201505</v>
      </c>
      <c r="F836" s="468">
        <v>-0.01</v>
      </c>
      <c r="G836" s="466">
        <v>5</v>
      </c>
      <c r="H836" s="469">
        <v>1.3083000000000001E-3</v>
      </c>
      <c r="I836" s="468">
        <v>0</v>
      </c>
      <c r="J836" s="471">
        <v>0</v>
      </c>
      <c r="N836" s="463"/>
      <c r="O836" s="463"/>
      <c r="R836" s="462"/>
    </row>
    <row r="837" spans="1:18" s="461" customFormat="1">
      <c r="A837" s="466" t="s">
        <v>319</v>
      </c>
      <c r="B837" s="467" t="s">
        <v>519</v>
      </c>
      <c r="C837" s="467" t="s">
        <v>338</v>
      </c>
      <c r="D837" s="466" t="s">
        <v>520</v>
      </c>
      <c r="E837" s="467">
        <v>201506</v>
      </c>
      <c r="F837" s="468">
        <v>-0.24</v>
      </c>
      <c r="G837" s="466">
        <v>4</v>
      </c>
      <c r="H837" s="469">
        <v>1.3083000000000001E-3</v>
      </c>
      <c r="I837" s="468">
        <v>0</v>
      </c>
      <c r="J837" s="471">
        <v>0</v>
      </c>
      <c r="N837" s="463"/>
      <c r="O837" s="463"/>
      <c r="R837" s="462"/>
    </row>
    <row r="838" spans="1:18" s="461" customFormat="1">
      <c r="A838" s="466" t="s">
        <v>319</v>
      </c>
      <c r="B838" s="467" t="s">
        <v>739</v>
      </c>
      <c r="C838" s="467" t="s">
        <v>338</v>
      </c>
      <c r="D838" s="466" t="s">
        <v>740</v>
      </c>
      <c r="E838" s="467">
        <v>201503</v>
      </c>
      <c r="F838" s="468">
        <v>1554.37</v>
      </c>
      <c r="G838" s="466">
        <v>7</v>
      </c>
      <c r="H838" s="469">
        <v>1.3083000000000001E-3</v>
      </c>
      <c r="I838" s="468">
        <v>14.24</v>
      </c>
      <c r="J838" s="471">
        <v>24.4</v>
      </c>
      <c r="N838" s="463"/>
      <c r="O838" s="463"/>
      <c r="R838" s="462"/>
    </row>
    <row r="839" spans="1:18" s="461" customFormat="1">
      <c r="A839" s="466" t="s">
        <v>319</v>
      </c>
      <c r="B839" s="467" t="s">
        <v>739</v>
      </c>
      <c r="C839" s="467" t="s">
        <v>338</v>
      </c>
      <c r="D839" s="466" t="s">
        <v>740</v>
      </c>
      <c r="E839" s="467">
        <v>201503</v>
      </c>
      <c r="F839" s="468">
        <v>32.659999999999997</v>
      </c>
      <c r="G839" s="466">
        <v>7</v>
      </c>
      <c r="H839" s="469">
        <v>1.3083000000000001E-3</v>
      </c>
      <c r="I839" s="468">
        <v>0.3</v>
      </c>
      <c r="J839" s="471">
        <v>0.51</v>
      </c>
      <c r="N839" s="463"/>
      <c r="O839" s="463"/>
      <c r="R839" s="462"/>
    </row>
    <row r="840" spans="1:18" s="461" customFormat="1">
      <c r="A840" s="466" t="s">
        <v>326</v>
      </c>
      <c r="B840" s="467" t="s">
        <v>739</v>
      </c>
      <c r="C840" s="467" t="s">
        <v>338</v>
      </c>
      <c r="D840" s="466" t="s">
        <v>740</v>
      </c>
      <c r="E840" s="467">
        <v>201504</v>
      </c>
      <c r="F840" s="468">
        <v>-166.04</v>
      </c>
      <c r="G840" s="466">
        <v>6</v>
      </c>
      <c r="H840" s="469">
        <v>1.1999999999999999E-3</v>
      </c>
      <c r="I840" s="468">
        <v>-1.2</v>
      </c>
      <c r="J840" s="471">
        <v>-2.39</v>
      </c>
      <c r="N840" s="463"/>
      <c r="O840" s="463"/>
      <c r="R840" s="462"/>
    </row>
    <row r="841" spans="1:18" s="461" customFormat="1">
      <c r="A841" s="466" t="s">
        <v>319</v>
      </c>
      <c r="B841" s="467" t="s">
        <v>739</v>
      </c>
      <c r="C841" s="467" t="s">
        <v>338</v>
      </c>
      <c r="D841" s="466" t="s">
        <v>740</v>
      </c>
      <c r="E841" s="467">
        <v>201504</v>
      </c>
      <c r="F841" s="468">
        <v>-7711.44</v>
      </c>
      <c r="G841" s="466">
        <v>6</v>
      </c>
      <c r="H841" s="469">
        <v>1.3083000000000001E-3</v>
      </c>
      <c r="I841" s="468">
        <v>-60.53</v>
      </c>
      <c r="J841" s="471">
        <v>-121.07</v>
      </c>
      <c r="N841" s="463"/>
      <c r="O841" s="463"/>
      <c r="R841" s="462"/>
    </row>
    <row r="842" spans="1:18" s="461" customFormat="1">
      <c r="A842" s="466" t="s">
        <v>319</v>
      </c>
      <c r="B842" s="467" t="s">
        <v>739</v>
      </c>
      <c r="C842" s="467" t="s">
        <v>338</v>
      </c>
      <c r="D842" s="466" t="s">
        <v>740</v>
      </c>
      <c r="E842" s="467">
        <v>201505</v>
      </c>
      <c r="F842" s="468">
        <v>-266.08</v>
      </c>
      <c r="G842" s="466">
        <v>5</v>
      </c>
      <c r="H842" s="469">
        <v>1.3083000000000001E-3</v>
      </c>
      <c r="I842" s="468">
        <v>-1.74</v>
      </c>
      <c r="J842" s="471">
        <v>-4.18</v>
      </c>
      <c r="N842" s="463"/>
      <c r="O842" s="463"/>
      <c r="R842" s="462"/>
    </row>
    <row r="843" spans="1:18" s="461" customFormat="1">
      <c r="A843" s="466" t="s">
        <v>319</v>
      </c>
      <c r="B843" s="467" t="s">
        <v>739</v>
      </c>
      <c r="C843" s="467" t="s">
        <v>338</v>
      </c>
      <c r="D843" s="466" t="s">
        <v>740</v>
      </c>
      <c r="E843" s="467">
        <v>201505</v>
      </c>
      <c r="F843" s="468">
        <v>-4.4800000000000004</v>
      </c>
      <c r="G843" s="466">
        <v>5</v>
      </c>
      <c r="H843" s="469">
        <v>1.3083000000000001E-3</v>
      </c>
      <c r="I843" s="468">
        <v>-0.03</v>
      </c>
      <c r="J843" s="471">
        <v>-7.0000000000000007E-2</v>
      </c>
      <c r="N843" s="463"/>
      <c r="O843" s="463"/>
      <c r="R843" s="462"/>
    </row>
    <row r="844" spans="1:18" s="461" customFormat="1">
      <c r="A844" s="466" t="s">
        <v>319</v>
      </c>
      <c r="B844" s="467" t="s">
        <v>739</v>
      </c>
      <c r="C844" s="467" t="s">
        <v>338</v>
      </c>
      <c r="D844" s="466" t="s">
        <v>740</v>
      </c>
      <c r="E844" s="467">
        <v>201506</v>
      </c>
      <c r="F844" s="468">
        <v>202.97</v>
      </c>
      <c r="G844" s="466">
        <v>4</v>
      </c>
      <c r="H844" s="469">
        <v>1.3083000000000001E-3</v>
      </c>
      <c r="I844" s="468">
        <v>1.06</v>
      </c>
      <c r="J844" s="471">
        <v>3.19</v>
      </c>
      <c r="N844" s="463"/>
      <c r="O844" s="463"/>
      <c r="R844" s="462"/>
    </row>
    <row r="845" spans="1:18" s="461" customFormat="1">
      <c r="A845" s="466" t="s">
        <v>319</v>
      </c>
      <c r="B845" s="467" t="s">
        <v>739</v>
      </c>
      <c r="C845" s="467" t="s">
        <v>338</v>
      </c>
      <c r="D845" s="466" t="s">
        <v>740</v>
      </c>
      <c r="E845" s="467">
        <v>201506</v>
      </c>
      <c r="F845" s="468">
        <v>5.89</v>
      </c>
      <c r="G845" s="466">
        <v>4</v>
      </c>
      <c r="H845" s="469">
        <v>1.3083000000000001E-3</v>
      </c>
      <c r="I845" s="468">
        <v>0.03</v>
      </c>
      <c r="J845" s="471">
        <v>0.09</v>
      </c>
      <c r="N845" s="463"/>
      <c r="O845" s="463"/>
      <c r="R845" s="462"/>
    </row>
    <row r="846" spans="1:18" s="461" customFormat="1">
      <c r="A846" s="466" t="s">
        <v>326</v>
      </c>
      <c r="B846" s="467" t="s">
        <v>812</v>
      </c>
      <c r="C846" s="465" t="s">
        <v>338</v>
      </c>
      <c r="D846" s="466" t="s">
        <v>813</v>
      </c>
      <c r="E846" s="467">
        <v>201506</v>
      </c>
      <c r="F846" s="468">
        <v>53823.56</v>
      </c>
      <c r="G846" s="466">
        <v>4</v>
      </c>
      <c r="H846" s="469">
        <v>1.1999999999999999E-3</v>
      </c>
      <c r="I846" s="468">
        <v>258.35000000000002</v>
      </c>
      <c r="J846" s="471">
        <v>775.06</v>
      </c>
      <c r="N846" s="463"/>
      <c r="O846" s="463"/>
      <c r="R846" s="462"/>
    </row>
    <row r="847" spans="1:18" s="461" customFormat="1">
      <c r="A847" s="466" t="s">
        <v>326</v>
      </c>
      <c r="B847" s="467" t="s">
        <v>812</v>
      </c>
      <c r="C847" s="465" t="s">
        <v>338</v>
      </c>
      <c r="D847" s="466" t="s">
        <v>813</v>
      </c>
      <c r="E847" s="467">
        <v>201506</v>
      </c>
      <c r="F847" s="468">
        <v>902.57</v>
      </c>
      <c r="G847" s="466">
        <v>4</v>
      </c>
      <c r="H847" s="469">
        <v>1.1999999999999999E-3</v>
      </c>
      <c r="I847" s="468">
        <v>4.33</v>
      </c>
      <c r="J847" s="471">
        <v>13</v>
      </c>
      <c r="N847" s="463"/>
      <c r="O847" s="463"/>
      <c r="R847" s="462"/>
    </row>
    <row r="848" spans="1:18" s="461" customFormat="1">
      <c r="A848" s="466" t="s">
        <v>319</v>
      </c>
      <c r="B848" s="467" t="s">
        <v>521</v>
      </c>
      <c r="C848" s="467" t="s">
        <v>338</v>
      </c>
      <c r="D848" s="466" t="s">
        <v>522</v>
      </c>
      <c r="E848" s="467">
        <v>201503</v>
      </c>
      <c r="F848" s="468">
        <v>-3.22</v>
      </c>
      <c r="G848" s="466">
        <v>7</v>
      </c>
      <c r="H848" s="469">
        <v>1.3083000000000001E-3</v>
      </c>
      <c r="I848" s="468">
        <v>-0.03</v>
      </c>
      <c r="J848" s="471">
        <v>-0.05</v>
      </c>
      <c r="N848" s="463"/>
      <c r="O848" s="463"/>
      <c r="R848" s="462"/>
    </row>
    <row r="849" spans="1:18" s="461" customFormat="1">
      <c r="A849" s="466" t="s">
        <v>319</v>
      </c>
      <c r="B849" s="467" t="s">
        <v>521</v>
      </c>
      <c r="C849" s="467" t="s">
        <v>338</v>
      </c>
      <c r="D849" s="466" t="s">
        <v>522</v>
      </c>
      <c r="E849" s="467">
        <v>201503</v>
      </c>
      <c r="F849" s="468">
        <v>-0.03</v>
      </c>
      <c r="G849" s="466">
        <v>7</v>
      </c>
      <c r="H849" s="469">
        <v>1.3083000000000001E-3</v>
      </c>
      <c r="I849" s="468">
        <v>0</v>
      </c>
      <c r="J849" s="471">
        <v>0</v>
      </c>
      <c r="N849" s="463"/>
      <c r="O849" s="463"/>
      <c r="R849" s="462"/>
    </row>
    <row r="850" spans="1:18" s="461" customFormat="1">
      <c r="A850" s="466" t="s">
        <v>326</v>
      </c>
      <c r="B850" s="467" t="s">
        <v>521</v>
      </c>
      <c r="C850" s="467" t="s">
        <v>338</v>
      </c>
      <c r="D850" s="466" t="s">
        <v>522</v>
      </c>
      <c r="E850" s="467">
        <v>201504</v>
      </c>
      <c r="F850" s="468">
        <v>-0.01</v>
      </c>
      <c r="G850" s="466">
        <v>6</v>
      </c>
      <c r="H850" s="469">
        <v>1.1999999999999999E-3</v>
      </c>
      <c r="I850" s="468">
        <v>0</v>
      </c>
      <c r="J850" s="471">
        <v>0</v>
      </c>
      <c r="N850" s="463"/>
      <c r="O850" s="463"/>
      <c r="R850" s="462"/>
    </row>
    <row r="851" spans="1:18" s="461" customFormat="1">
      <c r="A851" s="466" t="s">
        <v>319</v>
      </c>
      <c r="B851" s="467" t="s">
        <v>521</v>
      </c>
      <c r="C851" s="467" t="s">
        <v>338</v>
      </c>
      <c r="D851" s="466" t="s">
        <v>522</v>
      </c>
      <c r="E851" s="467">
        <v>201504</v>
      </c>
      <c r="F851" s="468">
        <v>-1.94</v>
      </c>
      <c r="G851" s="466">
        <v>6</v>
      </c>
      <c r="H851" s="469">
        <v>1.3083000000000001E-3</v>
      </c>
      <c r="I851" s="468">
        <v>-0.02</v>
      </c>
      <c r="J851" s="471">
        <v>-0.03</v>
      </c>
      <c r="N851" s="463"/>
      <c r="O851" s="463"/>
      <c r="R851" s="462"/>
    </row>
    <row r="852" spans="1:18" s="461" customFormat="1">
      <c r="A852" s="466" t="s">
        <v>319</v>
      </c>
      <c r="B852" s="467" t="s">
        <v>521</v>
      </c>
      <c r="C852" s="467" t="s">
        <v>338</v>
      </c>
      <c r="D852" s="466" t="s">
        <v>522</v>
      </c>
      <c r="E852" s="467">
        <v>201505</v>
      </c>
      <c r="F852" s="468">
        <v>-1.04</v>
      </c>
      <c r="G852" s="466">
        <v>5</v>
      </c>
      <c r="H852" s="469">
        <v>1.3083000000000001E-3</v>
      </c>
      <c r="I852" s="468">
        <v>-0.01</v>
      </c>
      <c r="J852" s="471">
        <v>-0.02</v>
      </c>
      <c r="N852" s="463"/>
      <c r="O852" s="463"/>
      <c r="R852" s="462"/>
    </row>
    <row r="853" spans="1:18" s="461" customFormat="1">
      <c r="A853" s="466" t="s">
        <v>319</v>
      </c>
      <c r="B853" s="467" t="s">
        <v>521</v>
      </c>
      <c r="C853" s="467" t="s">
        <v>338</v>
      </c>
      <c r="D853" s="466" t="s">
        <v>522</v>
      </c>
      <c r="E853" s="467">
        <v>201505</v>
      </c>
      <c r="F853" s="468">
        <v>-0.01</v>
      </c>
      <c r="G853" s="466">
        <v>5</v>
      </c>
      <c r="H853" s="469">
        <v>1.3083000000000001E-3</v>
      </c>
      <c r="I853" s="468">
        <v>0</v>
      </c>
      <c r="J853" s="471">
        <v>0</v>
      </c>
      <c r="N853" s="463"/>
      <c r="O853" s="463"/>
      <c r="R853" s="462"/>
    </row>
    <row r="854" spans="1:18" s="461" customFormat="1">
      <c r="A854" s="466" t="s">
        <v>319</v>
      </c>
      <c r="B854" s="467" t="s">
        <v>521</v>
      </c>
      <c r="C854" s="467" t="s">
        <v>338</v>
      </c>
      <c r="D854" s="466" t="s">
        <v>522</v>
      </c>
      <c r="E854" s="467">
        <v>201506</v>
      </c>
      <c r="F854" s="468">
        <v>-0.54</v>
      </c>
      <c r="G854" s="466">
        <v>4</v>
      </c>
      <c r="H854" s="469">
        <v>1.3083000000000001E-3</v>
      </c>
      <c r="I854" s="468">
        <v>0</v>
      </c>
      <c r="J854" s="471">
        <v>-0.01</v>
      </c>
      <c r="N854" s="463"/>
      <c r="O854" s="463"/>
      <c r="R854" s="462"/>
    </row>
    <row r="855" spans="1:18" s="461" customFormat="1">
      <c r="A855" s="466" t="s">
        <v>319</v>
      </c>
      <c r="B855" s="467" t="s">
        <v>572</v>
      </c>
      <c r="C855" s="467" t="s">
        <v>338</v>
      </c>
      <c r="D855" s="466" t="s">
        <v>573</v>
      </c>
      <c r="E855" s="467">
        <v>201503</v>
      </c>
      <c r="F855" s="468">
        <v>1271.9100000000001</v>
      </c>
      <c r="G855" s="466">
        <v>7</v>
      </c>
      <c r="H855" s="469">
        <v>1.3083000000000001E-3</v>
      </c>
      <c r="I855" s="468">
        <v>11.65</v>
      </c>
      <c r="J855" s="471">
        <v>19.97</v>
      </c>
      <c r="N855" s="463"/>
      <c r="O855" s="463"/>
      <c r="R855" s="462"/>
    </row>
    <row r="856" spans="1:18" s="461" customFormat="1">
      <c r="A856" s="466" t="s">
        <v>319</v>
      </c>
      <c r="B856" s="467" t="s">
        <v>572</v>
      </c>
      <c r="C856" s="467" t="s">
        <v>338</v>
      </c>
      <c r="D856" s="466" t="s">
        <v>573</v>
      </c>
      <c r="E856" s="467">
        <v>201503</v>
      </c>
      <c r="F856" s="468">
        <v>16.66</v>
      </c>
      <c r="G856" s="466">
        <v>7</v>
      </c>
      <c r="H856" s="469">
        <v>1.3083000000000001E-3</v>
      </c>
      <c r="I856" s="468">
        <v>0.15</v>
      </c>
      <c r="J856" s="471">
        <v>0.26</v>
      </c>
      <c r="N856" s="463"/>
      <c r="O856" s="463"/>
      <c r="R856" s="462"/>
    </row>
    <row r="857" spans="1:18" s="461" customFormat="1">
      <c r="A857" s="466" t="s">
        <v>326</v>
      </c>
      <c r="B857" s="467" t="s">
        <v>572</v>
      </c>
      <c r="C857" s="467" t="s">
        <v>338</v>
      </c>
      <c r="D857" s="466" t="s">
        <v>573</v>
      </c>
      <c r="E857" s="467">
        <v>201504</v>
      </c>
      <c r="F857" s="468">
        <v>-35.51</v>
      </c>
      <c r="G857" s="466">
        <v>6</v>
      </c>
      <c r="H857" s="469">
        <v>1.1999999999999999E-3</v>
      </c>
      <c r="I857" s="468">
        <v>-0.26</v>
      </c>
      <c r="J857" s="471">
        <v>-0.51</v>
      </c>
      <c r="N857" s="463"/>
      <c r="O857" s="463"/>
      <c r="R857" s="462"/>
    </row>
    <row r="858" spans="1:18" s="461" customFormat="1">
      <c r="A858" s="466" t="s">
        <v>319</v>
      </c>
      <c r="B858" s="467" t="s">
        <v>572</v>
      </c>
      <c r="C858" s="467" t="s">
        <v>338</v>
      </c>
      <c r="D858" s="466" t="s">
        <v>573</v>
      </c>
      <c r="E858" s="467">
        <v>201504</v>
      </c>
      <c r="F858" s="468">
        <v>-2762.6</v>
      </c>
      <c r="G858" s="466">
        <v>6</v>
      </c>
      <c r="H858" s="469">
        <v>1.3083000000000001E-3</v>
      </c>
      <c r="I858" s="468">
        <v>-21.69</v>
      </c>
      <c r="J858" s="471">
        <v>-43.37</v>
      </c>
      <c r="N858" s="463"/>
      <c r="O858" s="463"/>
      <c r="R858" s="462"/>
    </row>
    <row r="859" spans="1:18" s="461" customFormat="1">
      <c r="A859" s="466" t="s">
        <v>319</v>
      </c>
      <c r="B859" s="467" t="s">
        <v>572</v>
      </c>
      <c r="C859" s="467" t="s">
        <v>338</v>
      </c>
      <c r="D859" s="466" t="s">
        <v>573</v>
      </c>
      <c r="E859" s="467">
        <v>201505</v>
      </c>
      <c r="F859" s="468">
        <v>-92.69</v>
      </c>
      <c r="G859" s="466">
        <v>5</v>
      </c>
      <c r="H859" s="469">
        <v>1.3083000000000001E-3</v>
      </c>
      <c r="I859" s="468">
        <v>-0.61</v>
      </c>
      <c r="J859" s="471">
        <v>-1.46</v>
      </c>
      <c r="N859" s="463"/>
      <c r="O859" s="463"/>
      <c r="R859" s="462"/>
    </row>
    <row r="860" spans="1:18" s="461" customFormat="1">
      <c r="A860" s="466" t="s">
        <v>319</v>
      </c>
      <c r="B860" s="467" t="s">
        <v>572</v>
      </c>
      <c r="C860" s="467" t="s">
        <v>338</v>
      </c>
      <c r="D860" s="466" t="s">
        <v>573</v>
      </c>
      <c r="E860" s="467">
        <v>201505</v>
      </c>
      <c r="F860" s="468">
        <v>-1.06</v>
      </c>
      <c r="G860" s="466">
        <v>5</v>
      </c>
      <c r="H860" s="469">
        <v>1.3083000000000001E-3</v>
      </c>
      <c r="I860" s="468">
        <v>-0.01</v>
      </c>
      <c r="J860" s="471">
        <v>-0.02</v>
      </c>
      <c r="N860" s="463"/>
      <c r="O860" s="463"/>
      <c r="R860" s="462"/>
    </row>
    <row r="861" spans="1:18" s="461" customFormat="1">
      <c r="A861" s="466" t="s">
        <v>319</v>
      </c>
      <c r="B861" s="467" t="s">
        <v>572</v>
      </c>
      <c r="C861" s="467" t="s">
        <v>338</v>
      </c>
      <c r="D861" s="466" t="s">
        <v>573</v>
      </c>
      <c r="E861" s="467">
        <v>201506</v>
      </c>
      <c r="F861" s="468">
        <v>59.58</v>
      </c>
      <c r="G861" s="466">
        <v>4</v>
      </c>
      <c r="H861" s="469">
        <v>1.3083000000000001E-3</v>
      </c>
      <c r="I861" s="468">
        <v>0.31</v>
      </c>
      <c r="J861" s="471">
        <v>0.94</v>
      </c>
      <c r="N861" s="463"/>
      <c r="O861" s="463"/>
      <c r="R861" s="462"/>
    </row>
    <row r="862" spans="1:18" s="461" customFormat="1">
      <c r="A862" s="466" t="s">
        <v>319</v>
      </c>
      <c r="B862" s="467" t="s">
        <v>572</v>
      </c>
      <c r="C862" s="467" t="s">
        <v>338</v>
      </c>
      <c r="D862" s="466" t="s">
        <v>573</v>
      </c>
      <c r="E862" s="467">
        <v>201506</v>
      </c>
      <c r="F862" s="468">
        <v>0.93</v>
      </c>
      <c r="G862" s="466">
        <v>4</v>
      </c>
      <c r="H862" s="469">
        <v>1.3083000000000001E-3</v>
      </c>
      <c r="I862" s="468">
        <v>0</v>
      </c>
      <c r="J862" s="471">
        <v>0.01</v>
      </c>
      <c r="N862" s="463"/>
      <c r="O862" s="463"/>
      <c r="R862" s="462"/>
    </row>
    <row r="863" spans="1:18" s="461" customFormat="1">
      <c r="A863" s="466" t="s">
        <v>326</v>
      </c>
      <c r="B863" s="467" t="s">
        <v>702</v>
      </c>
      <c r="C863" s="467" t="s">
        <v>338</v>
      </c>
      <c r="D863" s="466" t="s">
        <v>703</v>
      </c>
      <c r="E863" s="467">
        <v>201503</v>
      </c>
      <c r="F863" s="468">
        <v>4.34</v>
      </c>
      <c r="G863" s="466">
        <v>7</v>
      </c>
      <c r="H863" s="469">
        <v>1.1999999999999999E-3</v>
      </c>
      <c r="I863" s="468">
        <v>0.04</v>
      </c>
      <c r="J863" s="471">
        <v>0.06</v>
      </c>
      <c r="N863" s="463"/>
      <c r="O863" s="463"/>
      <c r="R863" s="462"/>
    </row>
    <row r="864" spans="1:18" s="461" customFormat="1">
      <c r="A864" s="466" t="s">
        <v>319</v>
      </c>
      <c r="B864" s="467" t="s">
        <v>702</v>
      </c>
      <c r="C864" s="467" t="s">
        <v>338</v>
      </c>
      <c r="D864" s="466" t="s">
        <v>703</v>
      </c>
      <c r="E864" s="467">
        <v>201503</v>
      </c>
      <c r="F864" s="468">
        <v>32.200000000000003</v>
      </c>
      <c r="G864" s="466">
        <v>7</v>
      </c>
      <c r="H864" s="469">
        <v>1.3083000000000001E-3</v>
      </c>
      <c r="I864" s="468">
        <v>0.28999999999999998</v>
      </c>
      <c r="J864" s="471">
        <v>0.51</v>
      </c>
      <c r="N864" s="463"/>
      <c r="O864" s="463"/>
      <c r="R864" s="462"/>
    </row>
    <row r="865" spans="1:18" s="461" customFormat="1">
      <c r="A865" s="466" t="s">
        <v>319</v>
      </c>
      <c r="B865" s="467" t="s">
        <v>702</v>
      </c>
      <c r="C865" s="467" t="s">
        <v>338</v>
      </c>
      <c r="D865" s="466" t="s">
        <v>703</v>
      </c>
      <c r="E865" s="467">
        <v>201503</v>
      </c>
      <c r="F865" s="468">
        <v>0.8</v>
      </c>
      <c r="G865" s="466">
        <v>7</v>
      </c>
      <c r="H865" s="469">
        <v>1.3083000000000001E-3</v>
      </c>
      <c r="I865" s="468">
        <v>0.01</v>
      </c>
      <c r="J865" s="471">
        <v>0.01</v>
      </c>
      <c r="N865" s="463"/>
      <c r="O865" s="463"/>
      <c r="R865" s="462"/>
    </row>
    <row r="866" spans="1:18" s="461" customFormat="1">
      <c r="A866" s="466" t="s">
        <v>326</v>
      </c>
      <c r="B866" s="467" t="s">
        <v>702</v>
      </c>
      <c r="C866" s="467" t="s">
        <v>338</v>
      </c>
      <c r="D866" s="466" t="s">
        <v>703</v>
      </c>
      <c r="E866" s="467">
        <v>201504</v>
      </c>
      <c r="F866" s="468">
        <v>-127.09</v>
      </c>
      <c r="G866" s="466">
        <v>6</v>
      </c>
      <c r="H866" s="469">
        <v>1.1999999999999999E-3</v>
      </c>
      <c r="I866" s="468">
        <v>-0.92</v>
      </c>
      <c r="J866" s="471">
        <v>-1.83</v>
      </c>
      <c r="N866" s="463"/>
      <c r="O866" s="463"/>
      <c r="R866" s="462"/>
    </row>
    <row r="867" spans="1:18" s="461" customFormat="1">
      <c r="A867" s="466" t="s">
        <v>326</v>
      </c>
      <c r="B867" s="467" t="s">
        <v>702</v>
      </c>
      <c r="C867" s="467" t="s">
        <v>338</v>
      </c>
      <c r="D867" s="466" t="s">
        <v>703</v>
      </c>
      <c r="E867" s="467">
        <v>201504</v>
      </c>
      <c r="F867" s="468">
        <v>-40.98</v>
      </c>
      <c r="G867" s="466">
        <v>6</v>
      </c>
      <c r="H867" s="469">
        <v>1.1999999999999999E-3</v>
      </c>
      <c r="I867" s="468">
        <v>-0.3</v>
      </c>
      <c r="J867" s="471">
        <v>-0.59</v>
      </c>
      <c r="N867" s="463"/>
      <c r="O867" s="463"/>
      <c r="R867" s="462"/>
    </row>
    <row r="868" spans="1:18" s="461" customFormat="1">
      <c r="A868" s="466" t="s">
        <v>319</v>
      </c>
      <c r="B868" s="467" t="s">
        <v>702</v>
      </c>
      <c r="C868" s="467" t="s">
        <v>338</v>
      </c>
      <c r="D868" s="466" t="s">
        <v>703</v>
      </c>
      <c r="E868" s="467">
        <v>201504</v>
      </c>
      <c r="F868" s="468">
        <v>-836.25</v>
      </c>
      <c r="G868" s="466">
        <v>6</v>
      </c>
      <c r="H868" s="469">
        <v>1.3083000000000001E-3</v>
      </c>
      <c r="I868" s="468">
        <v>-6.56</v>
      </c>
      <c r="J868" s="471">
        <v>-13.13</v>
      </c>
      <c r="N868" s="463"/>
      <c r="O868" s="463"/>
      <c r="R868" s="462"/>
    </row>
    <row r="869" spans="1:18" s="461" customFormat="1">
      <c r="A869" s="466" t="s">
        <v>326</v>
      </c>
      <c r="B869" s="467" t="s">
        <v>702</v>
      </c>
      <c r="C869" s="467" t="s">
        <v>338</v>
      </c>
      <c r="D869" s="466" t="s">
        <v>703</v>
      </c>
      <c r="E869" s="467">
        <v>201505</v>
      </c>
      <c r="F869" s="468">
        <v>-5.07</v>
      </c>
      <c r="G869" s="466">
        <v>5</v>
      </c>
      <c r="H869" s="469">
        <v>1.1999999999999999E-3</v>
      </c>
      <c r="I869" s="468">
        <v>-0.03</v>
      </c>
      <c r="J869" s="471">
        <v>-7.0000000000000007E-2</v>
      </c>
      <c r="N869" s="463"/>
      <c r="O869" s="463"/>
      <c r="R869" s="462"/>
    </row>
    <row r="870" spans="1:18" s="461" customFormat="1">
      <c r="A870" s="466" t="s">
        <v>319</v>
      </c>
      <c r="B870" s="467" t="s">
        <v>702</v>
      </c>
      <c r="C870" s="467" t="s">
        <v>338</v>
      </c>
      <c r="D870" s="466" t="s">
        <v>703</v>
      </c>
      <c r="E870" s="467">
        <v>201505</v>
      </c>
      <c r="F870" s="468">
        <v>-40.299999999999997</v>
      </c>
      <c r="G870" s="466">
        <v>5</v>
      </c>
      <c r="H870" s="469">
        <v>1.3083000000000001E-3</v>
      </c>
      <c r="I870" s="468">
        <v>-0.26</v>
      </c>
      <c r="J870" s="471">
        <v>-0.63</v>
      </c>
      <c r="N870" s="463"/>
      <c r="O870" s="463"/>
      <c r="R870" s="462"/>
    </row>
    <row r="871" spans="1:18" s="461" customFormat="1">
      <c r="A871" s="466" t="s">
        <v>319</v>
      </c>
      <c r="B871" s="467" t="s">
        <v>702</v>
      </c>
      <c r="C871" s="467" t="s">
        <v>338</v>
      </c>
      <c r="D871" s="466" t="s">
        <v>703</v>
      </c>
      <c r="E871" s="467">
        <v>201505</v>
      </c>
      <c r="F871" s="468">
        <v>-0.8</v>
      </c>
      <c r="G871" s="466">
        <v>5</v>
      </c>
      <c r="H871" s="469">
        <v>1.3083000000000001E-3</v>
      </c>
      <c r="I871" s="468">
        <v>-0.01</v>
      </c>
      <c r="J871" s="471">
        <v>-0.01</v>
      </c>
      <c r="N871" s="463"/>
      <c r="O871" s="463"/>
      <c r="R871" s="462"/>
    </row>
    <row r="872" spans="1:18" s="461" customFormat="1">
      <c r="A872" s="466" t="s">
        <v>326</v>
      </c>
      <c r="B872" s="467" t="s">
        <v>702</v>
      </c>
      <c r="C872" s="467" t="s">
        <v>338</v>
      </c>
      <c r="D872" s="466" t="s">
        <v>703</v>
      </c>
      <c r="E872" s="467">
        <v>201506</v>
      </c>
      <c r="F872" s="468">
        <v>0.75</v>
      </c>
      <c r="G872" s="466">
        <v>4</v>
      </c>
      <c r="H872" s="469">
        <v>1.1999999999999999E-3</v>
      </c>
      <c r="I872" s="468">
        <v>0</v>
      </c>
      <c r="J872" s="471">
        <v>0.01</v>
      </c>
      <c r="N872" s="463"/>
      <c r="O872" s="463"/>
      <c r="R872" s="462"/>
    </row>
    <row r="873" spans="1:18" s="461" customFormat="1">
      <c r="A873" s="466" t="s">
        <v>319</v>
      </c>
      <c r="B873" s="467" t="s">
        <v>702</v>
      </c>
      <c r="C873" s="467" t="s">
        <v>338</v>
      </c>
      <c r="D873" s="466" t="s">
        <v>703</v>
      </c>
      <c r="E873" s="467">
        <v>201506</v>
      </c>
      <c r="F873" s="468">
        <v>6.2</v>
      </c>
      <c r="G873" s="466">
        <v>4</v>
      </c>
      <c r="H873" s="469">
        <v>1.3083000000000001E-3</v>
      </c>
      <c r="I873" s="468">
        <v>0.03</v>
      </c>
      <c r="J873" s="471">
        <v>0.1</v>
      </c>
      <c r="N873" s="463"/>
      <c r="O873" s="463"/>
      <c r="R873" s="462"/>
    </row>
    <row r="874" spans="1:18" s="461" customFormat="1">
      <c r="A874" s="466" t="s">
        <v>319</v>
      </c>
      <c r="B874" s="467" t="s">
        <v>702</v>
      </c>
      <c r="C874" s="467" t="s">
        <v>338</v>
      </c>
      <c r="D874" s="466" t="s">
        <v>703</v>
      </c>
      <c r="E874" s="467">
        <v>201506</v>
      </c>
      <c r="F874" s="468">
        <v>0.09</v>
      </c>
      <c r="G874" s="466">
        <v>4</v>
      </c>
      <c r="H874" s="469">
        <v>1.3083000000000001E-3</v>
      </c>
      <c r="I874" s="468">
        <v>0</v>
      </c>
      <c r="J874" s="471">
        <v>0</v>
      </c>
      <c r="N874" s="463"/>
      <c r="O874" s="463"/>
      <c r="R874" s="462"/>
    </row>
    <row r="875" spans="1:18" s="461" customFormat="1">
      <c r="A875" s="466" t="s">
        <v>319</v>
      </c>
      <c r="B875" s="467" t="s">
        <v>523</v>
      </c>
      <c r="C875" s="467" t="s">
        <v>338</v>
      </c>
      <c r="D875" s="466" t="s">
        <v>524</v>
      </c>
      <c r="E875" s="467">
        <v>201503</v>
      </c>
      <c r="F875" s="468">
        <v>-6.7</v>
      </c>
      <c r="G875" s="466">
        <v>7</v>
      </c>
      <c r="H875" s="469">
        <v>1.3083000000000001E-3</v>
      </c>
      <c r="I875" s="468">
        <v>-0.06</v>
      </c>
      <c r="J875" s="471">
        <v>-0.11</v>
      </c>
      <c r="N875" s="463"/>
      <c r="O875" s="463"/>
      <c r="R875" s="462"/>
    </row>
    <row r="876" spans="1:18" s="461" customFormat="1">
      <c r="A876" s="466" t="s">
        <v>319</v>
      </c>
      <c r="B876" s="467" t="s">
        <v>523</v>
      </c>
      <c r="C876" s="467" t="s">
        <v>338</v>
      </c>
      <c r="D876" s="466" t="s">
        <v>524</v>
      </c>
      <c r="E876" s="467">
        <v>201504</v>
      </c>
      <c r="F876" s="468">
        <v>17.440000000000001</v>
      </c>
      <c r="G876" s="466">
        <v>6</v>
      </c>
      <c r="H876" s="469">
        <v>1.3083000000000001E-3</v>
      </c>
      <c r="I876" s="468">
        <v>0.14000000000000001</v>
      </c>
      <c r="J876" s="471">
        <v>0.27</v>
      </c>
      <c r="N876" s="463"/>
      <c r="O876" s="463"/>
      <c r="R876" s="462"/>
    </row>
    <row r="877" spans="1:18" s="461" customFormat="1">
      <c r="A877" s="466" t="s">
        <v>319</v>
      </c>
      <c r="B877" s="467" t="s">
        <v>523</v>
      </c>
      <c r="C877" s="467" t="s">
        <v>338</v>
      </c>
      <c r="D877" s="466" t="s">
        <v>524</v>
      </c>
      <c r="E877" s="467">
        <v>201505</v>
      </c>
      <c r="F877" s="468">
        <v>1.56</v>
      </c>
      <c r="G877" s="466">
        <v>5</v>
      </c>
      <c r="H877" s="469">
        <v>1.3083000000000001E-3</v>
      </c>
      <c r="I877" s="468">
        <v>0.01</v>
      </c>
      <c r="J877" s="471">
        <v>0.02</v>
      </c>
      <c r="N877" s="463"/>
      <c r="O877" s="463"/>
      <c r="R877" s="462"/>
    </row>
    <row r="878" spans="1:18" s="461" customFormat="1">
      <c r="A878" s="466" t="s">
        <v>319</v>
      </c>
      <c r="B878" s="467" t="s">
        <v>523</v>
      </c>
      <c r="C878" s="467" t="s">
        <v>338</v>
      </c>
      <c r="D878" s="466" t="s">
        <v>524</v>
      </c>
      <c r="E878" s="467">
        <v>201506</v>
      </c>
      <c r="F878" s="468">
        <v>2.56</v>
      </c>
      <c r="G878" s="466">
        <v>4</v>
      </c>
      <c r="H878" s="469">
        <v>1.3083000000000001E-3</v>
      </c>
      <c r="I878" s="468">
        <v>0.01</v>
      </c>
      <c r="J878" s="471">
        <v>0.04</v>
      </c>
      <c r="N878" s="463"/>
      <c r="O878" s="463"/>
      <c r="R878" s="462"/>
    </row>
    <row r="879" spans="1:18" s="461" customFormat="1">
      <c r="A879" s="466" t="s">
        <v>319</v>
      </c>
      <c r="B879" s="467" t="s">
        <v>525</v>
      </c>
      <c r="C879" s="467" t="s">
        <v>338</v>
      </c>
      <c r="D879" s="466" t="s">
        <v>526</v>
      </c>
      <c r="E879" s="467">
        <v>201503</v>
      </c>
      <c r="F879" s="468">
        <v>-12.45</v>
      </c>
      <c r="G879" s="466">
        <v>7</v>
      </c>
      <c r="H879" s="469">
        <v>1.3083000000000001E-3</v>
      </c>
      <c r="I879" s="468">
        <v>-0.11</v>
      </c>
      <c r="J879" s="471">
        <v>-0.2</v>
      </c>
      <c r="N879" s="463"/>
      <c r="O879" s="463"/>
      <c r="R879" s="462"/>
    </row>
    <row r="880" spans="1:18" s="461" customFormat="1">
      <c r="A880" s="466" t="s">
        <v>319</v>
      </c>
      <c r="B880" s="467" t="s">
        <v>525</v>
      </c>
      <c r="C880" s="467" t="s">
        <v>338</v>
      </c>
      <c r="D880" s="466" t="s">
        <v>526</v>
      </c>
      <c r="E880" s="467">
        <v>201503</v>
      </c>
      <c r="F880" s="468">
        <v>-0.22</v>
      </c>
      <c r="G880" s="466">
        <v>7</v>
      </c>
      <c r="H880" s="469">
        <v>1.3083000000000001E-3</v>
      </c>
      <c r="I880" s="468">
        <v>0</v>
      </c>
      <c r="J880" s="471">
        <v>0</v>
      </c>
      <c r="N880" s="463"/>
      <c r="O880" s="463"/>
      <c r="R880" s="462"/>
    </row>
    <row r="881" spans="1:18" s="461" customFormat="1">
      <c r="A881" s="466" t="s">
        <v>326</v>
      </c>
      <c r="B881" s="467" t="s">
        <v>525</v>
      </c>
      <c r="C881" s="467" t="s">
        <v>338</v>
      </c>
      <c r="D881" s="466" t="s">
        <v>526</v>
      </c>
      <c r="E881" s="467">
        <v>201504</v>
      </c>
      <c r="F881" s="468">
        <v>0.4</v>
      </c>
      <c r="G881" s="466">
        <v>6</v>
      </c>
      <c r="H881" s="469">
        <v>1.1999999999999999E-3</v>
      </c>
      <c r="I881" s="468">
        <v>0</v>
      </c>
      <c r="J881" s="471">
        <v>0.01</v>
      </c>
      <c r="N881" s="463"/>
      <c r="O881" s="463"/>
      <c r="R881" s="462"/>
    </row>
    <row r="882" spans="1:18" s="461" customFormat="1">
      <c r="A882" s="466" t="s">
        <v>319</v>
      </c>
      <c r="B882" s="467" t="s">
        <v>525</v>
      </c>
      <c r="C882" s="467" t="s">
        <v>338</v>
      </c>
      <c r="D882" s="466" t="s">
        <v>526</v>
      </c>
      <c r="E882" s="467">
        <v>201504</v>
      </c>
      <c r="F882" s="468">
        <v>25.53</v>
      </c>
      <c r="G882" s="466">
        <v>6</v>
      </c>
      <c r="H882" s="469">
        <v>1.3083000000000001E-3</v>
      </c>
      <c r="I882" s="468">
        <v>0.2</v>
      </c>
      <c r="J882" s="471">
        <v>0.4</v>
      </c>
      <c r="N882" s="463"/>
      <c r="O882" s="463"/>
      <c r="R882" s="462"/>
    </row>
    <row r="883" spans="1:18" s="461" customFormat="1">
      <c r="A883" s="466" t="s">
        <v>319</v>
      </c>
      <c r="B883" s="467" t="s">
        <v>525</v>
      </c>
      <c r="C883" s="467" t="s">
        <v>338</v>
      </c>
      <c r="D883" s="466" t="s">
        <v>526</v>
      </c>
      <c r="E883" s="467">
        <v>201505</v>
      </c>
      <c r="F883" s="468">
        <v>1.76</v>
      </c>
      <c r="G883" s="466">
        <v>5</v>
      </c>
      <c r="H883" s="469">
        <v>1.3083000000000001E-3</v>
      </c>
      <c r="I883" s="468">
        <v>0.01</v>
      </c>
      <c r="J883" s="471">
        <v>0.03</v>
      </c>
      <c r="N883" s="463"/>
      <c r="O883" s="463"/>
      <c r="R883" s="462"/>
    </row>
    <row r="884" spans="1:18" s="461" customFormat="1">
      <c r="A884" s="466" t="s">
        <v>319</v>
      </c>
      <c r="B884" s="467" t="s">
        <v>525</v>
      </c>
      <c r="C884" s="467" t="s">
        <v>338</v>
      </c>
      <c r="D884" s="466" t="s">
        <v>526</v>
      </c>
      <c r="E884" s="467">
        <v>201505</v>
      </c>
      <c r="F884" s="468">
        <v>0.02</v>
      </c>
      <c r="G884" s="466">
        <v>5</v>
      </c>
      <c r="H884" s="469">
        <v>1.3083000000000001E-3</v>
      </c>
      <c r="I884" s="468">
        <v>0</v>
      </c>
      <c r="J884" s="471">
        <v>0</v>
      </c>
      <c r="N884" s="463"/>
      <c r="O884" s="463"/>
      <c r="R884" s="462"/>
    </row>
    <row r="885" spans="1:18" s="461" customFormat="1">
      <c r="A885" s="466" t="s">
        <v>319</v>
      </c>
      <c r="B885" s="467" t="s">
        <v>525</v>
      </c>
      <c r="C885" s="467" t="s">
        <v>338</v>
      </c>
      <c r="D885" s="466" t="s">
        <v>526</v>
      </c>
      <c r="E885" s="467">
        <v>201506</v>
      </c>
      <c r="F885" s="468">
        <v>3.57</v>
      </c>
      <c r="G885" s="466">
        <v>4</v>
      </c>
      <c r="H885" s="469">
        <v>1.3083000000000001E-3</v>
      </c>
      <c r="I885" s="468">
        <v>0.02</v>
      </c>
      <c r="J885" s="471">
        <v>0.06</v>
      </c>
      <c r="N885" s="463"/>
      <c r="O885" s="463"/>
      <c r="R885" s="462"/>
    </row>
    <row r="886" spans="1:18" s="461" customFormat="1">
      <c r="A886" s="466" t="s">
        <v>319</v>
      </c>
      <c r="B886" s="467" t="s">
        <v>525</v>
      </c>
      <c r="C886" s="467" t="s">
        <v>338</v>
      </c>
      <c r="D886" s="466" t="s">
        <v>526</v>
      </c>
      <c r="E886" s="467">
        <v>201506</v>
      </c>
      <c r="F886" s="468">
        <v>0.05</v>
      </c>
      <c r="G886" s="466">
        <v>4</v>
      </c>
      <c r="H886" s="469">
        <v>1.3083000000000001E-3</v>
      </c>
      <c r="I886" s="468">
        <v>0</v>
      </c>
      <c r="J886" s="471">
        <v>0</v>
      </c>
      <c r="N886" s="463"/>
      <c r="O886" s="463"/>
      <c r="R886" s="462"/>
    </row>
    <row r="887" spans="1:18" s="461" customFormat="1">
      <c r="A887" s="466" t="s">
        <v>319</v>
      </c>
      <c r="B887" s="467" t="s">
        <v>483</v>
      </c>
      <c r="C887" s="467" t="s">
        <v>338</v>
      </c>
      <c r="D887" s="466" t="s">
        <v>484</v>
      </c>
      <c r="E887" s="467">
        <v>201503</v>
      </c>
      <c r="F887" s="468">
        <v>23.35</v>
      </c>
      <c r="G887" s="466">
        <v>7</v>
      </c>
      <c r="H887" s="469">
        <v>1.3083000000000001E-3</v>
      </c>
      <c r="I887" s="468">
        <v>0.21</v>
      </c>
      <c r="J887" s="471">
        <v>0.37</v>
      </c>
      <c r="N887" s="463"/>
      <c r="O887" s="463"/>
      <c r="R887" s="462"/>
    </row>
    <row r="888" spans="1:18" s="461" customFormat="1">
      <c r="A888" s="466" t="s">
        <v>319</v>
      </c>
      <c r="B888" s="467" t="s">
        <v>483</v>
      </c>
      <c r="C888" s="467" t="s">
        <v>338</v>
      </c>
      <c r="D888" s="466" t="s">
        <v>484</v>
      </c>
      <c r="E888" s="467">
        <v>201503</v>
      </c>
      <c r="F888" s="468">
        <v>0.56999999999999995</v>
      </c>
      <c r="G888" s="466">
        <v>7</v>
      </c>
      <c r="H888" s="469">
        <v>1.3083000000000001E-3</v>
      </c>
      <c r="I888" s="468">
        <v>0.01</v>
      </c>
      <c r="J888" s="471">
        <v>0.01</v>
      </c>
      <c r="N888" s="463"/>
      <c r="O888" s="463"/>
      <c r="R888" s="462"/>
    </row>
    <row r="889" spans="1:18" s="461" customFormat="1">
      <c r="A889" s="466" t="s">
        <v>319</v>
      </c>
      <c r="B889" s="467" t="s">
        <v>483</v>
      </c>
      <c r="C889" s="467" t="s">
        <v>338</v>
      </c>
      <c r="D889" s="466" t="s">
        <v>484</v>
      </c>
      <c r="E889" s="467">
        <v>201504</v>
      </c>
      <c r="F889" s="468">
        <v>53.44</v>
      </c>
      <c r="G889" s="466">
        <v>6</v>
      </c>
      <c r="H889" s="469">
        <v>1.3083000000000001E-3</v>
      </c>
      <c r="I889" s="468">
        <v>0.42</v>
      </c>
      <c r="J889" s="471">
        <v>0.84</v>
      </c>
      <c r="N889" s="463"/>
      <c r="O889" s="463"/>
      <c r="R889" s="462"/>
    </row>
    <row r="890" spans="1:18" s="461" customFormat="1">
      <c r="A890" s="466" t="s">
        <v>319</v>
      </c>
      <c r="B890" s="467" t="s">
        <v>483</v>
      </c>
      <c r="C890" s="467" t="s">
        <v>338</v>
      </c>
      <c r="D890" s="466" t="s">
        <v>484</v>
      </c>
      <c r="E890" s="467">
        <v>201504</v>
      </c>
      <c r="F890" s="468">
        <v>1.31</v>
      </c>
      <c r="G890" s="466">
        <v>6</v>
      </c>
      <c r="H890" s="469">
        <v>1.3083000000000001E-3</v>
      </c>
      <c r="I890" s="468">
        <v>0.01</v>
      </c>
      <c r="J890" s="471">
        <v>0.02</v>
      </c>
      <c r="N890" s="463"/>
      <c r="O890" s="463"/>
      <c r="R890" s="462"/>
    </row>
    <row r="891" spans="1:18" s="461" customFormat="1">
      <c r="A891" s="466" t="s">
        <v>319</v>
      </c>
      <c r="B891" s="467" t="s">
        <v>483</v>
      </c>
      <c r="C891" s="467" t="s">
        <v>338</v>
      </c>
      <c r="D891" s="466" t="s">
        <v>484</v>
      </c>
      <c r="E891" s="467">
        <v>201505</v>
      </c>
      <c r="F891" s="468">
        <v>0.27</v>
      </c>
      <c r="G891" s="466">
        <v>5</v>
      </c>
      <c r="H891" s="469">
        <v>1.3083000000000001E-3</v>
      </c>
      <c r="I891" s="468">
        <v>0</v>
      </c>
      <c r="J891" s="471">
        <v>0</v>
      </c>
      <c r="N891" s="463"/>
      <c r="O891" s="463"/>
      <c r="R891" s="462"/>
    </row>
    <row r="892" spans="1:18" s="461" customFormat="1">
      <c r="A892" s="466" t="s">
        <v>319</v>
      </c>
      <c r="B892" s="467" t="s">
        <v>483</v>
      </c>
      <c r="C892" s="467" t="s">
        <v>338</v>
      </c>
      <c r="D892" s="466" t="s">
        <v>484</v>
      </c>
      <c r="E892" s="467">
        <v>201506</v>
      </c>
      <c r="F892" s="468">
        <v>-5.84</v>
      </c>
      <c r="G892" s="466">
        <v>4</v>
      </c>
      <c r="H892" s="469">
        <v>1.3083000000000001E-3</v>
      </c>
      <c r="I892" s="468">
        <v>-0.03</v>
      </c>
      <c r="J892" s="471">
        <v>-0.09</v>
      </c>
      <c r="N892" s="463"/>
      <c r="O892" s="463"/>
      <c r="R892" s="462"/>
    </row>
    <row r="893" spans="1:18" s="461" customFormat="1">
      <c r="A893" s="466" t="s">
        <v>319</v>
      </c>
      <c r="B893" s="467" t="s">
        <v>483</v>
      </c>
      <c r="C893" s="467" t="s">
        <v>338</v>
      </c>
      <c r="D893" s="466" t="s">
        <v>484</v>
      </c>
      <c r="E893" s="467">
        <v>201506</v>
      </c>
      <c r="F893" s="468">
        <v>-0.14000000000000001</v>
      </c>
      <c r="G893" s="466">
        <v>4</v>
      </c>
      <c r="H893" s="469">
        <v>1.3083000000000001E-3</v>
      </c>
      <c r="I893" s="468">
        <v>0</v>
      </c>
      <c r="J893" s="471">
        <v>0</v>
      </c>
      <c r="N893" s="463"/>
      <c r="O893" s="463"/>
      <c r="R893" s="462"/>
    </row>
    <row r="894" spans="1:18" s="461" customFormat="1">
      <c r="A894" s="466" t="s">
        <v>319</v>
      </c>
      <c r="B894" s="467" t="s">
        <v>459</v>
      </c>
      <c r="C894" s="467" t="s">
        <v>335</v>
      </c>
      <c r="D894" s="466" t="s">
        <v>460</v>
      </c>
      <c r="E894" s="467">
        <v>201503</v>
      </c>
      <c r="F894" s="468">
        <v>1.1200000000000001</v>
      </c>
      <c r="G894" s="466">
        <v>7</v>
      </c>
      <c r="H894" s="469">
        <v>1.3083000000000001E-3</v>
      </c>
      <c r="I894" s="468">
        <v>0.01</v>
      </c>
      <c r="J894" s="471">
        <v>0.02</v>
      </c>
      <c r="N894" s="463"/>
      <c r="O894" s="463"/>
      <c r="R894" s="462"/>
    </row>
    <row r="895" spans="1:18" s="461" customFormat="1">
      <c r="A895" s="466" t="s">
        <v>319</v>
      </c>
      <c r="B895" s="467" t="s">
        <v>459</v>
      </c>
      <c r="C895" s="467" t="s">
        <v>335</v>
      </c>
      <c r="D895" s="466" t="s">
        <v>460</v>
      </c>
      <c r="E895" s="467">
        <v>201503</v>
      </c>
      <c r="F895" s="468">
        <v>0.05</v>
      </c>
      <c r="G895" s="466">
        <v>7</v>
      </c>
      <c r="H895" s="469">
        <v>1.3083000000000001E-3</v>
      </c>
      <c r="I895" s="468">
        <v>0</v>
      </c>
      <c r="J895" s="471">
        <v>0</v>
      </c>
      <c r="N895" s="463"/>
      <c r="O895" s="463"/>
      <c r="R895" s="462"/>
    </row>
    <row r="896" spans="1:18" s="461" customFormat="1">
      <c r="A896" s="466" t="s">
        <v>319</v>
      </c>
      <c r="B896" s="467" t="s">
        <v>459</v>
      </c>
      <c r="C896" s="467" t="s">
        <v>335</v>
      </c>
      <c r="D896" s="466" t="s">
        <v>460</v>
      </c>
      <c r="E896" s="467">
        <v>201504</v>
      </c>
      <c r="F896" s="468">
        <v>0.69</v>
      </c>
      <c r="G896" s="466">
        <v>6</v>
      </c>
      <c r="H896" s="469">
        <v>1.3083000000000001E-3</v>
      </c>
      <c r="I896" s="468">
        <v>0.01</v>
      </c>
      <c r="J896" s="471">
        <v>0.01</v>
      </c>
      <c r="N896" s="463"/>
      <c r="O896" s="463"/>
      <c r="R896" s="462"/>
    </row>
    <row r="897" spans="1:18" s="461" customFormat="1">
      <c r="A897" s="466" t="s">
        <v>319</v>
      </c>
      <c r="B897" s="467" t="s">
        <v>459</v>
      </c>
      <c r="C897" s="467" t="s">
        <v>335</v>
      </c>
      <c r="D897" s="466" t="s">
        <v>460</v>
      </c>
      <c r="E897" s="467">
        <v>201504</v>
      </c>
      <c r="F897" s="468">
        <v>0.01</v>
      </c>
      <c r="G897" s="466">
        <v>6</v>
      </c>
      <c r="H897" s="469">
        <v>1.3083000000000001E-3</v>
      </c>
      <c r="I897" s="468">
        <v>0</v>
      </c>
      <c r="J897" s="471">
        <v>0</v>
      </c>
      <c r="N897" s="463"/>
      <c r="O897" s="463"/>
      <c r="R897" s="462"/>
    </row>
    <row r="898" spans="1:18" s="461" customFormat="1">
      <c r="A898" s="466" t="s">
        <v>319</v>
      </c>
      <c r="B898" s="467" t="s">
        <v>459</v>
      </c>
      <c r="C898" s="467" t="s">
        <v>335</v>
      </c>
      <c r="D898" s="466" t="s">
        <v>460</v>
      </c>
      <c r="E898" s="467">
        <v>201505</v>
      </c>
      <c r="F898" s="468">
        <v>0.33</v>
      </c>
      <c r="G898" s="466">
        <v>5</v>
      </c>
      <c r="H898" s="469">
        <v>1.3083000000000001E-3</v>
      </c>
      <c r="I898" s="468">
        <v>0</v>
      </c>
      <c r="J898" s="471">
        <v>0.01</v>
      </c>
      <c r="N898" s="463"/>
      <c r="O898" s="463"/>
      <c r="R898" s="462"/>
    </row>
    <row r="899" spans="1:18" s="461" customFormat="1">
      <c r="A899" s="466" t="s">
        <v>319</v>
      </c>
      <c r="B899" s="467" t="s">
        <v>459</v>
      </c>
      <c r="C899" s="467" t="s">
        <v>335</v>
      </c>
      <c r="D899" s="466" t="s">
        <v>460</v>
      </c>
      <c r="E899" s="467">
        <v>201505</v>
      </c>
      <c r="F899" s="468">
        <v>0.01</v>
      </c>
      <c r="G899" s="466">
        <v>5</v>
      </c>
      <c r="H899" s="469">
        <v>1.3083000000000001E-3</v>
      </c>
      <c r="I899" s="468">
        <v>0</v>
      </c>
      <c r="J899" s="471">
        <v>0</v>
      </c>
      <c r="N899" s="463"/>
      <c r="O899" s="463"/>
      <c r="R899" s="462"/>
    </row>
    <row r="900" spans="1:18" s="461" customFormat="1">
      <c r="A900" s="466" t="s">
        <v>319</v>
      </c>
      <c r="B900" s="467" t="s">
        <v>459</v>
      </c>
      <c r="C900" s="467" t="s">
        <v>335</v>
      </c>
      <c r="D900" s="466" t="s">
        <v>460</v>
      </c>
      <c r="E900" s="467">
        <v>201506</v>
      </c>
      <c r="F900" s="468">
        <v>0.23</v>
      </c>
      <c r="G900" s="466">
        <v>4</v>
      </c>
      <c r="H900" s="469">
        <v>1.3083000000000001E-3</v>
      </c>
      <c r="I900" s="468">
        <v>0</v>
      </c>
      <c r="J900" s="471">
        <v>0</v>
      </c>
      <c r="N900" s="463"/>
      <c r="O900" s="463"/>
      <c r="R900" s="462"/>
    </row>
    <row r="901" spans="1:18" s="461" customFormat="1">
      <c r="A901" s="466" t="s">
        <v>319</v>
      </c>
      <c r="B901" s="467" t="s">
        <v>527</v>
      </c>
      <c r="C901" s="467" t="s">
        <v>338</v>
      </c>
      <c r="D901" s="466" t="s">
        <v>574</v>
      </c>
      <c r="E901" s="467">
        <v>201503</v>
      </c>
      <c r="F901" s="468">
        <v>-1.45</v>
      </c>
      <c r="G901" s="466">
        <v>7</v>
      </c>
      <c r="H901" s="469">
        <v>1.3083000000000001E-3</v>
      </c>
      <c r="I901" s="468">
        <v>-0.01</v>
      </c>
      <c r="J901" s="471">
        <v>-0.02</v>
      </c>
      <c r="N901" s="463"/>
      <c r="O901" s="463"/>
      <c r="R901" s="462"/>
    </row>
    <row r="902" spans="1:18" s="461" customFormat="1">
      <c r="A902" s="466" t="s">
        <v>319</v>
      </c>
      <c r="B902" s="467" t="s">
        <v>527</v>
      </c>
      <c r="C902" s="467" t="s">
        <v>338</v>
      </c>
      <c r="D902" s="466" t="s">
        <v>574</v>
      </c>
      <c r="E902" s="467">
        <v>201504</v>
      </c>
      <c r="F902" s="468">
        <v>3.97</v>
      </c>
      <c r="G902" s="466">
        <v>6</v>
      </c>
      <c r="H902" s="469">
        <v>1.3083000000000001E-3</v>
      </c>
      <c r="I902" s="468">
        <v>0.03</v>
      </c>
      <c r="J902" s="471">
        <v>0.06</v>
      </c>
      <c r="N902" s="463"/>
      <c r="O902" s="463"/>
      <c r="R902" s="462"/>
    </row>
    <row r="903" spans="1:18" s="461" customFormat="1">
      <c r="A903" s="466" t="s">
        <v>319</v>
      </c>
      <c r="B903" s="467" t="s">
        <v>527</v>
      </c>
      <c r="C903" s="467" t="s">
        <v>338</v>
      </c>
      <c r="D903" s="466" t="s">
        <v>574</v>
      </c>
      <c r="E903" s="467">
        <v>201505</v>
      </c>
      <c r="F903" s="468">
        <v>0.4</v>
      </c>
      <c r="G903" s="466">
        <v>5</v>
      </c>
      <c r="H903" s="469">
        <v>1.3083000000000001E-3</v>
      </c>
      <c r="I903" s="468">
        <v>0</v>
      </c>
      <c r="J903" s="471">
        <v>0.01</v>
      </c>
      <c r="N903" s="463"/>
      <c r="O903" s="463"/>
      <c r="R903" s="462"/>
    </row>
    <row r="904" spans="1:18" s="461" customFormat="1">
      <c r="A904" s="466" t="s">
        <v>319</v>
      </c>
      <c r="B904" s="467" t="s">
        <v>527</v>
      </c>
      <c r="C904" s="467" t="s">
        <v>338</v>
      </c>
      <c r="D904" s="466" t="s">
        <v>574</v>
      </c>
      <c r="E904" s="467">
        <v>201506</v>
      </c>
      <c r="F904" s="468">
        <v>0.57999999999999996</v>
      </c>
      <c r="G904" s="466">
        <v>4</v>
      </c>
      <c r="H904" s="469">
        <v>1.3083000000000001E-3</v>
      </c>
      <c r="I904" s="468">
        <v>0</v>
      </c>
      <c r="J904" s="471">
        <v>0.01</v>
      </c>
      <c r="N904" s="463"/>
      <c r="O904" s="463"/>
      <c r="R904" s="462"/>
    </row>
    <row r="905" spans="1:18" s="461" customFormat="1">
      <c r="A905" s="466" t="s">
        <v>319</v>
      </c>
      <c r="B905" s="467" t="s">
        <v>528</v>
      </c>
      <c r="C905" s="467" t="s">
        <v>338</v>
      </c>
      <c r="D905" s="466" t="s">
        <v>529</v>
      </c>
      <c r="E905" s="467">
        <v>201503</v>
      </c>
      <c r="F905" s="468">
        <v>111.36</v>
      </c>
      <c r="G905" s="466">
        <v>7</v>
      </c>
      <c r="H905" s="469">
        <v>1.3083000000000001E-3</v>
      </c>
      <c r="I905" s="468">
        <v>1.02</v>
      </c>
      <c r="J905" s="471">
        <v>1.75</v>
      </c>
      <c r="N905" s="463"/>
      <c r="O905" s="463"/>
      <c r="R905" s="462"/>
    </row>
    <row r="906" spans="1:18" s="461" customFormat="1">
      <c r="A906" s="466" t="s">
        <v>319</v>
      </c>
      <c r="B906" s="467" t="s">
        <v>528</v>
      </c>
      <c r="C906" s="467" t="s">
        <v>338</v>
      </c>
      <c r="D906" s="466" t="s">
        <v>529</v>
      </c>
      <c r="E906" s="467">
        <v>201503</v>
      </c>
      <c r="F906" s="468">
        <v>5.04</v>
      </c>
      <c r="G906" s="466">
        <v>7</v>
      </c>
      <c r="H906" s="469">
        <v>1.3083000000000001E-3</v>
      </c>
      <c r="I906" s="468">
        <v>0.05</v>
      </c>
      <c r="J906" s="471">
        <v>0.08</v>
      </c>
      <c r="N906" s="463"/>
      <c r="O906" s="463"/>
      <c r="R906" s="462"/>
    </row>
    <row r="907" spans="1:18" s="461" customFormat="1">
      <c r="A907" s="466" t="s">
        <v>319</v>
      </c>
      <c r="B907" s="467" t="s">
        <v>528</v>
      </c>
      <c r="C907" s="467" t="s">
        <v>338</v>
      </c>
      <c r="D907" s="466" t="s">
        <v>529</v>
      </c>
      <c r="E907" s="467">
        <v>201504</v>
      </c>
      <c r="F907" s="468">
        <v>-336.85</v>
      </c>
      <c r="G907" s="466">
        <v>6</v>
      </c>
      <c r="H907" s="469">
        <v>1.3083000000000001E-3</v>
      </c>
      <c r="I907" s="468">
        <v>-2.64</v>
      </c>
      <c r="J907" s="471">
        <v>-5.29</v>
      </c>
      <c r="N907" s="463"/>
      <c r="O907" s="463"/>
      <c r="R907" s="462"/>
    </row>
    <row r="908" spans="1:18" s="461" customFormat="1">
      <c r="A908" s="466" t="s">
        <v>319</v>
      </c>
      <c r="B908" s="467" t="s">
        <v>528</v>
      </c>
      <c r="C908" s="467" t="s">
        <v>338</v>
      </c>
      <c r="D908" s="466" t="s">
        <v>529</v>
      </c>
      <c r="E908" s="467">
        <v>201504</v>
      </c>
      <c r="F908" s="468">
        <v>-15.31</v>
      </c>
      <c r="G908" s="466">
        <v>6</v>
      </c>
      <c r="H908" s="469">
        <v>1.3083000000000001E-3</v>
      </c>
      <c r="I908" s="468">
        <v>-0.12</v>
      </c>
      <c r="J908" s="471">
        <v>-0.24</v>
      </c>
      <c r="N908" s="463"/>
      <c r="O908" s="463"/>
      <c r="R908" s="462"/>
    </row>
    <row r="909" spans="1:18" s="461" customFormat="1">
      <c r="A909" s="466" t="s">
        <v>319</v>
      </c>
      <c r="B909" s="467" t="s">
        <v>528</v>
      </c>
      <c r="C909" s="467" t="s">
        <v>338</v>
      </c>
      <c r="D909" s="466" t="s">
        <v>529</v>
      </c>
      <c r="E909" s="467">
        <v>201505</v>
      </c>
      <c r="F909" s="468">
        <v>-8.61</v>
      </c>
      <c r="G909" s="466">
        <v>5</v>
      </c>
      <c r="H909" s="469">
        <v>1.3083000000000001E-3</v>
      </c>
      <c r="I909" s="468">
        <v>-0.06</v>
      </c>
      <c r="J909" s="471">
        <v>-0.14000000000000001</v>
      </c>
      <c r="N909" s="463"/>
      <c r="O909" s="463"/>
      <c r="R909" s="462"/>
    </row>
    <row r="910" spans="1:18" s="461" customFormat="1">
      <c r="A910" s="466" t="s">
        <v>319</v>
      </c>
      <c r="B910" s="467" t="s">
        <v>528</v>
      </c>
      <c r="C910" s="467" t="s">
        <v>338</v>
      </c>
      <c r="D910" s="466" t="s">
        <v>529</v>
      </c>
      <c r="E910" s="467">
        <v>201505</v>
      </c>
      <c r="F910" s="468">
        <v>-0.37</v>
      </c>
      <c r="G910" s="466">
        <v>5</v>
      </c>
      <c r="H910" s="469">
        <v>1.3083000000000001E-3</v>
      </c>
      <c r="I910" s="468">
        <v>0</v>
      </c>
      <c r="J910" s="471">
        <v>-0.01</v>
      </c>
      <c r="N910" s="463"/>
      <c r="O910" s="463"/>
      <c r="R910" s="462"/>
    </row>
    <row r="911" spans="1:18" s="461" customFormat="1">
      <c r="A911" s="466" t="s">
        <v>319</v>
      </c>
      <c r="B911" s="467" t="s">
        <v>528</v>
      </c>
      <c r="C911" s="467" t="s">
        <v>338</v>
      </c>
      <c r="D911" s="466" t="s">
        <v>529</v>
      </c>
      <c r="E911" s="467">
        <v>201506</v>
      </c>
      <c r="F911" s="468">
        <v>20.49</v>
      </c>
      <c r="G911" s="466">
        <v>4</v>
      </c>
      <c r="H911" s="469">
        <v>1.3083000000000001E-3</v>
      </c>
      <c r="I911" s="468">
        <v>0.11</v>
      </c>
      <c r="J911" s="471">
        <v>0.32</v>
      </c>
      <c r="N911" s="463"/>
      <c r="O911" s="463"/>
      <c r="R911" s="462"/>
    </row>
    <row r="912" spans="1:18" s="461" customFormat="1">
      <c r="A912" s="466" t="s">
        <v>319</v>
      </c>
      <c r="B912" s="467" t="s">
        <v>528</v>
      </c>
      <c r="C912" s="467" t="s">
        <v>338</v>
      </c>
      <c r="D912" s="466" t="s">
        <v>529</v>
      </c>
      <c r="E912" s="467">
        <v>201506</v>
      </c>
      <c r="F912" s="468">
        <v>0.96</v>
      </c>
      <c r="G912" s="466">
        <v>4</v>
      </c>
      <c r="H912" s="469">
        <v>1.3083000000000001E-3</v>
      </c>
      <c r="I912" s="468">
        <v>0.01</v>
      </c>
      <c r="J912" s="471">
        <v>0.02</v>
      </c>
      <c r="N912" s="463"/>
      <c r="O912" s="463"/>
      <c r="R912" s="462"/>
    </row>
    <row r="913" spans="1:18" s="461" customFormat="1">
      <c r="A913" s="466" t="s">
        <v>319</v>
      </c>
      <c r="B913" s="467" t="s">
        <v>530</v>
      </c>
      <c r="C913" s="467" t="s">
        <v>338</v>
      </c>
      <c r="D913" s="466" t="s">
        <v>531</v>
      </c>
      <c r="E913" s="467">
        <v>201503</v>
      </c>
      <c r="F913" s="468">
        <v>-4.04</v>
      </c>
      <c r="G913" s="466">
        <v>7</v>
      </c>
      <c r="H913" s="469">
        <v>1.3083000000000001E-3</v>
      </c>
      <c r="I913" s="468">
        <v>-0.04</v>
      </c>
      <c r="J913" s="471">
        <v>-0.06</v>
      </c>
      <c r="N913" s="463"/>
      <c r="O913" s="463"/>
      <c r="R913" s="462"/>
    </row>
    <row r="914" spans="1:18" s="461" customFormat="1">
      <c r="A914" s="466" t="s">
        <v>319</v>
      </c>
      <c r="B914" s="467" t="s">
        <v>530</v>
      </c>
      <c r="C914" s="467" t="s">
        <v>338</v>
      </c>
      <c r="D914" s="466" t="s">
        <v>531</v>
      </c>
      <c r="E914" s="467">
        <v>201503</v>
      </c>
      <c r="F914" s="468">
        <v>-0.05</v>
      </c>
      <c r="G914" s="466">
        <v>7</v>
      </c>
      <c r="H914" s="469">
        <v>1.3083000000000001E-3</v>
      </c>
      <c r="I914" s="468">
        <v>0</v>
      </c>
      <c r="J914" s="471">
        <v>0</v>
      </c>
      <c r="N914" s="463"/>
      <c r="O914" s="463"/>
      <c r="R914" s="462"/>
    </row>
    <row r="915" spans="1:18" s="461" customFormat="1">
      <c r="A915" s="466" t="s">
        <v>319</v>
      </c>
      <c r="B915" s="467" t="s">
        <v>530</v>
      </c>
      <c r="C915" s="467" t="s">
        <v>338</v>
      </c>
      <c r="D915" s="466" t="s">
        <v>531</v>
      </c>
      <c r="E915" s="467">
        <v>201504</v>
      </c>
      <c r="F915" s="468">
        <v>11.23</v>
      </c>
      <c r="G915" s="466">
        <v>6</v>
      </c>
      <c r="H915" s="469">
        <v>1.3083000000000001E-3</v>
      </c>
      <c r="I915" s="468">
        <v>0.09</v>
      </c>
      <c r="J915" s="471">
        <v>0.18</v>
      </c>
      <c r="N915" s="463"/>
      <c r="O915" s="463"/>
      <c r="R915" s="462"/>
    </row>
    <row r="916" spans="1:18" s="461" customFormat="1">
      <c r="A916" s="466" t="s">
        <v>319</v>
      </c>
      <c r="B916" s="467" t="s">
        <v>530</v>
      </c>
      <c r="C916" s="467" t="s">
        <v>338</v>
      </c>
      <c r="D916" s="466" t="s">
        <v>531</v>
      </c>
      <c r="E916" s="467">
        <v>201504</v>
      </c>
      <c r="F916" s="468">
        <v>0.15</v>
      </c>
      <c r="G916" s="466">
        <v>6</v>
      </c>
      <c r="H916" s="469">
        <v>1.3083000000000001E-3</v>
      </c>
      <c r="I916" s="468">
        <v>0</v>
      </c>
      <c r="J916" s="471">
        <v>0</v>
      </c>
      <c r="N916" s="463"/>
      <c r="O916" s="463"/>
      <c r="R916" s="462"/>
    </row>
    <row r="917" spans="1:18" s="461" customFormat="1">
      <c r="A917" s="466" t="s">
        <v>319</v>
      </c>
      <c r="B917" s="467" t="s">
        <v>530</v>
      </c>
      <c r="C917" s="467" t="s">
        <v>338</v>
      </c>
      <c r="D917" s="466" t="s">
        <v>531</v>
      </c>
      <c r="E917" s="467">
        <v>201505</v>
      </c>
      <c r="F917" s="468">
        <v>1.05</v>
      </c>
      <c r="G917" s="466">
        <v>5</v>
      </c>
      <c r="H917" s="469">
        <v>1.3083000000000001E-3</v>
      </c>
      <c r="I917" s="468">
        <v>0.01</v>
      </c>
      <c r="J917" s="471">
        <v>0.02</v>
      </c>
      <c r="N917" s="463"/>
      <c r="O917" s="463"/>
      <c r="R917" s="462"/>
    </row>
    <row r="918" spans="1:18" s="461" customFormat="1">
      <c r="A918" s="466" t="s">
        <v>319</v>
      </c>
      <c r="B918" s="467" t="s">
        <v>530</v>
      </c>
      <c r="C918" s="467" t="s">
        <v>338</v>
      </c>
      <c r="D918" s="466" t="s">
        <v>531</v>
      </c>
      <c r="E918" s="467">
        <v>201505</v>
      </c>
      <c r="F918" s="468">
        <v>0.02</v>
      </c>
      <c r="G918" s="466">
        <v>5</v>
      </c>
      <c r="H918" s="469">
        <v>1.3083000000000001E-3</v>
      </c>
      <c r="I918" s="468">
        <v>0</v>
      </c>
      <c r="J918" s="471">
        <v>0</v>
      </c>
      <c r="N918" s="463"/>
      <c r="O918" s="463"/>
      <c r="R918" s="462"/>
    </row>
    <row r="919" spans="1:18" s="461" customFormat="1">
      <c r="A919" s="466" t="s">
        <v>319</v>
      </c>
      <c r="B919" s="467" t="s">
        <v>530</v>
      </c>
      <c r="C919" s="467" t="s">
        <v>338</v>
      </c>
      <c r="D919" s="466" t="s">
        <v>531</v>
      </c>
      <c r="E919" s="467">
        <v>201506</v>
      </c>
      <c r="F919" s="468">
        <v>1.69</v>
      </c>
      <c r="G919" s="466">
        <v>4</v>
      </c>
      <c r="H919" s="469">
        <v>1.3083000000000001E-3</v>
      </c>
      <c r="I919" s="468">
        <v>0.01</v>
      </c>
      <c r="J919" s="471">
        <v>0.03</v>
      </c>
      <c r="N919" s="463"/>
      <c r="O919" s="463"/>
      <c r="R919" s="462"/>
    </row>
    <row r="920" spans="1:18" s="461" customFormat="1">
      <c r="A920" s="466" t="s">
        <v>319</v>
      </c>
      <c r="B920" s="467" t="s">
        <v>530</v>
      </c>
      <c r="C920" s="467" t="s">
        <v>338</v>
      </c>
      <c r="D920" s="466" t="s">
        <v>531</v>
      </c>
      <c r="E920" s="467">
        <v>201506</v>
      </c>
      <c r="F920" s="468">
        <v>0.02</v>
      </c>
      <c r="G920" s="466">
        <v>4</v>
      </c>
      <c r="H920" s="469">
        <v>1.3083000000000001E-3</v>
      </c>
      <c r="I920" s="468">
        <v>0</v>
      </c>
      <c r="J920" s="471">
        <v>0</v>
      </c>
      <c r="N920" s="463"/>
      <c r="O920" s="463"/>
      <c r="R920" s="462"/>
    </row>
    <row r="921" spans="1:18" s="461" customFormat="1">
      <c r="A921" s="466" t="s">
        <v>319</v>
      </c>
      <c r="B921" s="467" t="s">
        <v>532</v>
      </c>
      <c r="C921" s="467" t="s">
        <v>338</v>
      </c>
      <c r="D921" s="466" t="s">
        <v>533</v>
      </c>
      <c r="E921" s="467">
        <v>201503</v>
      </c>
      <c r="F921" s="468">
        <v>-9.26</v>
      </c>
      <c r="G921" s="466">
        <v>7</v>
      </c>
      <c r="H921" s="469">
        <v>1.3083000000000001E-3</v>
      </c>
      <c r="I921" s="468">
        <v>-0.08</v>
      </c>
      <c r="J921" s="471">
        <v>-0.15</v>
      </c>
      <c r="N921" s="463"/>
      <c r="O921" s="463"/>
      <c r="R921" s="462"/>
    </row>
    <row r="922" spans="1:18" s="461" customFormat="1">
      <c r="A922" s="466" t="s">
        <v>319</v>
      </c>
      <c r="B922" s="467" t="s">
        <v>532</v>
      </c>
      <c r="C922" s="467" t="s">
        <v>338</v>
      </c>
      <c r="D922" s="466" t="s">
        <v>533</v>
      </c>
      <c r="E922" s="467">
        <v>201503</v>
      </c>
      <c r="F922" s="468">
        <v>-0.44</v>
      </c>
      <c r="G922" s="466">
        <v>7</v>
      </c>
      <c r="H922" s="469">
        <v>1.3083000000000001E-3</v>
      </c>
      <c r="I922" s="468">
        <v>0</v>
      </c>
      <c r="J922" s="471">
        <v>-0.01</v>
      </c>
      <c r="N922" s="463"/>
      <c r="O922" s="463"/>
      <c r="R922" s="462"/>
    </row>
    <row r="923" spans="1:18" s="461" customFormat="1">
      <c r="A923" s="466" t="s">
        <v>319</v>
      </c>
      <c r="B923" s="467" t="s">
        <v>532</v>
      </c>
      <c r="C923" s="467" t="s">
        <v>338</v>
      </c>
      <c r="D923" s="466" t="s">
        <v>533</v>
      </c>
      <c r="E923" s="467">
        <v>201504</v>
      </c>
      <c r="F923" s="468">
        <v>24.23</v>
      </c>
      <c r="G923" s="466">
        <v>6</v>
      </c>
      <c r="H923" s="469">
        <v>1.3083000000000001E-3</v>
      </c>
      <c r="I923" s="468">
        <v>0.19</v>
      </c>
      <c r="J923" s="471">
        <v>0.38</v>
      </c>
      <c r="N923" s="463"/>
      <c r="O923" s="463"/>
      <c r="R923" s="462"/>
    </row>
    <row r="924" spans="1:18" s="461" customFormat="1">
      <c r="A924" s="466" t="s">
        <v>319</v>
      </c>
      <c r="B924" s="467" t="s">
        <v>532</v>
      </c>
      <c r="C924" s="467" t="s">
        <v>338</v>
      </c>
      <c r="D924" s="466" t="s">
        <v>533</v>
      </c>
      <c r="E924" s="467">
        <v>201504</v>
      </c>
      <c r="F924" s="468">
        <v>1.03</v>
      </c>
      <c r="G924" s="466">
        <v>6</v>
      </c>
      <c r="H924" s="469">
        <v>1.3083000000000001E-3</v>
      </c>
      <c r="I924" s="468">
        <v>0.01</v>
      </c>
      <c r="J924" s="471">
        <v>0.02</v>
      </c>
      <c r="N924" s="463"/>
      <c r="O924" s="463"/>
      <c r="R924" s="462"/>
    </row>
    <row r="925" spans="1:18" s="461" customFormat="1">
      <c r="A925" s="466" t="s">
        <v>319</v>
      </c>
      <c r="B925" s="467" t="s">
        <v>532</v>
      </c>
      <c r="C925" s="467" t="s">
        <v>338</v>
      </c>
      <c r="D925" s="466" t="s">
        <v>533</v>
      </c>
      <c r="E925" s="467">
        <v>201505</v>
      </c>
      <c r="F925" s="468">
        <v>2.23</v>
      </c>
      <c r="G925" s="466">
        <v>5</v>
      </c>
      <c r="H925" s="469">
        <v>1.3083000000000001E-3</v>
      </c>
      <c r="I925" s="468">
        <v>0.01</v>
      </c>
      <c r="J925" s="471">
        <v>0.04</v>
      </c>
      <c r="N925" s="463"/>
      <c r="O925" s="463"/>
      <c r="R925" s="462"/>
    </row>
    <row r="926" spans="1:18" s="461" customFormat="1">
      <c r="A926" s="466" t="s">
        <v>319</v>
      </c>
      <c r="B926" s="467" t="s">
        <v>532</v>
      </c>
      <c r="C926" s="467" t="s">
        <v>338</v>
      </c>
      <c r="D926" s="466" t="s">
        <v>533</v>
      </c>
      <c r="E926" s="467">
        <v>201505</v>
      </c>
      <c r="F926" s="468">
        <v>0.08</v>
      </c>
      <c r="G926" s="466">
        <v>5</v>
      </c>
      <c r="H926" s="469">
        <v>1.3083000000000001E-3</v>
      </c>
      <c r="I926" s="468">
        <v>0</v>
      </c>
      <c r="J926" s="471">
        <v>0</v>
      </c>
      <c r="N926" s="463"/>
      <c r="O926" s="463"/>
      <c r="R926" s="462"/>
    </row>
    <row r="927" spans="1:18" s="461" customFormat="1">
      <c r="A927" s="466" t="s">
        <v>319</v>
      </c>
      <c r="B927" s="467" t="s">
        <v>532</v>
      </c>
      <c r="C927" s="467" t="s">
        <v>338</v>
      </c>
      <c r="D927" s="466" t="s">
        <v>533</v>
      </c>
      <c r="E927" s="467">
        <v>201506</v>
      </c>
      <c r="F927" s="468">
        <v>3.57</v>
      </c>
      <c r="G927" s="466">
        <v>4</v>
      </c>
      <c r="H927" s="469">
        <v>1.3083000000000001E-3</v>
      </c>
      <c r="I927" s="468">
        <v>0.02</v>
      </c>
      <c r="J927" s="471">
        <v>0.06</v>
      </c>
      <c r="N927" s="463"/>
      <c r="O927" s="463"/>
      <c r="R927" s="462"/>
    </row>
    <row r="928" spans="1:18" s="461" customFormat="1">
      <c r="A928" s="466" t="s">
        <v>319</v>
      </c>
      <c r="B928" s="467" t="s">
        <v>532</v>
      </c>
      <c r="C928" s="467" t="s">
        <v>338</v>
      </c>
      <c r="D928" s="466" t="s">
        <v>533</v>
      </c>
      <c r="E928" s="467">
        <v>201506</v>
      </c>
      <c r="F928" s="468">
        <v>0.12</v>
      </c>
      <c r="G928" s="466">
        <v>4</v>
      </c>
      <c r="H928" s="469">
        <v>1.3083000000000001E-3</v>
      </c>
      <c r="I928" s="468">
        <v>0</v>
      </c>
      <c r="J928" s="471">
        <v>0</v>
      </c>
      <c r="N928" s="463"/>
      <c r="O928" s="463"/>
      <c r="R928" s="462"/>
    </row>
    <row r="929" spans="1:18" s="461" customFormat="1">
      <c r="A929" s="466" t="s">
        <v>319</v>
      </c>
      <c r="B929" s="467" t="s">
        <v>534</v>
      </c>
      <c r="C929" s="467" t="s">
        <v>338</v>
      </c>
      <c r="D929" s="466" t="s">
        <v>535</v>
      </c>
      <c r="E929" s="467">
        <v>201503</v>
      </c>
      <c r="F929" s="468">
        <v>-10.45</v>
      </c>
      <c r="G929" s="466">
        <v>7</v>
      </c>
      <c r="H929" s="469">
        <v>1.3083000000000001E-3</v>
      </c>
      <c r="I929" s="468">
        <v>-0.1</v>
      </c>
      <c r="J929" s="471">
        <v>-0.16</v>
      </c>
      <c r="N929" s="463"/>
      <c r="O929" s="463"/>
      <c r="R929" s="462"/>
    </row>
    <row r="930" spans="1:18" s="461" customFormat="1">
      <c r="A930" s="466" t="s">
        <v>319</v>
      </c>
      <c r="B930" s="467" t="s">
        <v>534</v>
      </c>
      <c r="C930" s="467" t="s">
        <v>338</v>
      </c>
      <c r="D930" s="466" t="s">
        <v>535</v>
      </c>
      <c r="E930" s="467">
        <v>201504</v>
      </c>
      <c r="F930" s="468">
        <v>28.46</v>
      </c>
      <c r="G930" s="466">
        <v>6</v>
      </c>
      <c r="H930" s="469">
        <v>1.3083000000000001E-3</v>
      </c>
      <c r="I930" s="468">
        <v>0.22</v>
      </c>
      <c r="J930" s="471">
        <v>0.45</v>
      </c>
      <c r="N930" s="463"/>
      <c r="O930" s="463"/>
      <c r="R930" s="462"/>
    </row>
    <row r="931" spans="1:18" s="461" customFormat="1">
      <c r="A931" s="466" t="s">
        <v>319</v>
      </c>
      <c r="B931" s="467" t="s">
        <v>534</v>
      </c>
      <c r="C931" s="467" t="s">
        <v>338</v>
      </c>
      <c r="D931" s="466" t="s">
        <v>535</v>
      </c>
      <c r="E931" s="467">
        <v>201505</v>
      </c>
      <c r="F931" s="468">
        <v>2.65</v>
      </c>
      <c r="G931" s="466">
        <v>5</v>
      </c>
      <c r="H931" s="469">
        <v>1.3083000000000001E-3</v>
      </c>
      <c r="I931" s="468">
        <v>0.02</v>
      </c>
      <c r="J931" s="471">
        <v>0.04</v>
      </c>
      <c r="N931" s="463"/>
      <c r="O931" s="463"/>
      <c r="R931" s="462"/>
    </row>
    <row r="932" spans="1:18" s="461" customFormat="1">
      <c r="A932" s="466" t="s">
        <v>319</v>
      </c>
      <c r="B932" s="467" t="s">
        <v>534</v>
      </c>
      <c r="C932" s="467" t="s">
        <v>338</v>
      </c>
      <c r="D932" s="466" t="s">
        <v>535</v>
      </c>
      <c r="E932" s="467">
        <v>201506</v>
      </c>
      <c r="F932" s="468">
        <v>4.18</v>
      </c>
      <c r="G932" s="466">
        <v>4</v>
      </c>
      <c r="H932" s="469">
        <v>1.3083000000000001E-3</v>
      </c>
      <c r="I932" s="468">
        <v>0.02</v>
      </c>
      <c r="J932" s="471">
        <v>7.0000000000000007E-2</v>
      </c>
      <c r="N932" s="463"/>
      <c r="O932" s="463"/>
      <c r="R932" s="462"/>
    </row>
    <row r="933" spans="1:18" s="461" customFormat="1">
      <c r="A933" s="466" t="s">
        <v>319</v>
      </c>
      <c r="B933" s="467" t="s">
        <v>536</v>
      </c>
      <c r="C933" s="467" t="s">
        <v>338</v>
      </c>
      <c r="D933" s="466" t="s">
        <v>537</v>
      </c>
      <c r="E933" s="467">
        <v>201503</v>
      </c>
      <c r="F933" s="468">
        <v>-8.61</v>
      </c>
      <c r="G933" s="466">
        <v>7</v>
      </c>
      <c r="H933" s="469">
        <v>1.3083000000000001E-3</v>
      </c>
      <c r="I933" s="468">
        <v>-0.08</v>
      </c>
      <c r="J933" s="471">
        <v>-0.14000000000000001</v>
      </c>
      <c r="N933" s="463"/>
      <c r="O933" s="463"/>
      <c r="R933" s="462"/>
    </row>
    <row r="934" spans="1:18" s="461" customFormat="1">
      <c r="A934" s="466" t="s">
        <v>319</v>
      </c>
      <c r="B934" s="467" t="s">
        <v>536</v>
      </c>
      <c r="C934" s="467" t="s">
        <v>338</v>
      </c>
      <c r="D934" s="466" t="s">
        <v>537</v>
      </c>
      <c r="E934" s="467">
        <v>201503</v>
      </c>
      <c r="F934" s="468">
        <v>-0.33</v>
      </c>
      <c r="G934" s="466">
        <v>7</v>
      </c>
      <c r="H934" s="469">
        <v>1.3083000000000001E-3</v>
      </c>
      <c r="I934" s="468">
        <v>0</v>
      </c>
      <c r="J934" s="471">
        <v>-0.01</v>
      </c>
      <c r="N934" s="463"/>
      <c r="O934" s="463"/>
      <c r="R934" s="462"/>
    </row>
    <row r="935" spans="1:18" s="461" customFormat="1">
      <c r="A935" s="466" t="s">
        <v>319</v>
      </c>
      <c r="B935" s="467" t="s">
        <v>536</v>
      </c>
      <c r="C935" s="467" t="s">
        <v>338</v>
      </c>
      <c r="D935" s="466" t="s">
        <v>537</v>
      </c>
      <c r="E935" s="467">
        <v>201504</v>
      </c>
      <c r="F935" s="468">
        <v>16.72</v>
      </c>
      <c r="G935" s="466">
        <v>6</v>
      </c>
      <c r="H935" s="469">
        <v>1.3083000000000001E-3</v>
      </c>
      <c r="I935" s="468">
        <v>0.13</v>
      </c>
      <c r="J935" s="471">
        <v>0.26</v>
      </c>
      <c r="N935" s="463"/>
      <c r="O935" s="463"/>
      <c r="R935" s="462"/>
    </row>
    <row r="936" spans="1:18" s="461" customFormat="1">
      <c r="A936" s="466" t="s">
        <v>319</v>
      </c>
      <c r="B936" s="467" t="s">
        <v>536</v>
      </c>
      <c r="C936" s="467" t="s">
        <v>338</v>
      </c>
      <c r="D936" s="466" t="s">
        <v>537</v>
      </c>
      <c r="E936" s="467">
        <v>201504</v>
      </c>
      <c r="F936" s="468">
        <v>0.51</v>
      </c>
      <c r="G936" s="466">
        <v>6</v>
      </c>
      <c r="H936" s="469">
        <v>1.3083000000000001E-3</v>
      </c>
      <c r="I936" s="468">
        <v>0</v>
      </c>
      <c r="J936" s="471">
        <v>0.01</v>
      </c>
      <c r="N936" s="463"/>
      <c r="O936" s="463"/>
      <c r="R936" s="462"/>
    </row>
    <row r="937" spans="1:18" s="461" customFormat="1">
      <c r="A937" s="466" t="s">
        <v>319</v>
      </c>
      <c r="B937" s="467" t="s">
        <v>536</v>
      </c>
      <c r="C937" s="467" t="s">
        <v>338</v>
      </c>
      <c r="D937" s="466" t="s">
        <v>537</v>
      </c>
      <c r="E937" s="467">
        <v>201505</v>
      </c>
      <c r="F937" s="468">
        <v>1.41</v>
      </c>
      <c r="G937" s="466">
        <v>5</v>
      </c>
      <c r="H937" s="469">
        <v>1.3083000000000001E-3</v>
      </c>
      <c r="I937" s="468">
        <v>0.01</v>
      </c>
      <c r="J937" s="471">
        <v>0.02</v>
      </c>
      <c r="N937" s="463"/>
      <c r="O937" s="463"/>
      <c r="R937" s="462"/>
    </row>
    <row r="938" spans="1:18" s="461" customFormat="1">
      <c r="A938" s="466" t="s">
        <v>319</v>
      </c>
      <c r="B938" s="467" t="s">
        <v>536</v>
      </c>
      <c r="C938" s="467" t="s">
        <v>338</v>
      </c>
      <c r="D938" s="466" t="s">
        <v>537</v>
      </c>
      <c r="E938" s="467">
        <v>201505</v>
      </c>
      <c r="F938" s="468">
        <v>0.04</v>
      </c>
      <c r="G938" s="466">
        <v>5</v>
      </c>
      <c r="H938" s="469">
        <v>1.3083000000000001E-3</v>
      </c>
      <c r="I938" s="468">
        <v>0</v>
      </c>
      <c r="J938" s="471">
        <v>0</v>
      </c>
      <c r="N938" s="463"/>
      <c r="O938" s="463"/>
      <c r="R938" s="462"/>
    </row>
    <row r="939" spans="1:18" s="461" customFormat="1">
      <c r="A939" s="466" t="s">
        <v>319</v>
      </c>
      <c r="B939" s="467" t="s">
        <v>536</v>
      </c>
      <c r="C939" s="467" t="s">
        <v>338</v>
      </c>
      <c r="D939" s="466" t="s">
        <v>537</v>
      </c>
      <c r="E939" s="467">
        <v>201506</v>
      </c>
      <c r="F939" s="468">
        <v>3.5</v>
      </c>
      <c r="G939" s="466">
        <v>4</v>
      </c>
      <c r="H939" s="469">
        <v>1.3083000000000001E-3</v>
      </c>
      <c r="I939" s="468">
        <v>0.02</v>
      </c>
      <c r="J939" s="471">
        <v>0.05</v>
      </c>
      <c r="N939" s="463"/>
      <c r="O939" s="463"/>
      <c r="R939" s="462"/>
    </row>
    <row r="940" spans="1:18" s="461" customFormat="1">
      <c r="A940" s="466" t="s">
        <v>319</v>
      </c>
      <c r="B940" s="467" t="s">
        <v>536</v>
      </c>
      <c r="C940" s="467" t="s">
        <v>338</v>
      </c>
      <c r="D940" s="466" t="s">
        <v>537</v>
      </c>
      <c r="E940" s="467">
        <v>201506</v>
      </c>
      <c r="F940" s="468">
        <v>0.12</v>
      </c>
      <c r="G940" s="466">
        <v>4</v>
      </c>
      <c r="H940" s="469">
        <v>1.3083000000000001E-3</v>
      </c>
      <c r="I940" s="468">
        <v>0</v>
      </c>
      <c r="J940" s="471">
        <v>0</v>
      </c>
      <c r="N940" s="463"/>
      <c r="O940" s="463"/>
      <c r="R940" s="462"/>
    </row>
    <row r="941" spans="1:18" s="461" customFormat="1">
      <c r="A941" s="466" t="s">
        <v>319</v>
      </c>
      <c r="B941" s="467" t="s">
        <v>538</v>
      </c>
      <c r="C941" s="467" t="s">
        <v>338</v>
      </c>
      <c r="D941" s="466" t="s">
        <v>539</v>
      </c>
      <c r="E941" s="467">
        <v>201503</v>
      </c>
      <c r="F941" s="468">
        <v>0.13</v>
      </c>
      <c r="G941" s="466">
        <v>7</v>
      </c>
      <c r="H941" s="469">
        <v>1.3083000000000001E-3</v>
      </c>
      <c r="I941" s="468">
        <v>0</v>
      </c>
      <c r="J941" s="471">
        <v>0</v>
      </c>
      <c r="N941" s="463"/>
      <c r="O941" s="463"/>
      <c r="R941" s="462"/>
    </row>
    <row r="942" spans="1:18" s="461" customFormat="1">
      <c r="A942" s="466" t="s">
        <v>319</v>
      </c>
      <c r="B942" s="467" t="s">
        <v>538</v>
      </c>
      <c r="C942" s="467" t="s">
        <v>338</v>
      </c>
      <c r="D942" s="466" t="s">
        <v>539</v>
      </c>
      <c r="E942" s="467">
        <v>201503</v>
      </c>
      <c r="F942" s="468">
        <v>0.01</v>
      </c>
      <c r="G942" s="466">
        <v>7</v>
      </c>
      <c r="H942" s="469">
        <v>1.3083000000000001E-3</v>
      </c>
      <c r="I942" s="468">
        <v>0</v>
      </c>
      <c r="J942" s="471">
        <v>0</v>
      </c>
      <c r="N942" s="463"/>
      <c r="O942" s="463"/>
      <c r="R942" s="462"/>
    </row>
    <row r="943" spans="1:18" s="461" customFormat="1">
      <c r="A943" s="466" t="s">
        <v>319</v>
      </c>
      <c r="B943" s="467" t="s">
        <v>538</v>
      </c>
      <c r="C943" s="467" t="s">
        <v>338</v>
      </c>
      <c r="D943" s="466" t="s">
        <v>539</v>
      </c>
      <c r="E943" s="467">
        <v>201504</v>
      </c>
      <c r="F943" s="468">
        <v>0.1</v>
      </c>
      <c r="G943" s="466">
        <v>6</v>
      </c>
      <c r="H943" s="469">
        <v>1.3083000000000001E-3</v>
      </c>
      <c r="I943" s="468">
        <v>0</v>
      </c>
      <c r="J943" s="471">
        <v>0</v>
      </c>
      <c r="N943" s="463"/>
      <c r="O943" s="463"/>
      <c r="R943" s="462"/>
    </row>
    <row r="944" spans="1:18" s="461" customFormat="1">
      <c r="A944" s="466" t="s">
        <v>319</v>
      </c>
      <c r="B944" s="467" t="s">
        <v>538</v>
      </c>
      <c r="C944" s="467" t="s">
        <v>338</v>
      </c>
      <c r="D944" s="466" t="s">
        <v>539</v>
      </c>
      <c r="E944" s="467">
        <v>201505</v>
      </c>
      <c r="F944" s="468">
        <v>0.05</v>
      </c>
      <c r="G944" s="466">
        <v>5</v>
      </c>
      <c r="H944" s="469">
        <v>1.3083000000000001E-3</v>
      </c>
      <c r="I944" s="468">
        <v>0</v>
      </c>
      <c r="J944" s="471">
        <v>0</v>
      </c>
      <c r="N944" s="463"/>
      <c r="O944" s="463"/>
      <c r="R944" s="462"/>
    </row>
    <row r="945" spans="1:18" s="461" customFormat="1">
      <c r="A945" s="466" t="s">
        <v>319</v>
      </c>
      <c r="B945" s="467" t="s">
        <v>538</v>
      </c>
      <c r="C945" s="467" t="s">
        <v>338</v>
      </c>
      <c r="D945" s="466" t="s">
        <v>539</v>
      </c>
      <c r="E945" s="467">
        <v>201506</v>
      </c>
      <c r="F945" s="468">
        <v>0.03</v>
      </c>
      <c r="G945" s="466">
        <v>4</v>
      </c>
      <c r="H945" s="469">
        <v>1.3083000000000001E-3</v>
      </c>
      <c r="I945" s="468">
        <v>0</v>
      </c>
      <c r="J945" s="471">
        <v>0</v>
      </c>
      <c r="N945" s="463"/>
      <c r="O945" s="463"/>
      <c r="R945" s="462"/>
    </row>
    <row r="946" spans="1:18" s="461" customFormat="1">
      <c r="A946" s="466" t="s">
        <v>319</v>
      </c>
      <c r="B946" s="467" t="s">
        <v>540</v>
      </c>
      <c r="C946" s="467" t="s">
        <v>338</v>
      </c>
      <c r="D946" s="466" t="s">
        <v>541</v>
      </c>
      <c r="E946" s="467">
        <v>201503</v>
      </c>
      <c r="F946" s="468">
        <v>-9.93</v>
      </c>
      <c r="G946" s="466">
        <v>7</v>
      </c>
      <c r="H946" s="469">
        <v>1.3083000000000001E-3</v>
      </c>
      <c r="I946" s="468">
        <v>-0.09</v>
      </c>
      <c r="J946" s="471">
        <v>-0.16</v>
      </c>
      <c r="N946" s="463"/>
      <c r="O946" s="463"/>
      <c r="R946" s="462"/>
    </row>
    <row r="947" spans="1:18" s="461" customFormat="1">
      <c r="A947" s="466" t="s">
        <v>319</v>
      </c>
      <c r="B947" s="467" t="s">
        <v>540</v>
      </c>
      <c r="C947" s="467" t="s">
        <v>338</v>
      </c>
      <c r="D947" s="466" t="s">
        <v>541</v>
      </c>
      <c r="E947" s="467">
        <v>201503</v>
      </c>
      <c r="F947" s="468">
        <v>-0.87</v>
      </c>
      <c r="G947" s="466">
        <v>7</v>
      </c>
      <c r="H947" s="469">
        <v>1.3083000000000001E-3</v>
      </c>
      <c r="I947" s="468">
        <v>-0.01</v>
      </c>
      <c r="J947" s="471">
        <v>-0.01</v>
      </c>
      <c r="N947" s="463"/>
      <c r="O947" s="463"/>
      <c r="R947" s="462"/>
    </row>
    <row r="948" spans="1:18" s="461" customFormat="1">
      <c r="A948" s="466" t="s">
        <v>319</v>
      </c>
      <c r="B948" s="467" t="s">
        <v>540</v>
      </c>
      <c r="C948" s="467" t="s">
        <v>338</v>
      </c>
      <c r="D948" s="466" t="s">
        <v>541</v>
      </c>
      <c r="E948" s="467">
        <v>201504</v>
      </c>
      <c r="F948" s="468">
        <v>3.64</v>
      </c>
      <c r="G948" s="466">
        <v>6</v>
      </c>
      <c r="H948" s="469">
        <v>1.3083000000000001E-3</v>
      </c>
      <c r="I948" s="468">
        <v>0.03</v>
      </c>
      <c r="J948" s="471">
        <v>0.06</v>
      </c>
      <c r="N948" s="463"/>
      <c r="O948" s="463"/>
      <c r="R948" s="462"/>
    </row>
    <row r="949" spans="1:18" s="461" customFormat="1">
      <c r="A949" s="466" t="s">
        <v>319</v>
      </c>
      <c r="B949" s="467" t="s">
        <v>540</v>
      </c>
      <c r="C949" s="467" t="s">
        <v>338</v>
      </c>
      <c r="D949" s="466" t="s">
        <v>541</v>
      </c>
      <c r="E949" s="467">
        <v>201504</v>
      </c>
      <c r="F949" s="468">
        <v>0.37</v>
      </c>
      <c r="G949" s="466">
        <v>6</v>
      </c>
      <c r="H949" s="469">
        <v>1.3083000000000001E-3</v>
      </c>
      <c r="I949" s="468">
        <v>0</v>
      </c>
      <c r="J949" s="471">
        <v>0.01</v>
      </c>
      <c r="N949" s="463"/>
      <c r="O949" s="463"/>
      <c r="R949" s="462"/>
    </row>
    <row r="950" spans="1:18" s="461" customFormat="1">
      <c r="A950" s="466" t="s">
        <v>319</v>
      </c>
      <c r="B950" s="467" t="s">
        <v>540</v>
      </c>
      <c r="C950" s="467" t="s">
        <v>338</v>
      </c>
      <c r="D950" s="466" t="s">
        <v>541</v>
      </c>
      <c r="E950" s="467">
        <v>201505</v>
      </c>
      <c r="F950" s="468">
        <v>-1.28</v>
      </c>
      <c r="G950" s="466">
        <v>5</v>
      </c>
      <c r="H950" s="469">
        <v>1.3083000000000001E-3</v>
      </c>
      <c r="I950" s="468">
        <v>-0.01</v>
      </c>
      <c r="J950" s="471">
        <v>-0.02</v>
      </c>
      <c r="N950" s="463"/>
      <c r="O950" s="463"/>
      <c r="R950" s="462"/>
    </row>
    <row r="951" spans="1:18" s="461" customFormat="1">
      <c r="A951" s="466" t="s">
        <v>319</v>
      </c>
      <c r="B951" s="467" t="s">
        <v>540</v>
      </c>
      <c r="C951" s="467" t="s">
        <v>338</v>
      </c>
      <c r="D951" s="466" t="s">
        <v>541</v>
      </c>
      <c r="E951" s="467">
        <v>201505</v>
      </c>
      <c r="F951" s="468">
        <v>0.01</v>
      </c>
      <c r="G951" s="466">
        <v>5</v>
      </c>
      <c r="H951" s="469">
        <v>1.3083000000000001E-3</v>
      </c>
      <c r="I951" s="468">
        <v>0</v>
      </c>
      <c r="J951" s="471">
        <v>0</v>
      </c>
      <c r="N951" s="463"/>
      <c r="O951" s="463"/>
      <c r="R951" s="462"/>
    </row>
    <row r="952" spans="1:18" s="461" customFormat="1">
      <c r="A952" s="466" t="s">
        <v>319</v>
      </c>
      <c r="B952" s="467" t="s">
        <v>540</v>
      </c>
      <c r="C952" s="467" t="s">
        <v>338</v>
      </c>
      <c r="D952" s="466" t="s">
        <v>541</v>
      </c>
      <c r="E952" s="467">
        <v>201506</v>
      </c>
      <c r="F952" s="468">
        <v>0.08</v>
      </c>
      <c r="G952" s="466">
        <v>4</v>
      </c>
      <c r="H952" s="469">
        <v>1.3083000000000001E-3</v>
      </c>
      <c r="I952" s="468">
        <v>0</v>
      </c>
      <c r="J952" s="471">
        <v>0</v>
      </c>
      <c r="N952" s="463"/>
      <c r="O952" s="463"/>
      <c r="R952" s="462"/>
    </row>
    <row r="953" spans="1:18" s="461" customFormat="1">
      <c r="A953" s="466" t="s">
        <v>319</v>
      </c>
      <c r="B953" s="467" t="s">
        <v>542</v>
      </c>
      <c r="C953" s="467" t="s">
        <v>338</v>
      </c>
      <c r="D953" s="466" t="s">
        <v>543</v>
      </c>
      <c r="E953" s="467">
        <v>201503</v>
      </c>
      <c r="F953" s="468">
        <v>-7.83</v>
      </c>
      <c r="G953" s="466">
        <v>7</v>
      </c>
      <c r="H953" s="469">
        <v>1.3083000000000001E-3</v>
      </c>
      <c r="I953" s="468">
        <v>-7.0000000000000007E-2</v>
      </c>
      <c r="J953" s="471">
        <v>-0.12</v>
      </c>
      <c r="N953" s="463"/>
      <c r="O953" s="463"/>
      <c r="R953" s="462"/>
    </row>
    <row r="954" spans="1:18" s="461" customFormat="1">
      <c r="A954" s="466" t="s">
        <v>319</v>
      </c>
      <c r="B954" s="467" t="s">
        <v>542</v>
      </c>
      <c r="C954" s="467" t="s">
        <v>338</v>
      </c>
      <c r="D954" s="466" t="s">
        <v>543</v>
      </c>
      <c r="E954" s="467">
        <v>201503</v>
      </c>
      <c r="F954" s="468">
        <v>-0.51</v>
      </c>
      <c r="G954" s="466">
        <v>7</v>
      </c>
      <c r="H954" s="469">
        <v>1.3083000000000001E-3</v>
      </c>
      <c r="I954" s="468">
        <v>0</v>
      </c>
      <c r="J954" s="471">
        <v>-0.01</v>
      </c>
      <c r="N954" s="463"/>
      <c r="O954" s="463"/>
      <c r="R954" s="462"/>
    </row>
    <row r="955" spans="1:18" s="461" customFormat="1">
      <c r="A955" s="466" t="s">
        <v>319</v>
      </c>
      <c r="B955" s="467" t="s">
        <v>542</v>
      </c>
      <c r="C955" s="467" t="s">
        <v>338</v>
      </c>
      <c r="D955" s="466" t="s">
        <v>543</v>
      </c>
      <c r="E955" s="467">
        <v>201504</v>
      </c>
      <c r="F955" s="468">
        <v>19.54</v>
      </c>
      <c r="G955" s="466">
        <v>6</v>
      </c>
      <c r="H955" s="469">
        <v>1.3083000000000001E-3</v>
      </c>
      <c r="I955" s="468">
        <v>0.15</v>
      </c>
      <c r="J955" s="471">
        <v>0.31</v>
      </c>
      <c r="N955" s="463"/>
      <c r="O955" s="463"/>
      <c r="R955" s="462"/>
    </row>
    <row r="956" spans="1:18" s="461" customFormat="1">
      <c r="A956" s="466" t="s">
        <v>319</v>
      </c>
      <c r="B956" s="467" t="s">
        <v>542</v>
      </c>
      <c r="C956" s="467" t="s">
        <v>338</v>
      </c>
      <c r="D956" s="466" t="s">
        <v>543</v>
      </c>
      <c r="E956" s="467">
        <v>201504</v>
      </c>
      <c r="F956" s="468">
        <v>1.26</v>
      </c>
      <c r="G956" s="466">
        <v>6</v>
      </c>
      <c r="H956" s="469">
        <v>1.3083000000000001E-3</v>
      </c>
      <c r="I956" s="468">
        <v>0.01</v>
      </c>
      <c r="J956" s="471">
        <v>0.02</v>
      </c>
      <c r="N956" s="463"/>
      <c r="O956" s="463"/>
      <c r="R956" s="462"/>
    </row>
    <row r="957" spans="1:18" s="461" customFormat="1">
      <c r="A957" s="466" t="s">
        <v>319</v>
      </c>
      <c r="B957" s="467" t="s">
        <v>542</v>
      </c>
      <c r="C957" s="467" t="s">
        <v>338</v>
      </c>
      <c r="D957" s="466" t="s">
        <v>543</v>
      </c>
      <c r="E957" s="467">
        <v>201505</v>
      </c>
      <c r="F957" s="468">
        <v>1.74</v>
      </c>
      <c r="G957" s="466">
        <v>5</v>
      </c>
      <c r="H957" s="469">
        <v>1.3083000000000001E-3</v>
      </c>
      <c r="I957" s="468">
        <v>0.01</v>
      </c>
      <c r="J957" s="471">
        <v>0.03</v>
      </c>
      <c r="N957" s="463"/>
      <c r="O957" s="463"/>
      <c r="R957" s="462"/>
    </row>
    <row r="958" spans="1:18" s="461" customFormat="1">
      <c r="A958" s="466" t="s">
        <v>319</v>
      </c>
      <c r="B958" s="467" t="s">
        <v>542</v>
      </c>
      <c r="C958" s="467" t="s">
        <v>338</v>
      </c>
      <c r="D958" s="466" t="s">
        <v>543</v>
      </c>
      <c r="E958" s="467">
        <v>201505</v>
      </c>
      <c r="F958" s="468">
        <v>7.0000000000000007E-2</v>
      </c>
      <c r="G958" s="466">
        <v>5</v>
      </c>
      <c r="H958" s="469">
        <v>1.3083000000000001E-3</v>
      </c>
      <c r="I958" s="468">
        <v>0</v>
      </c>
      <c r="J958" s="471">
        <v>0</v>
      </c>
      <c r="N958" s="463"/>
      <c r="O958" s="463"/>
      <c r="R958" s="462"/>
    </row>
    <row r="959" spans="1:18" s="461" customFormat="1">
      <c r="A959" s="466" t="s">
        <v>319</v>
      </c>
      <c r="B959" s="467" t="s">
        <v>542</v>
      </c>
      <c r="C959" s="467" t="s">
        <v>338</v>
      </c>
      <c r="D959" s="466" t="s">
        <v>543</v>
      </c>
      <c r="E959" s="467">
        <v>201506</v>
      </c>
      <c r="F959" s="468">
        <v>2.87</v>
      </c>
      <c r="G959" s="466">
        <v>4</v>
      </c>
      <c r="H959" s="469">
        <v>1.3083000000000001E-3</v>
      </c>
      <c r="I959" s="468">
        <v>0.02</v>
      </c>
      <c r="J959" s="471">
        <v>0.05</v>
      </c>
      <c r="N959" s="463"/>
      <c r="O959" s="463"/>
      <c r="R959" s="462"/>
    </row>
    <row r="960" spans="1:18" s="461" customFormat="1">
      <c r="A960" s="466" t="s">
        <v>319</v>
      </c>
      <c r="B960" s="467" t="s">
        <v>542</v>
      </c>
      <c r="C960" s="467" t="s">
        <v>338</v>
      </c>
      <c r="D960" s="466" t="s">
        <v>543</v>
      </c>
      <c r="E960" s="467">
        <v>201506</v>
      </c>
      <c r="F960" s="468">
        <v>0.17</v>
      </c>
      <c r="G960" s="466">
        <v>4</v>
      </c>
      <c r="H960" s="469">
        <v>1.3083000000000001E-3</v>
      </c>
      <c r="I960" s="468">
        <v>0</v>
      </c>
      <c r="J960" s="471">
        <v>0</v>
      </c>
      <c r="N960" s="463"/>
      <c r="O960" s="463"/>
      <c r="R960" s="462"/>
    </row>
    <row r="961" spans="1:18" s="461" customFormat="1">
      <c r="A961" s="466" t="s">
        <v>319</v>
      </c>
      <c r="B961" s="467" t="s">
        <v>544</v>
      </c>
      <c r="C961" s="467" t="s">
        <v>338</v>
      </c>
      <c r="D961" s="466" t="s">
        <v>545</v>
      </c>
      <c r="E961" s="467">
        <v>201503</v>
      </c>
      <c r="F961" s="468">
        <v>4.3499999999999996</v>
      </c>
      <c r="G961" s="466">
        <v>7</v>
      </c>
      <c r="H961" s="469">
        <v>1.3083000000000001E-3</v>
      </c>
      <c r="I961" s="468">
        <v>0.04</v>
      </c>
      <c r="J961" s="471">
        <v>7.0000000000000007E-2</v>
      </c>
      <c r="N961" s="463"/>
      <c r="O961" s="463"/>
      <c r="R961" s="462"/>
    </row>
    <row r="962" spans="1:18" s="461" customFormat="1">
      <c r="A962" s="466" t="s">
        <v>319</v>
      </c>
      <c r="B962" s="467" t="s">
        <v>544</v>
      </c>
      <c r="C962" s="467" t="s">
        <v>338</v>
      </c>
      <c r="D962" s="466" t="s">
        <v>545</v>
      </c>
      <c r="E962" s="467">
        <v>201503</v>
      </c>
      <c r="F962" s="468">
        <v>7.0000000000000007E-2</v>
      </c>
      <c r="G962" s="466">
        <v>7</v>
      </c>
      <c r="H962" s="469">
        <v>1.3083000000000001E-3</v>
      </c>
      <c r="I962" s="468">
        <v>0</v>
      </c>
      <c r="J962" s="471">
        <v>0</v>
      </c>
      <c r="N962" s="463"/>
      <c r="O962" s="463"/>
      <c r="R962" s="462"/>
    </row>
    <row r="963" spans="1:18" s="461" customFormat="1">
      <c r="A963" s="466" t="s">
        <v>319</v>
      </c>
      <c r="B963" s="467" t="s">
        <v>544</v>
      </c>
      <c r="C963" s="467" t="s">
        <v>338</v>
      </c>
      <c r="D963" s="466" t="s">
        <v>545</v>
      </c>
      <c r="E963" s="467">
        <v>201504</v>
      </c>
      <c r="F963" s="468">
        <v>-15.5</v>
      </c>
      <c r="G963" s="466">
        <v>6</v>
      </c>
      <c r="H963" s="469">
        <v>1.3083000000000001E-3</v>
      </c>
      <c r="I963" s="468">
        <v>-0.12</v>
      </c>
      <c r="J963" s="471">
        <v>-0.24</v>
      </c>
      <c r="N963" s="463"/>
      <c r="O963" s="463"/>
      <c r="R963" s="462"/>
    </row>
    <row r="964" spans="1:18" s="461" customFormat="1">
      <c r="A964" s="466" t="s">
        <v>319</v>
      </c>
      <c r="B964" s="467" t="s">
        <v>544</v>
      </c>
      <c r="C964" s="467" t="s">
        <v>338</v>
      </c>
      <c r="D964" s="466" t="s">
        <v>545</v>
      </c>
      <c r="E964" s="467">
        <v>201504</v>
      </c>
      <c r="F964" s="468">
        <v>-0.37</v>
      </c>
      <c r="G964" s="466">
        <v>6</v>
      </c>
      <c r="H964" s="469">
        <v>1.3083000000000001E-3</v>
      </c>
      <c r="I964" s="468">
        <v>0</v>
      </c>
      <c r="J964" s="471">
        <v>-0.01</v>
      </c>
      <c r="N964" s="463"/>
      <c r="O964" s="463"/>
      <c r="R964" s="462"/>
    </row>
    <row r="965" spans="1:18" s="461" customFormat="1">
      <c r="A965" s="466" t="s">
        <v>319</v>
      </c>
      <c r="B965" s="467" t="s">
        <v>544</v>
      </c>
      <c r="C965" s="467" t="s">
        <v>338</v>
      </c>
      <c r="D965" s="466" t="s">
        <v>545</v>
      </c>
      <c r="E965" s="467">
        <v>201505</v>
      </c>
      <c r="F965" s="468">
        <v>-0.37</v>
      </c>
      <c r="G965" s="466">
        <v>5</v>
      </c>
      <c r="H965" s="469">
        <v>1.3083000000000001E-3</v>
      </c>
      <c r="I965" s="468">
        <v>0</v>
      </c>
      <c r="J965" s="471">
        <v>-0.01</v>
      </c>
      <c r="N965" s="463"/>
      <c r="O965" s="463"/>
      <c r="R965" s="462"/>
    </row>
    <row r="966" spans="1:18" s="461" customFormat="1">
      <c r="A966" s="466" t="s">
        <v>319</v>
      </c>
      <c r="B966" s="467" t="s">
        <v>544</v>
      </c>
      <c r="C966" s="467" t="s">
        <v>338</v>
      </c>
      <c r="D966" s="466" t="s">
        <v>545</v>
      </c>
      <c r="E966" s="467">
        <v>201505</v>
      </c>
      <c r="F966" s="468">
        <v>-0.01</v>
      </c>
      <c r="G966" s="466">
        <v>5</v>
      </c>
      <c r="H966" s="469">
        <v>1.3083000000000001E-3</v>
      </c>
      <c r="I966" s="468">
        <v>0</v>
      </c>
      <c r="J966" s="471">
        <v>0</v>
      </c>
      <c r="N966" s="463"/>
      <c r="O966" s="463"/>
      <c r="R966" s="462"/>
    </row>
    <row r="967" spans="1:18" s="461" customFormat="1">
      <c r="A967" s="466" t="s">
        <v>319</v>
      </c>
      <c r="B967" s="467" t="s">
        <v>544</v>
      </c>
      <c r="C967" s="467" t="s">
        <v>338</v>
      </c>
      <c r="D967" s="466" t="s">
        <v>545</v>
      </c>
      <c r="E967" s="467">
        <v>201506</v>
      </c>
      <c r="F967" s="468">
        <v>2.15</v>
      </c>
      <c r="G967" s="466">
        <v>4</v>
      </c>
      <c r="H967" s="469">
        <v>1.3083000000000001E-3</v>
      </c>
      <c r="I967" s="468">
        <v>0.01</v>
      </c>
      <c r="J967" s="471">
        <v>0.03</v>
      </c>
      <c r="N967" s="463"/>
      <c r="O967" s="463"/>
      <c r="R967" s="462"/>
    </row>
    <row r="968" spans="1:18" s="461" customFormat="1">
      <c r="A968" s="466" t="s">
        <v>319</v>
      </c>
      <c r="B968" s="467" t="s">
        <v>544</v>
      </c>
      <c r="C968" s="467" t="s">
        <v>338</v>
      </c>
      <c r="D968" s="466" t="s">
        <v>545</v>
      </c>
      <c r="E968" s="467">
        <v>201506</v>
      </c>
      <c r="F968" s="468">
        <v>0.05</v>
      </c>
      <c r="G968" s="466">
        <v>4</v>
      </c>
      <c r="H968" s="469">
        <v>1.3083000000000001E-3</v>
      </c>
      <c r="I968" s="468">
        <v>0</v>
      </c>
      <c r="J968" s="471">
        <v>0</v>
      </c>
      <c r="N968" s="463"/>
      <c r="O968" s="463"/>
      <c r="R968" s="462"/>
    </row>
    <row r="969" spans="1:18" s="461" customFormat="1">
      <c r="A969" s="466" t="s">
        <v>319</v>
      </c>
      <c r="B969" s="467" t="s">
        <v>546</v>
      </c>
      <c r="C969" s="467" t="s">
        <v>338</v>
      </c>
      <c r="D969" s="466" t="s">
        <v>547</v>
      </c>
      <c r="E969" s="467">
        <v>201503</v>
      </c>
      <c r="F969" s="468">
        <v>-10.27</v>
      </c>
      <c r="G969" s="466">
        <v>7</v>
      </c>
      <c r="H969" s="469">
        <v>1.3083000000000001E-3</v>
      </c>
      <c r="I969" s="468">
        <v>-0.09</v>
      </c>
      <c r="J969" s="471">
        <v>-0.16</v>
      </c>
      <c r="N969" s="463"/>
      <c r="O969" s="463"/>
      <c r="R969" s="462"/>
    </row>
    <row r="970" spans="1:18" s="461" customFormat="1">
      <c r="A970" s="466" t="s">
        <v>319</v>
      </c>
      <c r="B970" s="467" t="s">
        <v>546</v>
      </c>
      <c r="C970" s="467" t="s">
        <v>338</v>
      </c>
      <c r="D970" s="466" t="s">
        <v>547</v>
      </c>
      <c r="E970" s="467">
        <v>201503</v>
      </c>
      <c r="F970" s="468">
        <v>-0.44</v>
      </c>
      <c r="G970" s="466">
        <v>7</v>
      </c>
      <c r="H970" s="469">
        <v>1.3083000000000001E-3</v>
      </c>
      <c r="I970" s="468">
        <v>0</v>
      </c>
      <c r="J970" s="471">
        <v>-0.01</v>
      </c>
      <c r="N970" s="463"/>
      <c r="O970" s="463"/>
      <c r="R970" s="462"/>
    </row>
    <row r="971" spans="1:18" s="461" customFormat="1">
      <c r="A971" s="466" t="s">
        <v>319</v>
      </c>
      <c r="B971" s="470" t="s">
        <v>546</v>
      </c>
      <c r="C971" s="467" t="s">
        <v>338</v>
      </c>
      <c r="D971" s="472" t="s">
        <v>547</v>
      </c>
      <c r="E971" s="470">
        <v>201504</v>
      </c>
      <c r="F971" s="473">
        <v>28.37</v>
      </c>
      <c r="G971" s="466">
        <v>6</v>
      </c>
      <c r="H971" s="469">
        <v>1.3083000000000001E-3</v>
      </c>
      <c r="I971" s="468">
        <v>0.22</v>
      </c>
      <c r="J971" s="471">
        <v>0.45</v>
      </c>
      <c r="N971" s="463"/>
      <c r="O971" s="463"/>
      <c r="R971" s="462"/>
    </row>
    <row r="972" spans="1:18" s="461" customFormat="1">
      <c r="A972" s="466" t="s">
        <v>319</v>
      </c>
      <c r="B972" s="467" t="s">
        <v>546</v>
      </c>
      <c r="C972" s="467" t="s">
        <v>338</v>
      </c>
      <c r="D972" s="466" t="s">
        <v>547</v>
      </c>
      <c r="E972" s="467">
        <v>201504</v>
      </c>
      <c r="F972" s="468">
        <v>1.22</v>
      </c>
      <c r="G972" s="466">
        <v>6</v>
      </c>
      <c r="H972" s="469">
        <v>1.3083000000000001E-3</v>
      </c>
      <c r="I972" s="468">
        <v>0.01</v>
      </c>
      <c r="J972" s="471">
        <v>0.02</v>
      </c>
      <c r="N972" s="463"/>
      <c r="O972" s="463"/>
      <c r="R972" s="462"/>
    </row>
    <row r="973" spans="1:18" s="461" customFormat="1">
      <c r="A973" s="466" t="s">
        <v>319</v>
      </c>
      <c r="B973" s="467" t="s">
        <v>546</v>
      </c>
      <c r="C973" s="467" t="s">
        <v>338</v>
      </c>
      <c r="D973" s="466" t="s">
        <v>547</v>
      </c>
      <c r="E973" s="467">
        <v>201505</v>
      </c>
      <c r="F973" s="468">
        <v>2.67</v>
      </c>
      <c r="G973" s="466">
        <v>5</v>
      </c>
      <c r="H973" s="469">
        <v>1.3083000000000001E-3</v>
      </c>
      <c r="I973" s="468">
        <v>0.02</v>
      </c>
      <c r="J973" s="471">
        <v>0.04</v>
      </c>
      <c r="N973" s="463"/>
      <c r="O973" s="463"/>
      <c r="R973" s="462"/>
    </row>
    <row r="974" spans="1:18" s="461" customFormat="1">
      <c r="A974" s="466" t="s">
        <v>319</v>
      </c>
      <c r="B974" s="467" t="s">
        <v>546</v>
      </c>
      <c r="C974" s="467" t="s">
        <v>338</v>
      </c>
      <c r="D974" s="466" t="s">
        <v>547</v>
      </c>
      <c r="E974" s="467">
        <v>201505</v>
      </c>
      <c r="F974" s="468">
        <v>0.1</v>
      </c>
      <c r="G974" s="466">
        <v>5</v>
      </c>
      <c r="H974" s="469">
        <v>1.3083000000000001E-3</v>
      </c>
      <c r="I974" s="468">
        <v>0</v>
      </c>
      <c r="J974" s="471">
        <v>0</v>
      </c>
      <c r="N974" s="463"/>
      <c r="O974" s="463"/>
      <c r="R974" s="462"/>
    </row>
    <row r="975" spans="1:18" s="461" customFormat="1">
      <c r="A975" s="466" t="s">
        <v>319</v>
      </c>
      <c r="B975" s="467" t="s">
        <v>546</v>
      </c>
      <c r="C975" s="467" t="s">
        <v>338</v>
      </c>
      <c r="D975" s="466" t="s">
        <v>547</v>
      </c>
      <c r="E975" s="467">
        <v>201506</v>
      </c>
      <c r="F975" s="468">
        <v>4.16</v>
      </c>
      <c r="G975" s="466">
        <v>4</v>
      </c>
      <c r="H975" s="469">
        <v>1.3083000000000001E-3</v>
      </c>
      <c r="I975" s="468">
        <v>0.02</v>
      </c>
      <c r="J975" s="471">
        <v>7.0000000000000007E-2</v>
      </c>
      <c r="N975" s="463"/>
      <c r="O975" s="463"/>
      <c r="R975" s="462"/>
    </row>
    <row r="976" spans="1:18" s="461" customFormat="1">
      <c r="A976" s="466" t="s">
        <v>319</v>
      </c>
      <c r="B976" s="467" t="s">
        <v>546</v>
      </c>
      <c r="C976" s="467" t="s">
        <v>338</v>
      </c>
      <c r="D976" s="466" t="s">
        <v>547</v>
      </c>
      <c r="E976" s="467">
        <v>201506</v>
      </c>
      <c r="F976" s="468">
        <v>0.17</v>
      </c>
      <c r="G976" s="466">
        <v>4</v>
      </c>
      <c r="H976" s="469">
        <v>1.3083000000000001E-3</v>
      </c>
      <c r="I976" s="468">
        <v>0</v>
      </c>
      <c r="J976" s="471">
        <v>0</v>
      </c>
      <c r="N976" s="463"/>
      <c r="O976" s="463"/>
      <c r="R976" s="462"/>
    </row>
    <row r="977" spans="1:18" s="461" customFormat="1">
      <c r="A977" s="466" t="s">
        <v>319</v>
      </c>
      <c r="B977" s="467" t="s">
        <v>548</v>
      </c>
      <c r="C977" s="467" t="s">
        <v>338</v>
      </c>
      <c r="D977" s="466" t="s">
        <v>549</v>
      </c>
      <c r="E977" s="467">
        <v>201503</v>
      </c>
      <c r="F977" s="468">
        <v>-5.38</v>
      </c>
      <c r="G977" s="466">
        <v>7</v>
      </c>
      <c r="H977" s="469">
        <v>1.3083000000000001E-3</v>
      </c>
      <c r="I977" s="468">
        <v>-0.05</v>
      </c>
      <c r="J977" s="471">
        <v>-0.08</v>
      </c>
      <c r="N977" s="463"/>
      <c r="O977" s="463"/>
      <c r="R977" s="462"/>
    </row>
    <row r="978" spans="1:18" s="461" customFormat="1">
      <c r="A978" s="466" t="s">
        <v>319</v>
      </c>
      <c r="B978" s="467" t="s">
        <v>548</v>
      </c>
      <c r="C978" s="467" t="s">
        <v>338</v>
      </c>
      <c r="D978" s="466" t="s">
        <v>549</v>
      </c>
      <c r="E978" s="467">
        <v>201503</v>
      </c>
      <c r="F978" s="468">
        <v>-0.25</v>
      </c>
      <c r="G978" s="466">
        <v>7</v>
      </c>
      <c r="H978" s="469">
        <v>1.3083000000000001E-3</v>
      </c>
      <c r="I978" s="468">
        <v>0</v>
      </c>
      <c r="J978" s="471">
        <v>0</v>
      </c>
      <c r="N978" s="463"/>
      <c r="O978" s="463"/>
      <c r="R978" s="462"/>
    </row>
    <row r="979" spans="1:18" s="461" customFormat="1">
      <c r="A979" s="466" t="s">
        <v>319</v>
      </c>
      <c r="B979" s="467" t="s">
        <v>548</v>
      </c>
      <c r="C979" s="467" t="s">
        <v>338</v>
      </c>
      <c r="D979" s="466" t="s">
        <v>549</v>
      </c>
      <c r="E979" s="467">
        <v>201504</v>
      </c>
      <c r="F979" s="468">
        <v>13.88</v>
      </c>
      <c r="G979" s="466">
        <v>6</v>
      </c>
      <c r="H979" s="469">
        <v>1.3083000000000001E-3</v>
      </c>
      <c r="I979" s="468">
        <v>0.11</v>
      </c>
      <c r="J979" s="471">
        <v>0.22</v>
      </c>
      <c r="N979" s="463"/>
      <c r="O979" s="463"/>
      <c r="R979" s="462"/>
    </row>
    <row r="980" spans="1:18" s="461" customFormat="1">
      <c r="A980" s="466" t="s">
        <v>319</v>
      </c>
      <c r="B980" s="467" t="s">
        <v>548</v>
      </c>
      <c r="C980" s="467" t="s">
        <v>338</v>
      </c>
      <c r="D980" s="466" t="s">
        <v>549</v>
      </c>
      <c r="E980" s="467">
        <v>201504</v>
      </c>
      <c r="F980" s="468">
        <v>0.32</v>
      </c>
      <c r="G980" s="466">
        <v>6</v>
      </c>
      <c r="H980" s="469">
        <v>1.3083000000000001E-3</v>
      </c>
      <c r="I980" s="468">
        <v>0</v>
      </c>
      <c r="J980" s="471">
        <v>0.01</v>
      </c>
      <c r="N980" s="463"/>
      <c r="O980" s="463"/>
      <c r="R980" s="462"/>
    </row>
    <row r="981" spans="1:18" s="461" customFormat="1">
      <c r="A981" s="466" t="s">
        <v>319</v>
      </c>
      <c r="B981" s="467" t="s">
        <v>548</v>
      </c>
      <c r="C981" s="467" t="s">
        <v>338</v>
      </c>
      <c r="D981" s="466" t="s">
        <v>549</v>
      </c>
      <c r="E981" s="467">
        <v>201505</v>
      </c>
      <c r="F981" s="468">
        <v>1.2</v>
      </c>
      <c r="G981" s="466">
        <v>5</v>
      </c>
      <c r="H981" s="469">
        <v>1.3083000000000001E-3</v>
      </c>
      <c r="I981" s="468">
        <v>0.01</v>
      </c>
      <c r="J981" s="471">
        <v>0.02</v>
      </c>
      <c r="N981" s="463"/>
      <c r="O981" s="463"/>
      <c r="R981" s="462"/>
    </row>
    <row r="982" spans="1:18" s="461" customFormat="1">
      <c r="A982" s="466" t="s">
        <v>319</v>
      </c>
      <c r="B982" s="467" t="s">
        <v>548</v>
      </c>
      <c r="C982" s="467" t="s">
        <v>338</v>
      </c>
      <c r="D982" s="466" t="s">
        <v>549</v>
      </c>
      <c r="E982" s="467">
        <v>201505</v>
      </c>
      <c r="F982" s="468">
        <v>0.03</v>
      </c>
      <c r="G982" s="466">
        <v>5</v>
      </c>
      <c r="H982" s="469">
        <v>1.3083000000000001E-3</v>
      </c>
      <c r="I982" s="468">
        <v>0</v>
      </c>
      <c r="J982" s="471">
        <v>0</v>
      </c>
      <c r="N982" s="463"/>
      <c r="O982" s="463"/>
      <c r="R982" s="462"/>
    </row>
    <row r="983" spans="1:18" s="461" customFormat="1">
      <c r="A983" s="466" t="s">
        <v>319</v>
      </c>
      <c r="B983" s="467" t="s">
        <v>548</v>
      </c>
      <c r="C983" s="467" t="s">
        <v>338</v>
      </c>
      <c r="D983" s="466" t="s">
        <v>814</v>
      </c>
      <c r="E983" s="467">
        <v>201506</v>
      </c>
      <c r="F983" s="468">
        <v>2.02</v>
      </c>
      <c r="G983" s="466">
        <v>4</v>
      </c>
      <c r="H983" s="469">
        <v>1.3083000000000001E-3</v>
      </c>
      <c r="I983" s="468">
        <v>0.01</v>
      </c>
      <c r="J983" s="471">
        <v>0.03</v>
      </c>
      <c r="N983" s="463"/>
      <c r="O983" s="463"/>
      <c r="R983" s="462"/>
    </row>
    <row r="984" spans="1:18" s="461" customFormat="1">
      <c r="A984" s="466" t="s">
        <v>319</v>
      </c>
      <c r="B984" s="467" t="s">
        <v>548</v>
      </c>
      <c r="C984" s="467" t="s">
        <v>338</v>
      </c>
      <c r="D984" s="466" t="s">
        <v>814</v>
      </c>
      <c r="E984" s="467">
        <v>201506</v>
      </c>
      <c r="F984" s="468">
        <v>0.04</v>
      </c>
      <c r="G984" s="466">
        <v>4</v>
      </c>
      <c r="H984" s="469">
        <v>1.3083000000000001E-3</v>
      </c>
      <c r="I984" s="468">
        <v>0</v>
      </c>
      <c r="J984" s="471">
        <v>0</v>
      </c>
      <c r="N984" s="463"/>
      <c r="O984" s="463"/>
      <c r="R984" s="462"/>
    </row>
    <row r="985" spans="1:18" s="461" customFormat="1">
      <c r="A985" s="466" t="s">
        <v>319</v>
      </c>
      <c r="B985" s="467" t="s">
        <v>550</v>
      </c>
      <c r="C985" s="467" t="s">
        <v>335</v>
      </c>
      <c r="D985" s="466" t="s">
        <v>551</v>
      </c>
      <c r="E985" s="467">
        <v>201503</v>
      </c>
      <c r="F985" s="468">
        <v>-1.84</v>
      </c>
      <c r="G985" s="466">
        <v>7</v>
      </c>
      <c r="H985" s="469">
        <v>1.3083000000000001E-3</v>
      </c>
      <c r="I985" s="468">
        <v>-0.02</v>
      </c>
      <c r="J985" s="471">
        <v>-0.03</v>
      </c>
      <c r="N985" s="463"/>
      <c r="O985" s="463"/>
      <c r="R985" s="462"/>
    </row>
    <row r="986" spans="1:18" s="461" customFormat="1">
      <c r="A986" s="466" t="s">
        <v>319</v>
      </c>
      <c r="B986" s="467" t="s">
        <v>550</v>
      </c>
      <c r="C986" s="467" t="s">
        <v>335</v>
      </c>
      <c r="D986" s="466" t="s">
        <v>551</v>
      </c>
      <c r="E986" s="467">
        <v>201503</v>
      </c>
      <c r="F986" s="468">
        <v>-7.0000000000000007E-2</v>
      </c>
      <c r="G986" s="466">
        <v>7</v>
      </c>
      <c r="H986" s="469">
        <v>1.3083000000000001E-3</v>
      </c>
      <c r="I986" s="468">
        <v>0</v>
      </c>
      <c r="J986" s="471">
        <v>0</v>
      </c>
      <c r="N986" s="463"/>
      <c r="O986" s="463"/>
      <c r="R986" s="462"/>
    </row>
    <row r="987" spans="1:18" s="461" customFormat="1">
      <c r="A987" s="466" t="s">
        <v>319</v>
      </c>
      <c r="B987" s="467" t="s">
        <v>550</v>
      </c>
      <c r="C987" s="467" t="s">
        <v>335</v>
      </c>
      <c r="D987" s="466" t="s">
        <v>551</v>
      </c>
      <c r="E987" s="467">
        <v>201504</v>
      </c>
      <c r="F987" s="468">
        <v>-1.1299999999999999</v>
      </c>
      <c r="G987" s="466">
        <v>6</v>
      </c>
      <c r="H987" s="469">
        <v>1.3083000000000001E-3</v>
      </c>
      <c r="I987" s="468">
        <v>-0.01</v>
      </c>
      <c r="J987" s="471">
        <v>-0.02</v>
      </c>
      <c r="N987" s="463"/>
      <c r="O987" s="463"/>
      <c r="R987" s="462"/>
    </row>
    <row r="988" spans="1:18" s="461" customFormat="1">
      <c r="A988" s="466" t="s">
        <v>319</v>
      </c>
      <c r="B988" s="467" t="s">
        <v>550</v>
      </c>
      <c r="C988" s="467" t="s">
        <v>335</v>
      </c>
      <c r="D988" s="466" t="s">
        <v>551</v>
      </c>
      <c r="E988" s="467">
        <v>201505</v>
      </c>
      <c r="F988" s="468">
        <v>-0.6</v>
      </c>
      <c r="G988" s="466">
        <v>5</v>
      </c>
      <c r="H988" s="469">
        <v>1.3083000000000001E-3</v>
      </c>
      <c r="I988" s="468">
        <v>0</v>
      </c>
      <c r="J988" s="471">
        <v>-0.01</v>
      </c>
      <c r="N988" s="463"/>
      <c r="O988" s="463"/>
      <c r="R988" s="462"/>
    </row>
    <row r="989" spans="1:18" s="461" customFormat="1">
      <c r="A989" s="466" t="s">
        <v>319</v>
      </c>
      <c r="B989" s="467" t="s">
        <v>550</v>
      </c>
      <c r="C989" s="467" t="s">
        <v>335</v>
      </c>
      <c r="D989" s="466" t="s">
        <v>551</v>
      </c>
      <c r="E989" s="467">
        <v>201506</v>
      </c>
      <c r="F989" s="468">
        <v>-0.3</v>
      </c>
      <c r="G989" s="466">
        <v>4</v>
      </c>
      <c r="H989" s="469">
        <v>1.3083000000000001E-3</v>
      </c>
      <c r="I989" s="468">
        <v>0</v>
      </c>
      <c r="J989" s="471">
        <v>0</v>
      </c>
      <c r="N989" s="463"/>
      <c r="O989" s="463"/>
      <c r="R989" s="462"/>
    </row>
    <row r="990" spans="1:18" s="461" customFormat="1">
      <c r="A990" s="466" t="s">
        <v>319</v>
      </c>
      <c r="B990" s="467" t="s">
        <v>550</v>
      </c>
      <c r="C990" s="467" t="s">
        <v>335</v>
      </c>
      <c r="D990" s="466" t="s">
        <v>551</v>
      </c>
      <c r="E990" s="467">
        <v>201506</v>
      </c>
      <c r="F990" s="468">
        <v>-0.01</v>
      </c>
      <c r="G990" s="466">
        <v>4</v>
      </c>
      <c r="H990" s="469">
        <v>1.3083000000000001E-3</v>
      </c>
      <c r="I990" s="468">
        <v>0</v>
      </c>
      <c r="J990" s="471">
        <v>0</v>
      </c>
      <c r="N990" s="463"/>
      <c r="O990" s="463"/>
      <c r="R990" s="462"/>
    </row>
    <row r="991" spans="1:18" s="461" customFormat="1">
      <c r="A991" s="466" t="s">
        <v>319</v>
      </c>
      <c r="B991" s="467" t="s">
        <v>552</v>
      </c>
      <c r="C991" s="467" t="s">
        <v>338</v>
      </c>
      <c r="D991" s="466" t="s">
        <v>553</v>
      </c>
      <c r="E991" s="467">
        <v>201503</v>
      </c>
      <c r="F991" s="468">
        <v>-0.76</v>
      </c>
      <c r="G991" s="466">
        <v>7</v>
      </c>
      <c r="H991" s="469">
        <v>1.3083000000000001E-3</v>
      </c>
      <c r="I991" s="468">
        <v>-0.01</v>
      </c>
      <c r="J991" s="471">
        <v>-0.01</v>
      </c>
      <c r="N991" s="463"/>
      <c r="O991" s="463"/>
      <c r="R991" s="462"/>
    </row>
    <row r="992" spans="1:18" s="461" customFormat="1">
      <c r="A992" s="466" t="s">
        <v>319</v>
      </c>
      <c r="B992" s="467" t="s">
        <v>552</v>
      </c>
      <c r="C992" s="467" t="s">
        <v>338</v>
      </c>
      <c r="D992" s="466" t="s">
        <v>553</v>
      </c>
      <c r="E992" s="467">
        <v>201503</v>
      </c>
      <c r="F992" s="468">
        <v>-0.02</v>
      </c>
      <c r="G992" s="466">
        <v>7</v>
      </c>
      <c r="H992" s="469">
        <v>1.3083000000000001E-3</v>
      </c>
      <c r="I992" s="468">
        <v>0</v>
      </c>
      <c r="J992" s="471">
        <v>0</v>
      </c>
      <c r="N992" s="463"/>
      <c r="O992" s="463"/>
      <c r="R992" s="462"/>
    </row>
    <row r="993" spans="1:18" s="461" customFormat="1">
      <c r="A993" s="466" t="s">
        <v>319</v>
      </c>
      <c r="B993" s="467" t="s">
        <v>552</v>
      </c>
      <c r="C993" s="467" t="s">
        <v>338</v>
      </c>
      <c r="D993" s="466" t="s">
        <v>553</v>
      </c>
      <c r="E993" s="467">
        <v>201504</v>
      </c>
      <c r="F993" s="468">
        <v>3.81</v>
      </c>
      <c r="G993" s="466">
        <v>6</v>
      </c>
      <c r="H993" s="469">
        <v>1.3083000000000001E-3</v>
      </c>
      <c r="I993" s="468">
        <v>0.03</v>
      </c>
      <c r="J993" s="471">
        <v>0.06</v>
      </c>
      <c r="N993" s="463"/>
      <c r="O993" s="463"/>
      <c r="R993" s="462"/>
    </row>
    <row r="994" spans="1:18" s="461" customFormat="1">
      <c r="A994" s="466" t="s">
        <v>319</v>
      </c>
      <c r="B994" s="467" t="s">
        <v>552</v>
      </c>
      <c r="C994" s="467" t="s">
        <v>338</v>
      </c>
      <c r="D994" s="466" t="s">
        <v>553</v>
      </c>
      <c r="E994" s="467">
        <v>201504</v>
      </c>
      <c r="F994" s="468">
        <v>0.09</v>
      </c>
      <c r="G994" s="466">
        <v>6</v>
      </c>
      <c r="H994" s="469">
        <v>1.3083000000000001E-3</v>
      </c>
      <c r="I994" s="468">
        <v>0</v>
      </c>
      <c r="J994" s="471">
        <v>0</v>
      </c>
      <c r="N994" s="463"/>
      <c r="O994" s="463"/>
      <c r="R994" s="462"/>
    </row>
    <row r="995" spans="1:18" s="461" customFormat="1">
      <c r="A995" s="466" t="s">
        <v>319</v>
      </c>
      <c r="B995" s="467" t="s">
        <v>552</v>
      </c>
      <c r="C995" s="467" t="s">
        <v>338</v>
      </c>
      <c r="D995" s="466" t="s">
        <v>553</v>
      </c>
      <c r="E995" s="467">
        <v>201505</v>
      </c>
      <c r="F995" s="468">
        <v>0.48</v>
      </c>
      <c r="G995" s="466">
        <v>5</v>
      </c>
      <c r="H995" s="469">
        <v>1.3083000000000001E-3</v>
      </c>
      <c r="I995" s="468">
        <v>0</v>
      </c>
      <c r="J995" s="471">
        <v>0.01</v>
      </c>
      <c r="N995" s="463"/>
      <c r="O995" s="463"/>
      <c r="R995" s="462"/>
    </row>
    <row r="996" spans="1:18" s="461" customFormat="1">
      <c r="A996" s="466" t="s">
        <v>319</v>
      </c>
      <c r="B996" s="467" t="s">
        <v>552</v>
      </c>
      <c r="C996" s="467" t="s">
        <v>338</v>
      </c>
      <c r="D996" s="466" t="s">
        <v>553</v>
      </c>
      <c r="E996" s="467">
        <v>201505</v>
      </c>
      <c r="F996" s="468">
        <v>0.01</v>
      </c>
      <c r="G996" s="466">
        <v>5</v>
      </c>
      <c r="H996" s="469">
        <v>1.3083000000000001E-3</v>
      </c>
      <c r="I996" s="468">
        <v>0</v>
      </c>
      <c r="J996" s="471">
        <v>0</v>
      </c>
      <c r="N996" s="463"/>
      <c r="O996" s="463"/>
      <c r="R996" s="462"/>
    </row>
    <row r="997" spans="1:18" s="461" customFormat="1">
      <c r="A997" s="466" t="s">
        <v>319</v>
      </c>
      <c r="B997" s="467" t="s">
        <v>552</v>
      </c>
      <c r="C997" s="467" t="s">
        <v>338</v>
      </c>
      <c r="D997" s="466" t="s">
        <v>553</v>
      </c>
      <c r="E997" s="467">
        <v>201506</v>
      </c>
      <c r="F997" s="468">
        <v>0.6</v>
      </c>
      <c r="G997" s="466">
        <v>4</v>
      </c>
      <c r="H997" s="469">
        <v>1.3083000000000001E-3</v>
      </c>
      <c r="I997" s="468">
        <v>0</v>
      </c>
      <c r="J997" s="471">
        <v>0.01</v>
      </c>
      <c r="N997" s="463"/>
      <c r="O997" s="463"/>
      <c r="R997" s="462"/>
    </row>
    <row r="998" spans="1:18" s="461" customFormat="1">
      <c r="A998" s="466" t="s">
        <v>319</v>
      </c>
      <c r="B998" s="467" t="s">
        <v>552</v>
      </c>
      <c r="C998" s="467" t="s">
        <v>338</v>
      </c>
      <c r="D998" s="466" t="s">
        <v>553</v>
      </c>
      <c r="E998" s="467">
        <v>201506</v>
      </c>
      <c r="F998" s="468">
        <v>0.01</v>
      </c>
      <c r="G998" s="466">
        <v>4</v>
      </c>
      <c r="H998" s="469">
        <v>1.3083000000000001E-3</v>
      </c>
      <c r="I998" s="468">
        <v>0</v>
      </c>
      <c r="J998" s="471">
        <v>0</v>
      </c>
      <c r="N998" s="463"/>
      <c r="O998" s="463"/>
      <c r="R998" s="462"/>
    </row>
    <row r="999" spans="1:18" s="461" customFormat="1">
      <c r="A999" s="466" t="s">
        <v>319</v>
      </c>
      <c r="B999" s="467" t="s">
        <v>554</v>
      </c>
      <c r="C999" s="467" t="s">
        <v>338</v>
      </c>
      <c r="D999" s="466" t="s">
        <v>555</v>
      </c>
      <c r="E999" s="467">
        <v>201503</v>
      </c>
      <c r="F999" s="468">
        <v>2.64</v>
      </c>
      <c r="G999" s="466">
        <v>7</v>
      </c>
      <c r="H999" s="469">
        <v>1.3083000000000001E-3</v>
      </c>
      <c r="I999" s="468">
        <v>0.02</v>
      </c>
      <c r="J999" s="471">
        <v>0.04</v>
      </c>
      <c r="N999" s="463"/>
      <c r="O999" s="463"/>
      <c r="R999" s="462"/>
    </row>
    <row r="1000" spans="1:18" s="461" customFormat="1">
      <c r="A1000" s="466" t="s">
        <v>319</v>
      </c>
      <c r="B1000" s="467" t="s">
        <v>554</v>
      </c>
      <c r="C1000" s="467" t="s">
        <v>338</v>
      </c>
      <c r="D1000" s="466" t="s">
        <v>555</v>
      </c>
      <c r="E1000" s="467">
        <v>201503</v>
      </c>
      <c r="F1000" s="468">
        <v>0.12</v>
      </c>
      <c r="G1000" s="466">
        <v>7</v>
      </c>
      <c r="H1000" s="469">
        <v>1.3083000000000001E-3</v>
      </c>
      <c r="I1000" s="468">
        <v>0</v>
      </c>
      <c r="J1000" s="471">
        <v>0</v>
      </c>
      <c r="N1000" s="463"/>
      <c r="O1000" s="463"/>
      <c r="R1000" s="462"/>
    </row>
    <row r="1001" spans="1:18" s="461" customFormat="1">
      <c r="A1001" s="466" t="s">
        <v>319</v>
      </c>
      <c r="B1001" s="467" t="s">
        <v>554</v>
      </c>
      <c r="C1001" s="467" t="s">
        <v>338</v>
      </c>
      <c r="D1001" s="466" t="s">
        <v>555</v>
      </c>
      <c r="E1001" s="467">
        <v>201504</v>
      </c>
      <c r="F1001" s="468">
        <v>1.63</v>
      </c>
      <c r="G1001" s="466">
        <v>6</v>
      </c>
      <c r="H1001" s="469">
        <v>1.3083000000000001E-3</v>
      </c>
      <c r="I1001" s="468">
        <v>0.01</v>
      </c>
      <c r="J1001" s="471">
        <v>0.03</v>
      </c>
      <c r="N1001" s="463"/>
      <c r="O1001" s="463"/>
      <c r="R1001" s="462"/>
    </row>
    <row r="1002" spans="1:18" s="461" customFormat="1">
      <c r="A1002" s="466" t="s">
        <v>319</v>
      </c>
      <c r="B1002" s="467" t="s">
        <v>554</v>
      </c>
      <c r="C1002" s="467" t="s">
        <v>338</v>
      </c>
      <c r="D1002" s="466" t="s">
        <v>555</v>
      </c>
      <c r="E1002" s="467">
        <v>201505</v>
      </c>
      <c r="F1002" s="468">
        <v>0.88</v>
      </c>
      <c r="G1002" s="466">
        <v>5</v>
      </c>
      <c r="H1002" s="469">
        <v>1.3083000000000001E-3</v>
      </c>
      <c r="I1002" s="468">
        <v>0.01</v>
      </c>
      <c r="J1002" s="471">
        <v>0.01</v>
      </c>
      <c r="N1002" s="463"/>
      <c r="O1002" s="463"/>
      <c r="R1002" s="462"/>
    </row>
    <row r="1003" spans="1:18" s="461" customFormat="1">
      <c r="A1003" s="466" t="s">
        <v>319</v>
      </c>
      <c r="B1003" s="467" t="s">
        <v>554</v>
      </c>
      <c r="C1003" s="467" t="s">
        <v>338</v>
      </c>
      <c r="D1003" s="466" t="s">
        <v>555</v>
      </c>
      <c r="E1003" s="467">
        <v>201505</v>
      </c>
      <c r="F1003" s="468">
        <v>-0.01</v>
      </c>
      <c r="G1003" s="466">
        <v>5</v>
      </c>
      <c r="H1003" s="469">
        <v>1.3083000000000001E-3</v>
      </c>
      <c r="I1003" s="468">
        <v>0</v>
      </c>
      <c r="J1003" s="471">
        <v>0</v>
      </c>
      <c r="N1003" s="463"/>
      <c r="O1003" s="463"/>
      <c r="R1003" s="462"/>
    </row>
    <row r="1004" spans="1:18" s="461" customFormat="1">
      <c r="A1004" s="466" t="s">
        <v>319</v>
      </c>
      <c r="B1004" s="467" t="s">
        <v>554</v>
      </c>
      <c r="C1004" s="467" t="s">
        <v>338</v>
      </c>
      <c r="D1004" s="466" t="s">
        <v>555</v>
      </c>
      <c r="E1004" s="467">
        <v>201506</v>
      </c>
      <c r="F1004" s="468">
        <v>0.47</v>
      </c>
      <c r="G1004" s="466">
        <v>4</v>
      </c>
      <c r="H1004" s="469">
        <v>1.3083000000000001E-3</v>
      </c>
      <c r="I1004" s="468">
        <v>0</v>
      </c>
      <c r="J1004" s="471">
        <v>0.01</v>
      </c>
      <c r="N1004" s="463"/>
      <c r="O1004" s="463"/>
      <c r="R1004" s="462"/>
    </row>
    <row r="1005" spans="1:18" s="461" customFormat="1">
      <c r="A1005" s="466" t="s">
        <v>319</v>
      </c>
      <c r="B1005" s="467" t="s">
        <v>554</v>
      </c>
      <c r="C1005" s="467" t="s">
        <v>338</v>
      </c>
      <c r="D1005" s="466" t="s">
        <v>555</v>
      </c>
      <c r="E1005" s="467">
        <v>201506</v>
      </c>
      <c r="F1005" s="468">
        <v>-0.01</v>
      </c>
      <c r="G1005" s="466">
        <v>4</v>
      </c>
      <c r="H1005" s="469">
        <v>1.3083000000000001E-3</v>
      </c>
      <c r="I1005" s="468">
        <v>0</v>
      </c>
      <c r="J1005" s="471">
        <v>0</v>
      </c>
      <c r="N1005" s="463"/>
      <c r="O1005" s="463"/>
      <c r="R1005" s="462"/>
    </row>
    <row r="1006" spans="1:18" s="461" customFormat="1">
      <c r="A1006" s="466" t="s">
        <v>319</v>
      </c>
      <c r="B1006" s="467" t="s">
        <v>556</v>
      </c>
      <c r="C1006" s="467" t="s">
        <v>338</v>
      </c>
      <c r="D1006" s="466" t="s">
        <v>557</v>
      </c>
      <c r="E1006" s="467">
        <v>201503</v>
      </c>
      <c r="F1006" s="468">
        <v>-4.18</v>
      </c>
      <c r="G1006" s="466">
        <v>7</v>
      </c>
      <c r="H1006" s="469">
        <v>1.3083000000000001E-3</v>
      </c>
      <c r="I1006" s="468">
        <v>-0.04</v>
      </c>
      <c r="J1006" s="471">
        <v>-7.0000000000000007E-2</v>
      </c>
      <c r="N1006" s="463"/>
      <c r="O1006" s="463"/>
      <c r="R1006" s="462"/>
    </row>
    <row r="1007" spans="1:18" s="461" customFormat="1">
      <c r="A1007" s="466" t="s">
        <v>319</v>
      </c>
      <c r="B1007" s="467" t="s">
        <v>556</v>
      </c>
      <c r="C1007" s="467" t="s">
        <v>338</v>
      </c>
      <c r="D1007" s="466" t="s">
        <v>557</v>
      </c>
      <c r="E1007" s="467">
        <v>201503</v>
      </c>
      <c r="F1007" s="468">
        <v>-0.02</v>
      </c>
      <c r="G1007" s="466">
        <v>7</v>
      </c>
      <c r="H1007" s="469">
        <v>1.3083000000000001E-3</v>
      </c>
      <c r="I1007" s="468">
        <v>0</v>
      </c>
      <c r="J1007" s="471">
        <v>0</v>
      </c>
      <c r="N1007" s="463"/>
      <c r="O1007" s="463"/>
      <c r="R1007" s="462"/>
    </row>
    <row r="1008" spans="1:18" s="461" customFormat="1">
      <c r="A1008" s="466" t="s">
        <v>319</v>
      </c>
      <c r="B1008" s="467" t="s">
        <v>556</v>
      </c>
      <c r="C1008" s="467" t="s">
        <v>338</v>
      </c>
      <c r="D1008" s="466" t="s">
        <v>557</v>
      </c>
      <c r="E1008" s="467">
        <v>201504</v>
      </c>
      <c r="F1008" s="468">
        <v>7.01</v>
      </c>
      <c r="G1008" s="466">
        <v>6</v>
      </c>
      <c r="H1008" s="469">
        <v>1.3083000000000001E-3</v>
      </c>
      <c r="I1008" s="468">
        <v>0.06</v>
      </c>
      <c r="J1008" s="471">
        <v>0.11</v>
      </c>
      <c r="N1008" s="463"/>
      <c r="O1008" s="463"/>
      <c r="R1008" s="462"/>
    </row>
    <row r="1009" spans="1:18" s="461" customFormat="1">
      <c r="A1009" s="466" t="s">
        <v>319</v>
      </c>
      <c r="B1009" s="467" t="s">
        <v>556</v>
      </c>
      <c r="C1009" s="467" t="s">
        <v>338</v>
      </c>
      <c r="D1009" s="466" t="s">
        <v>557</v>
      </c>
      <c r="E1009" s="467">
        <v>201504</v>
      </c>
      <c r="F1009" s="468">
        <v>0.03</v>
      </c>
      <c r="G1009" s="466">
        <v>6</v>
      </c>
      <c r="H1009" s="469">
        <v>1.3083000000000001E-3</v>
      </c>
      <c r="I1009" s="468">
        <v>0</v>
      </c>
      <c r="J1009" s="471">
        <v>0</v>
      </c>
      <c r="N1009" s="463"/>
      <c r="O1009" s="463"/>
      <c r="R1009" s="462"/>
    </row>
    <row r="1010" spans="1:18" s="461" customFormat="1">
      <c r="A1010" s="466" t="s">
        <v>319</v>
      </c>
      <c r="B1010" s="467" t="s">
        <v>556</v>
      </c>
      <c r="C1010" s="467" t="s">
        <v>338</v>
      </c>
      <c r="D1010" s="466" t="s">
        <v>557</v>
      </c>
      <c r="E1010" s="467">
        <v>201505</v>
      </c>
      <c r="F1010" s="468">
        <v>0.34</v>
      </c>
      <c r="G1010" s="466">
        <v>5</v>
      </c>
      <c r="H1010" s="469">
        <v>1.3083000000000001E-3</v>
      </c>
      <c r="I1010" s="468">
        <v>0</v>
      </c>
      <c r="J1010" s="471">
        <v>0.01</v>
      </c>
      <c r="N1010" s="463"/>
      <c r="O1010" s="463"/>
      <c r="R1010" s="462"/>
    </row>
    <row r="1011" spans="1:18" s="461" customFormat="1">
      <c r="A1011" s="466" t="s">
        <v>319</v>
      </c>
      <c r="B1011" s="467" t="s">
        <v>556</v>
      </c>
      <c r="C1011" s="467" t="s">
        <v>338</v>
      </c>
      <c r="D1011" s="466" t="s">
        <v>557</v>
      </c>
      <c r="E1011" s="467">
        <v>201506</v>
      </c>
      <c r="F1011" s="468">
        <v>0.94</v>
      </c>
      <c r="G1011" s="466">
        <v>4</v>
      </c>
      <c r="H1011" s="469">
        <v>1.3083000000000001E-3</v>
      </c>
      <c r="I1011" s="468">
        <v>0</v>
      </c>
      <c r="J1011" s="471">
        <v>0.01</v>
      </c>
      <c r="N1011" s="463"/>
      <c r="O1011" s="463"/>
      <c r="R1011" s="462"/>
    </row>
    <row r="1012" spans="1:18" s="461" customFormat="1">
      <c r="A1012" s="466" t="s">
        <v>319</v>
      </c>
      <c r="B1012" s="467" t="s">
        <v>741</v>
      </c>
      <c r="C1012" s="467" t="s">
        <v>338</v>
      </c>
      <c r="D1012" s="466" t="s">
        <v>742</v>
      </c>
      <c r="E1012" s="467">
        <v>201503</v>
      </c>
      <c r="F1012" s="468">
        <v>517.92999999999995</v>
      </c>
      <c r="G1012" s="466">
        <v>7</v>
      </c>
      <c r="H1012" s="469">
        <v>1.3083000000000001E-3</v>
      </c>
      <c r="I1012" s="468">
        <v>4.74</v>
      </c>
      <c r="J1012" s="471">
        <v>8.1300000000000008</v>
      </c>
      <c r="N1012" s="463"/>
      <c r="O1012" s="463"/>
      <c r="R1012" s="462"/>
    </row>
    <row r="1013" spans="1:18" s="461" customFormat="1">
      <c r="A1013" s="466" t="s">
        <v>319</v>
      </c>
      <c r="B1013" s="467" t="s">
        <v>741</v>
      </c>
      <c r="C1013" s="467" t="s">
        <v>338</v>
      </c>
      <c r="D1013" s="466" t="s">
        <v>742</v>
      </c>
      <c r="E1013" s="467">
        <v>201503</v>
      </c>
      <c r="F1013" s="468">
        <v>22.85</v>
      </c>
      <c r="G1013" s="466">
        <v>7</v>
      </c>
      <c r="H1013" s="469">
        <v>1.3083000000000001E-3</v>
      </c>
      <c r="I1013" s="468">
        <v>0.21</v>
      </c>
      <c r="J1013" s="471">
        <v>0.36</v>
      </c>
      <c r="N1013" s="463"/>
      <c r="O1013" s="463"/>
      <c r="R1013" s="462"/>
    </row>
    <row r="1014" spans="1:18" s="461" customFormat="1">
      <c r="A1014" s="466" t="s">
        <v>319</v>
      </c>
      <c r="B1014" s="467" t="s">
        <v>741</v>
      </c>
      <c r="C1014" s="467" t="s">
        <v>338</v>
      </c>
      <c r="D1014" s="466" t="s">
        <v>742</v>
      </c>
      <c r="E1014" s="467">
        <v>201504</v>
      </c>
      <c r="F1014" s="468">
        <v>-2121.0100000000002</v>
      </c>
      <c r="G1014" s="466">
        <v>6</v>
      </c>
      <c r="H1014" s="469">
        <v>1.3083000000000001E-3</v>
      </c>
      <c r="I1014" s="468">
        <v>-16.649999999999999</v>
      </c>
      <c r="J1014" s="471">
        <v>-33.299999999999997</v>
      </c>
      <c r="N1014" s="463"/>
      <c r="O1014" s="463"/>
      <c r="R1014" s="462"/>
    </row>
    <row r="1015" spans="1:18" s="461" customFormat="1">
      <c r="A1015" s="466" t="s">
        <v>319</v>
      </c>
      <c r="B1015" s="467" t="s">
        <v>741</v>
      </c>
      <c r="C1015" s="467" t="s">
        <v>338</v>
      </c>
      <c r="D1015" s="466" t="s">
        <v>742</v>
      </c>
      <c r="E1015" s="467">
        <v>201504</v>
      </c>
      <c r="F1015" s="468">
        <v>-93.51</v>
      </c>
      <c r="G1015" s="466">
        <v>6</v>
      </c>
      <c r="H1015" s="469">
        <v>1.3083000000000001E-3</v>
      </c>
      <c r="I1015" s="468">
        <v>-0.73</v>
      </c>
      <c r="J1015" s="471">
        <v>-1.47</v>
      </c>
      <c r="N1015" s="463"/>
      <c r="O1015" s="463"/>
      <c r="R1015" s="462"/>
    </row>
    <row r="1016" spans="1:18" s="461" customFormat="1">
      <c r="A1016" s="466" t="s">
        <v>319</v>
      </c>
      <c r="B1016" s="467" t="s">
        <v>741</v>
      </c>
      <c r="C1016" s="467" t="s">
        <v>338</v>
      </c>
      <c r="D1016" s="466" t="s">
        <v>742</v>
      </c>
      <c r="E1016" s="467">
        <v>201505</v>
      </c>
      <c r="F1016" s="468">
        <v>-1290.72</v>
      </c>
      <c r="G1016" s="466">
        <v>5</v>
      </c>
      <c r="H1016" s="469">
        <v>1.3083000000000001E-3</v>
      </c>
      <c r="I1016" s="468">
        <v>-8.44</v>
      </c>
      <c r="J1016" s="471">
        <v>-20.260000000000002</v>
      </c>
      <c r="N1016" s="463"/>
      <c r="O1016" s="463"/>
      <c r="R1016" s="462"/>
    </row>
    <row r="1017" spans="1:18" s="461" customFormat="1">
      <c r="A1017" s="466" t="s">
        <v>319</v>
      </c>
      <c r="B1017" s="467" t="s">
        <v>741</v>
      </c>
      <c r="C1017" s="467" t="s">
        <v>338</v>
      </c>
      <c r="D1017" s="466" t="s">
        <v>742</v>
      </c>
      <c r="E1017" s="467">
        <v>201505</v>
      </c>
      <c r="F1017" s="468">
        <v>-565.19000000000005</v>
      </c>
      <c r="G1017" s="466">
        <v>5</v>
      </c>
      <c r="H1017" s="469">
        <v>1.3083000000000001E-3</v>
      </c>
      <c r="I1017" s="468">
        <v>-3.7</v>
      </c>
      <c r="J1017" s="471">
        <v>-8.8699999999999992</v>
      </c>
      <c r="N1017" s="463"/>
      <c r="O1017" s="463"/>
      <c r="R1017" s="462"/>
    </row>
    <row r="1018" spans="1:18" s="461" customFormat="1">
      <c r="A1018" s="466" t="s">
        <v>319</v>
      </c>
      <c r="B1018" s="467" t="s">
        <v>741</v>
      </c>
      <c r="C1018" s="467" t="s">
        <v>338</v>
      </c>
      <c r="D1018" s="466" t="s">
        <v>742</v>
      </c>
      <c r="E1018" s="467">
        <v>201506</v>
      </c>
      <c r="F1018" s="468">
        <v>39.979999999999997</v>
      </c>
      <c r="G1018" s="466">
        <v>4</v>
      </c>
      <c r="H1018" s="469">
        <v>1.3083000000000001E-3</v>
      </c>
      <c r="I1018" s="468">
        <v>0.21</v>
      </c>
      <c r="J1018" s="471">
        <v>0.63</v>
      </c>
      <c r="N1018" s="463"/>
      <c r="O1018" s="463"/>
      <c r="R1018" s="462"/>
    </row>
    <row r="1019" spans="1:18" s="461" customFormat="1">
      <c r="A1019" s="466" t="s">
        <v>319</v>
      </c>
      <c r="B1019" s="467" t="s">
        <v>741</v>
      </c>
      <c r="C1019" s="467" t="s">
        <v>338</v>
      </c>
      <c r="D1019" s="466" t="s">
        <v>742</v>
      </c>
      <c r="E1019" s="467">
        <v>201506</v>
      </c>
      <c r="F1019" s="468">
        <v>1.61</v>
      </c>
      <c r="G1019" s="466">
        <v>4</v>
      </c>
      <c r="H1019" s="469">
        <v>1.3083000000000001E-3</v>
      </c>
      <c r="I1019" s="468">
        <v>0.01</v>
      </c>
      <c r="J1019" s="471">
        <v>0.03</v>
      </c>
      <c r="N1019" s="463"/>
      <c r="O1019" s="463"/>
      <c r="R1019" s="462"/>
    </row>
    <row r="1020" spans="1:18" s="461" customFormat="1">
      <c r="A1020" s="466" t="s">
        <v>319</v>
      </c>
      <c r="B1020" s="467" t="s">
        <v>704</v>
      </c>
      <c r="C1020" s="467" t="s">
        <v>338</v>
      </c>
      <c r="D1020" s="466" t="s">
        <v>705</v>
      </c>
      <c r="E1020" s="467">
        <v>201503</v>
      </c>
      <c r="F1020" s="468">
        <v>3431.9</v>
      </c>
      <c r="G1020" s="466">
        <v>7</v>
      </c>
      <c r="H1020" s="469">
        <v>1.3083000000000001E-3</v>
      </c>
      <c r="I1020" s="468">
        <v>31.43</v>
      </c>
      <c r="J1020" s="471">
        <v>53.88</v>
      </c>
      <c r="N1020" s="463"/>
      <c r="O1020" s="463"/>
      <c r="R1020" s="462"/>
    </row>
    <row r="1021" spans="1:18" s="461" customFormat="1">
      <c r="A1021" s="466" t="s">
        <v>319</v>
      </c>
      <c r="B1021" s="467" t="s">
        <v>704</v>
      </c>
      <c r="C1021" s="467" t="s">
        <v>338</v>
      </c>
      <c r="D1021" s="466" t="s">
        <v>705</v>
      </c>
      <c r="E1021" s="467">
        <v>201503</v>
      </c>
      <c r="F1021" s="468">
        <v>84.81</v>
      </c>
      <c r="G1021" s="466">
        <v>7</v>
      </c>
      <c r="H1021" s="469">
        <v>1.3083000000000001E-3</v>
      </c>
      <c r="I1021" s="468">
        <v>0.78</v>
      </c>
      <c r="J1021" s="471">
        <v>1.33</v>
      </c>
      <c r="N1021" s="463"/>
      <c r="O1021" s="463"/>
      <c r="R1021" s="462"/>
    </row>
    <row r="1022" spans="1:18" s="461" customFormat="1">
      <c r="A1022" s="466" t="s">
        <v>319</v>
      </c>
      <c r="B1022" s="467" t="s">
        <v>704</v>
      </c>
      <c r="C1022" s="467" t="s">
        <v>338</v>
      </c>
      <c r="D1022" s="466" t="s">
        <v>705</v>
      </c>
      <c r="E1022" s="467">
        <v>201504</v>
      </c>
      <c r="F1022" s="468">
        <v>-2350.4899999999998</v>
      </c>
      <c r="G1022" s="466">
        <v>6</v>
      </c>
      <c r="H1022" s="469">
        <v>1.3083000000000001E-3</v>
      </c>
      <c r="I1022" s="468">
        <v>-18.45</v>
      </c>
      <c r="J1022" s="471">
        <v>-36.9</v>
      </c>
      <c r="N1022" s="463"/>
      <c r="O1022" s="463"/>
      <c r="R1022" s="462"/>
    </row>
    <row r="1023" spans="1:18" s="461" customFormat="1">
      <c r="A1023" s="466" t="s">
        <v>319</v>
      </c>
      <c r="B1023" s="467" t="s">
        <v>704</v>
      </c>
      <c r="C1023" s="467" t="s">
        <v>338</v>
      </c>
      <c r="D1023" s="466" t="s">
        <v>705</v>
      </c>
      <c r="E1023" s="467">
        <v>201504</v>
      </c>
      <c r="F1023" s="468">
        <v>1361.71</v>
      </c>
      <c r="G1023" s="466">
        <v>6</v>
      </c>
      <c r="H1023" s="469">
        <v>1.3083000000000001E-3</v>
      </c>
      <c r="I1023" s="468">
        <v>10.69</v>
      </c>
      <c r="J1023" s="471">
        <v>21.38</v>
      </c>
      <c r="N1023" s="463"/>
      <c r="O1023" s="463"/>
      <c r="R1023" s="462"/>
    </row>
    <row r="1024" spans="1:18" s="461" customFormat="1">
      <c r="A1024" s="466" t="s">
        <v>319</v>
      </c>
      <c r="B1024" s="467" t="s">
        <v>704</v>
      </c>
      <c r="C1024" s="467" t="s">
        <v>338</v>
      </c>
      <c r="D1024" s="466" t="s">
        <v>705</v>
      </c>
      <c r="E1024" s="467">
        <v>201505</v>
      </c>
      <c r="F1024" s="468">
        <v>-157.32</v>
      </c>
      <c r="G1024" s="466">
        <v>5</v>
      </c>
      <c r="H1024" s="469">
        <v>1.3083000000000001E-3</v>
      </c>
      <c r="I1024" s="468">
        <v>-1.03</v>
      </c>
      <c r="J1024" s="471">
        <v>-2.4700000000000002</v>
      </c>
      <c r="N1024" s="463"/>
      <c r="O1024" s="463"/>
      <c r="R1024" s="462"/>
    </row>
    <row r="1025" spans="1:18" s="461" customFormat="1">
      <c r="A1025" s="466" t="s">
        <v>319</v>
      </c>
      <c r="B1025" s="467" t="s">
        <v>704</v>
      </c>
      <c r="C1025" s="467" t="s">
        <v>338</v>
      </c>
      <c r="D1025" s="466" t="s">
        <v>705</v>
      </c>
      <c r="E1025" s="467">
        <v>201505</v>
      </c>
      <c r="F1025" s="468">
        <v>-2.69</v>
      </c>
      <c r="G1025" s="466">
        <v>5</v>
      </c>
      <c r="H1025" s="469">
        <v>1.3083000000000001E-3</v>
      </c>
      <c r="I1025" s="468">
        <v>-0.02</v>
      </c>
      <c r="J1025" s="471">
        <v>-0.04</v>
      </c>
      <c r="N1025" s="463"/>
      <c r="O1025" s="463"/>
      <c r="R1025" s="462"/>
    </row>
    <row r="1026" spans="1:18" s="461" customFormat="1">
      <c r="A1026" s="466" t="s">
        <v>319</v>
      </c>
      <c r="B1026" s="467" t="s">
        <v>704</v>
      </c>
      <c r="C1026" s="467" t="s">
        <v>338</v>
      </c>
      <c r="D1026" s="466" t="s">
        <v>705</v>
      </c>
      <c r="E1026" s="467">
        <v>201506</v>
      </c>
      <c r="F1026" s="468">
        <v>358.16</v>
      </c>
      <c r="G1026" s="466">
        <v>4</v>
      </c>
      <c r="H1026" s="469">
        <v>1.3083000000000001E-3</v>
      </c>
      <c r="I1026" s="468">
        <v>1.87</v>
      </c>
      <c r="J1026" s="471">
        <v>5.62</v>
      </c>
      <c r="N1026" s="463"/>
      <c r="O1026" s="463"/>
      <c r="R1026" s="462"/>
    </row>
    <row r="1027" spans="1:18" s="461" customFormat="1">
      <c r="A1027" s="466" t="s">
        <v>319</v>
      </c>
      <c r="B1027" s="467" t="s">
        <v>704</v>
      </c>
      <c r="C1027" s="467" t="s">
        <v>338</v>
      </c>
      <c r="D1027" s="466" t="s">
        <v>705</v>
      </c>
      <c r="E1027" s="467">
        <v>201506</v>
      </c>
      <c r="F1027" s="468">
        <v>5.5</v>
      </c>
      <c r="G1027" s="466">
        <v>4</v>
      </c>
      <c r="H1027" s="469">
        <v>1.3083000000000001E-3</v>
      </c>
      <c r="I1027" s="468">
        <v>0.03</v>
      </c>
      <c r="J1027" s="471">
        <v>0.09</v>
      </c>
      <c r="N1027" s="463"/>
      <c r="O1027" s="463"/>
      <c r="R1027" s="462"/>
    </row>
    <row r="1028" spans="1:18" s="461" customFormat="1">
      <c r="A1028" s="466" t="s">
        <v>319</v>
      </c>
      <c r="B1028" s="467" t="s">
        <v>743</v>
      </c>
      <c r="C1028" s="467" t="s">
        <v>338</v>
      </c>
      <c r="D1028" s="466" t="s">
        <v>744</v>
      </c>
      <c r="E1028" s="467">
        <v>201503</v>
      </c>
      <c r="F1028" s="468">
        <v>471.83</v>
      </c>
      <c r="G1028" s="466">
        <v>7</v>
      </c>
      <c r="H1028" s="469">
        <v>1.3083000000000001E-3</v>
      </c>
      <c r="I1028" s="468">
        <v>4.32</v>
      </c>
      <c r="J1028" s="471">
        <v>7.41</v>
      </c>
      <c r="N1028" s="463"/>
      <c r="O1028" s="463"/>
      <c r="R1028" s="462"/>
    </row>
    <row r="1029" spans="1:18" s="461" customFormat="1">
      <c r="A1029" s="466" t="s">
        <v>319</v>
      </c>
      <c r="B1029" s="467" t="s">
        <v>743</v>
      </c>
      <c r="C1029" s="467" t="s">
        <v>338</v>
      </c>
      <c r="D1029" s="466" t="s">
        <v>744</v>
      </c>
      <c r="E1029" s="467">
        <v>201503</v>
      </c>
      <c r="F1029" s="468">
        <v>8.41</v>
      </c>
      <c r="G1029" s="466">
        <v>7</v>
      </c>
      <c r="H1029" s="469">
        <v>1.3083000000000001E-3</v>
      </c>
      <c r="I1029" s="468">
        <v>0.08</v>
      </c>
      <c r="J1029" s="471">
        <v>0.13</v>
      </c>
      <c r="N1029" s="463"/>
      <c r="O1029" s="463"/>
      <c r="R1029" s="462"/>
    </row>
    <row r="1030" spans="1:18" s="461" customFormat="1">
      <c r="A1030" s="466" t="s">
        <v>319</v>
      </c>
      <c r="B1030" s="467" t="s">
        <v>743</v>
      </c>
      <c r="C1030" s="467" t="s">
        <v>338</v>
      </c>
      <c r="D1030" s="466" t="s">
        <v>744</v>
      </c>
      <c r="E1030" s="467">
        <v>201504</v>
      </c>
      <c r="F1030" s="468">
        <v>-2772.14</v>
      </c>
      <c r="G1030" s="466">
        <v>6</v>
      </c>
      <c r="H1030" s="469">
        <v>1.3083000000000001E-3</v>
      </c>
      <c r="I1030" s="468">
        <v>-21.76</v>
      </c>
      <c r="J1030" s="471">
        <v>-43.52</v>
      </c>
      <c r="N1030" s="463"/>
      <c r="O1030" s="463"/>
      <c r="R1030" s="462"/>
    </row>
    <row r="1031" spans="1:18" s="461" customFormat="1">
      <c r="A1031" s="466" t="s">
        <v>319</v>
      </c>
      <c r="B1031" s="467" t="s">
        <v>743</v>
      </c>
      <c r="C1031" s="467" t="s">
        <v>338</v>
      </c>
      <c r="D1031" s="466" t="s">
        <v>744</v>
      </c>
      <c r="E1031" s="467">
        <v>201504</v>
      </c>
      <c r="F1031" s="468">
        <v>-50.82</v>
      </c>
      <c r="G1031" s="466">
        <v>6</v>
      </c>
      <c r="H1031" s="469">
        <v>1.3083000000000001E-3</v>
      </c>
      <c r="I1031" s="468">
        <v>-0.4</v>
      </c>
      <c r="J1031" s="471">
        <v>-0.8</v>
      </c>
      <c r="N1031" s="463"/>
      <c r="O1031" s="463"/>
      <c r="R1031" s="462"/>
    </row>
    <row r="1032" spans="1:18" s="461" customFormat="1">
      <c r="A1032" s="466" t="s">
        <v>319</v>
      </c>
      <c r="B1032" s="467" t="s">
        <v>743</v>
      </c>
      <c r="C1032" s="467" t="s">
        <v>338</v>
      </c>
      <c r="D1032" s="466" t="s">
        <v>744</v>
      </c>
      <c r="E1032" s="467">
        <v>201505</v>
      </c>
      <c r="F1032" s="468">
        <v>-92.95</v>
      </c>
      <c r="G1032" s="466">
        <v>5</v>
      </c>
      <c r="H1032" s="469">
        <v>1.3083000000000001E-3</v>
      </c>
      <c r="I1032" s="468">
        <v>-0.61</v>
      </c>
      <c r="J1032" s="471">
        <v>-1.46</v>
      </c>
      <c r="N1032" s="463"/>
      <c r="O1032" s="463"/>
      <c r="R1032" s="462"/>
    </row>
    <row r="1033" spans="1:18" s="461" customFormat="1">
      <c r="A1033" s="466" t="s">
        <v>319</v>
      </c>
      <c r="B1033" s="467" t="s">
        <v>743</v>
      </c>
      <c r="C1033" s="467" t="s">
        <v>338</v>
      </c>
      <c r="D1033" s="466" t="s">
        <v>744</v>
      </c>
      <c r="E1033" s="467">
        <v>201505</v>
      </c>
      <c r="F1033" s="468">
        <v>-1.42</v>
      </c>
      <c r="G1033" s="466">
        <v>5</v>
      </c>
      <c r="H1033" s="469">
        <v>1.3083000000000001E-3</v>
      </c>
      <c r="I1033" s="468">
        <v>-0.01</v>
      </c>
      <c r="J1033" s="471">
        <v>-0.02</v>
      </c>
      <c r="N1033" s="463"/>
      <c r="O1033" s="463"/>
      <c r="R1033" s="462"/>
    </row>
    <row r="1034" spans="1:18" s="461" customFormat="1">
      <c r="A1034" s="466" t="s">
        <v>319</v>
      </c>
      <c r="B1034" s="467" t="s">
        <v>743</v>
      </c>
      <c r="C1034" s="467" t="s">
        <v>338</v>
      </c>
      <c r="D1034" s="466" t="s">
        <v>744</v>
      </c>
      <c r="E1034" s="467">
        <v>201506</v>
      </c>
      <c r="F1034" s="468">
        <v>53.21</v>
      </c>
      <c r="G1034" s="466">
        <v>4</v>
      </c>
      <c r="H1034" s="469">
        <v>1.3083000000000001E-3</v>
      </c>
      <c r="I1034" s="468">
        <v>0.28000000000000003</v>
      </c>
      <c r="J1034" s="471">
        <v>0.84</v>
      </c>
      <c r="N1034" s="463"/>
      <c r="O1034" s="463"/>
      <c r="R1034" s="462"/>
    </row>
    <row r="1035" spans="1:18" s="461" customFormat="1">
      <c r="A1035" s="466" t="s">
        <v>319</v>
      </c>
      <c r="B1035" s="467" t="s">
        <v>743</v>
      </c>
      <c r="C1035" s="467" t="s">
        <v>338</v>
      </c>
      <c r="D1035" s="466" t="s">
        <v>744</v>
      </c>
      <c r="E1035" s="467">
        <v>201506</v>
      </c>
      <c r="F1035" s="468">
        <v>1.31</v>
      </c>
      <c r="G1035" s="466">
        <v>4</v>
      </c>
      <c r="H1035" s="469">
        <v>1.3083000000000001E-3</v>
      </c>
      <c r="I1035" s="468">
        <v>0.01</v>
      </c>
      <c r="J1035" s="471">
        <v>0.02</v>
      </c>
      <c r="N1035" s="463"/>
      <c r="O1035" s="463"/>
      <c r="R1035" s="462"/>
    </row>
    <row r="1036" spans="1:18" s="461" customFormat="1">
      <c r="A1036" s="466" t="s">
        <v>319</v>
      </c>
      <c r="B1036" s="467" t="s">
        <v>486</v>
      </c>
      <c r="C1036" s="467" t="s">
        <v>338</v>
      </c>
      <c r="D1036" s="466" t="s">
        <v>487</v>
      </c>
      <c r="E1036" s="467">
        <v>201503</v>
      </c>
      <c r="F1036" s="468">
        <v>-65.13</v>
      </c>
      <c r="G1036" s="466">
        <v>7</v>
      </c>
      <c r="H1036" s="469">
        <v>1.3083000000000001E-3</v>
      </c>
      <c r="I1036" s="468">
        <v>-0.6</v>
      </c>
      <c r="J1036" s="471">
        <v>-1.02</v>
      </c>
      <c r="N1036" s="463"/>
      <c r="O1036" s="463"/>
      <c r="R1036" s="462"/>
    </row>
    <row r="1037" spans="1:18" s="461" customFormat="1">
      <c r="A1037" s="466" t="s">
        <v>319</v>
      </c>
      <c r="B1037" s="467" t="s">
        <v>486</v>
      </c>
      <c r="C1037" s="467" t="s">
        <v>338</v>
      </c>
      <c r="D1037" s="466" t="s">
        <v>487</v>
      </c>
      <c r="E1037" s="467">
        <v>201503</v>
      </c>
      <c r="F1037" s="468">
        <v>-21.1</v>
      </c>
      <c r="G1037" s="466">
        <v>7</v>
      </c>
      <c r="H1037" s="469">
        <v>1.3083000000000001E-3</v>
      </c>
      <c r="I1037" s="468">
        <v>-0.19</v>
      </c>
      <c r="J1037" s="471">
        <v>-0.33</v>
      </c>
      <c r="N1037" s="463"/>
      <c r="O1037" s="463"/>
      <c r="R1037" s="462"/>
    </row>
    <row r="1038" spans="1:18" s="461" customFormat="1">
      <c r="A1038" s="466" t="s">
        <v>319</v>
      </c>
      <c r="B1038" s="467" t="s">
        <v>486</v>
      </c>
      <c r="C1038" s="467" t="s">
        <v>338</v>
      </c>
      <c r="D1038" s="466" t="s">
        <v>487</v>
      </c>
      <c r="E1038" s="467">
        <v>201504</v>
      </c>
      <c r="F1038" s="468">
        <v>0.25</v>
      </c>
      <c r="G1038" s="466">
        <v>6</v>
      </c>
      <c r="H1038" s="469">
        <v>1.3083000000000001E-3</v>
      </c>
      <c r="I1038" s="468">
        <v>0</v>
      </c>
      <c r="J1038" s="471">
        <v>0</v>
      </c>
      <c r="N1038" s="463"/>
      <c r="O1038" s="463"/>
      <c r="R1038" s="462"/>
    </row>
    <row r="1039" spans="1:18" s="461" customFormat="1">
      <c r="A1039" s="466" t="s">
        <v>319</v>
      </c>
      <c r="B1039" s="467" t="s">
        <v>486</v>
      </c>
      <c r="C1039" s="467" t="s">
        <v>338</v>
      </c>
      <c r="D1039" s="466" t="s">
        <v>487</v>
      </c>
      <c r="E1039" s="467">
        <v>201504</v>
      </c>
      <c r="F1039" s="468">
        <v>0.01</v>
      </c>
      <c r="G1039" s="466">
        <v>6</v>
      </c>
      <c r="H1039" s="469">
        <v>1.3083000000000001E-3</v>
      </c>
      <c r="I1039" s="468">
        <v>0</v>
      </c>
      <c r="J1039" s="471">
        <v>0</v>
      </c>
      <c r="N1039" s="463"/>
      <c r="O1039" s="463"/>
      <c r="R1039" s="462"/>
    </row>
    <row r="1040" spans="1:18" s="461" customFormat="1">
      <c r="A1040" s="466" t="s">
        <v>319</v>
      </c>
      <c r="B1040" s="467" t="s">
        <v>486</v>
      </c>
      <c r="C1040" s="467" t="s">
        <v>338</v>
      </c>
      <c r="D1040" s="466" t="s">
        <v>487</v>
      </c>
      <c r="E1040" s="467">
        <v>201505</v>
      </c>
      <c r="F1040" s="468">
        <v>0.05</v>
      </c>
      <c r="G1040" s="466">
        <v>5</v>
      </c>
      <c r="H1040" s="469">
        <v>1.3083000000000001E-3</v>
      </c>
      <c r="I1040" s="468">
        <v>0</v>
      </c>
      <c r="J1040" s="471">
        <v>0</v>
      </c>
      <c r="N1040" s="463"/>
      <c r="O1040" s="463"/>
      <c r="R1040" s="462"/>
    </row>
    <row r="1041" spans="1:18" s="461" customFormat="1">
      <c r="A1041" s="466" t="s">
        <v>319</v>
      </c>
      <c r="B1041" s="467" t="s">
        <v>486</v>
      </c>
      <c r="C1041" s="467" t="s">
        <v>338</v>
      </c>
      <c r="D1041" s="466" t="s">
        <v>487</v>
      </c>
      <c r="E1041" s="467">
        <v>201506</v>
      </c>
      <c r="F1041" s="468">
        <v>0.02</v>
      </c>
      <c r="G1041" s="466">
        <v>4</v>
      </c>
      <c r="H1041" s="469">
        <v>1.3083000000000001E-3</v>
      </c>
      <c r="I1041" s="468">
        <v>0</v>
      </c>
      <c r="J1041" s="471">
        <v>0</v>
      </c>
      <c r="N1041" s="463"/>
      <c r="O1041" s="463"/>
      <c r="R1041" s="462"/>
    </row>
    <row r="1042" spans="1:18" s="461" customFormat="1">
      <c r="A1042" s="466" t="s">
        <v>319</v>
      </c>
      <c r="B1042" s="467" t="s">
        <v>567</v>
      </c>
      <c r="C1042" s="467" t="s">
        <v>335</v>
      </c>
      <c r="D1042" s="466" t="s">
        <v>494</v>
      </c>
      <c r="E1042" s="467">
        <v>201503</v>
      </c>
      <c r="F1042" s="468">
        <v>-6.41</v>
      </c>
      <c r="G1042" s="466">
        <v>7</v>
      </c>
      <c r="H1042" s="469">
        <v>1.3083000000000001E-3</v>
      </c>
      <c r="I1042" s="468">
        <v>-0.06</v>
      </c>
      <c r="J1042" s="471">
        <v>-0.1</v>
      </c>
      <c r="N1042" s="463"/>
      <c r="O1042" s="463"/>
      <c r="R1042" s="462"/>
    </row>
    <row r="1043" spans="1:18" s="461" customFormat="1">
      <c r="A1043" s="466" t="s">
        <v>319</v>
      </c>
      <c r="B1043" s="467" t="s">
        <v>567</v>
      </c>
      <c r="C1043" s="467" t="s">
        <v>335</v>
      </c>
      <c r="D1043" s="466" t="s">
        <v>494</v>
      </c>
      <c r="E1043" s="467">
        <v>201503</v>
      </c>
      <c r="F1043" s="468">
        <v>-20.27</v>
      </c>
      <c r="G1043" s="466">
        <v>7</v>
      </c>
      <c r="H1043" s="469">
        <v>1.3083000000000001E-3</v>
      </c>
      <c r="I1043" s="468">
        <v>-0.19</v>
      </c>
      <c r="J1043" s="471">
        <v>-0.32</v>
      </c>
      <c r="N1043" s="463"/>
      <c r="O1043" s="463"/>
      <c r="R1043" s="462"/>
    </row>
    <row r="1044" spans="1:18" s="461" customFormat="1">
      <c r="A1044" s="466" t="s">
        <v>319</v>
      </c>
      <c r="B1044" s="467" t="s">
        <v>567</v>
      </c>
      <c r="C1044" s="467" t="s">
        <v>335</v>
      </c>
      <c r="D1044" s="466" t="s">
        <v>494</v>
      </c>
      <c r="E1044" s="467">
        <v>201503</v>
      </c>
      <c r="F1044" s="468">
        <v>-0.76</v>
      </c>
      <c r="G1044" s="466">
        <v>7</v>
      </c>
      <c r="H1044" s="469">
        <v>1.3083000000000001E-3</v>
      </c>
      <c r="I1044" s="468">
        <v>-0.01</v>
      </c>
      <c r="J1044" s="471">
        <v>-0.01</v>
      </c>
      <c r="N1044" s="463"/>
      <c r="O1044" s="463"/>
      <c r="R1044" s="462"/>
    </row>
    <row r="1045" spans="1:18" s="461" customFormat="1">
      <c r="A1045" s="466" t="s">
        <v>319</v>
      </c>
      <c r="B1045" s="467" t="s">
        <v>567</v>
      </c>
      <c r="C1045" s="467" t="s">
        <v>335</v>
      </c>
      <c r="D1045" s="466" t="s">
        <v>494</v>
      </c>
      <c r="E1045" s="467">
        <v>201504</v>
      </c>
      <c r="F1045" s="468">
        <v>-3.36</v>
      </c>
      <c r="G1045" s="466">
        <v>6</v>
      </c>
      <c r="H1045" s="469">
        <v>1.3083000000000001E-3</v>
      </c>
      <c r="I1045" s="468">
        <v>-0.03</v>
      </c>
      <c r="J1045" s="471">
        <v>-0.05</v>
      </c>
      <c r="N1045" s="463"/>
      <c r="O1045" s="463"/>
      <c r="R1045" s="462"/>
    </row>
    <row r="1046" spans="1:18" s="461" customFormat="1">
      <c r="A1046" s="466" t="s">
        <v>319</v>
      </c>
      <c r="B1046" s="467" t="s">
        <v>567</v>
      </c>
      <c r="C1046" s="467" t="s">
        <v>335</v>
      </c>
      <c r="D1046" s="466" t="s">
        <v>494</v>
      </c>
      <c r="E1046" s="467">
        <v>201504</v>
      </c>
      <c r="F1046" s="468">
        <v>-13.06</v>
      </c>
      <c r="G1046" s="466">
        <v>6</v>
      </c>
      <c r="H1046" s="469">
        <v>1.3083000000000001E-3</v>
      </c>
      <c r="I1046" s="468">
        <v>-0.1</v>
      </c>
      <c r="J1046" s="471">
        <v>-0.21</v>
      </c>
      <c r="N1046" s="463"/>
      <c r="O1046" s="463"/>
      <c r="R1046" s="462"/>
    </row>
    <row r="1047" spans="1:18" s="461" customFormat="1">
      <c r="A1047" s="466" t="s">
        <v>319</v>
      </c>
      <c r="B1047" s="467" t="s">
        <v>567</v>
      </c>
      <c r="C1047" s="467" t="s">
        <v>335</v>
      </c>
      <c r="D1047" s="466" t="s">
        <v>494</v>
      </c>
      <c r="E1047" s="467">
        <v>201504</v>
      </c>
      <c r="F1047" s="468">
        <v>-0.24</v>
      </c>
      <c r="G1047" s="466">
        <v>6</v>
      </c>
      <c r="H1047" s="469">
        <v>1.3083000000000001E-3</v>
      </c>
      <c r="I1047" s="468">
        <v>0</v>
      </c>
      <c r="J1047" s="471">
        <v>0</v>
      </c>
      <c r="N1047" s="463"/>
      <c r="O1047" s="463"/>
      <c r="R1047" s="462"/>
    </row>
    <row r="1048" spans="1:18" s="461" customFormat="1">
      <c r="A1048" s="466" t="s">
        <v>319</v>
      </c>
      <c r="B1048" s="467" t="s">
        <v>567</v>
      </c>
      <c r="C1048" s="467" t="s">
        <v>335</v>
      </c>
      <c r="D1048" s="466" t="s">
        <v>494</v>
      </c>
      <c r="E1048" s="467">
        <v>201505</v>
      </c>
      <c r="F1048" s="468">
        <v>-1.79</v>
      </c>
      <c r="G1048" s="466">
        <v>5</v>
      </c>
      <c r="H1048" s="469">
        <v>1.3083000000000001E-3</v>
      </c>
      <c r="I1048" s="468">
        <v>-0.01</v>
      </c>
      <c r="J1048" s="471">
        <v>-0.03</v>
      </c>
      <c r="N1048" s="463"/>
      <c r="O1048" s="463"/>
      <c r="R1048" s="462"/>
    </row>
    <row r="1049" spans="1:18" s="461" customFormat="1">
      <c r="A1049" s="472" t="s">
        <v>319</v>
      </c>
      <c r="B1049" s="467" t="s">
        <v>567</v>
      </c>
      <c r="C1049" s="467" t="s">
        <v>335</v>
      </c>
      <c r="D1049" s="466" t="s">
        <v>494</v>
      </c>
      <c r="E1049" s="467">
        <v>201505</v>
      </c>
      <c r="F1049" s="468">
        <v>-6.86</v>
      </c>
      <c r="G1049" s="466">
        <v>5</v>
      </c>
      <c r="H1049" s="469">
        <v>1.3083000000000001E-3</v>
      </c>
      <c r="I1049" s="468">
        <v>-0.04</v>
      </c>
      <c r="J1049" s="471">
        <v>-0.11</v>
      </c>
      <c r="N1049" s="463"/>
      <c r="O1049" s="463"/>
      <c r="R1049" s="462"/>
    </row>
    <row r="1050" spans="1:18" s="461" customFormat="1">
      <c r="A1050" s="466" t="s">
        <v>319</v>
      </c>
      <c r="B1050" s="467" t="s">
        <v>567</v>
      </c>
      <c r="C1050" s="467" t="s">
        <v>335</v>
      </c>
      <c r="D1050" s="466" t="s">
        <v>494</v>
      </c>
      <c r="E1050" s="467">
        <v>201505</v>
      </c>
      <c r="F1050" s="468">
        <v>-0.12</v>
      </c>
      <c r="G1050" s="466">
        <v>5</v>
      </c>
      <c r="H1050" s="469">
        <v>1.3083000000000001E-3</v>
      </c>
      <c r="I1050" s="468">
        <v>0</v>
      </c>
      <c r="J1050" s="471">
        <v>0</v>
      </c>
      <c r="N1050" s="463"/>
      <c r="O1050" s="463"/>
      <c r="R1050" s="462"/>
    </row>
    <row r="1051" spans="1:18" s="461" customFormat="1">
      <c r="A1051" s="466" t="s">
        <v>326</v>
      </c>
      <c r="B1051" s="467" t="s">
        <v>567</v>
      </c>
      <c r="C1051" s="467" t="s">
        <v>335</v>
      </c>
      <c r="D1051" s="466" t="s">
        <v>494</v>
      </c>
      <c r="E1051" s="467">
        <v>201506</v>
      </c>
      <c r="F1051" s="468">
        <v>-0.85</v>
      </c>
      <c r="G1051" s="466">
        <v>4</v>
      </c>
      <c r="H1051" s="469">
        <v>1.1999999999999999E-3</v>
      </c>
      <c r="I1051" s="468">
        <v>0</v>
      </c>
      <c r="J1051" s="471">
        <v>-0.01</v>
      </c>
      <c r="N1051" s="463"/>
      <c r="O1051" s="463"/>
      <c r="R1051" s="462"/>
    </row>
    <row r="1052" spans="1:18" s="461" customFormat="1">
      <c r="A1052" s="466" t="s">
        <v>319</v>
      </c>
      <c r="B1052" s="467" t="s">
        <v>567</v>
      </c>
      <c r="C1052" s="467" t="s">
        <v>335</v>
      </c>
      <c r="D1052" s="466" t="s">
        <v>494</v>
      </c>
      <c r="E1052" s="467">
        <v>201506</v>
      </c>
      <c r="F1052" s="468">
        <v>-3.7</v>
      </c>
      <c r="G1052" s="466">
        <v>4</v>
      </c>
      <c r="H1052" s="469">
        <v>1.3083000000000001E-3</v>
      </c>
      <c r="I1052" s="468">
        <v>-0.02</v>
      </c>
      <c r="J1052" s="471">
        <v>-0.06</v>
      </c>
      <c r="N1052" s="463"/>
      <c r="O1052" s="463"/>
      <c r="R1052" s="462"/>
    </row>
    <row r="1053" spans="1:18" s="461" customFormat="1">
      <c r="A1053" s="466" t="s">
        <v>319</v>
      </c>
      <c r="B1053" s="467" t="s">
        <v>567</v>
      </c>
      <c r="C1053" s="467" t="s">
        <v>335</v>
      </c>
      <c r="D1053" s="466" t="s">
        <v>494</v>
      </c>
      <c r="E1053" s="467">
        <v>201506</v>
      </c>
      <c r="F1053" s="468">
        <v>-0.05</v>
      </c>
      <c r="G1053" s="466">
        <v>4</v>
      </c>
      <c r="H1053" s="469">
        <v>1.3083000000000001E-3</v>
      </c>
      <c r="I1053" s="468">
        <v>0</v>
      </c>
      <c r="J1053" s="471">
        <v>0</v>
      </c>
      <c r="N1053" s="463"/>
      <c r="O1053" s="463"/>
      <c r="R1053" s="462"/>
    </row>
    <row r="1054" spans="1:18" s="461" customFormat="1">
      <c r="A1054" s="466" t="s">
        <v>319</v>
      </c>
      <c r="B1054" s="467" t="s">
        <v>745</v>
      </c>
      <c r="C1054" s="467" t="s">
        <v>335</v>
      </c>
      <c r="D1054" s="466" t="s">
        <v>746</v>
      </c>
      <c r="E1054" s="467">
        <v>201503</v>
      </c>
      <c r="F1054" s="468">
        <v>9066.77</v>
      </c>
      <c r="G1054" s="466">
        <v>7</v>
      </c>
      <c r="H1054" s="469">
        <v>1.3083000000000001E-3</v>
      </c>
      <c r="I1054" s="468">
        <v>83.03</v>
      </c>
      <c r="J1054" s="471">
        <v>142.34</v>
      </c>
      <c r="N1054" s="463"/>
      <c r="O1054" s="463"/>
      <c r="R1054" s="462"/>
    </row>
    <row r="1055" spans="1:18" s="461" customFormat="1">
      <c r="A1055" s="466" t="s">
        <v>319</v>
      </c>
      <c r="B1055" s="467" t="s">
        <v>745</v>
      </c>
      <c r="C1055" s="467" t="s">
        <v>335</v>
      </c>
      <c r="D1055" s="466" t="s">
        <v>746</v>
      </c>
      <c r="E1055" s="467">
        <v>201503</v>
      </c>
      <c r="F1055" s="468">
        <v>583.73</v>
      </c>
      <c r="G1055" s="466">
        <v>7</v>
      </c>
      <c r="H1055" s="469">
        <v>1.3083000000000001E-3</v>
      </c>
      <c r="I1055" s="468">
        <v>5.35</v>
      </c>
      <c r="J1055" s="471">
        <v>9.16</v>
      </c>
      <c r="N1055" s="463"/>
      <c r="O1055" s="463"/>
      <c r="R1055" s="462"/>
    </row>
    <row r="1056" spans="1:18" s="461" customFormat="1">
      <c r="A1056" s="466" t="s">
        <v>319</v>
      </c>
      <c r="B1056" s="467" t="s">
        <v>745</v>
      </c>
      <c r="C1056" s="467" t="s">
        <v>335</v>
      </c>
      <c r="D1056" s="466" t="s">
        <v>746</v>
      </c>
      <c r="E1056" s="467">
        <v>201504</v>
      </c>
      <c r="F1056" s="468">
        <v>-37605.78</v>
      </c>
      <c r="G1056" s="466">
        <v>6</v>
      </c>
      <c r="H1056" s="469">
        <v>1.3083000000000001E-3</v>
      </c>
      <c r="I1056" s="468">
        <v>-295.2</v>
      </c>
      <c r="J1056" s="471">
        <v>-590.4</v>
      </c>
      <c r="N1056" s="463"/>
      <c r="O1056" s="463"/>
      <c r="R1056" s="462"/>
    </row>
    <row r="1057" spans="1:18" s="461" customFormat="1">
      <c r="A1057" s="466" t="s">
        <v>319</v>
      </c>
      <c r="B1057" s="467" t="s">
        <v>745</v>
      </c>
      <c r="C1057" s="467" t="s">
        <v>335</v>
      </c>
      <c r="D1057" s="466" t="s">
        <v>746</v>
      </c>
      <c r="E1057" s="467">
        <v>201504</v>
      </c>
      <c r="F1057" s="468">
        <v>-2421.11</v>
      </c>
      <c r="G1057" s="466">
        <v>6</v>
      </c>
      <c r="H1057" s="469">
        <v>1.3083000000000001E-3</v>
      </c>
      <c r="I1057" s="468">
        <v>-19.010000000000002</v>
      </c>
      <c r="J1057" s="471">
        <v>-38.01</v>
      </c>
      <c r="N1057" s="463"/>
      <c r="O1057" s="463"/>
      <c r="R1057" s="462"/>
    </row>
    <row r="1058" spans="1:18" s="461" customFormat="1">
      <c r="A1058" s="466" t="s">
        <v>319</v>
      </c>
      <c r="B1058" s="467" t="s">
        <v>745</v>
      </c>
      <c r="C1058" s="467" t="s">
        <v>335</v>
      </c>
      <c r="D1058" s="466" t="s">
        <v>746</v>
      </c>
      <c r="E1058" s="467">
        <v>201505</v>
      </c>
      <c r="F1058" s="468">
        <v>71.36</v>
      </c>
      <c r="G1058" s="466">
        <v>5</v>
      </c>
      <c r="H1058" s="469">
        <v>1.3083000000000001E-3</v>
      </c>
      <c r="I1058" s="468">
        <v>0.47</v>
      </c>
      <c r="J1058" s="471">
        <v>1.1200000000000001</v>
      </c>
      <c r="N1058" s="463"/>
      <c r="O1058" s="463"/>
      <c r="R1058" s="462"/>
    </row>
    <row r="1059" spans="1:18" s="461" customFormat="1">
      <c r="A1059" s="466" t="s">
        <v>319</v>
      </c>
      <c r="B1059" s="467" t="s">
        <v>745</v>
      </c>
      <c r="C1059" s="467" t="s">
        <v>335</v>
      </c>
      <c r="D1059" s="466" t="s">
        <v>746</v>
      </c>
      <c r="E1059" s="467">
        <v>201505</v>
      </c>
      <c r="F1059" s="468">
        <v>-1499.9</v>
      </c>
      <c r="G1059" s="466">
        <v>5</v>
      </c>
      <c r="H1059" s="469">
        <v>1.3083000000000001E-3</v>
      </c>
      <c r="I1059" s="468">
        <v>-9.81</v>
      </c>
      <c r="J1059" s="471">
        <v>-23.55</v>
      </c>
      <c r="N1059" s="463"/>
      <c r="O1059" s="463"/>
      <c r="R1059" s="462"/>
    </row>
    <row r="1060" spans="1:18" s="461" customFormat="1">
      <c r="A1060" s="466" t="s">
        <v>319</v>
      </c>
      <c r="B1060" s="467" t="s">
        <v>745</v>
      </c>
      <c r="C1060" s="467" t="s">
        <v>335</v>
      </c>
      <c r="D1060" s="466" t="s">
        <v>746</v>
      </c>
      <c r="E1060" s="467">
        <v>201506</v>
      </c>
      <c r="F1060" s="468">
        <v>912.49</v>
      </c>
      <c r="G1060" s="466">
        <v>4</v>
      </c>
      <c r="H1060" s="469">
        <v>1.3083000000000001E-3</v>
      </c>
      <c r="I1060" s="468">
        <v>4.78</v>
      </c>
      <c r="J1060" s="471">
        <v>14.33</v>
      </c>
      <c r="N1060" s="463"/>
      <c r="O1060" s="463"/>
      <c r="R1060" s="462"/>
    </row>
    <row r="1061" spans="1:18" s="461" customFormat="1">
      <c r="A1061" s="466" t="s">
        <v>319</v>
      </c>
      <c r="B1061" s="467" t="s">
        <v>745</v>
      </c>
      <c r="C1061" s="467" t="s">
        <v>335</v>
      </c>
      <c r="D1061" s="466" t="s">
        <v>746</v>
      </c>
      <c r="E1061" s="467">
        <v>201506</v>
      </c>
      <c r="F1061" s="468">
        <v>49.76</v>
      </c>
      <c r="G1061" s="466">
        <v>4</v>
      </c>
      <c r="H1061" s="469">
        <v>1.3083000000000001E-3</v>
      </c>
      <c r="I1061" s="468">
        <v>0.26</v>
      </c>
      <c r="J1061" s="471">
        <v>0.78</v>
      </c>
      <c r="N1061" s="463"/>
      <c r="O1061" s="463"/>
      <c r="R1061" s="462"/>
    </row>
    <row r="1062" spans="1:18" s="461" customFormat="1">
      <c r="A1062" s="466" t="s">
        <v>326</v>
      </c>
      <c r="B1062" s="467" t="s">
        <v>815</v>
      </c>
      <c r="C1062" s="465" t="s">
        <v>335</v>
      </c>
      <c r="D1062" s="466" t="s">
        <v>816</v>
      </c>
      <c r="E1062" s="467">
        <v>201506</v>
      </c>
      <c r="F1062" s="468">
        <v>15406.22</v>
      </c>
      <c r="G1062" s="466">
        <v>4</v>
      </c>
      <c r="H1062" s="469">
        <v>1.1999999999999999E-3</v>
      </c>
      <c r="I1062" s="468">
        <v>73.95</v>
      </c>
      <c r="J1062" s="471">
        <v>221.85</v>
      </c>
      <c r="N1062" s="463"/>
      <c r="O1062" s="463"/>
      <c r="R1062" s="462"/>
    </row>
    <row r="1063" spans="1:18" s="461" customFormat="1">
      <c r="A1063" s="466" t="s">
        <v>319</v>
      </c>
      <c r="B1063" s="467" t="s">
        <v>815</v>
      </c>
      <c r="C1063" s="465" t="s">
        <v>335</v>
      </c>
      <c r="D1063" s="466" t="s">
        <v>816</v>
      </c>
      <c r="E1063" s="467">
        <v>201506</v>
      </c>
      <c r="F1063" s="468">
        <v>534284</v>
      </c>
      <c r="G1063" s="466">
        <v>4</v>
      </c>
      <c r="H1063" s="469">
        <v>1.3083000000000001E-3</v>
      </c>
      <c r="I1063" s="468">
        <v>2796.02</v>
      </c>
      <c r="J1063" s="471">
        <v>8388.0499999999993</v>
      </c>
      <c r="N1063" s="463"/>
      <c r="O1063" s="463"/>
      <c r="R1063" s="462"/>
    </row>
    <row r="1064" spans="1:18" s="461" customFormat="1">
      <c r="A1064" s="466" t="s">
        <v>319</v>
      </c>
      <c r="B1064" s="467" t="s">
        <v>815</v>
      </c>
      <c r="C1064" s="465" t="s">
        <v>335</v>
      </c>
      <c r="D1064" s="466" t="s">
        <v>816</v>
      </c>
      <c r="E1064" s="467">
        <v>201506</v>
      </c>
      <c r="F1064" s="468">
        <v>34306.17</v>
      </c>
      <c r="G1064" s="466">
        <v>4</v>
      </c>
      <c r="H1064" s="469">
        <v>1.3083000000000001E-3</v>
      </c>
      <c r="I1064" s="468">
        <v>179.53</v>
      </c>
      <c r="J1064" s="471">
        <v>538.59</v>
      </c>
      <c r="N1064" s="463"/>
      <c r="O1064" s="463"/>
      <c r="R1064" s="462"/>
    </row>
    <row r="1065" spans="1:18" s="461" customFormat="1">
      <c r="A1065" s="466" t="s">
        <v>319</v>
      </c>
      <c r="B1065" s="467" t="s">
        <v>488</v>
      </c>
      <c r="C1065" s="467" t="s">
        <v>335</v>
      </c>
      <c r="D1065" s="466" t="s">
        <v>489</v>
      </c>
      <c r="E1065" s="467">
        <v>201503</v>
      </c>
      <c r="F1065" s="468">
        <v>43.04</v>
      </c>
      <c r="G1065" s="466">
        <v>7</v>
      </c>
      <c r="H1065" s="469">
        <v>1.3083000000000001E-3</v>
      </c>
      <c r="I1065" s="468">
        <v>0.39</v>
      </c>
      <c r="J1065" s="471">
        <v>0.68</v>
      </c>
      <c r="N1065" s="463"/>
      <c r="O1065" s="463"/>
      <c r="R1065" s="462"/>
    </row>
    <row r="1066" spans="1:18" s="461" customFormat="1">
      <c r="A1066" s="466" t="s">
        <v>319</v>
      </c>
      <c r="B1066" s="467" t="s">
        <v>488</v>
      </c>
      <c r="C1066" s="467" t="s">
        <v>335</v>
      </c>
      <c r="D1066" s="466" t="s">
        <v>489</v>
      </c>
      <c r="E1066" s="467">
        <v>201503</v>
      </c>
      <c r="F1066" s="468">
        <v>1.2</v>
      </c>
      <c r="G1066" s="466">
        <v>7</v>
      </c>
      <c r="H1066" s="469">
        <v>1.3083000000000001E-3</v>
      </c>
      <c r="I1066" s="468">
        <v>0.01</v>
      </c>
      <c r="J1066" s="471">
        <v>0.02</v>
      </c>
      <c r="N1066" s="463"/>
      <c r="O1066" s="463"/>
      <c r="R1066" s="462"/>
    </row>
    <row r="1067" spans="1:18" s="461" customFormat="1">
      <c r="A1067" s="466" t="s">
        <v>319</v>
      </c>
      <c r="B1067" s="467" t="s">
        <v>488</v>
      </c>
      <c r="C1067" s="467" t="s">
        <v>335</v>
      </c>
      <c r="D1067" s="466" t="s">
        <v>489</v>
      </c>
      <c r="E1067" s="467">
        <v>201504</v>
      </c>
      <c r="F1067" s="468">
        <v>-139.12</v>
      </c>
      <c r="G1067" s="466">
        <v>6</v>
      </c>
      <c r="H1067" s="469">
        <v>1.3083000000000001E-3</v>
      </c>
      <c r="I1067" s="468">
        <v>-1.0900000000000001</v>
      </c>
      <c r="J1067" s="471">
        <v>-2.1800000000000002</v>
      </c>
      <c r="N1067" s="463"/>
      <c r="O1067" s="463"/>
      <c r="R1067" s="462"/>
    </row>
    <row r="1068" spans="1:18" s="461" customFormat="1">
      <c r="A1068" s="466" t="s">
        <v>319</v>
      </c>
      <c r="B1068" s="467" t="s">
        <v>488</v>
      </c>
      <c r="C1068" s="467" t="s">
        <v>335</v>
      </c>
      <c r="D1068" s="466" t="s">
        <v>489</v>
      </c>
      <c r="E1068" s="467">
        <v>201504</v>
      </c>
      <c r="F1068" s="468">
        <v>-3.91</v>
      </c>
      <c r="G1068" s="466">
        <v>6</v>
      </c>
      <c r="H1068" s="469">
        <v>1.3083000000000001E-3</v>
      </c>
      <c r="I1068" s="468">
        <v>-0.03</v>
      </c>
      <c r="J1068" s="471">
        <v>-0.06</v>
      </c>
      <c r="N1068" s="463"/>
      <c r="O1068" s="463"/>
      <c r="R1068" s="462"/>
    </row>
    <row r="1069" spans="1:18" s="461" customFormat="1">
      <c r="A1069" s="466" t="s">
        <v>319</v>
      </c>
      <c r="B1069" s="467" t="s">
        <v>488</v>
      </c>
      <c r="C1069" s="467" t="s">
        <v>335</v>
      </c>
      <c r="D1069" s="466" t="s">
        <v>489</v>
      </c>
      <c r="E1069" s="467">
        <v>201505</v>
      </c>
      <c r="F1069" s="468">
        <v>-5.37</v>
      </c>
      <c r="G1069" s="466">
        <v>5</v>
      </c>
      <c r="H1069" s="469">
        <v>1.3083000000000001E-3</v>
      </c>
      <c r="I1069" s="468">
        <v>-0.04</v>
      </c>
      <c r="J1069" s="471">
        <v>-0.08</v>
      </c>
      <c r="N1069" s="463"/>
      <c r="O1069" s="463"/>
      <c r="R1069" s="462"/>
    </row>
    <row r="1070" spans="1:18" s="461" customFormat="1">
      <c r="A1070" s="466" t="s">
        <v>319</v>
      </c>
      <c r="B1070" s="467" t="s">
        <v>488</v>
      </c>
      <c r="C1070" s="467" t="s">
        <v>335</v>
      </c>
      <c r="D1070" s="466" t="s">
        <v>489</v>
      </c>
      <c r="E1070" s="467">
        <v>201505</v>
      </c>
      <c r="F1070" s="468">
        <v>-0.13</v>
      </c>
      <c r="G1070" s="466">
        <v>5</v>
      </c>
      <c r="H1070" s="469">
        <v>1.3083000000000001E-3</v>
      </c>
      <c r="I1070" s="468">
        <v>0</v>
      </c>
      <c r="J1070" s="471">
        <v>0</v>
      </c>
      <c r="N1070" s="463"/>
      <c r="O1070" s="463"/>
      <c r="R1070" s="462"/>
    </row>
    <row r="1071" spans="1:18" s="461" customFormat="1">
      <c r="A1071" s="466" t="s">
        <v>319</v>
      </c>
      <c r="B1071" s="467" t="s">
        <v>488</v>
      </c>
      <c r="C1071" s="467" t="s">
        <v>335</v>
      </c>
      <c r="D1071" s="466" t="s">
        <v>489</v>
      </c>
      <c r="E1071" s="467">
        <v>201506</v>
      </c>
      <c r="F1071" s="468">
        <v>3.16</v>
      </c>
      <c r="G1071" s="466">
        <v>4</v>
      </c>
      <c r="H1071" s="469">
        <v>1.3083000000000001E-3</v>
      </c>
      <c r="I1071" s="468">
        <v>0.02</v>
      </c>
      <c r="J1071" s="471">
        <v>0.05</v>
      </c>
      <c r="N1071" s="463"/>
      <c r="O1071" s="463"/>
      <c r="R1071" s="462"/>
    </row>
    <row r="1072" spans="1:18" s="461" customFormat="1">
      <c r="A1072" s="466" t="s">
        <v>319</v>
      </c>
      <c r="B1072" s="467" t="s">
        <v>488</v>
      </c>
      <c r="C1072" s="467" t="s">
        <v>335</v>
      </c>
      <c r="D1072" s="466" t="s">
        <v>489</v>
      </c>
      <c r="E1072" s="467">
        <v>201506</v>
      </c>
      <c r="F1072" s="468">
        <v>0.11</v>
      </c>
      <c r="G1072" s="466">
        <v>4</v>
      </c>
      <c r="H1072" s="469">
        <v>1.3083000000000001E-3</v>
      </c>
      <c r="I1072" s="468">
        <v>0</v>
      </c>
      <c r="J1072" s="471">
        <v>0</v>
      </c>
      <c r="N1072" s="463"/>
      <c r="O1072" s="463"/>
      <c r="R1072" s="462"/>
    </row>
    <row r="1073" spans="1:18" s="461" customFormat="1">
      <c r="A1073" s="466" t="s">
        <v>319</v>
      </c>
      <c r="B1073" s="467" t="s">
        <v>560</v>
      </c>
      <c r="C1073" s="467" t="s">
        <v>335</v>
      </c>
      <c r="D1073" s="466" t="s">
        <v>561</v>
      </c>
      <c r="E1073" s="467">
        <v>201503</v>
      </c>
      <c r="F1073" s="468">
        <v>-10.63</v>
      </c>
      <c r="G1073" s="466">
        <v>7</v>
      </c>
      <c r="H1073" s="469">
        <v>1.3083000000000001E-3</v>
      </c>
      <c r="I1073" s="468">
        <v>-0.1</v>
      </c>
      <c r="J1073" s="471">
        <v>-0.17</v>
      </c>
      <c r="N1073" s="463"/>
      <c r="O1073" s="463"/>
      <c r="R1073" s="462"/>
    </row>
    <row r="1074" spans="1:18" s="461" customFormat="1">
      <c r="A1074" s="466" t="s">
        <v>319</v>
      </c>
      <c r="B1074" s="467" t="s">
        <v>560</v>
      </c>
      <c r="C1074" s="467" t="s">
        <v>335</v>
      </c>
      <c r="D1074" s="466" t="s">
        <v>561</v>
      </c>
      <c r="E1074" s="467">
        <v>201503</v>
      </c>
      <c r="F1074" s="468">
        <v>-0.64</v>
      </c>
      <c r="G1074" s="466">
        <v>7</v>
      </c>
      <c r="H1074" s="469">
        <v>1.3083000000000001E-3</v>
      </c>
      <c r="I1074" s="468">
        <v>-0.01</v>
      </c>
      <c r="J1074" s="471">
        <v>-0.01</v>
      </c>
      <c r="N1074" s="463"/>
      <c r="O1074" s="463"/>
      <c r="R1074" s="462"/>
    </row>
    <row r="1075" spans="1:18" s="461" customFormat="1">
      <c r="A1075" s="466" t="s">
        <v>319</v>
      </c>
      <c r="B1075" s="467" t="s">
        <v>560</v>
      </c>
      <c r="C1075" s="467" t="s">
        <v>335</v>
      </c>
      <c r="D1075" s="466" t="s">
        <v>561</v>
      </c>
      <c r="E1075" s="467">
        <v>201504</v>
      </c>
      <c r="F1075" s="468">
        <v>30.23</v>
      </c>
      <c r="G1075" s="466">
        <v>6</v>
      </c>
      <c r="H1075" s="469">
        <v>1.3083000000000001E-3</v>
      </c>
      <c r="I1075" s="468">
        <v>0.24</v>
      </c>
      <c r="J1075" s="471">
        <v>0.47</v>
      </c>
      <c r="N1075" s="463"/>
      <c r="O1075" s="463"/>
      <c r="R1075" s="462"/>
    </row>
    <row r="1076" spans="1:18" s="461" customFormat="1">
      <c r="A1076" s="466" t="s">
        <v>319</v>
      </c>
      <c r="B1076" s="467" t="s">
        <v>560</v>
      </c>
      <c r="C1076" s="467" t="s">
        <v>335</v>
      </c>
      <c r="D1076" s="466" t="s">
        <v>561</v>
      </c>
      <c r="E1076" s="467">
        <v>201504</v>
      </c>
      <c r="F1076" s="468">
        <v>1.74</v>
      </c>
      <c r="G1076" s="466">
        <v>6</v>
      </c>
      <c r="H1076" s="469">
        <v>1.3083000000000001E-3</v>
      </c>
      <c r="I1076" s="468">
        <v>0.01</v>
      </c>
      <c r="J1076" s="471">
        <v>0.03</v>
      </c>
      <c r="N1076" s="463"/>
      <c r="O1076" s="463"/>
      <c r="R1076" s="462"/>
    </row>
    <row r="1077" spans="1:18" s="461" customFormat="1">
      <c r="A1077" s="466" t="s">
        <v>319</v>
      </c>
      <c r="B1077" s="467" t="s">
        <v>560</v>
      </c>
      <c r="C1077" s="467" t="s">
        <v>335</v>
      </c>
      <c r="D1077" s="466" t="s">
        <v>561</v>
      </c>
      <c r="E1077" s="467">
        <v>201505</v>
      </c>
      <c r="F1077" s="468">
        <v>2.86</v>
      </c>
      <c r="G1077" s="466">
        <v>5</v>
      </c>
      <c r="H1077" s="469">
        <v>1.3083000000000001E-3</v>
      </c>
      <c r="I1077" s="468">
        <v>0.02</v>
      </c>
      <c r="J1077" s="471">
        <v>0.04</v>
      </c>
      <c r="N1077" s="463"/>
      <c r="O1077" s="463"/>
      <c r="R1077" s="462"/>
    </row>
    <row r="1078" spans="1:18" s="461" customFormat="1">
      <c r="A1078" s="466" t="s">
        <v>319</v>
      </c>
      <c r="B1078" s="467" t="s">
        <v>560</v>
      </c>
      <c r="C1078" s="467" t="s">
        <v>335</v>
      </c>
      <c r="D1078" s="466" t="s">
        <v>561</v>
      </c>
      <c r="E1078" s="467">
        <v>201505</v>
      </c>
      <c r="F1078" s="468">
        <v>0.16</v>
      </c>
      <c r="G1078" s="466">
        <v>5</v>
      </c>
      <c r="H1078" s="469">
        <v>1.3083000000000001E-3</v>
      </c>
      <c r="I1078" s="468">
        <v>0</v>
      </c>
      <c r="J1078" s="471">
        <v>0</v>
      </c>
      <c r="N1078" s="463"/>
      <c r="O1078" s="463"/>
      <c r="R1078" s="462"/>
    </row>
    <row r="1079" spans="1:18" s="461" customFormat="1">
      <c r="A1079" s="466" t="s">
        <v>319</v>
      </c>
      <c r="B1079" s="467" t="s">
        <v>560</v>
      </c>
      <c r="C1079" s="467" t="s">
        <v>335</v>
      </c>
      <c r="D1079" s="466" t="s">
        <v>561</v>
      </c>
      <c r="E1079" s="467">
        <v>201506</v>
      </c>
      <c r="F1079" s="468">
        <v>4.59</v>
      </c>
      <c r="G1079" s="466">
        <v>4</v>
      </c>
      <c r="H1079" s="469">
        <v>1.3083000000000001E-3</v>
      </c>
      <c r="I1079" s="468">
        <v>0.02</v>
      </c>
      <c r="J1079" s="471">
        <v>7.0000000000000007E-2</v>
      </c>
      <c r="N1079" s="463"/>
      <c r="O1079" s="463"/>
      <c r="R1079" s="462"/>
    </row>
    <row r="1080" spans="1:18" s="461" customFormat="1">
      <c r="A1080" s="466" t="s">
        <v>319</v>
      </c>
      <c r="B1080" s="467" t="s">
        <v>560</v>
      </c>
      <c r="C1080" s="467" t="s">
        <v>335</v>
      </c>
      <c r="D1080" s="466" t="s">
        <v>561</v>
      </c>
      <c r="E1080" s="467">
        <v>201506</v>
      </c>
      <c r="F1080" s="468">
        <v>0.25</v>
      </c>
      <c r="G1080" s="466">
        <v>4</v>
      </c>
      <c r="H1080" s="469">
        <v>1.3083000000000001E-3</v>
      </c>
      <c r="I1080" s="468">
        <v>0</v>
      </c>
      <c r="J1080" s="471">
        <v>0</v>
      </c>
      <c r="N1080" s="463"/>
      <c r="O1080" s="463"/>
      <c r="R1080" s="462"/>
    </row>
    <row r="1081" spans="1:18" s="461" customFormat="1">
      <c r="A1081" s="466" t="s">
        <v>319</v>
      </c>
      <c r="B1081" s="467" t="s">
        <v>706</v>
      </c>
      <c r="C1081" s="467" t="s">
        <v>335</v>
      </c>
      <c r="D1081" s="466" t="s">
        <v>707</v>
      </c>
      <c r="E1081" s="467">
        <v>201503</v>
      </c>
      <c r="F1081" s="468">
        <v>2436.36</v>
      </c>
      <c r="G1081" s="466">
        <v>7</v>
      </c>
      <c r="H1081" s="469">
        <v>1.3083000000000001E-3</v>
      </c>
      <c r="I1081" s="468">
        <v>22.31</v>
      </c>
      <c r="J1081" s="471">
        <v>38.25</v>
      </c>
      <c r="N1081" s="463"/>
      <c r="O1081" s="463"/>
      <c r="R1081" s="462"/>
    </row>
    <row r="1082" spans="1:18" s="461" customFormat="1">
      <c r="A1082" s="466" t="s">
        <v>319</v>
      </c>
      <c r="B1082" s="467" t="s">
        <v>706</v>
      </c>
      <c r="C1082" s="467" t="s">
        <v>335</v>
      </c>
      <c r="D1082" s="466" t="s">
        <v>707</v>
      </c>
      <c r="E1082" s="467">
        <v>201503</v>
      </c>
      <c r="F1082" s="468">
        <v>513.03</v>
      </c>
      <c r="G1082" s="466">
        <v>7</v>
      </c>
      <c r="H1082" s="469">
        <v>1.3083000000000001E-3</v>
      </c>
      <c r="I1082" s="468">
        <v>4.7</v>
      </c>
      <c r="J1082" s="471">
        <v>8.0500000000000007</v>
      </c>
      <c r="N1082" s="463"/>
      <c r="O1082" s="463"/>
      <c r="R1082" s="462"/>
    </row>
    <row r="1083" spans="1:18" s="461" customFormat="1">
      <c r="A1083" s="466" t="s">
        <v>319</v>
      </c>
      <c r="B1083" s="467" t="s">
        <v>706</v>
      </c>
      <c r="C1083" s="467" t="s">
        <v>335</v>
      </c>
      <c r="D1083" s="466" t="s">
        <v>707</v>
      </c>
      <c r="E1083" s="467">
        <v>201504</v>
      </c>
      <c r="F1083" s="468">
        <v>-16775.23</v>
      </c>
      <c r="G1083" s="466">
        <v>6</v>
      </c>
      <c r="H1083" s="469">
        <v>1.3083000000000001E-3</v>
      </c>
      <c r="I1083" s="468">
        <v>-131.68</v>
      </c>
      <c r="J1083" s="471">
        <v>-263.36</v>
      </c>
      <c r="N1083" s="463"/>
      <c r="O1083" s="463"/>
      <c r="R1083" s="462"/>
    </row>
    <row r="1084" spans="1:18" s="461" customFormat="1">
      <c r="A1084" s="466" t="s">
        <v>319</v>
      </c>
      <c r="B1084" s="467" t="s">
        <v>706</v>
      </c>
      <c r="C1084" s="467" t="s">
        <v>335</v>
      </c>
      <c r="D1084" s="466" t="s">
        <v>707</v>
      </c>
      <c r="E1084" s="467">
        <v>201504</v>
      </c>
      <c r="F1084" s="468">
        <v>-2462</v>
      </c>
      <c r="G1084" s="466">
        <v>6</v>
      </c>
      <c r="H1084" s="469">
        <v>1.3083000000000001E-3</v>
      </c>
      <c r="I1084" s="468">
        <v>-19.329999999999998</v>
      </c>
      <c r="J1084" s="471">
        <v>-38.65</v>
      </c>
      <c r="N1084" s="463"/>
      <c r="O1084" s="463"/>
      <c r="R1084" s="462"/>
    </row>
    <row r="1085" spans="1:18" s="461" customFormat="1">
      <c r="A1085" s="466" t="s">
        <v>319</v>
      </c>
      <c r="B1085" s="467" t="s">
        <v>706</v>
      </c>
      <c r="C1085" s="467" t="s">
        <v>335</v>
      </c>
      <c r="D1085" s="466" t="s">
        <v>707</v>
      </c>
      <c r="E1085" s="467">
        <v>201505</v>
      </c>
      <c r="F1085" s="468">
        <v>-559.03</v>
      </c>
      <c r="G1085" s="466">
        <v>5</v>
      </c>
      <c r="H1085" s="469">
        <v>1.3083000000000001E-3</v>
      </c>
      <c r="I1085" s="468">
        <v>-3.66</v>
      </c>
      <c r="J1085" s="471">
        <v>-8.7799999999999994</v>
      </c>
      <c r="N1085" s="463"/>
      <c r="O1085" s="463"/>
      <c r="R1085" s="462"/>
    </row>
    <row r="1086" spans="1:18" s="461" customFormat="1">
      <c r="A1086" s="466" t="s">
        <v>319</v>
      </c>
      <c r="B1086" s="467" t="s">
        <v>706</v>
      </c>
      <c r="C1086" s="467" t="s">
        <v>335</v>
      </c>
      <c r="D1086" s="466" t="s">
        <v>707</v>
      </c>
      <c r="E1086" s="467">
        <v>201505</v>
      </c>
      <c r="F1086" s="468">
        <v>-82.69</v>
      </c>
      <c r="G1086" s="466">
        <v>5</v>
      </c>
      <c r="H1086" s="469">
        <v>1.3083000000000001E-3</v>
      </c>
      <c r="I1086" s="468">
        <v>-0.54</v>
      </c>
      <c r="J1086" s="471">
        <v>-1.3</v>
      </c>
      <c r="N1086" s="463"/>
      <c r="O1086" s="463"/>
      <c r="R1086" s="462"/>
    </row>
    <row r="1087" spans="1:18" s="461" customFormat="1">
      <c r="A1087" s="466" t="s">
        <v>319</v>
      </c>
      <c r="B1087" s="467" t="s">
        <v>706</v>
      </c>
      <c r="C1087" s="467" t="s">
        <v>335</v>
      </c>
      <c r="D1087" s="466" t="s">
        <v>707</v>
      </c>
      <c r="E1087" s="467">
        <v>201506</v>
      </c>
      <c r="F1087" s="468">
        <v>225.33</v>
      </c>
      <c r="G1087" s="466">
        <v>4</v>
      </c>
      <c r="H1087" s="469">
        <v>1.3083000000000001E-3</v>
      </c>
      <c r="I1087" s="468">
        <v>1.18</v>
      </c>
      <c r="J1087" s="471">
        <v>3.54</v>
      </c>
      <c r="N1087" s="463"/>
      <c r="O1087" s="463"/>
      <c r="R1087" s="462"/>
    </row>
    <row r="1088" spans="1:18" s="461" customFormat="1">
      <c r="A1088" s="466" t="s">
        <v>319</v>
      </c>
      <c r="B1088" s="467" t="s">
        <v>706</v>
      </c>
      <c r="C1088" s="467" t="s">
        <v>335</v>
      </c>
      <c r="D1088" s="466" t="s">
        <v>707</v>
      </c>
      <c r="E1088" s="467">
        <v>201506</v>
      </c>
      <c r="F1088" s="468">
        <v>47.44</v>
      </c>
      <c r="G1088" s="466">
        <v>4</v>
      </c>
      <c r="H1088" s="469">
        <v>1.3083000000000001E-3</v>
      </c>
      <c r="I1088" s="468">
        <v>0.25</v>
      </c>
      <c r="J1088" s="471">
        <v>0.74</v>
      </c>
      <c r="N1088" s="463"/>
      <c r="O1088" s="463"/>
      <c r="R1088" s="462"/>
    </row>
    <row r="1089" spans="1:18" s="461" customFormat="1">
      <c r="A1089" s="466" t="s">
        <v>319</v>
      </c>
      <c r="B1089" s="467" t="s">
        <v>461</v>
      </c>
      <c r="C1089" s="467" t="s">
        <v>335</v>
      </c>
      <c r="D1089" s="466" t="s">
        <v>462</v>
      </c>
      <c r="E1089" s="467">
        <v>201503</v>
      </c>
      <c r="F1089" s="468">
        <v>0.25</v>
      </c>
      <c r="G1089" s="466">
        <v>7</v>
      </c>
      <c r="H1089" s="469">
        <v>1.3083000000000001E-3</v>
      </c>
      <c r="I1089" s="468">
        <v>0</v>
      </c>
      <c r="J1089" s="471">
        <v>0</v>
      </c>
      <c r="N1089" s="463"/>
      <c r="O1089" s="463"/>
      <c r="R1089" s="462"/>
    </row>
    <row r="1090" spans="1:18" s="461" customFormat="1">
      <c r="A1090" s="466" t="s">
        <v>319</v>
      </c>
      <c r="B1090" s="467" t="s">
        <v>461</v>
      </c>
      <c r="C1090" s="467" t="s">
        <v>335</v>
      </c>
      <c r="D1090" s="466" t="s">
        <v>462</v>
      </c>
      <c r="E1090" s="467">
        <v>201503</v>
      </c>
      <c r="F1090" s="468">
        <v>37.44</v>
      </c>
      <c r="G1090" s="466">
        <v>7</v>
      </c>
      <c r="H1090" s="469">
        <v>1.3083000000000001E-3</v>
      </c>
      <c r="I1090" s="468">
        <v>0.34</v>
      </c>
      <c r="J1090" s="471">
        <v>0.59</v>
      </c>
      <c r="N1090" s="463"/>
      <c r="O1090" s="463"/>
      <c r="R1090" s="462"/>
    </row>
    <row r="1091" spans="1:18" s="461" customFormat="1">
      <c r="A1091" s="466" t="s">
        <v>319</v>
      </c>
      <c r="B1091" s="467" t="s">
        <v>461</v>
      </c>
      <c r="C1091" s="467" t="s">
        <v>335</v>
      </c>
      <c r="D1091" s="466" t="s">
        <v>462</v>
      </c>
      <c r="E1091" s="467">
        <v>201503</v>
      </c>
      <c r="F1091" s="468">
        <v>0.81</v>
      </c>
      <c r="G1091" s="466">
        <v>7</v>
      </c>
      <c r="H1091" s="469">
        <v>1.3083000000000001E-3</v>
      </c>
      <c r="I1091" s="468">
        <v>0.01</v>
      </c>
      <c r="J1091" s="471">
        <v>0.01</v>
      </c>
      <c r="N1091" s="463"/>
      <c r="O1091" s="463"/>
      <c r="R1091" s="462"/>
    </row>
    <row r="1092" spans="1:18" s="461" customFormat="1">
      <c r="A1092" s="466" t="s">
        <v>319</v>
      </c>
      <c r="B1092" s="467" t="s">
        <v>461</v>
      </c>
      <c r="C1092" s="467" t="s">
        <v>335</v>
      </c>
      <c r="D1092" s="466" t="s">
        <v>462</v>
      </c>
      <c r="E1092" s="467">
        <v>201504</v>
      </c>
      <c r="F1092" s="468">
        <v>-0.85</v>
      </c>
      <c r="G1092" s="466">
        <v>6</v>
      </c>
      <c r="H1092" s="469">
        <v>1.3083000000000001E-3</v>
      </c>
      <c r="I1092" s="468">
        <v>-0.01</v>
      </c>
      <c r="J1092" s="471">
        <v>-0.01</v>
      </c>
      <c r="N1092" s="463"/>
      <c r="O1092" s="463"/>
      <c r="R1092" s="462"/>
    </row>
    <row r="1093" spans="1:18" s="461" customFormat="1">
      <c r="A1093" s="466" t="s">
        <v>319</v>
      </c>
      <c r="B1093" s="467" t="s">
        <v>461</v>
      </c>
      <c r="C1093" s="467" t="s">
        <v>335</v>
      </c>
      <c r="D1093" s="466" t="s">
        <v>462</v>
      </c>
      <c r="E1093" s="467">
        <v>201504</v>
      </c>
      <c r="F1093" s="468">
        <v>-124.97</v>
      </c>
      <c r="G1093" s="466">
        <v>6</v>
      </c>
      <c r="H1093" s="469">
        <v>1.3083000000000001E-3</v>
      </c>
      <c r="I1093" s="468">
        <v>-0.98</v>
      </c>
      <c r="J1093" s="471">
        <v>-1.96</v>
      </c>
      <c r="N1093" s="463"/>
      <c r="O1093" s="463"/>
      <c r="R1093" s="462"/>
    </row>
    <row r="1094" spans="1:18" s="461" customFormat="1">
      <c r="A1094" s="466" t="s">
        <v>319</v>
      </c>
      <c r="B1094" s="467" t="s">
        <v>461</v>
      </c>
      <c r="C1094" s="467" t="s">
        <v>335</v>
      </c>
      <c r="D1094" s="466" t="s">
        <v>462</v>
      </c>
      <c r="E1094" s="467">
        <v>201504</v>
      </c>
      <c r="F1094" s="468">
        <v>-2.7</v>
      </c>
      <c r="G1094" s="466">
        <v>6</v>
      </c>
      <c r="H1094" s="469">
        <v>1.3083000000000001E-3</v>
      </c>
      <c r="I1094" s="468">
        <v>-0.02</v>
      </c>
      <c r="J1094" s="471">
        <v>-0.04</v>
      </c>
      <c r="N1094" s="463"/>
      <c r="O1094" s="463"/>
      <c r="R1094" s="462"/>
    </row>
    <row r="1095" spans="1:18" s="461" customFormat="1">
      <c r="A1095" s="466" t="s">
        <v>319</v>
      </c>
      <c r="B1095" s="467" t="s">
        <v>461</v>
      </c>
      <c r="C1095" s="467" t="s">
        <v>335</v>
      </c>
      <c r="D1095" s="466" t="s">
        <v>462</v>
      </c>
      <c r="E1095" s="467">
        <v>201505</v>
      </c>
      <c r="F1095" s="468">
        <v>-0.04</v>
      </c>
      <c r="G1095" s="466">
        <v>5</v>
      </c>
      <c r="H1095" s="469">
        <v>1.3083000000000001E-3</v>
      </c>
      <c r="I1095" s="468">
        <v>0</v>
      </c>
      <c r="J1095" s="471">
        <v>0</v>
      </c>
      <c r="N1095" s="463"/>
      <c r="O1095" s="463"/>
      <c r="R1095" s="462"/>
    </row>
    <row r="1096" spans="1:18" s="461" customFormat="1">
      <c r="A1096" s="466" t="s">
        <v>319</v>
      </c>
      <c r="B1096" s="467" t="s">
        <v>461</v>
      </c>
      <c r="C1096" s="467" t="s">
        <v>335</v>
      </c>
      <c r="D1096" s="466" t="s">
        <v>462</v>
      </c>
      <c r="E1096" s="467">
        <v>201505</v>
      </c>
      <c r="F1096" s="468">
        <v>-5.0199999999999996</v>
      </c>
      <c r="G1096" s="466">
        <v>5</v>
      </c>
      <c r="H1096" s="469">
        <v>1.3083000000000001E-3</v>
      </c>
      <c r="I1096" s="468">
        <v>-0.03</v>
      </c>
      <c r="J1096" s="471">
        <v>-0.08</v>
      </c>
      <c r="N1096" s="463"/>
      <c r="O1096" s="463"/>
      <c r="R1096" s="462"/>
    </row>
    <row r="1097" spans="1:18" s="461" customFormat="1">
      <c r="A1097" s="466" t="s">
        <v>319</v>
      </c>
      <c r="B1097" s="467" t="s">
        <v>461</v>
      </c>
      <c r="C1097" s="467" t="s">
        <v>335</v>
      </c>
      <c r="D1097" s="466" t="s">
        <v>462</v>
      </c>
      <c r="E1097" s="467">
        <v>201505</v>
      </c>
      <c r="F1097" s="468">
        <v>-0.06</v>
      </c>
      <c r="G1097" s="466">
        <v>5</v>
      </c>
      <c r="H1097" s="469">
        <v>1.3083000000000001E-3</v>
      </c>
      <c r="I1097" s="468">
        <v>0</v>
      </c>
      <c r="J1097" s="471">
        <v>0</v>
      </c>
      <c r="N1097" s="463"/>
      <c r="O1097" s="463"/>
      <c r="R1097" s="462"/>
    </row>
    <row r="1098" spans="1:18" s="461" customFormat="1">
      <c r="A1098" s="466" t="s">
        <v>319</v>
      </c>
      <c r="B1098" s="467" t="s">
        <v>461</v>
      </c>
      <c r="C1098" s="467" t="s">
        <v>335</v>
      </c>
      <c r="D1098" s="466" t="s">
        <v>462</v>
      </c>
      <c r="E1098" s="467">
        <v>201506</v>
      </c>
      <c r="F1098" s="468">
        <v>1.78</v>
      </c>
      <c r="G1098" s="466">
        <v>4</v>
      </c>
      <c r="H1098" s="469">
        <v>1.3083000000000001E-3</v>
      </c>
      <c r="I1098" s="468">
        <v>0.01</v>
      </c>
      <c r="J1098" s="471">
        <v>0.03</v>
      </c>
      <c r="N1098" s="463"/>
      <c r="O1098" s="463"/>
      <c r="R1098" s="462"/>
    </row>
    <row r="1099" spans="1:18" s="461" customFormat="1">
      <c r="A1099" s="466" t="s">
        <v>319</v>
      </c>
      <c r="B1099" s="467" t="s">
        <v>461</v>
      </c>
      <c r="C1099" s="467" t="s">
        <v>335</v>
      </c>
      <c r="D1099" s="466" t="s">
        <v>462</v>
      </c>
      <c r="E1099" s="467">
        <v>201506</v>
      </c>
      <c r="F1099" s="468">
        <v>0.08</v>
      </c>
      <c r="G1099" s="466">
        <v>4</v>
      </c>
      <c r="H1099" s="469">
        <v>1.3083000000000001E-3</v>
      </c>
      <c r="I1099" s="468">
        <v>0</v>
      </c>
      <c r="J1099" s="471">
        <v>0</v>
      </c>
      <c r="N1099" s="463"/>
      <c r="O1099" s="463"/>
      <c r="R1099" s="462"/>
    </row>
    <row r="1100" spans="1:18" s="461" customFormat="1">
      <c r="A1100" s="466" t="s">
        <v>319</v>
      </c>
      <c r="B1100" s="467" t="s">
        <v>568</v>
      </c>
      <c r="C1100" s="467" t="s">
        <v>335</v>
      </c>
      <c r="D1100" s="466" t="s">
        <v>495</v>
      </c>
      <c r="E1100" s="467">
        <v>201503</v>
      </c>
      <c r="F1100" s="468">
        <v>-376.36</v>
      </c>
      <c r="G1100" s="466">
        <v>7</v>
      </c>
      <c r="H1100" s="469">
        <v>1.3083000000000001E-3</v>
      </c>
      <c r="I1100" s="468">
        <v>-3.45</v>
      </c>
      <c r="J1100" s="471">
        <v>-5.91</v>
      </c>
      <c r="N1100" s="463"/>
      <c r="O1100" s="463"/>
      <c r="R1100" s="462"/>
    </row>
    <row r="1101" spans="1:18" s="461" customFormat="1">
      <c r="A1101" s="466" t="s">
        <v>319</v>
      </c>
      <c r="B1101" s="467" t="s">
        <v>568</v>
      </c>
      <c r="C1101" s="467" t="s">
        <v>335</v>
      </c>
      <c r="D1101" s="466" t="s">
        <v>495</v>
      </c>
      <c r="E1101" s="467">
        <v>201503</v>
      </c>
      <c r="F1101" s="468">
        <v>-66.31</v>
      </c>
      <c r="G1101" s="466">
        <v>7</v>
      </c>
      <c r="H1101" s="469">
        <v>1.3083000000000001E-3</v>
      </c>
      <c r="I1101" s="468">
        <v>-0.61</v>
      </c>
      <c r="J1101" s="471">
        <v>-1.04</v>
      </c>
      <c r="N1101" s="463"/>
      <c r="O1101" s="463"/>
      <c r="R1101" s="462"/>
    </row>
    <row r="1102" spans="1:18" s="461" customFormat="1">
      <c r="A1102" s="466" t="s">
        <v>319</v>
      </c>
      <c r="B1102" s="467" t="s">
        <v>568</v>
      </c>
      <c r="C1102" s="467" t="s">
        <v>335</v>
      </c>
      <c r="D1102" s="466" t="s">
        <v>495</v>
      </c>
      <c r="E1102" s="467">
        <v>201504</v>
      </c>
      <c r="F1102" s="468">
        <v>0.13</v>
      </c>
      <c r="G1102" s="466">
        <v>6</v>
      </c>
      <c r="H1102" s="469">
        <v>1.3083000000000001E-3</v>
      </c>
      <c r="I1102" s="468">
        <v>0</v>
      </c>
      <c r="J1102" s="471">
        <v>0</v>
      </c>
      <c r="N1102" s="463"/>
      <c r="O1102" s="463"/>
      <c r="R1102" s="462"/>
    </row>
    <row r="1103" spans="1:18" s="461" customFormat="1">
      <c r="A1103" s="466" t="s">
        <v>319</v>
      </c>
      <c r="B1103" s="467" t="s">
        <v>568</v>
      </c>
      <c r="C1103" s="467" t="s">
        <v>335</v>
      </c>
      <c r="D1103" s="466" t="s">
        <v>495</v>
      </c>
      <c r="E1103" s="467">
        <v>201505</v>
      </c>
      <c r="F1103" s="468">
        <v>0.12</v>
      </c>
      <c r="G1103" s="466">
        <v>5</v>
      </c>
      <c r="H1103" s="469">
        <v>1.3083000000000001E-3</v>
      </c>
      <c r="I1103" s="468">
        <v>0</v>
      </c>
      <c r="J1103" s="471">
        <v>0</v>
      </c>
      <c r="N1103" s="463"/>
      <c r="O1103" s="463"/>
      <c r="R1103" s="462"/>
    </row>
    <row r="1104" spans="1:18" s="461" customFormat="1">
      <c r="A1104" s="466" t="s">
        <v>319</v>
      </c>
      <c r="B1104" s="467" t="s">
        <v>568</v>
      </c>
      <c r="C1104" s="467" t="s">
        <v>335</v>
      </c>
      <c r="D1104" s="466" t="s">
        <v>495</v>
      </c>
      <c r="E1104" s="467">
        <v>201505</v>
      </c>
      <c r="F1104" s="468">
        <v>-0.01</v>
      </c>
      <c r="G1104" s="466">
        <v>5</v>
      </c>
      <c r="H1104" s="469">
        <v>1.3083000000000001E-3</v>
      </c>
      <c r="I1104" s="468">
        <v>0</v>
      </c>
      <c r="J1104" s="471">
        <v>0</v>
      </c>
      <c r="N1104" s="463"/>
      <c r="O1104" s="463"/>
      <c r="R1104" s="462"/>
    </row>
    <row r="1105" spans="1:18" s="461" customFormat="1">
      <c r="A1105" s="466" t="s">
        <v>319</v>
      </c>
      <c r="B1105" s="467" t="s">
        <v>568</v>
      </c>
      <c r="C1105" s="467" t="s">
        <v>335</v>
      </c>
      <c r="D1105" s="466" t="s">
        <v>495</v>
      </c>
      <c r="E1105" s="467">
        <v>201506</v>
      </c>
      <c r="F1105" s="468">
        <v>0.08</v>
      </c>
      <c r="G1105" s="466">
        <v>4</v>
      </c>
      <c r="H1105" s="469">
        <v>1.3083000000000001E-3</v>
      </c>
      <c r="I1105" s="468">
        <v>0</v>
      </c>
      <c r="J1105" s="471">
        <v>0</v>
      </c>
      <c r="N1105" s="463"/>
      <c r="O1105" s="463"/>
      <c r="R1105" s="462"/>
    </row>
    <row r="1106" spans="1:18" s="461" customFormat="1">
      <c r="A1106" s="466" t="s">
        <v>319</v>
      </c>
      <c r="B1106" s="467" t="s">
        <v>568</v>
      </c>
      <c r="C1106" s="467" t="s">
        <v>335</v>
      </c>
      <c r="D1106" s="466" t="s">
        <v>495</v>
      </c>
      <c r="E1106" s="467">
        <v>201506</v>
      </c>
      <c r="F1106" s="468">
        <v>-0.01</v>
      </c>
      <c r="G1106" s="466">
        <v>4</v>
      </c>
      <c r="H1106" s="469">
        <v>1.3083000000000001E-3</v>
      </c>
      <c r="I1106" s="468">
        <v>0</v>
      </c>
      <c r="J1106" s="471">
        <v>0</v>
      </c>
      <c r="N1106" s="463"/>
      <c r="O1106" s="463"/>
      <c r="R1106" s="462"/>
    </row>
    <row r="1107" spans="1:18" s="461" customFormat="1">
      <c r="A1107" s="466" t="s">
        <v>319</v>
      </c>
      <c r="B1107" s="467" t="s">
        <v>817</v>
      </c>
      <c r="C1107" s="465" t="s">
        <v>335</v>
      </c>
      <c r="D1107" s="466" t="s">
        <v>818</v>
      </c>
      <c r="E1107" s="467">
        <v>201506</v>
      </c>
      <c r="F1107" s="468">
        <v>582496.69999999995</v>
      </c>
      <c r="G1107" s="466">
        <v>4</v>
      </c>
      <c r="H1107" s="469">
        <v>1.3083000000000001E-3</v>
      </c>
      <c r="I1107" s="468">
        <v>3048.32</v>
      </c>
      <c r="J1107" s="471">
        <v>9144.9699999999993</v>
      </c>
      <c r="N1107" s="463"/>
      <c r="O1107" s="463"/>
      <c r="R1107" s="462"/>
    </row>
    <row r="1108" spans="1:18" s="461" customFormat="1">
      <c r="A1108" s="466" t="s">
        <v>319</v>
      </c>
      <c r="B1108" s="467" t="s">
        <v>817</v>
      </c>
      <c r="C1108" s="465" t="s">
        <v>335</v>
      </c>
      <c r="D1108" s="466" t="s">
        <v>818</v>
      </c>
      <c r="E1108" s="467">
        <v>201506</v>
      </c>
      <c r="F1108" s="468">
        <v>32476.73</v>
      </c>
      <c r="G1108" s="466">
        <v>4</v>
      </c>
      <c r="H1108" s="469">
        <v>1.3083000000000001E-3</v>
      </c>
      <c r="I1108" s="468">
        <v>169.96</v>
      </c>
      <c r="J1108" s="471">
        <v>509.87</v>
      </c>
      <c r="N1108" s="463"/>
      <c r="O1108" s="463"/>
      <c r="R1108" s="462"/>
    </row>
    <row r="1109" spans="1:18" s="461" customFormat="1">
      <c r="A1109" s="466" t="s">
        <v>319</v>
      </c>
      <c r="B1109" s="467" t="s">
        <v>490</v>
      </c>
      <c r="C1109" s="467" t="s">
        <v>335</v>
      </c>
      <c r="D1109" s="466" t="s">
        <v>491</v>
      </c>
      <c r="E1109" s="467">
        <v>201503</v>
      </c>
      <c r="F1109" s="468">
        <v>-4.76</v>
      </c>
      <c r="G1109" s="466">
        <v>7</v>
      </c>
      <c r="H1109" s="469">
        <v>1.3083000000000001E-3</v>
      </c>
      <c r="I1109" s="468">
        <v>-0.04</v>
      </c>
      <c r="J1109" s="471">
        <v>-7.0000000000000007E-2</v>
      </c>
      <c r="N1109" s="463"/>
      <c r="O1109" s="463"/>
      <c r="R1109" s="462"/>
    </row>
    <row r="1110" spans="1:18" s="461" customFormat="1">
      <c r="A1110" s="466" t="s">
        <v>319</v>
      </c>
      <c r="B1110" s="467" t="s">
        <v>490</v>
      </c>
      <c r="C1110" s="467" t="s">
        <v>335</v>
      </c>
      <c r="D1110" s="466" t="s">
        <v>491</v>
      </c>
      <c r="E1110" s="467">
        <v>201503</v>
      </c>
      <c r="F1110" s="468">
        <v>-0.42</v>
      </c>
      <c r="G1110" s="466">
        <v>7</v>
      </c>
      <c r="H1110" s="469">
        <v>1.3083000000000001E-3</v>
      </c>
      <c r="I1110" s="468">
        <v>0</v>
      </c>
      <c r="J1110" s="471">
        <v>-0.01</v>
      </c>
      <c r="N1110" s="463"/>
      <c r="O1110" s="463"/>
      <c r="R1110" s="462"/>
    </row>
    <row r="1111" spans="1:18" s="461" customFormat="1">
      <c r="A1111" s="466" t="s">
        <v>319</v>
      </c>
      <c r="B1111" s="467" t="s">
        <v>490</v>
      </c>
      <c r="C1111" s="467" t="s">
        <v>335</v>
      </c>
      <c r="D1111" s="466" t="s">
        <v>491</v>
      </c>
      <c r="E1111" s="467">
        <v>201504</v>
      </c>
      <c r="F1111" s="468">
        <v>48.25</v>
      </c>
      <c r="G1111" s="466">
        <v>6</v>
      </c>
      <c r="H1111" s="469">
        <v>1.3083000000000001E-3</v>
      </c>
      <c r="I1111" s="468">
        <v>0.38</v>
      </c>
      <c r="J1111" s="471">
        <v>0.76</v>
      </c>
      <c r="N1111" s="463"/>
      <c r="O1111" s="463"/>
      <c r="R1111" s="462"/>
    </row>
    <row r="1112" spans="1:18" s="461" customFormat="1">
      <c r="A1112" s="466" t="s">
        <v>319</v>
      </c>
      <c r="B1112" s="467" t="s">
        <v>490</v>
      </c>
      <c r="C1112" s="467" t="s">
        <v>335</v>
      </c>
      <c r="D1112" s="466" t="s">
        <v>491</v>
      </c>
      <c r="E1112" s="467">
        <v>201504</v>
      </c>
      <c r="F1112" s="468">
        <v>4.0599999999999996</v>
      </c>
      <c r="G1112" s="466">
        <v>6</v>
      </c>
      <c r="H1112" s="469">
        <v>1.3083000000000001E-3</v>
      </c>
      <c r="I1112" s="468">
        <v>0.03</v>
      </c>
      <c r="J1112" s="471">
        <v>0.06</v>
      </c>
      <c r="N1112" s="463"/>
      <c r="O1112" s="463"/>
      <c r="R1112" s="462"/>
    </row>
    <row r="1113" spans="1:18" s="461" customFormat="1">
      <c r="A1113" s="466" t="s">
        <v>319</v>
      </c>
      <c r="B1113" s="467" t="s">
        <v>490</v>
      </c>
      <c r="C1113" s="467" t="s">
        <v>335</v>
      </c>
      <c r="D1113" s="466" t="s">
        <v>491</v>
      </c>
      <c r="E1113" s="467">
        <v>201505</v>
      </c>
      <c r="F1113" s="468">
        <v>0.49</v>
      </c>
      <c r="G1113" s="466">
        <v>5</v>
      </c>
      <c r="H1113" s="469">
        <v>1.3083000000000001E-3</v>
      </c>
      <c r="I1113" s="468">
        <v>0</v>
      </c>
      <c r="J1113" s="471">
        <v>0.01</v>
      </c>
      <c r="N1113" s="463"/>
      <c r="O1113" s="463"/>
      <c r="R1113" s="462"/>
    </row>
    <row r="1114" spans="1:18" s="461" customFormat="1">
      <c r="A1114" s="466" t="s">
        <v>319</v>
      </c>
      <c r="B1114" s="467" t="s">
        <v>490</v>
      </c>
      <c r="C1114" s="467" t="s">
        <v>335</v>
      </c>
      <c r="D1114" s="466" t="s">
        <v>491</v>
      </c>
      <c r="E1114" s="467">
        <v>201505</v>
      </c>
      <c r="F1114" s="468">
        <v>0.04</v>
      </c>
      <c r="G1114" s="466">
        <v>5</v>
      </c>
      <c r="H1114" s="469">
        <v>1.3083000000000001E-3</v>
      </c>
      <c r="I1114" s="468">
        <v>0</v>
      </c>
      <c r="J1114" s="471">
        <v>0</v>
      </c>
      <c r="N1114" s="463"/>
      <c r="O1114" s="463"/>
      <c r="R1114" s="462"/>
    </row>
    <row r="1115" spans="1:18" s="461" customFormat="1">
      <c r="A1115" s="466" t="s">
        <v>319</v>
      </c>
      <c r="B1115" s="467" t="s">
        <v>490</v>
      </c>
      <c r="C1115" s="467" t="s">
        <v>335</v>
      </c>
      <c r="D1115" s="466" t="s">
        <v>491</v>
      </c>
      <c r="E1115" s="467">
        <v>201506</v>
      </c>
      <c r="F1115" s="468">
        <v>-10.68</v>
      </c>
      <c r="G1115" s="466">
        <v>4</v>
      </c>
      <c r="H1115" s="469">
        <v>1.3083000000000001E-3</v>
      </c>
      <c r="I1115" s="468">
        <v>-0.06</v>
      </c>
      <c r="J1115" s="471">
        <v>-0.17</v>
      </c>
      <c r="N1115" s="463"/>
      <c r="O1115" s="463"/>
      <c r="R1115" s="462"/>
    </row>
    <row r="1116" spans="1:18" s="461" customFormat="1">
      <c r="A1116" s="466" t="s">
        <v>319</v>
      </c>
      <c r="B1116" s="467" t="s">
        <v>490</v>
      </c>
      <c r="C1116" s="467" t="s">
        <v>335</v>
      </c>
      <c r="D1116" s="466" t="s">
        <v>491</v>
      </c>
      <c r="E1116" s="467">
        <v>201506</v>
      </c>
      <c r="F1116" s="468">
        <v>-0.89</v>
      </c>
      <c r="G1116" s="466">
        <v>4</v>
      </c>
      <c r="H1116" s="469">
        <v>1.3083000000000001E-3</v>
      </c>
      <c r="I1116" s="468">
        <v>0</v>
      </c>
      <c r="J1116" s="471">
        <v>-0.01</v>
      </c>
      <c r="N1116" s="463"/>
      <c r="O1116" s="463"/>
      <c r="R1116" s="462"/>
    </row>
    <row r="1117" spans="1:18" s="461" customFormat="1">
      <c r="A1117" s="466" t="s">
        <v>319</v>
      </c>
      <c r="B1117" s="467" t="s">
        <v>747</v>
      </c>
      <c r="C1117" s="467" t="s">
        <v>338</v>
      </c>
      <c r="D1117" s="466" t="s">
        <v>748</v>
      </c>
      <c r="E1117" s="467">
        <v>201503</v>
      </c>
      <c r="F1117" s="468">
        <v>-1166.67</v>
      </c>
      <c r="G1117" s="466">
        <v>7</v>
      </c>
      <c r="H1117" s="469">
        <v>1.3083000000000001E-3</v>
      </c>
      <c r="I1117" s="468">
        <v>-10.68</v>
      </c>
      <c r="J1117" s="471">
        <v>-18.32</v>
      </c>
      <c r="N1117" s="463"/>
      <c r="O1117" s="463"/>
      <c r="R1117" s="462"/>
    </row>
    <row r="1118" spans="1:18" s="461" customFormat="1">
      <c r="A1118" s="466" t="s">
        <v>319</v>
      </c>
      <c r="B1118" s="467" t="s">
        <v>747</v>
      </c>
      <c r="C1118" s="467" t="s">
        <v>338</v>
      </c>
      <c r="D1118" s="466" t="s">
        <v>748</v>
      </c>
      <c r="E1118" s="467">
        <v>201503</v>
      </c>
      <c r="F1118" s="468">
        <v>-39.25</v>
      </c>
      <c r="G1118" s="466">
        <v>7</v>
      </c>
      <c r="H1118" s="469">
        <v>1.3083000000000001E-3</v>
      </c>
      <c r="I1118" s="468">
        <v>-0.36</v>
      </c>
      <c r="J1118" s="471">
        <v>-0.62</v>
      </c>
      <c r="N1118" s="463"/>
      <c r="O1118" s="463"/>
      <c r="R1118" s="462"/>
    </row>
    <row r="1119" spans="1:18" s="461" customFormat="1">
      <c r="A1119" s="466" t="s">
        <v>319</v>
      </c>
      <c r="B1119" s="467" t="s">
        <v>747</v>
      </c>
      <c r="C1119" s="467" t="s">
        <v>338</v>
      </c>
      <c r="D1119" s="466" t="s">
        <v>748</v>
      </c>
      <c r="E1119" s="467">
        <v>201504</v>
      </c>
      <c r="F1119" s="468">
        <v>-21773.81</v>
      </c>
      <c r="G1119" s="466">
        <v>6</v>
      </c>
      <c r="H1119" s="469">
        <v>1.3083000000000001E-3</v>
      </c>
      <c r="I1119" s="468">
        <v>-170.92</v>
      </c>
      <c r="J1119" s="471">
        <v>-341.84</v>
      </c>
      <c r="N1119" s="463"/>
      <c r="O1119" s="463"/>
      <c r="R1119" s="462"/>
    </row>
    <row r="1120" spans="1:18" s="461" customFormat="1">
      <c r="A1120" s="466" t="s">
        <v>319</v>
      </c>
      <c r="B1120" s="467" t="s">
        <v>747</v>
      </c>
      <c r="C1120" s="467" t="s">
        <v>338</v>
      </c>
      <c r="D1120" s="466" t="s">
        <v>748</v>
      </c>
      <c r="E1120" s="467">
        <v>201504</v>
      </c>
      <c r="F1120" s="468">
        <v>-732.04</v>
      </c>
      <c r="G1120" s="466">
        <v>6</v>
      </c>
      <c r="H1120" s="469">
        <v>1.3083000000000001E-3</v>
      </c>
      <c r="I1120" s="468">
        <v>-5.75</v>
      </c>
      <c r="J1120" s="471">
        <v>-11.49</v>
      </c>
      <c r="N1120" s="463"/>
      <c r="O1120" s="463"/>
      <c r="R1120" s="462"/>
    </row>
    <row r="1121" spans="1:18" s="461" customFormat="1">
      <c r="A1121" s="466" t="s">
        <v>319</v>
      </c>
      <c r="B1121" s="467" t="s">
        <v>747</v>
      </c>
      <c r="C1121" s="467" t="s">
        <v>338</v>
      </c>
      <c r="D1121" s="466" t="s">
        <v>748</v>
      </c>
      <c r="E1121" s="467">
        <v>201505</v>
      </c>
      <c r="F1121" s="468">
        <v>-5483.48</v>
      </c>
      <c r="G1121" s="466">
        <v>5</v>
      </c>
      <c r="H1121" s="469">
        <v>1.3083000000000001E-3</v>
      </c>
      <c r="I1121" s="468">
        <v>-35.869999999999997</v>
      </c>
      <c r="J1121" s="471">
        <v>-86.09</v>
      </c>
      <c r="N1121" s="463"/>
      <c r="O1121" s="463"/>
      <c r="R1121" s="462"/>
    </row>
    <row r="1122" spans="1:18" s="461" customFormat="1">
      <c r="A1122" s="466" t="s">
        <v>319</v>
      </c>
      <c r="B1122" s="467" t="s">
        <v>747</v>
      </c>
      <c r="C1122" s="467" t="s">
        <v>338</v>
      </c>
      <c r="D1122" s="466" t="s">
        <v>748</v>
      </c>
      <c r="E1122" s="467">
        <v>201505</v>
      </c>
      <c r="F1122" s="468">
        <v>211.89</v>
      </c>
      <c r="G1122" s="466">
        <v>5</v>
      </c>
      <c r="H1122" s="469">
        <v>1.3083000000000001E-3</v>
      </c>
      <c r="I1122" s="468">
        <v>1.39</v>
      </c>
      <c r="J1122" s="471">
        <v>3.33</v>
      </c>
      <c r="N1122" s="463"/>
      <c r="O1122" s="463"/>
      <c r="R1122" s="462"/>
    </row>
    <row r="1123" spans="1:18" s="461" customFormat="1">
      <c r="A1123" s="466" t="s">
        <v>319</v>
      </c>
      <c r="B1123" s="467" t="s">
        <v>747</v>
      </c>
      <c r="C1123" s="467" t="s">
        <v>338</v>
      </c>
      <c r="D1123" s="466" t="s">
        <v>748</v>
      </c>
      <c r="E1123" s="467">
        <v>201506</v>
      </c>
      <c r="F1123" s="468">
        <v>259.14</v>
      </c>
      <c r="G1123" s="466">
        <v>4</v>
      </c>
      <c r="H1123" s="469">
        <v>1.3083000000000001E-3</v>
      </c>
      <c r="I1123" s="468">
        <v>1.36</v>
      </c>
      <c r="J1123" s="471">
        <v>4.07</v>
      </c>
      <c r="N1123" s="463"/>
      <c r="O1123" s="463"/>
      <c r="R1123" s="462"/>
    </row>
    <row r="1124" spans="1:18" s="461" customFormat="1">
      <c r="A1124" s="466" t="s">
        <v>319</v>
      </c>
      <c r="B1124" s="467" t="s">
        <v>747</v>
      </c>
      <c r="C1124" s="467" t="s">
        <v>338</v>
      </c>
      <c r="D1124" s="466" t="s">
        <v>748</v>
      </c>
      <c r="E1124" s="467">
        <v>201506</v>
      </c>
      <c r="F1124" s="468">
        <v>9.17</v>
      </c>
      <c r="G1124" s="466">
        <v>4</v>
      </c>
      <c r="H1124" s="469">
        <v>1.3083000000000001E-3</v>
      </c>
      <c r="I1124" s="468">
        <v>0.05</v>
      </c>
      <c r="J1124" s="471">
        <v>0.14000000000000001</v>
      </c>
      <c r="N1124" s="463"/>
      <c r="O1124" s="463"/>
      <c r="R1124" s="462"/>
    </row>
    <row r="1125" spans="1:18" s="461" customFormat="1">
      <c r="A1125" s="466" t="s">
        <v>319</v>
      </c>
      <c r="B1125" s="467" t="s">
        <v>819</v>
      </c>
      <c r="C1125" s="465" t="s">
        <v>335</v>
      </c>
      <c r="D1125" s="466" t="s">
        <v>820</v>
      </c>
      <c r="E1125" s="467">
        <v>201506</v>
      </c>
      <c r="F1125" s="468">
        <v>632666.49</v>
      </c>
      <c r="G1125" s="466">
        <v>4</v>
      </c>
      <c r="H1125" s="469">
        <v>1.3083000000000001E-3</v>
      </c>
      <c r="I1125" s="468">
        <v>3310.87</v>
      </c>
      <c r="J1125" s="471">
        <v>9932.61</v>
      </c>
      <c r="N1125" s="463"/>
      <c r="O1125" s="463"/>
      <c r="R1125" s="462"/>
    </row>
    <row r="1126" spans="1:18" s="461" customFormat="1">
      <c r="A1126" s="466" t="s">
        <v>319</v>
      </c>
      <c r="B1126" s="467" t="s">
        <v>819</v>
      </c>
      <c r="C1126" s="465" t="s">
        <v>335</v>
      </c>
      <c r="D1126" s="466" t="s">
        <v>820</v>
      </c>
      <c r="E1126" s="467">
        <v>201506</v>
      </c>
      <c r="F1126" s="468">
        <v>13261.73</v>
      </c>
      <c r="G1126" s="466">
        <v>4</v>
      </c>
      <c r="H1126" s="469">
        <v>1.3083000000000001E-3</v>
      </c>
      <c r="I1126" s="468">
        <v>69.400000000000006</v>
      </c>
      <c r="J1126" s="471">
        <v>208.2</v>
      </c>
      <c r="N1126" s="463"/>
      <c r="O1126" s="463"/>
      <c r="R1126" s="462"/>
    </row>
    <row r="1127" spans="1:18" s="461" customFormat="1">
      <c r="A1127" s="466" t="s">
        <v>319</v>
      </c>
      <c r="B1127" s="467" t="s">
        <v>708</v>
      </c>
      <c r="C1127" s="467" t="s">
        <v>335</v>
      </c>
      <c r="D1127" s="466" t="s">
        <v>709</v>
      </c>
      <c r="E1127" s="467">
        <v>201503</v>
      </c>
      <c r="F1127" s="468">
        <v>70.209999999999994</v>
      </c>
      <c r="G1127" s="466">
        <v>7</v>
      </c>
      <c r="H1127" s="469">
        <v>1.3083000000000001E-3</v>
      </c>
      <c r="I1127" s="468">
        <v>0.64</v>
      </c>
      <c r="J1127" s="471">
        <v>1.1000000000000001</v>
      </c>
      <c r="N1127" s="463"/>
      <c r="O1127" s="463"/>
      <c r="R1127" s="462"/>
    </row>
    <row r="1128" spans="1:18" s="461" customFormat="1">
      <c r="A1128" s="466" t="s">
        <v>319</v>
      </c>
      <c r="B1128" s="467" t="s">
        <v>708</v>
      </c>
      <c r="C1128" s="467" t="s">
        <v>335</v>
      </c>
      <c r="D1128" s="466" t="s">
        <v>709</v>
      </c>
      <c r="E1128" s="467">
        <v>201503</v>
      </c>
      <c r="F1128" s="468">
        <v>2.5099999999999998</v>
      </c>
      <c r="G1128" s="466">
        <v>7</v>
      </c>
      <c r="H1128" s="469">
        <v>1.3083000000000001E-3</v>
      </c>
      <c r="I1128" s="468">
        <v>0.02</v>
      </c>
      <c r="J1128" s="471">
        <v>0.04</v>
      </c>
      <c r="N1128" s="463"/>
      <c r="O1128" s="463"/>
      <c r="R1128" s="462"/>
    </row>
    <row r="1129" spans="1:18" s="461" customFormat="1">
      <c r="A1129" s="466" t="s">
        <v>319</v>
      </c>
      <c r="B1129" s="467" t="s">
        <v>708</v>
      </c>
      <c r="C1129" s="467" t="s">
        <v>335</v>
      </c>
      <c r="D1129" s="466" t="s">
        <v>709</v>
      </c>
      <c r="E1129" s="467">
        <v>201504</v>
      </c>
      <c r="F1129" s="468">
        <v>-1295.33</v>
      </c>
      <c r="G1129" s="466">
        <v>6</v>
      </c>
      <c r="H1129" s="469">
        <v>1.3083000000000001E-3</v>
      </c>
      <c r="I1129" s="468">
        <v>-10.17</v>
      </c>
      <c r="J1129" s="471">
        <v>-20.34</v>
      </c>
      <c r="N1129" s="463"/>
      <c r="O1129" s="463"/>
      <c r="R1129" s="462"/>
    </row>
    <row r="1130" spans="1:18" s="461" customFormat="1">
      <c r="A1130" s="466" t="s">
        <v>319</v>
      </c>
      <c r="B1130" s="467" t="s">
        <v>708</v>
      </c>
      <c r="C1130" s="467" t="s">
        <v>335</v>
      </c>
      <c r="D1130" s="466" t="s">
        <v>709</v>
      </c>
      <c r="E1130" s="467">
        <v>201504</v>
      </c>
      <c r="F1130" s="468">
        <v>1022.99</v>
      </c>
      <c r="G1130" s="466">
        <v>6</v>
      </c>
      <c r="H1130" s="469">
        <v>1.3083000000000001E-3</v>
      </c>
      <c r="I1130" s="468">
        <v>8.0299999999999994</v>
      </c>
      <c r="J1130" s="471">
        <v>16.059999999999999</v>
      </c>
      <c r="N1130" s="463"/>
      <c r="O1130" s="463"/>
      <c r="R1130" s="462"/>
    </row>
    <row r="1131" spans="1:18" s="461" customFormat="1">
      <c r="A1131" s="466" t="s">
        <v>319</v>
      </c>
      <c r="B1131" s="467" t="s">
        <v>708</v>
      </c>
      <c r="C1131" s="467" t="s">
        <v>335</v>
      </c>
      <c r="D1131" s="466" t="s">
        <v>709</v>
      </c>
      <c r="E1131" s="467">
        <v>201505</v>
      </c>
      <c r="F1131" s="468">
        <v>-6.74</v>
      </c>
      <c r="G1131" s="466">
        <v>5</v>
      </c>
      <c r="H1131" s="469">
        <v>1.3083000000000001E-3</v>
      </c>
      <c r="I1131" s="468">
        <v>-0.04</v>
      </c>
      <c r="J1131" s="471">
        <v>-0.11</v>
      </c>
      <c r="N1131" s="463"/>
      <c r="O1131" s="463"/>
      <c r="R1131" s="462"/>
    </row>
    <row r="1132" spans="1:18" s="461" customFormat="1">
      <c r="A1132" s="466" t="s">
        <v>319</v>
      </c>
      <c r="B1132" s="467" t="s">
        <v>708</v>
      </c>
      <c r="C1132" s="467" t="s">
        <v>335</v>
      </c>
      <c r="D1132" s="466" t="s">
        <v>709</v>
      </c>
      <c r="E1132" s="467">
        <v>201505</v>
      </c>
      <c r="F1132" s="468">
        <v>-0.16</v>
      </c>
      <c r="G1132" s="466">
        <v>5</v>
      </c>
      <c r="H1132" s="469">
        <v>1.3083000000000001E-3</v>
      </c>
      <c r="I1132" s="468">
        <v>0</v>
      </c>
      <c r="J1132" s="471">
        <v>0</v>
      </c>
      <c r="N1132" s="463"/>
      <c r="O1132" s="463"/>
      <c r="R1132" s="462"/>
    </row>
    <row r="1133" spans="1:18" s="461" customFormat="1">
      <c r="A1133" s="466" t="s">
        <v>319</v>
      </c>
      <c r="B1133" s="467" t="s">
        <v>708</v>
      </c>
      <c r="C1133" s="467" t="s">
        <v>335</v>
      </c>
      <c r="D1133" s="466" t="s">
        <v>709</v>
      </c>
      <c r="E1133" s="467">
        <v>201506</v>
      </c>
      <c r="F1133" s="468">
        <v>12.16</v>
      </c>
      <c r="G1133" s="466">
        <v>4</v>
      </c>
      <c r="H1133" s="469">
        <v>1.3083000000000001E-3</v>
      </c>
      <c r="I1133" s="468">
        <v>0.06</v>
      </c>
      <c r="J1133" s="471">
        <v>0.19</v>
      </c>
      <c r="N1133" s="463"/>
      <c r="O1133" s="463"/>
      <c r="R1133" s="462"/>
    </row>
    <row r="1134" spans="1:18" s="461" customFormat="1">
      <c r="A1134" s="466" t="s">
        <v>319</v>
      </c>
      <c r="B1134" s="467" t="s">
        <v>708</v>
      </c>
      <c r="C1134" s="467" t="s">
        <v>335</v>
      </c>
      <c r="D1134" s="466" t="s">
        <v>709</v>
      </c>
      <c r="E1134" s="467">
        <v>201506</v>
      </c>
      <c r="F1134" s="468">
        <v>0.28000000000000003</v>
      </c>
      <c r="G1134" s="466">
        <v>4</v>
      </c>
      <c r="H1134" s="469">
        <v>1.3083000000000001E-3</v>
      </c>
      <c r="I1134" s="468">
        <v>0</v>
      </c>
      <c r="J1134" s="471">
        <v>0</v>
      </c>
      <c r="N1134" s="463"/>
      <c r="O1134" s="463"/>
      <c r="R1134" s="462"/>
    </row>
    <row r="1135" spans="1:18" s="461" customFormat="1">
      <c r="A1135" s="466" t="s">
        <v>319</v>
      </c>
      <c r="B1135" s="467" t="s">
        <v>710</v>
      </c>
      <c r="C1135" s="467" t="s">
        <v>335</v>
      </c>
      <c r="D1135" s="466" t="s">
        <v>711</v>
      </c>
      <c r="E1135" s="467">
        <v>201503</v>
      </c>
      <c r="F1135" s="468">
        <v>851.17</v>
      </c>
      <c r="G1135" s="466">
        <v>7</v>
      </c>
      <c r="H1135" s="469">
        <v>1.3083000000000001E-3</v>
      </c>
      <c r="I1135" s="468">
        <v>7.8</v>
      </c>
      <c r="J1135" s="471">
        <v>13.36</v>
      </c>
      <c r="N1135" s="463"/>
      <c r="O1135" s="463"/>
      <c r="R1135" s="462"/>
    </row>
    <row r="1136" spans="1:18" s="461" customFormat="1">
      <c r="A1136" s="466" t="s">
        <v>319</v>
      </c>
      <c r="B1136" s="467" t="s">
        <v>710</v>
      </c>
      <c r="C1136" s="467" t="s">
        <v>335</v>
      </c>
      <c r="D1136" s="466" t="s">
        <v>711</v>
      </c>
      <c r="E1136" s="467">
        <v>201503</v>
      </c>
      <c r="F1136" s="468">
        <v>375.12</v>
      </c>
      <c r="G1136" s="466">
        <v>7</v>
      </c>
      <c r="H1136" s="469">
        <v>1.3083000000000001E-3</v>
      </c>
      <c r="I1136" s="468">
        <v>3.44</v>
      </c>
      <c r="J1136" s="471">
        <v>5.89</v>
      </c>
      <c r="N1136" s="463"/>
      <c r="O1136" s="463"/>
      <c r="R1136" s="462"/>
    </row>
    <row r="1137" spans="1:18" s="461" customFormat="1">
      <c r="A1137" s="466" t="s">
        <v>319</v>
      </c>
      <c r="B1137" s="467" t="s">
        <v>710</v>
      </c>
      <c r="C1137" s="467" t="s">
        <v>335</v>
      </c>
      <c r="D1137" s="466" t="s">
        <v>711</v>
      </c>
      <c r="E1137" s="467">
        <v>201503</v>
      </c>
      <c r="F1137" s="468">
        <v>1689.22</v>
      </c>
      <c r="G1137" s="466">
        <v>7</v>
      </c>
      <c r="H1137" s="469">
        <v>1.3083000000000001E-3</v>
      </c>
      <c r="I1137" s="468">
        <v>15.47</v>
      </c>
      <c r="J1137" s="471">
        <v>26.52</v>
      </c>
      <c r="N1137" s="463"/>
      <c r="O1137" s="463"/>
      <c r="R1137" s="462"/>
    </row>
    <row r="1138" spans="1:18" s="461" customFormat="1">
      <c r="A1138" s="466" t="s">
        <v>319</v>
      </c>
      <c r="B1138" s="467" t="s">
        <v>710</v>
      </c>
      <c r="C1138" s="467" t="s">
        <v>335</v>
      </c>
      <c r="D1138" s="466" t="s">
        <v>711</v>
      </c>
      <c r="E1138" s="467">
        <v>201504</v>
      </c>
      <c r="F1138" s="468">
        <v>-1589.48</v>
      </c>
      <c r="G1138" s="466">
        <v>6</v>
      </c>
      <c r="H1138" s="469">
        <v>1.3083000000000001E-3</v>
      </c>
      <c r="I1138" s="468">
        <v>-12.48</v>
      </c>
      <c r="J1138" s="471">
        <v>-24.95</v>
      </c>
      <c r="N1138" s="463"/>
      <c r="O1138" s="463"/>
      <c r="R1138" s="462"/>
    </row>
    <row r="1139" spans="1:18" s="461" customFormat="1">
      <c r="A1139" s="466" t="s">
        <v>319</v>
      </c>
      <c r="B1139" s="467" t="s">
        <v>710</v>
      </c>
      <c r="C1139" s="467" t="s">
        <v>335</v>
      </c>
      <c r="D1139" s="466" t="s">
        <v>711</v>
      </c>
      <c r="E1139" s="467">
        <v>201504</v>
      </c>
      <c r="F1139" s="468">
        <v>-19091.439999999999</v>
      </c>
      <c r="G1139" s="466">
        <v>6</v>
      </c>
      <c r="H1139" s="469">
        <v>1.3083000000000001E-3</v>
      </c>
      <c r="I1139" s="468">
        <v>-149.86000000000001</v>
      </c>
      <c r="J1139" s="471">
        <v>-299.73</v>
      </c>
      <c r="N1139" s="463"/>
      <c r="O1139" s="463"/>
      <c r="R1139" s="462"/>
    </row>
    <row r="1140" spans="1:18" s="461" customFormat="1">
      <c r="A1140" s="466" t="s">
        <v>319</v>
      </c>
      <c r="B1140" s="467" t="s">
        <v>710</v>
      </c>
      <c r="C1140" s="467" t="s">
        <v>335</v>
      </c>
      <c r="D1140" s="466" t="s">
        <v>711</v>
      </c>
      <c r="E1140" s="467">
        <v>201504</v>
      </c>
      <c r="F1140" s="468">
        <v>-348.1</v>
      </c>
      <c r="G1140" s="466">
        <v>6</v>
      </c>
      <c r="H1140" s="469">
        <v>1.3083000000000001E-3</v>
      </c>
      <c r="I1140" s="468">
        <v>-2.73</v>
      </c>
      <c r="J1140" s="471">
        <v>-5.47</v>
      </c>
      <c r="N1140" s="463"/>
      <c r="O1140" s="463"/>
      <c r="R1140" s="462"/>
    </row>
    <row r="1141" spans="1:18" s="461" customFormat="1">
      <c r="A1141" s="466" t="s">
        <v>319</v>
      </c>
      <c r="B1141" s="467" t="s">
        <v>710</v>
      </c>
      <c r="C1141" s="467" t="s">
        <v>335</v>
      </c>
      <c r="D1141" s="466" t="s">
        <v>711</v>
      </c>
      <c r="E1141" s="467">
        <v>201505</v>
      </c>
      <c r="F1141" s="468">
        <v>-41.6</v>
      </c>
      <c r="G1141" s="466">
        <v>5</v>
      </c>
      <c r="H1141" s="469">
        <v>1.3083000000000001E-3</v>
      </c>
      <c r="I1141" s="468">
        <v>-0.27</v>
      </c>
      <c r="J1141" s="471">
        <v>-0.65</v>
      </c>
      <c r="N1141" s="463"/>
      <c r="O1141" s="463"/>
      <c r="R1141" s="462"/>
    </row>
    <row r="1142" spans="1:18" s="461" customFormat="1">
      <c r="A1142" s="466" t="s">
        <v>319</v>
      </c>
      <c r="B1142" s="467" t="s">
        <v>710</v>
      </c>
      <c r="C1142" s="467" t="s">
        <v>335</v>
      </c>
      <c r="D1142" s="466" t="s">
        <v>711</v>
      </c>
      <c r="E1142" s="467">
        <v>201505</v>
      </c>
      <c r="F1142" s="468">
        <v>-532.28</v>
      </c>
      <c r="G1142" s="466">
        <v>5</v>
      </c>
      <c r="H1142" s="469">
        <v>1.3083000000000001E-3</v>
      </c>
      <c r="I1142" s="468">
        <v>-3.48</v>
      </c>
      <c r="J1142" s="471">
        <v>-8.36</v>
      </c>
      <c r="N1142" s="463"/>
      <c r="O1142" s="463"/>
      <c r="R1142" s="462"/>
    </row>
    <row r="1143" spans="1:18" s="461" customFormat="1">
      <c r="A1143" s="466" t="s">
        <v>319</v>
      </c>
      <c r="B1143" s="467" t="s">
        <v>710</v>
      </c>
      <c r="C1143" s="467" t="s">
        <v>335</v>
      </c>
      <c r="D1143" s="466" t="s">
        <v>711</v>
      </c>
      <c r="E1143" s="467">
        <v>201505</v>
      </c>
      <c r="F1143" s="468">
        <v>0.88</v>
      </c>
      <c r="G1143" s="466">
        <v>5</v>
      </c>
      <c r="H1143" s="469">
        <v>1.3083000000000001E-3</v>
      </c>
      <c r="I1143" s="468">
        <v>0.01</v>
      </c>
      <c r="J1143" s="471">
        <v>0.01</v>
      </c>
      <c r="N1143" s="463"/>
      <c r="O1143" s="463"/>
      <c r="R1143" s="462"/>
    </row>
    <row r="1144" spans="1:18" s="461" customFormat="1">
      <c r="A1144" s="466" t="s">
        <v>326</v>
      </c>
      <c r="B1144" s="467" t="s">
        <v>710</v>
      </c>
      <c r="C1144" s="467" t="s">
        <v>335</v>
      </c>
      <c r="D1144" s="466" t="s">
        <v>711</v>
      </c>
      <c r="E1144" s="467">
        <v>201506</v>
      </c>
      <c r="F1144" s="468">
        <v>26.22</v>
      </c>
      <c r="G1144" s="466">
        <v>4</v>
      </c>
      <c r="H1144" s="469">
        <v>1.1999999999999999E-3</v>
      </c>
      <c r="I1144" s="468">
        <v>0.13</v>
      </c>
      <c r="J1144" s="471">
        <v>0.38</v>
      </c>
      <c r="N1144" s="463"/>
      <c r="O1144" s="463"/>
      <c r="R1144" s="462"/>
    </row>
    <row r="1145" spans="1:18" s="461" customFormat="1">
      <c r="A1145" s="466" t="s">
        <v>319</v>
      </c>
      <c r="B1145" s="467" t="s">
        <v>710</v>
      </c>
      <c r="C1145" s="467" t="s">
        <v>335</v>
      </c>
      <c r="D1145" s="466" t="s">
        <v>711</v>
      </c>
      <c r="E1145" s="467">
        <v>201506</v>
      </c>
      <c r="F1145" s="468">
        <v>305.57</v>
      </c>
      <c r="G1145" s="466">
        <v>4</v>
      </c>
      <c r="H1145" s="469">
        <v>1.3083000000000001E-3</v>
      </c>
      <c r="I1145" s="468">
        <v>1.6</v>
      </c>
      <c r="J1145" s="471">
        <v>4.8</v>
      </c>
      <c r="N1145" s="463"/>
      <c r="O1145" s="463"/>
      <c r="R1145" s="462"/>
    </row>
    <row r="1146" spans="1:18" s="461" customFormat="1">
      <c r="A1146" s="466" t="s">
        <v>319</v>
      </c>
      <c r="B1146" s="467" t="s">
        <v>710</v>
      </c>
      <c r="C1146" s="467" t="s">
        <v>335</v>
      </c>
      <c r="D1146" s="466" t="s">
        <v>711</v>
      </c>
      <c r="E1146" s="467">
        <v>201506</v>
      </c>
      <c r="F1146" s="468">
        <v>8.6199999999999992</v>
      </c>
      <c r="G1146" s="466">
        <v>4</v>
      </c>
      <c r="H1146" s="469">
        <v>1.3083000000000001E-3</v>
      </c>
      <c r="I1146" s="468">
        <v>0.05</v>
      </c>
      <c r="J1146" s="471">
        <v>0.14000000000000001</v>
      </c>
      <c r="N1146" s="463"/>
      <c r="O1146" s="463"/>
      <c r="R1146" s="462"/>
    </row>
    <row r="1147" spans="1:18" s="461" customFormat="1">
      <c r="A1147" s="466" t="s">
        <v>326</v>
      </c>
      <c r="B1147" s="467" t="s">
        <v>821</v>
      </c>
      <c r="C1147" s="465" t="s">
        <v>335</v>
      </c>
      <c r="D1147" s="466" t="s">
        <v>822</v>
      </c>
      <c r="E1147" s="467">
        <v>201506</v>
      </c>
      <c r="F1147" s="468">
        <v>90882.48</v>
      </c>
      <c r="G1147" s="466">
        <v>4</v>
      </c>
      <c r="H1147" s="469">
        <v>1.1999999999999999E-3</v>
      </c>
      <c r="I1147" s="468">
        <v>436.24</v>
      </c>
      <c r="J1147" s="471">
        <v>1308.71</v>
      </c>
      <c r="N1147" s="463"/>
      <c r="O1147" s="463"/>
      <c r="R1147" s="462"/>
    </row>
    <row r="1148" spans="1:18" s="461" customFormat="1">
      <c r="A1148" s="466" t="s">
        <v>319</v>
      </c>
      <c r="B1148" s="467" t="s">
        <v>821</v>
      </c>
      <c r="C1148" s="465" t="s">
        <v>335</v>
      </c>
      <c r="D1148" s="466" t="s">
        <v>822</v>
      </c>
      <c r="E1148" s="467">
        <v>201506</v>
      </c>
      <c r="F1148" s="468">
        <v>948208.86</v>
      </c>
      <c r="G1148" s="466">
        <v>4</v>
      </c>
      <c r="H1148" s="469">
        <v>1.3083000000000001E-3</v>
      </c>
      <c r="I1148" s="468">
        <v>4962.17</v>
      </c>
      <c r="J1148" s="471">
        <v>14886.5</v>
      </c>
      <c r="N1148" s="463"/>
      <c r="O1148" s="463"/>
      <c r="R1148" s="462"/>
    </row>
    <row r="1149" spans="1:18" s="461" customFormat="1">
      <c r="A1149" s="466" t="s">
        <v>319</v>
      </c>
      <c r="B1149" s="467" t="s">
        <v>821</v>
      </c>
      <c r="C1149" s="465" t="s">
        <v>335</v>
      </c>
      <c r="D1149" s="466" t="s">
        <v>822</v>
      </c>
      <c r="E1149" s="467">
        <v>201506</v>
      </c>
      <c r="F1149" s="468">
        <v>13582.14</v>
      </c>
      <c r="G1149" s="466">
        <v>4</v>
      </c>
      <c r="H1149" s="469">
        <v>1.3083000000000001E-3</v>
      </c>
      <c r="I1149" s="468">
        <v>71.08</v>
      </c>
      <c r="J1149" s="471">
        <v>213.23</v>
      </c>
      <c r="N1149" s="463"/>
      <c r="O1149" s="463"/>
      <c r="R1149" s="462"/>
    </row>
    <row r="1150" spans="1:18" s="461" customFormat="1">
      <c r="A1150" s="466" t="s">
        <v>319</v>
      </c>
      <c r="B1150" s="467" t="s">
        <v>823</v>
      </c>
      <c r="C1150" s="465" t="s">
        <v>335</v>
      </c>
      <c r="D1150" s="466" t="s">
        <v>824</v>
      </c>
      <c r="E1150" s="467">
        <v>201504</v>
      </c>
      <c r="F1150" s="468">
        <v>739494.84</v>
      </c>
      <c r="G1150" s="466">
        <v>6</v>
      </c>
      <c r="H1150" s="469">
        <v>1.3083000000000001E-3</v>
      </c>
      <c r="I1150" s="468">
        <v>5804.89</v>
      </c>
      <c r="J1150" s="471">
        <v>11609.77</v>
      </c>
      <c r="N1150" s="463"/>
      <c r="O1150" s="463"/>
      <c r="R1150" s="462"/>
    </row>
    <row r="1151" spans="1:18" s="461" customFormat="1">
      <c r="A1151" s="466" t="s">
        <v>319</v>
      </c>
      <c r="B1151" s="467" t="s">
        <v>823</v>
      </c>
      <c r="C1151" s="465" t="s">
        <v>335</v>
      </c>
      <c r="D1151" s="466" t="s">
        <v>824</v>
      </c>
      <c r="E1151" s="467">
        <v>201504</v>
      </c>
      <c r="F1151" s="468">
        <v>39791.839999999997</v>
      </c>
      <c r="G1151" s="466">
        <v>6</v>
      </c>
      <c r="H1151" s="469">
        <v>1.3083000000000001E-3</v>
      </c>
      <c r="I1151" s="468">
        <v>312.36</v>
      </c>
      <c r="J1151" s="471">
        <v>624.72</v>
      </c>
      <c r="N1151" s="463"/>
      <c r="O1151" s="463"/>
      <c r="R1151" s="462"/>
    </row>
    <row r="1152" spans="1:18" s="461" customFormat="1">
      <c r="A1152" s="466" t="s">
        <v>319</v>
      </c>
      <c r="B1152" s="467" t="s">
        <v>823</v>
      </c>
      <c r="C1152" s="465" t="s">
        <v>335</v>
      </c>
      <c r="D1152" s="466" t="s">
        <v>824</v>
      </c>
      <c r="E1152" s="467">
        <v>201505</v>
      </c>
      <c r="F1152" s="468">
        <v>1883.91</v>
      </c>
      <c r="G1152" s="466">
        <v>5</v>
      </c>
      <c r="H1152" s="469">
        <v>1.3083000000000001E-3</v>
      </c>
      <c r="I1152" s="468">
        <v>12.32</v>
      </c>
      <c r="J1152" s="471">
        <v>29.58</v>
      </c>
      <c r="N1152" s="463"/>
      <c r="O1152" s="463"/>
      <c r="R1152" s="462"/>
    </row>
    <row r="1153" spans="1:18" s="461" customFormat="1">
      <c r="A1153" s="466" t="s">
        <v>319</v>
      </c>
      <c r="B1153" s="467" t="s">
        <v>823</v>
      </c>
      <c r="C1153" s="465" t="s">
        <v>335</v>
      </c>
      <c r="D1153" s="466" t="s">
        <v>824</v>
      </c>
      <c r="E1153" s="467">
        <v>201505</v>
      </c>
      <c r="F1153" s="468">
        <v>101.36</v>
      </c>
      <c r="G1153" s="466">
        <v>5</v>
      </c>
      <c r="H1153" s="469">
        <v>1.3083000000000001E-3</v>
      </c>
      <c r="I1153" s="468">
        <v>0.66</v>
      </c>
      <c r="J1153" s="471">
        <v>1.59</v>
      </c>
      <c r="N1153" s="463"/>
      <c r="O1153" s="463"/>
      <c r="R1153" s="462"/>
    </row>
    <row r="1154" spans="1:18" s="461" customFormat="1">
      <c r="A1154" s="466" t="s">
        <v>319</v>
      </c>
      <c r="B1154" s="467" t="s">
        <v>823</v>
      </c>
      <c r="C1154" s="465" t="s">
        <v>335</v>
      </c>
      <c r="D1154" s="466" t="s">
        <v>824</v>
      </c>
      <c r="E1154" s="467">
        <v>201506</v>
      </c>
      <c r="F1154" s="468">
        <v>8911.61</v>
      </c>
      <c r="G1154" s="466">
        <v>4</v>
      </c>
      <c r="H1154" s="469">
        <v>1.3083000000000001E-3</v>
      </c>
      <c r="I1154" s="468">
        <v>46.64</v>
      </c>
      <c r="J1154" s="471">
        <v>139.91</v>
      </c>
      <c r="N1154" s="463"/>
      <c r="O1154" s="463"/>
      <c r="R1154" s="462"/>
    </row>
    <row r="1155" spans="1:18" s="461" customFormat="1">
      <c r="A1155" s="466" t="s">
        <v>319</v>
      </c>
      <c r="B1155" s="467" t="s">
        <v>823</v>
      </c>
      <c r="C1155" s="465" t="s">
        <v>335</v>
      </c>
      <c r="D1155" s="466" t="s">
        <v>824</v>
      </c>
      <c r="E1155" s="467">
        <v>201506</v>
      </c>
      <c r="F1155" s="468">
        <v>479.52</v>
      </c>
      <c r="G1155" s="466">
        <v>4</v>
      </c>
      <c r="H1155" s="469">
        <v>1.3083000000000001E-3</v>
      </c>
      <c r="I1155" s="468">
        <v>2.5099999999999998</v>
      </c>
      <c r="J1155" s="471">
        <v>7.53</v>
      </c>
      <c r="N1155" s="463"/>
      <c r="O1155" s="463"/>
      <c r="R1155" s="462"/>
    </row>
    <row r="1156" spans="1:18" s="461" customFormat="1">
      <c r="A1156" s="466" t="s">
        <v>319</v>
      </c>
      <c r="B1156" s="467" t="s">
        <v>825</v>
      </c>
      <c r="C1156" s="465" t="s">
        <v>338</v>
      </c>
      <c r="D1156" s="466" t="s">
        <v>826</v>
      </c>
      <c r="E1156" s="467">
        <v>201506</v>
      </c>
      <c r="F1156" s="468">
        <v>180294.18</v>
      </c>
      <c r="G1156" s="466">
        <v>4</v>
      </c>
      <c r="H1156" s="469">
        <v>1.3083000000000001E-3</v>
      </c>
      <c r="I1156" s="468">
        <v>943.52</v>
      </c>
      <c r="J1156" s="471">
        <v>2830.55</v>
      </c>
      <c r="N1156" s="463"/>
      <c r="O1156" s="463"/>
      <c r="R1156" s="462"/>
    </row>
    <row r="1157" spans="1:18" s="461" customFormat="1">
      <c r="A1157" s="466" t="s">
        <v>319</v>
      </c>
      <c r="B1157" s="467" t="s">
        <v>825</v>
      </c>
      <c r="C1157" s="465" t="s">
        <v>338</v>
      </c>
      <c r="D1157" s="466" t="s">
        <v>826</v>
      </c>
      <c r="E1157" s="467">
        <v>201506</v>
      </c>
      <c r="F1157" s="468">
        <v>4739.7700000000004</v>
      </c>
      <c r="G1157" s="466">
        <v>4</v>
      </c>
      <c r="H1157" s="469">
        <v>1.3083000000000001E-3</v>
      </c>
      <c r="I1157" s="468">
        <v>24.8</v>
      </c>
      <c r="J1157" s="471">
        <v>74.41</v>
      </c>
      <c r="N1157" s="463"/>
      <c r="O1157" s="463"/>
      <c r="R1157" s="462"/>
    </row>
    <row r="1158" spans="1:18" s="461" customFormat="1">
      <c r="A1158" s="466" t="s">
        <v>326</v>
      </c>
      <c r="B1158" s="467" t="s">
        <v>827</v>
      </c>
      <c r="C1158" s="465" t="s">
        <v>335</v>
      </c>
      <c r="D1158" s="466" t="s">
        <v>828</v>
      </c>
      <c r="E1158" s="467">
        <v>201506</v>
      </c>
      <c r="F1158" s="468">
        <v>74688.91</v>
      </c>
      <c r="G1158" s="466">
        <v>4</v>
      </c>
      <c r="H1158" s="469">
        <v>1.1999999999999999E-3</v>
      </c>
      <c r="I1158" s="468">
        <v>358.51</v>
      </c>
      <c r="J1158" s="471">
        <v>1075.52</v>
      </c>
      <c r="N1158" s="463"/>
      <c r="O1158" s="463"/>
      <c r="R1158" s="462"/>
    </row>
    <row r="1159" spans="1:18" s="461" customFormat="1">
      <c r="A1159" s="466" t="s">
        <v>319</v>
      </c>
      <c r="B1159" s="467" t="s">
        <v>827</v>
      </c>
      <c r="C1159" s="465" t="s">
        <v>335</v>
      </c>
      <c r="D1159" s="466" t="s">
        <v>828</v>
      </c>
      <c r="E1159" s="467">
        <v>201506</v>
      </c>
      <c r="F1159" s="468">
        <v>326937.38</v>
      </c>
      <c r="G1159" s="466">
        <v>4</v>
      </c>
      <c r="H1159" s="469">
        <v>1.3083000000000001E-3</v>
      </c>
      <c r="I1159" s="468">
        <v>1710.93</v>
      </c>
      <c r="J1159" s="471">
        <v>5132.79</v>
      </c>
      <c r="N1159" s="463"/>
      <c r="O1159" s="463"/>
      <c r="R1159" s="462"/>
    </row>
    <row r="1160" spans="1:18" s="461" customFormat="1">
      <c r="A1160" s="466" t="s">
        <v>319</v>
      </c>
      <c r="B1160" s="467" t="s">
        <v>827</v>
      </c>
      <c r="C1160" s="465" t="s">
        <v>335</v>
      </c>
      <c r="D1160" s="466" t="s">
        <v>828</v>
      </c>
      <c r="E1160" s="467">
        <v>201506</v>
      </c>
      <c r="F1160" s="468">
        <v>88326.22</v>
      </c>
      <c r="G1160" s="466">
        <v>4</v>
      </c>
      <c r="H1160" s="469">
        <v>1.3083000000000001E-3</v>
      </c>
      <c r="I1160" s="468">
        <v>462.23</v>
      </c>
      <c r="J1160" s="471">
        <v>1386.69</v>
      </c>
      <c r="N1160" s="463"/>
      <c r="O1160" s="463"/>
      <c r="R1160" s="462"/>
    </row>
    <row r="1161" spans="1:18" s="461" customFormat="1">
      <c r="A1161" s="466" t="s">
        <v>319</v>
      </c>
      <c r="B1161" s="467" t="s">
        <v>562</v>
      </c>
      <c r="C1161" s="467" t="s">
        <v>335</v>
      </c>
      <c r="D1161" s="466" t="s">
        <v>563</v>
      </c>
      <c r="E1161" s="467">
        <v>201503</v>
      </c>
      <c r="F1161" s="468">
        <v>-5.88</v>
      </c>
      <c r="G1161" s="466">
        <v>7</v>
      </c>
      <c r="H1161" s="469">
        <v>1.3083000000000001E-3</v>
      </c>
      <c r="I1161" s="468">
        <v>-0.05</v>
      </c>
      <c r="J1161" s="471">
        <v>-0.09</v>
      </c>
      <c r="N1161" s="463"/>
      <c r="O1161" s="463"/>
      <c r="R1161" s="462"/>
    </row>
    <row r="1162" spans="1:18" s="461" customFormat="1">
      <c r="A1162" s="466" t="s">
        <v>319</v>
      </c>
      <c r="B1162" s="467" t="s">
        <v>562</v>
      </c>
      <c r="C1162" s="467" t="s">
        <v>335</v>
      </c>
      <c r="D1162" s="466" t="s">
        <v>563</v>
      </c>
      <c r="E1162" s="467">
        <v>201503</v>
      </c>
      <c r="F1162" s="468">
        <v>-0.02</v>
      </c>
      <c r="G1162" s="466">
        <v>7</v>
      </c>
      <c r="H1162" s="469">
        <v>1.3083000000000001E-3</v>
      </c>
      <c r="I1162" s="468">
        <v>0</v>
      </c>
      <c r="J1162" s="471">
        <v>0</v>
      </c>
      <c r="N1162" s="463"/>
      <c r="O1162" s="463"/>
      <c r="R1162" s="462"/>
    </row>
    <row r="1163" spans="1:18" s="461" customFormat="1">
      <c r="A1163" s="466" t="s">
        <v>319</v>
      </c>
      <c r="B1163" s="467" t="s">
        <v>562</v>
      </c>
      <c r="C1163" s="467" t="s">
        <v>335</v>
      </c>
      <c r="D1163" s="466" t="s">
        <v>563</v>
      </c>
      <c r="E1163" s="467">
        <v>201504</v>
      </c>
      <c r="F1163" s="468">
        <v>16.760000000000002</v>
      </c>
      <c r="G1163" s="466">
        <v>6</v>
      </c>
      <c r="H1163" s="469">
        <v>1.3083000000000001E-3</v>
      </c>
      <c r="I1163" s="468">
        <v>0.13</v>
      </c>
      <c r="J1163" s="471">
        <v>0.26</v>
      </c>
      <c r="N1163" s="463"/>
      <c r="O1163" s="463"/>
      <c r="R1163" s="462"/>
    </row>
    <row r="1164" spans="1:18" s="461" customFormat="1">
      <c r="A1164" s="466" t="s">
        <v>319</v>
      </c>
      <c r="B1164" s="467" t="s">
        <v>562</v>
      </c>
      <c r="C1164" s="467" t="s">
        <v>335</v>
      </c>
      <c r="D1164" s="466" t="s">
        <v>563</v>
      </c>
      <c r="E1164" s="467">
        <v>201504</v>
      </c>
      <c r="F1164" s="468">
        <v>7.0000000000000007E-2</v>
      </c>
      <c r="G1164" s="466">
        <v>6</v>
      </c>
      <c r="H1164" s="469">
        <v>1.3083000000000001E-3</v>
      </c>
      <c r="I1164" s="468">
        <v>0</v>
      </c>
      <c r="J1164" s="471">
        <v>0</v>
      </c>
      <c r="N1164" s="463"/>
      <c r="O1164" s="463"/>
      <c r="R1164" s="462"/>
    </row>
    <row r="1165" spans="1:18" s="461" customFormat="1">
      <c r="A1165" s="466" t="s">
        <v>319</v>
      </c>
      <c r="B1165" s="467" t="s">
        <v>562</v>
      </c>
      <c r="C1165" s="467" t="s">
        <v>335</v>
      </c>
      <c r="D1165" s="466" t="s">
        <v>563</v>
      </c>
      <c r="E1165" s="467">
        <v>201505</v>
      </c>
      <c r="F1165" s="468">
        <v>1.6</v>
      </c>
      <c r="G1165" s="466">
        <v>5</v>
      </c>
      <c r="H1165" s="469">
        <v>1.3083000000000001E-3</v>
      </c>
      <c r="I1165" s="468">
        <v>0.01</v>
      </c>
      <c r="J1165" s="471">
        <v>0.03</v>
      </c>
      <c r="N1165" s="463"/>
      <c r="O1165" s="463"/>
      <c r="R1165" s="462"/>
    </row>
    <row r="1166" spans="1:18" s="461" customFormat="1">
      <c r="A1166" s="466" t="s">
        <v>319</v>
      </c>
      <c r="B1166" s="467" t="s">
        <v>562</v>
      </c>
      <c r="C1166" s="467" t="s">
        <v>335</v>
      </c>
      <c r="D1166" s="466" t="s">
        <v>563</v>
      </c>
      <c r="E1166" s="467">
        <v>201506</v>
      </c>
      <c r="F1166" s="468">
        <v>2.5299999999999998</v>
      </c>
      <c r="G1166" s="466">
        <v>4</v>
      </c>
      <c r="H1166" s="469">
        <v>1.3083000000000001E-3</v>
      </c>
      <c r="I1166" s="468">
        <v>0.01</v>
      </c>
      <c r="J1166" s="471">
        <v>0.04</v>
      </c>
      <c r="N1166" s="463"/>
      <c r="O1166" s="463"/>
      <c r="R1166" s="462"/>
    </row>
    <row r="1167" spans="1:18" s="461" customFormat="1">
      <c r="A1167" s="466" t="s">
        <v>319</v>
      </c>
      <c r="B1167" s="467" t="s">
        <v>562</v>
      </c>
      <c r="C1167" s="467" t="s">
        <v>335</v>
      </c>
      <c r="D1167" s="466" t="s">
        <v>563</v>
      </c>
      <c r="E1167" s="467">
        <v>201506</v>
      </c>
      <c r="F1167" s="468">
        <v>0.01</v>
      </c>
      <c r="G1167" s="466">
        <v>4</v>
      </c>
      <c r="H1167" s="469">
        <v>1.3083000000000001E-3</v>
      </c>
      <c r="I1167" s="468">
        <v>0</v>
      </c>
      <c r="J1167" s="471">
        <v>0</v>
      </c>
      <c r="N1167" s="463"/>
      <c r="O1167" s="463"/>
      <c r="R1167" s="462"/>
    </row>
    <row r="1168" spans="1:18" s="461" customFormat="1">
      <c r="A1168" s="466" t="s">
        <v>319</v>
      </c>
      <c r="B1168" s="467" t="s">
        <v>829</v>
      </c>
      <c r="C1168" s="465" t="s">
        <v>335</v>
      </c>
      <c r="D1168" s="466" t="s">
        <v>830</v>
      </c>
      <c r="E1168" s="467">
        <v>201506</v>
      </c>
      <c r="F1168" s="468">
        <v>577290.11</v>
      </c>
      <c r="G1168" s="466">
        <v>4</v>
      </c>
      <c r="H1168" s="469">
        <v>1.3083000000000001E-3</v>
      </c>
      <c r="I1168" s="468">
        <v>3021.07</v>
      </c>
      <c r="J1168" s="471">
        <v>9063.2199999999993</v>
      </c>
      <c r="N1168" s="463"/>
      <c r="O1168" s="463"/>
      <c r="R1168" s="462"/>
    </row>
    <row r="1169" spans="1:18" s="461" customFormat="1">
      <c r="A1169" s="466" t="s">
        <v>319</v>
      </c>
      <c r="B1169" s="467" t="s">
        <v>829</v>
      </c>
      <c r="C1169" s="465" t="s">
        <v>335</v>
      </c>
      <c r="D1169" s="466" t="s">
        <v>830</v>
      </c>
      <c r="E1169" s="467">
        <v>201506</v>
      </c>
      <c r="F1169" s="468">
        <v>44460.87</v>
      </c>
      <c r="G1169" s="466">
        <v>4</v>
      </c>
      <c r="H1169" s="469">
        <v>1.3083000000000001E-3</v>
      </c>
      <c r="I1169" s="468">
        <v>232.67</v>
      </c>
      <c r="J1169" s="471">
        <v>698.02</v>
      </c>
      <c r="N1169" s="463"/>
      <c r="O1169" s="463"/>
      <c r="R1169" s="462"/>
    </row>
    <row r="1170" spans="1:18" s="461" customFormat="1">
      <c r="A1170" s="466" t="s">
        <v>319</v>
      </c>
      <c r="B1170" s="467" t="s">
        <v>712</v>
      </c>
      <c r="C1170" s="467" t="s">
        <v>335</v>
      </c>
      <c r="D1170" s="466" t="s">
        <v>713</v>
      </c>
      <c r="E1170" s="467">
        <v>201503</v>
      </c>
      <c r="F1170" s="468">
        <v>-2216.98</v>
      </c>
      <c r="G1170" s="466">
        <v>7</v>
      </c>
      <c r="H1170" s="469">
        <v>1.3083000000000001E-3</v>
      </c>
      <c r="I1170" s="468">
        <v>-20.3</v>
      </c>
      <c r="J1170" s="471">
        <v>-34.81</v>
      </c>
      <c r="N1170" s="463"/>
      <c r="O1170" s="463"/>
      <c r="R1170" s="462"/>
    </row>
    <row r="1171" spans="1:18" s="461" customFormat="1">
      <c r="A1171" s="466" t="s">
        <v>319</v>
      </c>
      <c r="B1171" s="467" t="s">
        <v>712</v>
      </c>
      <c r="C1171" s="467" t="s">
        <v>335</v>
      </c>
      <c r="D1171" s="466" t="s">
        <v>713</v>
      </c>
      <c r="E1171" s="467">
        <v>201503</v>
      </c>
      <c r="F1171" s="468">
        <v>3086.72</v>
      </c>
      <c r="G1171" s="466">
        <v>7</v>
      </c>
      <c r="H1171" s="469">
        <v>1.3083000000000001E-3</v>
      </c>
      <c r="I1171" s="468">
        <v>28.27</v>
      </c>
      <c r="J1171" s="471">
        <v>48.46</v>
      </c>
      <c r="N1171" s="463"/>
      <c r="O1171" s="463"/>
      <c r="R1171" s="462"/>
    </row>
    <row r="1172" spans="1:18" s="461" customFormat="1">
      <c r="A1172" s="466" t="s">
        <v>319</v>
      </c>
      <c r="B1172" s="467" t="s">
        <v>712</v>
      </c>
      <c r="C1172" s="467" t="s">
        <v>335</v>
      </c>
      <c r="D1172" s="466" t="s">
        <v>713</v>
      </c>
      <c r="E1172" s="467">
        <v>201504</v>
      </c>
      <c r="F1172" s="468">
        <v>-3744.05</v>
      </c>
      <c r="G1172" s="466">
        <v>6</v>
      </c>
      <c r="H1172" s="469">
        <v>1.3083000000000001E-3</v>
      </c>
      <c r="I1172" s="468">
        <v>-29.39</v>
      </c>
      <c r="J1172" s="471">
        <v>-58.78</v>
      </c>
      <c r="N1172" s="463"/>
      <c r="O1172" s="463"/>
      <c r="R1172" s="462"/>
    </row>
    <row r="1173" spans="1:18" s="461" customFormat="1">
      <c r="A1173" s="466" t="s">
        <v>319</v>
      </c>
      <c r="B1173" s="467" t="s">
        <v>712</v>
      </c>
      <c r="C1173" s="467" t="s">
        <v>335</v>
      </c>
      <c r="D1173" s="466" t="s">
        <v>713</v>
      </c>
      <c r="E1173" s="467">
        <v>201504</v>
      </c>
      <c r="F1173" s="468">
        <v>-99.15</v>
      </c>
      <c r="G1173" s="466">
        <v>6</v>
      </c>
      <c r="H1173" s="469">
        <v>1.3083000000000001E-3</v>
      </c>
      <c r="I1173" s="468">
        <v>-0.78</v>
      </c>
      <c r="J1173" s="471">
        <v>-1.56</v>
      </c>
      <c r="N1173" s="463"/>
      <c r="O1173" s="463"/>
      <c r="R1173" s="462"/>
    </row>
    <row r="1174" spans="1:18" s="461" customFormat="1">
      <c r="A1174" s="466" t="s">
        <v>319</v>
      </c>
      <c r="B1174" s="467" t="s">
        <v>712</v>
      </c>
      <c r="C1174" s="467" t="s">
        <v>335</v>
      </c>
      <c r="D1174" s="466" t="s">
        <v>713</v>
      </c>
      <c r="E1174" s="467">
        <v>201505</v>
      </c>
      <c r="F1174" s="468">
        <v>-150.22999999999999</v>
      </c>
      <c r="G1174" s="466">
        <v>5</v>
      </c>
      <c r="H1174" s="469">
        <v>1.3083000000000001E-3</v>
      </c>
      <c r="I1174" s="468">
        <v>-0.98</v>
      </c>
      <c r="J1174" s="471">
        <v>-2.36</v>
      </c>
      <c r="N1174" s="463"/>
      <c r="O1174" s="463"/>
      <c r="R1174" s="462"/>
    </row>
    <row r="1175" spans="1:18" s="461" customFormat="1">
      <c r="A1175" s="466" t="s">
        <v>319</v>
      </c>
      <c r="B1175" s="467" t="s">
        <v>712</v>
      </c>
      <c r="C1175" s="467" t="s">
        <v>335</v>
      </c>
      <c r="D1175" s="466" t="s">
        <v>713</v>
      </c>
      <c r="E1175" s="467">
        <v>201505</v>
      </c>
      <c r="F1175" s="468">
        <v>-3.44</v>
      </c>
      <c r="G1175" s="466">
        <v>5</v>
      </c>
      <c r="H1175" s="469">
        <v>1.3083000000000001E-3</v>
      </c>
      <c r="I1175" s="468">
        <v>-0.02</v>
      </c>
      <c r="J1175" s="471">
        <v>-0.05</v>
      </c>
      <c r="N1175" s="463"/>
      <c r="O1175" s="463"/>
      <c r="R1175" s="462"/>
    </row>
    <row r="1176" spans="1:18" s="461" customFormat="1">
      <c r="A1176" s="466" t="s">
        <v>319</v>
      </c>
      <c r="B1176" s="467" t="s">
        <v>712</v>
      </c>
      <c r="C1176" s="467" t="s">
        <v>335</v>
      </c>
      <c r="D1176" s="466" t="s">
        <v>713</v>
      </c>
      <c r="E1176" s="467">
        <v>201506</v>
      </c>
      <c r="F1176" s="468">
        <v>110.36</v>
      </c>
      <c r="G1176" s="466">
        <v>4</v>
      </c>
      <c r="H1176" s="469">
        <v>1.3083000000000001E-3</v>
      </c>
      <c r="I1176" s="468">
        <v>0.57999999999999996</v>
      </c>
      <c r="J1176" s="471">
        <v>1.73</v>
      </c>
      <c r="N1176" s="463"/>
      <c r="O1176" s="463"/>
      <c r="R1176" s="462"/>
    </row>
    <row r="1177" spans="1:18" s="461" customFormat="1">
      <c r="A1177" s="466" t="s">
        <v>319</v>
      </c>
      <c r="B1177" s="467" t="s">
        <v>712</v>
      </c>
      <c r="C1177" s="467" t="s">
        <v>335</v>
      </c>
      <c r="D1177" s="466" t="s">
        <v>713</v>
      </c>
      <c r="E1177" s="467">
        <v>201506</v>
      </c>
      <c r="F1177" s="468">
        <v>3.62</v>
      </c>
      <c r="G1177" s="466">
        <v>4</v>
      </c>
      <c r="H1177" s="469">
        <v>1.3083000000000001E-3</v>
      </c>
      <c r="I1177" s="468">
        <v>0.02</v>
      </c>
      <c r="J1177" s="471">
        <v>0.06</v>
      </c>
      <c r="N1177" s="463"/>
      <c r="O1177" s="463"/>
      <c r="R1177" s="462"/>
    </row>
    <row r="1178" spans="1:18" s="461" customFormat="1">
      <c r="A1178" s="466" t="s">
        <v>319</v>
      </c>
      <c r="B1178" s="467" t="s">
        <v>714</v>
      </c>
      <c r="C1178" s="467" t="s">
        <v>335</v>
      </c>
      <c r="D1178" s="466" t="s">
        <v>715</v>
      </c>
      <c r="E1178" s="467">
        <v>201503</v>
      </c>
      <c r="F1178" s="468">
        <v>2192.11</v>
      </c>
      <c r="G1178" s="466">
        <v>7</v>
      </c>
      <c r="H1178" s="469">
        <v>1.3083000000000001E-3</v>
      </c>
      <c r="I1178" s="468">
        <v>20.079999999999998</v>
      </c>
      <c r="J1178" s="471">
        <v>34.42</v>
      </c>
      <c r="N1178" s="463"/>
      <c r="O1178" s="463"/>
      <c r="R1178" s="462"/>
    </row>
    <row r="1179" spans="1:18" s="461" customFormat="1">
      <c r="A1179" s="466" t="s">
        <v>319</v>
      </c>
      <c r="B1179" s="467" t="s">
        <v>714</v>
      </c>
      <c r="C1179" s="467" t="s">
        <v>335</v>
      </c>
      <c r="D1179" s="466" t="s">
        <v>715</v>
      </c>
      <c r="E1179" s="467">
        <v>201503</v>
      </c>
      <c r="F1179" s="468">
        <v>116.89</v>
      </c>
      <c r="G1179" s="466">
        <v>7</v>
      </c>
      <c r="H1179" s="469">
        <v>1.3083000000000001E-3</v>
      </c>
      <c r="I1179" s="468">
        <v>1.07</v>
      </c>
      <c r="J1179" s="471">
        <v>1.84</v>
      </c>
      <c r="N1179" s="463"/>
      <c r="O1179" s="463"/>
      <c r="R1179" s="462"/>
    </row>
    <row r="1180" spans="1:18" s="461" customFormat="1">
      <c r="A1180" s="466" t="s">
        <v>319</v>
      </c>
      <c r="B1180" s="467" t="s">
        <v>714</v>
      </c>
      <c r="C1180" s="467" t="s">
        <v>335</v>
      </c>
      <c r="D1180" s="466" t="s">
        <v>715</v>
      </c>
      <c r="E1180" s="467">
        <v>201504</v>
      </c>
      <c r="F1180" s="468">
        <v>-18823.740000000002</v>
      </c>
      <c r="G1180" s="466">
        <v>6</v>
      </c>
      <c r="H1180" s="469">
        <v>1.3083000000000001E-3</v>
      </c>
      <c r="I1180" s="468">
        <v>-147.76</v>
      </c>
      <c r="J1180" s="471">
        <v>-295.52999999999997</v>
      </c>
      <c r="N1180" s="463"/>
      <c r="O1180" s="463"/>
      <c r="R1180" s="462"/>
    </row>
    <row r="1181" spans="1:18" s="461" customFormat="1">
      <c r="A1181" s="466" t="s">
        <v>319</v>
      </c>
      <c r="B1181" s="467" t="s">
        <v>714</v>
      </c>
      <c r="C1181" s="467" t="s">
        <v>335</v>
      </c>
      <c r="D1181" s="466" t="s">
        <v>715</v>
      </c>
      <c r="E1181" s="467">
        <v>201504</v>
      </c>
      <c r="F1181" s="468">
        <v>14967.7</v>
      </c>
      <c r="G1181" s="466">
        <v>6</v>
      </c>
      <c r="H1181" s="469">
        <v>1.3083000000000001E-3</v>
      </c>
      <c r="I1181" s="468">
        <v>117.49</v>
      </c>
      <c r="J1181" s="471">
        <v>234.99</v>
      </c>
      <c r="N1181" s="463"/>
      <c r="O1181" s="463"/>
      <c r="R1181" s="462"/>
    </row>
    <row r="1182" spans="1:18" s="461" customFormat="1">
      <c r="A1182" s="466" t="s">
        <v>319</v>
      </c>
      <c r="B1182" s="467" t="s">
        <v>714</v>
      </c>
      <c r="C1182" s="467" t="s">
        <v>335</v>
      </c>
      <c r="D1182" s="466" t="s">
        <v>715</v>
      </c>
      <c r="E1182" s="467">
        <v>201505</v>
      </c>
      <c r="F1182" s="468">
        <v>-603.6</v>
      </c>
      <c r="G1182" s="466">
        <v>5</v>
      </c>
      <c r="H1182" s="469">
        <v>1.3083000000000001E-3</v>
      </c>
      <c r="I1182" s="468">
        <v>-3.95</v>
      </c>
      <c r="J1182" s="471">
        <v>-9.48</v>
      </c>
      <c r="N1182" s="463"/>
      <c r="O1182" s="463"/>
      <c r="R1182" s="462"/>
    </row>
    <row r="1183" spans="1:18" s="461" customFormat="1">
      <c r="A1183" s="466" t="s">
        <v>319</v>
      </c>
      <c r="B1183" s="467" t="s">
        <v>714</v>
      </c>
      <c r="C1183" s="467" t="s">
        <v>335</v>
      </c>
      <c r="D1183" s="466" t="s">
        <v>715</v>
      </c>
      <c r="E1183" s="467">
        <v>201505</v>
      </c>
      <c r="F1183" s="468">
        <v>-15.09</v>
      </c>
      <c r="G1183" s="466">
        <v>5</v>
      </c>
      <c r="H1183" s="469">
        <v>1.3083000000000001E-3</v>
      </c>
      <c r="I1183" s="468">
        <v>-0.1</v>
      </c>
      <c r="J1183" s="471">
        <v>-0.24</v>
      </c>
      <c r="N1183" s="463"/>
      <c r="O1183" s="463"/>
      <c r="R1183" s="462"/>
    </row>
    <row r="1184" spans="1:18" s="461" customFormat="1">
      <c r="A1184" s="466" t="s">
        <v>319</v>
      </c>
      <c r="B1184" s="467" t="s">
        <v>714</v>
      </c>
      <c r="C1184" s="467" t="s">
        <v>335</v>
      </c>
      <c r="D1184" s="466" t="s">
        <v>715</v>
      </c>
      <c r="E1184" s="467">
        <v>201506</v>
      </c>
      <c r="F1184" s="468">
        <v>294.67</v>
      </c>
      <c r="G1184" s="466">
        <v>4</v>
      </c>
      <c r="H1184" s="469">
        <v>1.3083000000000001E-3</v>
      </c>
      <c r="I1184" s="468">
        <v>1.54</v>
      </c>
      <c r="J1184" s="471">
        <v>4.63</v>
      </c>
      <c r="N1184" s="463"/>
      <c r="O1184" s="463"/>
      <c r="R1184" s="462"/>
    </row>
    <row r="1185" spans="1:18" s="461" customFormat="1">
      <c r="A1185" s="466" t="s">
        <v>319</v>
      </c>
      <c r="B1185" s="467" t="s">
        <v>714</v>
      </c>
      <c r="C1185" s="467" t="s">
        <v>335</v>
      </c>
      <c r="D1185" s="466" t="s">
        <v>715</v>
      </c>
      <c r="E1185" s="467">
        <v>201506</v>
      </c>
      <c r="F1185" s="468">
        <v>15.86</v>
      </c>
      <c r="G1185" s="466">
        <v>4</v>
      </c>
      <c r="H1185" s="469">
        <v>1.3083000000000001E-3</v>
      </c>
      <c r="I1185" s="468">
        <v>0.08</v>
      </c>
      <c r="J1185" s="471">
        <v>0.25</v>
      </c>
      <c r="N1185" s="463"/>
      <c r="O1185" s="463"/>
      <c r="R1185" s="462"/>
    </row>
    <row r="1186" spans="1:18" s="461" customFormat="1">
      <c r="A1186" s="466" t="s">
        <v>319</v>
      </c>
      <c r="B1186" s="467" t="s">
        <v>564</v>
      </c>
      <c r="C1186" s="467" t="s">
        <v>335</v>
      </c>
      <c r="D1186" s="466" t="s">
        <v>565</v>
      </c>
      <c r="E1186" s="467">
        <v>201503</v>
      </c>
      <c r="F1186" s="468">
        <v>-18.66</v>
      </c>
      <c r="G1186" s="466">
        <v>7</v>
      </c>
      <c r="H1186" s="469">
        <v>1.3083000000000001E-3</v>
      </c>
      <c r="I1186" s="468">
        <v>-0.17</v>
      </c>
      <c r="J1186" s="471">
        <v>-0.28999999999999998</v>
      </c>
      <c r="N1186" s="463"/>
      <c r="O1186" s="463"/>
      <c r="R1186" s="462"/>
    </row>
    <row r="1187" spans="1:18" s="461" customFormat="1">
      <c r="A1187" s="466" t="s">
        <v>319</v>
      </c>
      <c r="B1187" s="467" t="s">
        <v>564</v>
      </c>
      <c r="C1187" s="467" t="s">
        <v>335</v>
      </c>
      <c r="D1187" s="466" t="s">
        <v>565</v>
      </c>
      <c r="E1187" s="467">
        <v>201503</v>
      </c>
      <c r="F1187" s="468">
        <v>-0.59</v>
      </c>
      <c r="G1187" s="466">
        <v>7</v>
      </c>
      <c r="H1187" s="469">
        <v>1.3083000000000001E-3</v>
      </c>
      <c r="I1187" s="468">
        <v>-0.01</v>
      </c>
      <c r="J1187" s="471">
        <v>-0.01</v>
      </c>
      <c r="N1187" s="463"/>
      <c r="O1187" s="463"/>
      <c r="R1187" s="462"/>
    </row>
    <row r="1188" spans="1:18" s="461" customFormat="1">
      <c r="A1188" s="466" t="s">
        <v>319</v>
      </c>
      <c r="B1188" s="467" t="s">
        <v>564</v>
      </c>
      <c r="C1188" s="467" t="s">
        <v>335</v>
      </c>
      <c r="D1188" s="466" t="s">
        <v>565</v>
      </c>
      <c r="E1188" s="467">
        <v>201504</v>
      </c>
      <c r="F1188" s="468">
        <v>55.94</v>
      </c>
      <c r="G1188" s="466">
        <v>6</v>
      </c>
      <c r="H1188" s="469">
        <v>1.3083000000000001E-3</v>
      </c>
      <c r="I1188" s="468">
        <v>0.44</v>
      </c>
      <c r="J1188" s="471">
        <v>0.88</v>
      </c>
      <c r="N1188" s="463"/>
      <c r="O1188" s="463"/>
      <c r="R1188" s="462"/>
    </row>
    <row r="1189" spans="1:18" s="461" customFormat="1">
      <c r="A1189" s="466" t="s">
        <v>319</v>
      </c>
      <c r="B1189" s="467" t="s">
        <v>564</v>
      </c>
      <c r="C1189" s="467" t="s">
        <v>335</v>
      </c>
      <c r="D1189" s="466" t="s">
        <v>565</v>
      </c>
      <c r="E1189" s="467">
        <v>201504</v>
      </c>
      <c r="F1189" s="468">
        <v>1.66</v>
      </c>
      <c r="G1189" s="466">
        <v>6</v>
      </c>
      <c r="H1189" s="469">
        <v>1.3083000000000001E-3</v>
      </c>
      <c r="I1189" s="468">
        <v>0.01</v>
      </c>
      <c r="J1189" s="471">
        <v>0.03</v>
      </c>
      <c r="N1189" s="463"/>
      <c r="O1189" s="463"/>
      <c r="R1189" s="462"/>
    </row>
    <row r="1190" spans="1:18" s="461" customFormat="1">
      <c r="A1190" s="466" t="s">
        <v>319</v>
      </c>
      <c r="B1190" s="467" t="s">
        <v>564</v>
      </c>
      <c r="C1190" s="467" t="s">
        <v>335</v>
      </c>
      <c r="D1190" s="466" t="s">
        <v>565</v>
      </c>
      <c r="E1190" s="467">
        <v>201505</v>
      </c>
      <c r="F1190" s="468">
        <v>5.61</v>
      </c>
      <c r="G1190" s="466">
        <v>5</v>
      </c>
      <c r="H1190" s="469">
        <v>1.3083000000000001E-3</v>
      </c>
      <c r="I1190" s="468">
        <v>0.04</v>
      </c>
      <c r="J1190" s="471">
        <v>0.09</v>
      </c>
      <c r="N1190" s="463"/>
      <c r="O1190" s="463"/>
      <c r="R1190" s="462"/>
    </row>
    <row r="1191" spans="1:18" s="461" customFormat="1">
      <c r="A1191" s="466" t="s">
        <v>319</v>
      </c>
      <c r="B1191" s="467" t="s">
        <v>564</v>
      </c>
      <c r="C1191" s="467" t="s">
        <v>335</v>
      </c>
      <c r="D1191" s="466" t="s">
        <v>565</v>
      </c>
      <c r="E1191" s="467">
        <v>201505</v>
      </c>
      <c r="F1191" s="468">
        <v>0.12</v>
      </c>
      <c r="G1191" s="466">
        <v>5</v>
      </c>
      <c r="H1191" s="469">
        <v>1.3083000000000001E-3</v>
      </c>
      <c r="I1191" s="468">
        <v>0</v>
      </c>
      <c r="J1191" s="471">
        <v>0</v>
      </c>
      <c r="N1191" s="463"/>
      <c r="O1191" s="463"/>
      <c r="R1191" s="462"/>
    </row>
    <row r="1192" spans="1:18" s="461" customFormat="1">
      <c r="A1192" s="466" t="s">
        <v>319</v>
      </c>
      <c r="B1192" s="467" t="s">
        <v>564</v>
      </c>
      <c r="C1192" s="467" t="s">
        <v>335</v>
      </c>
      <c r="D1192" s="466" t="s">
        <v>565</v>
      </c>
      <c r="E1192" s="467">
        <v>201506</v>
      </c>
      <c r="F1192" s="468">
        <v>8.4600000000000009</v>
      </c>
      <c r="G1192" s="466">
        <v>4</v>
      </c>
      <c r="H1192" s="469">
        <v>1.3083000000000001E-3</v>
      </c>
      <c r="I1192" s="468">
        <v>0.04</v>
      </c>
      <c r="J1192" s="471">
        <v>0.13</v>
      </c>
      <c r="N1192" s="463"/>
      <c r="O1192" s="463"/>
      <c r="R1192" s="462"/>
    </row>
    <row r="1193" spans="1:18" s="461" customFormat="1">
      <c r="A1193" s="466" t="s">
        <v>319</v>
      </c>
      <c r="B1193" s="467" t="s">
        <v>564</v>
      </c>
      <c r="C1193" s="467" t="s">
        <v>335</v>
      </c>
      <c r="D1193" s="466" t="s">
        <v>565</v>
      </c>
      <c r="E1193" s="467">
        <v>201506</v>
      </c>
      <c r="F1193" s="468">
        <v>0.2</v>
      </c>
      <c r="G1193" s="466">
        <v>4</v>
      </c>
      <c r="H1193" s="469">
        <v>1.3083000000000001E-3</v>
      </c>
      <c r="I1193" s="468">
        <v>0</v>
      </c>
      <c r="J1193" s="471">
        <v>0</v>
      </c>
      <c r="N1193" s="463"/>
      <c r="O1193" s="463"/>
      <c r="R1193" s="462"/>
    </row>
    <row r="1194" spans="1:18" s="461" customFormat="1">
      <c r="A1194" s="466" t="s">
        <v>319</v>
      </c>
      <c r="B1194" s="467" t="s">
        <v>569</v>
      </c>
      <c r="C1194" s="467" t="s">
        <v>335</v>
      </c>
      <c r="D1194" s="466" t="s">
        <v>496</v>
      </c>
      <c r="E1194" s="467">
        <v>201503</v>
      </c>
      <c r="F1194" s="468">
        <v>6.77</v>
      </c>
      <c r="G1194" s="466">
        <v>7</v>
      </c>
      <c r="H1194" s="469">
        <v>1.3083000000000001E-3</v>
      </c>
      <c r="I1194" s="468">
        <v>0.06</v>
      </c>
      <c r="J1194" s="471">
        <v>0.11</v>
      </c>
      <c r="N1194" s="463"/>
      <c r="O1194" s="463"/>
      <c r="R1194" s="462"/>
    </row>
    <row r="1195" spans="1:18" s="461" customFormat="1">
      <c r="A1195" s="466" t="s">
        <v>319</v>
      </c>
      <c r="B1195" s="467" t="s">
        <v>569</v>
      </c>
      <c r="C1195" s="467" t="s">
        <v>335</v>
      </c>
      <c r="D1195" s="466" t="s">
        <v>496</v>
      </c>
      <c r="E1195" s="467">
        <v>201503</v>
      </c>
      <c r="F1195" s="468">
        <v>0.25</v>
      </c>
      <c r="G1195" s="466">
        <v>7</v>
      </c>
      <c r="H1195" s="469">
        <v>1.3083000000000001E-3</v>
      </c>
      <c r="I1195" s="468">
        <v>0</v>
      </c>
      <c r="J1195" s="471">
        <v>0</v>
      </c>
      <c r="N1195" s="463"/>
      <c r="O1195" s="463"/>
      <c r="R1195" s="462"/>
    </row>
    <row r="1196" spans="1:18" s="461" customFormat="1">
      <c r="A1196" s="466" t="s">
        <v>319</v>
      </c>
      <c r="B1196" s="467" t="s">
        <v>569</v>
      </c>
      <c r="C1196" s="467" t="s">
        <v>335</v>
      </c>
      <c r="D1196" s="466" t="s">
        <v>496</v>
      </c>
      <c r="E1196" s="467">
        <v>201504</v>
      </c>
      <c r="F1196" s="468">
        <v>-19.41</v>
      </c>
      <c r="G1196" s="466">
        <v>6</v>
      </c>
      <c r="H1196" s="469">
        <v>1.3083000000000001E-3</v>
      </c>
      <c r="I1196" s="468">
        <v>-0.15</v>
      </c>
      <c r="J1196" s="471">
        <v>-0.3</v>
      </c>
      <c r="N1196" s="463"/>
      <c r="O1196" s="463"/>
      <c r="R1196" s="462"/>
    </row>
    <row r="1197" spans="1:18" s="461" customFormat="1">
      <c r="A1197" s="466" t="s">
        <v>319</v>
      </c>
      <c r="B1197" s="467" t="s">
        <v>569</v>
      </c>
      <c r="C1197" s="467" t="s">
        <v>335</v>
      </c>
      <c r="D1197" s="466" t="s">
        <v>496</v>
      </c>
      <c r="E1197" s="467">
        <v>201504</v>
      </c>
      <c r="F1197" s="468">
        <v>-0.67</v>
      </c>
      <c r="G1197" s="466">
        <v>6</v>
      </c>
      <c r="H1197" s="469">
        <v>1.3083000000000001E-3</v>
      </c>
      <c r="I1197" s="468">
        <v>-0.01</v>
      </c>
      <c r="J1197" s="471">
        <v>-0.01</v>
      </c>
      <c r="N1197" s="463"/>
      <c r="O1197" s="463"/>
      <c r="R1197" s="462"/>
    </row>
    <row r="1198" spans="1:18" s="461" customFormat="1">
      <c r="A1198" s="466" t="s">
        <v>319</v>
      </c>
      <c r="B1198" s="467" t="s">
        <v>569</v>
      </c>
      <c r="C1198" s="467" t="s">
        <v>335</v>
      </c>
      <c r="D1198" s="466" t="s">
        <v>496</v>
      </c>
      <c r="E1198" s="467">
        <v>201505</v>
      </c>
      <c r="F1198" s="468">
        <v>-0.39</v>
      </c>
      <c r="G1198" s="466">
        <v>5</v>
      </c>
      <c r="H1198" s="469">
        <v>1.3083000000000001E-3</v>
      </c>
      <c r="I1198" s="468">
        <v>0</v>
      </c>
      <c r="J1198" s="471">
        <v>-0.01</v>
      </c>
      <c r="N1198" s="463"/>
      <c r="O1198" s="463"/>
      <c r="R1198" s="462"/>
    </row>
    <row r="1199" spans="1:18" s="461" customFormat="1">
      <c r="A1199" s="466" t="s">
        <v>319</v>
      </c>
      <c r="B1199" s="467" t="s">
        <v>569</v>
      </c>
      <c r="C1199" s="467" t="s">
        <v>335</v>
      </c>
      <c r="D1199" s="466" t="s">
        <v>496</v>
      </c>
      <c r="E1199" s="467">
        <v>201505</v>
      </c>
      <c r="F1199" s="468">
        <v>-0.01</v>
      </c>
      <c r="G1199" s="466">
        <v>5</v>
      </c>
      <c r="H1199" s="469">
        <v>1.3083000000000001E-3</v>
      </c>
      <c r="I1199" s="468">
        <v>0</v>
      </c>
      <c r="J1199" s="471">
        <v>0</v>
      </c>
      <c r="N1199" s="463"/>
      <c r="O1199" s="463"/>
      <c r="R1199" s="462"/>
    </row>
    <row r="1200" spans="1:18" s="461" customFormat="1">
      <c r="A1200" s="466" t="s">
        <v>319</v>
      </c>
      <c r="B1200" s="467" t="s">
        <v>569</v>
      </c>
      <c r="C1200" s="467" t="s">
        <v>335</v>
      </c>
      <c r="D1200" s="466" t="s">
        <v>496</v>
      </c>
      <c r="E1200" s="467">
        <v>201506</v>
      </c>
      <c r="F1200" s="468">
        <v>-0.37</v>
      </c>
      <c r="G1200" s="466">
        <v>4</v>
      </c>
      <c r="H1200" s="469">
        <v>1.3083000000000001E-3</v>
      </c>
      <c r="I1200" s="468">
        <v>0</v>
      </c>
      <c r="J1200" s="471">
        <v>-0.01</v>
      </c>
      <c r="N1200" s="463"/>
      <c r="O1200" s="463"/>
      <c r="R1200" s="462"/>
    </row>
    <row r="1201" spans="1:18" s="461" customFormat="1">
      <c r="A1201" s="466" t="s">
        <v>319</v>
      </c>
      <c r="B1201" s="467" t="s">
        <v>569</v>
      </c>
      <c r="C1201" s="467" t="s">
        <v>335</v>
      </c>
      <c r="D1201" s="466" t="s">
        <v>496</v>
      </c>
      <c r="E1201" s="467">
        <v>201506</v>
      </c>
      <c r="F1201" s="468">
        <v>-0.01</v>
      </c>
      <c r="G1201" s="466">
        <v>4</v>
      </c>
      <c r="H1201" s="469">
        <v>1.3083000000000001E-3</v>
      </c>
      <c r="I1201" s="468">
        <v>0</v>
      </c>
      <c r="J1201" s="471">
        <v>0</v>
      </c>
      <c r="N1201" s="463"/>
      <c r="O1201" s="463"/>
      <c r="R1201" s="462"/>
    </row>
    <row r="1202" spans="1:18" s="461" customFormat="1">
      <c r="A1202" s="466" t="s">
        <v>326</v>
      </c>
      <c r="B1202" s="467" t="s">
        <v>831</v>
      </c>
      <c r="C1202" s="465" t="s">
        <v>338</v>
      </c>
      <c r="D1202" s="466" t="s">
        <v>832</v>
      </c>
      <c r="E1202" s="467">
        <v>201506</v>
      </c>
      <c r="F1202" s="468">
        <v>16493.689999999999</v>
      </c>
      <c r="G1202" s="466">
        <v>4</v>
      </c>
      <c r="H1202" s="469">
        <v>1.1999999999999999E-3</v>
      </c>
      <c r="I1202" s="468">
        <v>79.17</v>
      </c>
      <c r="J1202" s="471">
        <v>237.51</v>
      </c>
      <c r="N1202" s="463"/>
      <c r="O1202" s="463"/>
      <c r="R1202" s="462"/>
    </row>
    <row r="1203" spans="1:18" s="461" customFormat="1">
      <c r="A1203" s="466" t="s">
        <v>319</v>
      </c>
      <c r="B1203" s="467" t="s">
        <v>831</v>
      </c>
      <c r="C1203" s="465" t="s">
        <v>338</v>
      </c>
      <c r="D1203" s="466" t="s">
        <v>832</v>
      </c>
      <c r="E1203" s="467">
        <v>201506</v>
      </c>
      <c r="F1203" s="468">
        <v>171300.6</v>
      </c>
      <c r="G1203" s="466">
        <v>4</v>
      </c>
      <c r="H1203" s="469">
        <v>1.3083000000000001E-3</v>
      </c>
      <c r="I1203" s="468">
        <v>896.45</v>
      </c>
      <c r="J1203" s="471">
        <v>2689.35</v>
      </c>
      <c r="N1203" s="463"/>
      <c r="O1203" s="463"/>
      <c r="R1203" s="462"/>
    </row>
    <row r="1204" spans="1:18" s="461" customFormat="1">
      <c r="A1204" s="466" t="s">
        <v>319</v>
      </c>
      <c r="B1204" s="467" t="s">
        <v>831</v>
      </c>
      <c r="C1204" s="465" t="s">
        <v>338</v>
      </c>
      <c r="D1204" s="466" t="s">
        <v>832</v>
      </c>
      <c r="E1204" s="467">
        <v>201506</v>
      </c>
      <c r="F1204" s="468">
        <v>11009.02</v>
      </c>
      <c r="G1204" s="466">
        <v>4</v>
      </c>
      <c r="H1204" s="469">
        <v>1.3083000000000001E-3</v>
      </c>
      <c r="I1204" s="468">
        <v>57.61</v>
      </c>
      <c r="J1204" s="471">
        <v>172.84</v>
      </c>
      <c r="N1204" s="463"/>
      <c r="O1204" s="463"/>
      <c r="R1204" s="462"/>
    </row>
    <row r="1205" spans="1:18" s="461" customFormat="1">
      <c r="A1205" s="466" t="s">
        <v>319</v>
      </c>
      <c r="B1205" s="467" t="s">
        <v>833</v>
      </c>
      <c r="C1205" s="465" t="s">
        <v>338</v>
      </c>
      <c r="D1205" s="466" t="s">
        <v>834</v>
      </c>
      <c r="E1205" s="467">
        <v>201506</v>
      </c>
      <c r="F1205" s="468">
        <v>314771.67</v>
      </c>
      <c r="G1205" s="466">
        <v>4</v>
      </c>
      <c r="H1205" s="469">
        <v>1.3083000000000001E-3</v>
      </c>
      <c r="I1205" s="468">
        <v>1647.26</v>
      </c>
      <c r="J1205" s="471">
        <v>4941.79</v>
      </c>
      <c r="N1205" s="463"/>
      <c r="O1205" s="463"/>
      <c r="R1205" s="462"/>
    </row>
    <row r="1206" spans="1:18" s="461" customFormat="1">
      <c r="A1206" s="466" t="s">
        <v>319</v>
      </c>
      <c r="B1206" s="467" t="s">
        <v>833</v>
      </c>
      <c r="C1206" s="465" t="s">
        <v>338</v>
      </c>
      <c r="D1206" s="466" t="s">
        <v>834</v>
      </c>
      <c r="E1206" s="467">
        <v>201506</v>
      </c>
      <c r="F1206" s="468">
        <v>19280.86</v>
      </c>
      <c r="G1206" s="466">
        <v>4</v>
      </c>
      <c r="H1206" s="469">
        <v>1.3083000000000001E-3</v>
      </c>
      <c r="I1206" s="468">
        <v>100.9</v>
      </c>
      <c r="J1206" s="471">
        <v>302.7</v>
      </c>
      <c r="N1206" s="463"/>
      <c r="O1206" s="463"/>
      <c r="R1206" s="462"/>
    </row>
    <row r="1207" spans="1:18" s="461" customFormat="1">
      <c r="A1207" s="466" t="s">
        <v>319</v>
      </c>
      <c r="B1207" s="467" t="s">
        <v>835</v>
      </c>
      <c r="C1207" s="465" t="s">
        <v>338</v>
      </c>
      <c r="D1207" s="466" t="s">
        <v>836</v>
      </c>
      <c r="E1207" s="467">
        <v>201506</v>
      </c>
      <c r="F1207" s="468">
        <v>158431.07</v>
      </c>
      <c r="G1207" s="466">
        <v>4</v>
      </c>
      <c r="H1207" s="469">
        <v>1.3083000000000001E-3</v>
      </c>
      <c r="I1207" s="468">
        <v>829.1</v>
      </c>
      <c r="J1207" s="471">
        <v>2487.3000000000002</v>
      </c>
      <c r="N1207" s="463"/>
      <c r="O1207" s="463"/>
      <c r="R1207" s="462"/>
    </row>
    <row r="1208" spans="1:18" s="461" customFormat="1">
      <c r="A1208" s="466" t="s">
        <v>319</v>
      </c>
      <c r="B1208" s="467" t="s">
        <v>835</v>
      </c>
      <c r="C1208" s="465" t="s">
        <v>338</v>
      </c>
      <c r="D1208" s="466" t="s">
        <v>836</v>
      </c>
      <c r="E1208" s="467">
        <v>201506</v>
      </c>
      <c r="F1208" s="468">
        <v>6341.56</v>
      </c>
      <c r="G1208" s="466">
        <v>4</v>
      </c>
      <c r="H1208" s="469">
        <v>1.3083000000000001E-3</v>
      </c>
      <c r="I1208" s="468">
        <v>33.19</v>
      </c>
      <c r="J1208" s="471">
        <v>99.56</v>
      </c>
      <c r="N1208" s="463"/>
      <c r="O1208" s="463"/>
      <c r="R1208" s="462"/>
    </row>
    <row r="1209" spans="1:18" s="461" customFormat="1">
      <c r="A1209" s="466" t="s">
        <v>319</v>
      </c>
      <c r="B1209" s="467" t="s">
        <v>837</v>
      </c>
      <c r="C1209" s="465" t="s">
        <v>338</v>
      </c>
      <c r="D1209" s="466" t="s">
        <v>838</v>
      </c>
      <c r="E1209" s="467">
        <v>201506</v>
      </c>
      <c r="F1209" s="468">
        <v>265449.43</v>
      </c>
      <c r="G1209" s="466">
        <v>4</v>
      </c>
      <c r="H1209" s="469">
        <v>1.3083000000000001E-3</v>
      </c>
      <c r="I1209" s="468">
        <v>1389.15</v>
      </c>
      <c r="J1209" s="471">
        <v>4167.45</v>
      </c>
      <c r="N1209" s="463"/>
      <c r="O1209" s="463"/>
      <c r="R1209" s="462"/>
    </row>
    <row r="1210" spans="1:18" s="461" customFormat="1">
      <c r="A1210" s="466" t="s">
        <v>319</v>
      </c>
      <c r="B1210" s="467" t="s">
        <v>837</v>
      </c>
      <c r="C1210" s="465" t="s">
        <v>338</v>
      </c>
      <c r="D1210" s="466" t="s">
        <v>838</v>
      </c>
      <c r="E1210" s="467">
        <v>201506</v>
      </c>
      <c r="F1210" s="468">
        <v>16812.689999999999</v>
      </c>
      <c r="G1210" s="466">
        <v>4</v>
      </c>
      <c r="H1210" s="469">
        <v>1.3083000000000001E-3</v>
      </c>
      <c r="I1210" s="468">
        <v>87.98</v>
      </c>
      <c r="J1210" s="471">
        <v>263.95</v>
      </c>
      <c r="N1210" s="463"/>
      <c r="O1210" s="463"/>
      <c r="R1210" s="462"/>
    </row>
    <row r="1211" spans="1:18" s="461" customFormat="1">
      <c r="A1211" s="466" t="s">
        <v>319</v>
      </c>
      <c r="B1211" s="467" t="s">
        <v>839</v>
      </c>
      <c r="C1211" s="465" t="s">
        <v>338</v>
      </c>
      <c r="D1211" s="466" t="s">
        <v>840</v>
      </c>
      <c r="E1211" s="467">
        <v>201506</v>
      </c>
      <c r="F1211" s="468">
        <v>154490.63</v>
      </c>
      <c r="G1211" s="466">
        <v>4</v>
      </c>
      <c r="H1211" s="469">
        <v>1.3083000000000001E-3</v>
      </c>
      <c r="I1211" s="468">
        <v>808.48</v>
      </c>
      <c r="J1211" s="471">
        <v>2425.44</v>
      </c>
      <c r="N1211" s="463"/>
      <c r="O1211" s="463"/>
      <c r="R1211" s="462"/>
    </row>
    <row r="1212" spans="1:18" s="461" customFormat="1">
      <c r="A1212" s="466" t="s">
        <v>319</v>
      </c>
      <c r="B1212" s="467" t="s">
        <v>839</v>
      </c>
      <c r="C1212" s="465" t="s">
        <v>338</v>
      </c>
      <c r="D1212" s="466" t="s">
        <v>840</v>
      </c>
      <c r="E1212" s="467">
        <v>201506</v>
      </c>
      <c r="F1212" s="468">
        <v>11074.56</v>
      </c>
      <c r="G1212" s="466">
        <v>4</v>
      </c>
      <c r="H1212" s="469">
        <v>1.3083000000000001E-3</v>
      </c>
      <c r="I1212" s="468">
        <v>57.96</v>
      </c>
      <c r="J1212" s="471">
        <v>173.87</v>
      </c>
      <c r="N1212" s="463"/>
      <c r="O1212" s="463"/>
      <c r="R1212" s="462"/>
    </row>
    <row r="1213" spans="1:18" s="461" customFormat="1">
      <c r="A1213" s="466" t="s">
        <v>319</v>
      </c>
      <c r="B1213" s="467" t="s">
        <v>841</v>
      </c>
      <c r="C1213" s="465" t="s">
        <v>338</v>
      </c>
      <c r="D1213" s="466" t="s">
        <v>842</v>
      </c>
      <c r="E1213" s="467">
        <v>201506</v>
      </c>
      <c r="F1213" s="468">
        <v>112558.65</v>
      </c>
      <c r="G1213" s="466">
        <v>4</v>
      </c>
      <c r="H1213" s="469">
        <v>1.3083000000000001E-3</v>
      </c>
      <c r="I1213" s="468">
        <v>589.04</v>
      </c>
      <c r="J1213" s="471">
        <v>1767.13</v>
      </c>
      <c r="N1213" s="463"/>
      <c r="O1213" s="463"/>
      <c r="R1213" s="462"/>
    </row>
    <row r="1214" spans="1:18" s="461" customFormat="1">
      <c r="A1214" s="466" t="s">
        <v>319</v>
      </c>
      <c r="B1214" s="467" t="s">
        <v>841</v>
      </c>
      <c r="C1214" s="465" t="s">
        <v>338</v>
      </c>
      <c r="D1214" s="466" t="s">
        <v>842</v>
      </c>
      <c r="E1214" s="467">
        <v>201506</v>
      </c>
      <c r="F1214" s="468">
        <v>7937.98</v>
      </c>
      <c r="G1214" s="466">
        <v>4</v>
      </c>
      <c r="H1214" s="469">
        <v>1.3083000000000001E-3</v>
      </c>
      <c r="I1214" s="468">
        <v>41.54</v>
      </c>
      <c r="J1214" s="471">
        <v>124.62</v>
      </c>
      <c r="N1214" s="463"/>
      <c r="O1214" s="463"/>
      <c r="R1214" s="462"/>
    </row>
    <row r="1215" spans="1:18" s="461" customFormat="1">
      <c r="A1215" s="466" t="s">
        <v>319</v>
      </c>
      <c r="B1215" s="467" t="s">
        <v>843</v>
      </c>
      <c r="C1215" s="465" t="s">
        <v>338</v>
      </c>
      <c r="D1215" s="466" t="s">
        <v>844</v>
      </c>
      <c r="E1215" s="467">
        <v>201506</v>
      </c>
      <c r="F1215" s="468">
        <v>147349.72</v>
      </c>
      <c r="G1215" s="466">
        <v>4</v>
      </c>
      <c r="H1215" s="469">
        <v>1.3083000000000001E-3</v>
      </c>
      <c r="I1215" s="468">
        <v>771.11</v>
      </c>
      <c r="J1215" s="471">
        <v>2313.33</v>
      </c>
      <c r="N1215" s="463"/>
      <c r="O1215" s="463"/>
      <c r="R1215" s="462"/>
    </row>
    <row r="1216" spans="1:18" s="461" customFormat="1">
      <c r="A1216" s="466" t="s">
        <v>319</v>
      </c>
      <c r="B1216" s="467" t="s">
        <v>843</v>
      </c>
      <c r="C1216" s="465" t="s">
        <v>338</v>
      </c>
      <c r="D1216" s="466" t="s">
        <v>844</v>
      </c>
      <c r="E1216" s="467">
        <v>201506</v>
      </c>
      <c r="F1216" s="468">
        <v>7273.65</v>
      </c>
      <c r="G1216" s="466">
        <v>4</v>
      </c>
      <c r="H1216" s="469">
        <v>1.3083000000000001E-3</v>
      </c>
      <c r="I1216" s="468">
        <v>38.06</v>
      </c>
      <c r="J1216" s="471">
        <v>114.19</v>
      </c>
      <c r="N1216" s="463"/>
      <c r="O1216" s="463"/>
      <c r="R1216" s="462"/>
    </row>
    <row r="1217" spans="1:18" s="461" customFormat="1">
      <c r="A1217" s="466" t="s">
        <v>319</v>
      </c>
      <c r="B1217" s="467" t="s">
        <v>845</v>
      </c>
      <c r="C1217" s="465" t="s">
        <v>338</v>
      </c>
      <c r="D1217" s="466" t="s">
        <v>846</v>
      </c>
      <c r="E1217" s="467">
        <v>201506</v>
      </c>
      <c r="F1217" s="468">
        <v>117812.34</v>
      </c>
      <c r="G1217" s="466">
        <v>4</v>
      </c>
      <c r="H1217" s="469">
        <v>1.3083000000000001E-3</v>
      </c>
      <c r="I1217" s="468">
        <v>616.54</v>
      </c>
      <c r="J1217" s="471">
        <v>1849.61</v>
      </c>
      <c r="N1217" s="463"/>
      <c r="O1217" s="463"/>
      <c r="R1217" s="462"/>
    </row>
    <row r="1218" spans="1:18" s="461" customFormat="1">
      <c r="A1218" s="466" t="s">
        <v>319</v>
      </c>
      <c r="B1218" s="467" t="s">
        <v>845</v>
      </c>
      <c r="C1218" s="465" t="s">
        <v>338</v>
      </c>
      <c r="D1218" s="466" t="s">
        <v>846</v>
      </c>
      <c r="E1218" s="467">
        <v>201506</v>
      </c>
      <c r="F1218" s="468">
        <v>7063.86</v>
      </c>
      <c r="G1218" s="466">
        <v>4</v>
      </c>
      <c r="H1218" s="469">
        <v>1.3083000000000001E-3</v>
      </c>
      <c r="I1218" s="468">
        <v>36.97</v>
      </c>
      <c r="J1218" s="471">
        <v>110.9</v>
      </c>
      <c r="N1218" s="463"/>
      <c r="O1218" s="463"/>
      <c r="R1218" s="462"/>
    </row>
    <row r="1219" spans="1:18" s="461" customFormat="1">
      <c r="A1219" s="466" t="s">
        <v>319</v>
      </c>
      <c r="B1219" s="467" t="s">
        <v>716</v>
      </c>
      <c r="C1219" s="467" t="s">
        <v>335</v>
      </c>
      <c r="D1219" s="466" t="s">
        <v>717</v>
      </c>
      <c r="E1219" s="467">
        <v>201503</v>
      </c>
      <c r="F1219" s="468">
        <v>120.9</v>
      </c>
      <c r="G1219" s="466">
        <v>7</v>
      </c>
      <c r="H1219" s="469">
        <v>1.3083000000000001E-3</v>
      </c>
      <c r="I1219" s="468">
        <v>1.1100000000000001</v>
      </c>
      <c r="J1219" s="471">
        <v>1.9</v>
      </c>
      <c r="N1219" s="463"/>
      <c r="O1219" s="463"/>
      <c r="R1219" s="462"/>
    </row>
    <row r="1220" spans="1:18" s="461" customFormat="1">
      <c r="A1220" s="466" t="s">
        <v>319</v>
      </c>
      <c r="B1220" s="467" t="s">
        <v>716</v>
      </c>
      <c r="C1220" s="467" t="s">
        <v>335</v>
      </c>
      <c r="D1220" s="466" t="s">
        <v>717</v>
      </c>
      <c r="E1220" s="467">
        <v>201503</v>
      </c>
      <c r="F1220" s="468">
        <v>19.61</v>
      </c>
      <c r="G1220" s="466">
        <v>7</v>
      </c>
      <c r="H1220" s="469">
        <v>1.3083000000000001E-3</v>
      </c>
      <c r="I1220" s="468">
        <v>0.18</v>
      </c>
      <c r="J1220" s="471">
        <v>0.31</v>
      </c>
      <c r="N1220" s="463"/>
      <c r="O1220" s="463"/>
      <c r="R1220" s="462"/>
    </row>
    <row r="1221" spans="1:18" s="461" customFormat="1">
      <c r="A1221" s="466" t="s">
        <v>319</v>
      </c>
      <c r="B1221" s="467" t="s">
        <v>716</v>
      </c>
      <c r="C1221" s="467" t="s">
        <v>335</v>
      </c>
      <c r="D1221" s="466" t="s">
        <v>717</v>
      </c>
      <c r="E1221" s="467">
        <v>201504</v>
      </c>
      <c r="F1221" s="468">
        <v>-5711.61</v>
      </c>
      <c r="G1221" s="466">
        <v>6</v>
      </c>
      <c r="H1221" s="469">
        <v>1.3083000000000001E-3</v>
      </c>
      <c r="I1221" s="468">
        <v>-44.83</v>
      </c>
      <c r="J1221" s="471">
        <v>-89.67</v>
      </c>
      <c r="N1221" s="463"/>
      <c r="O1221" s="463"/>
      <c r="R1221" s="462"/>
    </row>
    <row r="1222" spans="1:18" s="461" customFormat="1">
      <c r="A1222" s="466" t="s">
        <v>319</v>
      </c>
      <c r="B1222" s="467" t="s">
        <v>716</v>
      </c>
      <c r="C1222" s="467" t="s">
        <v>335</v>
      </c>
      <c r="D1222" s="466" t="s">
        <v>717</v>
      </c>
      <c r="E1222" s="467">
        <v>201504</v>
      </c>
      <c r="F1222" s="468">
        <v>5151.1099999999997</v>
      </c>
      <c r="G1222" s="466">
        <v>6</v>
      </c>
      <c r="H1222" s="469">
        <v>1.3083000000000001E-3</v>
      </c>
      <c r="I1222" s="468">
        <v>40.44</v>
      </c>
      <c r="J1222" s="471">
        <v>80.87</v>
      </c>
      <c r="N1222" s="463"/>
      <c r="O1222" s="463"/>
      <c r="R1222" s="462"/>
    </row>
    <row r="1223" spans="1:18" s="461" customFormat="1">
      <c r="A1223" s="466" t="s">
        <v>319</v>
      </c>
      <c r="B1223" s="467" t="s">
        <v>716</v>
      </c>
      <c r="C1223" s="467" t="s">
        <v>335</v>
      </c>
      <c r="D1223" s="466" t="s">
        <v>717</v>
      </c>
      <c r="E1223" s="467">
        <v>201505</v>
      </c>
      <c r="F1223" s="468">
        <v>-14.19</v>
      </c>
      <c r="G1223" s="466">
        <v>5</v>
      </c>
      <c r="H1223" s="469">
        <v>1.3083000000000001E-3</v>
      </c>
      <c r="I1223" s="468">
        <v>-0.09</v>
      </c>
      <c r="J1223" s="471">
        <v>-0.22</v>
      </c>
      <c r="N1223" s="463"/>
      <c r="O1223" s="463"/>
      <c r="R1223" s="462"/>
    </row>
    <row r="1224" spans="1:18" s="461" customFormat="1">
      <c r="A1224" s="466" t="s">
        <v>319</v>
      </c>
      <c r="B1224" s="467" t="s">
        <v>716</v>
      </c>
      <c r="C1224" s="467" t="s">
        <v>335</v>
      </c>
      <c r="D1224" s="466" t="s">
        <v>717</v>
      </c>
      <c r="E1224" s="467">
        <v>201505</v>
      </c>
      <c r="F1224" s="468">
        <v>-2</v>
      </c>
      <c r="G1224" s="466">
        <v>5</v>
      </c>
      <c r="H1224" s="469">
        <v>1.3083000000000001E-3</v>
      </c>
      <c r="I1224" s="468">
        <v>-0.01</v>
      </c>
      <c r="J1224" s="471">
        <v>-0.03</v>
      </c>
      <c r="N1224" s="463"/>
      <c r="O1224" s="463"/>
      <c r="R1224" s="462"/>
    </row>
    <row r="1225" spans="1:18" s="461" customFormat="1">
      <c r="A1225" s="466" t="s">
        <v>319</v>
      </c>
      <c r="B1225" s="467" t="s">
        <v>716</v>
      </c>
      <c r="C1225" s="467" t="s">
        <v>335</v>
      </c>
      <c r="D1225" s="466" t="s">
        <v>717</v>
      </c>
      <c r="E1225" s="467">
        <v>201506</v>
      </c>
      <c r="F1225" s="468">
        <v>27.29</v>
      </c>
      <c r="G1225" s="466">
        <v>4</v>
      </c>
      <c r="H1225" s="469">
        <v>1.3083000000000001E-3</v>
      </c>
      <c r="I1225" s="468">
        <v>0.14000000000000001</v>
      </c>
      <c r="J1225" s="471">
        <v>0.43</v>
      </c>
      <c r="N1225" s="463"/>
      <c r="O1225" s="463"/>
      <c r="R1225" s="462"/>
    </row>
    <row r="1226" spans="1:18" s="461" customFormat="1">
      <c r="A1226" s="466" t="s">
        <v>319</v>
      </c>
      <c r="B1226" s="467" t="s">
        <v>716</v>
      </c>
      <c r="C1226" s="467" t="s">
        <v>335</v>
      </c>
      <c r="D1226" s="466" t="s">
        <v>717</v>
      </c>
      <c r="E1226" s="467">
        <v>201506</v>
      </c>
      <c r="F1226" s="468">
        <v>3.94</v>
      </c>
      <c r="G1226" s="466">
        <v>4</v>
      </c>
      <c r="H1226" s="469">
        <v>1.3083000000000001E-3</v>
      </c>
      <c r="I1226" s="468">
        <v>0.02</v>
      </c>
      <c r="J1226" s="471">
        <v>0.06</v>
      </c>
      <c r="N1226" s="463"/>
      <c r="O1226" s="463"/>
      <c r="R1226" s="462"/>
    </row>
    <row r="1227" spans="1:18" s="461" customFormat="1">
      <c r="A1227" s="466" t="s">
        <v>319</v>
      </c>
      <c r="B1227" s="467" t="s">
        <v>847</v>
      </c>
      <c r="C1227" s="465" t="s">
        <v>335</v>
      </c>
      <c r="D1227" s="466" t="s">
        <v>848</v>
      </c>
      <c r="E1227" s="467">
        <v>201505</v>
      </c>
      <c r="F1227" s="468">
        <v>21983.51</v>
      </c>
      <c r="G1227" s="466">
        <v>5</v>
      </c>
      <c r="H1227" s="469">
        <v>1.3083000000000001E-3</v>
      </c>
      <c r="I1227" s="468">
        <v>143.81</v>
      </c>
      <c r="J1227" s="471">
        <v>345.13</v>
      </c>
      <c r="N1227" s="463"/>
      <c r="O1227" s="463"/>
      <c r="R1227" s="462"/>
    </row>
    <row r="1228" spans="1:18" s="461" customFormat="1">
      <c r="A1228" s="466" t="s">
        <v>319</v>
      </c>
      <c r="B1228" s="467" t="s">
        <v>847</v>
      </c>
      <c r="C1228" s="465" t="s">
        <v>335</v>
      </c>
      <c r="D1228" s="466" t="s">
        <v>848</v>
      </c>
      <c r="E1228" s="467">
        <v>201505</v>
      </c>
      <c r="F1228" s="468">
        <v>531631.57999999996</v>
      </c>
      <c r="G1228" s="466">
        <v>5</v>
      </c>
      <c r="H1228" s="469">
        <v>1.3083000000000001E-3</v>
      </c>
      <c r="I1228" s="468">
        <v>3477.67</v>
      </c>
      <c r="J1228" s="471">
        <v>8346.4</v>
      </c>
      <c r="N1228" s="463"/>
      <c r="O1228" s="463"/>
      <c r="R1228" s="462"/>
    </row>
    <row r="1229" spans="1:18" s="461" customFormat="1">
      <c r="A1229" s="466" t="s">
        <v>319</v>
      </c>
      <c r="B1229" s="467" t="s">
        <v>847</v>
      </c>
      <c r="C1229" s="465" t="s">
        <v>335</v>
      </c>
      <c r="D1229" s="466" t="s">
        <v>848</v>
      </c>
      <c r="E1229" s="467">
        <v>201505</v>
      </c>
      <c r="F1229" s="468">
        <v>16623.580000000002</v>
      </c>
      <c r="G1229" s="466">
        <v>5</v>
      </c>
      <c r="H1229" s="469">
        <v>1.3083000000000001E-3</v>
      </c>
      <c r="I1229" s="468">
        <v>108.74</v>
      </c>
      <c r="J1229" s="471">
        <v>260.98</v>
      </c>
      <c r="N1229" s="463"/>
      <c r="O1229" s="463"/>
      <c r="R1229" s="462"/>
    </row>
    <row r="1230" spans="1:18" s="461" customFormat="1">
      <c r="A1230" s="466" t="s">
        <v>326</v>
      </c>
      <c r="B1230" s="467" t="s">
        <v>847</v>
      </c>
      <c r="C1230" s="465" t="s">
        <v>338</v>
      </c>
      <c r="D1230" s="466" t="s">
        <v>848</v>
      </c>
      <c r="E1230" s="467">
        <v>201506</v>
      </c>
      <c r="F1230" s="468">
        <v>25.51</v>
      </c>
      <c r="G1230" s="466">
        <v>4</v>
      </c>
      <c r="H1230" s="469">
        <v>1.1999999999999999E-3</v>
      </c>
      <c r="I1230" s="468">
        <v>0.12</v>
      </c>
      <c r="J1230" s="471">
        <v>0.37</v>
      </c>
      <c r="N1230" s="463"/>
      <c r="O1230" s="463"/>
      <c r="R1230" s="462"/>
    </row>
    <row r="1231" spans="1:18" s="461" customFormat="1">
      <c r="A1231" s="466" t="s">
        <v>319</v>
      </c>
      <c r="B1231" s="467" t="s">
        <v>847</v>
      </c>
      <c r="C1231" s="465" t="s">
        <v>338</v>
      </c>
      <c r="D1231" s="466" t="s">
        <v>848</v>
      </c>
      <c r="E1231" s="467">
        <v>201506</v>
      </c>
      <c r="F1231" s="468">
        <v>617.13</v>
      </c>
      <c r="G1231" s="466">
        <v>4</v>
      </c>
      <c r="H1231" s="469">
        <v>1.3083000000000001E-3</v>
      </c>
      <c r="I1231" s="468">
        <v>3.23</v>
      </c>
      <c r="J1231" s="471">
        <v>9.69</v>
      </c>
      <c r="N1231" s="463"/>
      <c r="O1231" s="463"/>
      <c r="R1231" s="462"/>
    </row>
    <row r="1232" spans="1:18" s="461" customFormat="1">
      <c r="A1232" s="466" t="s">
        <v>319</v>
      </c>
      <c r="B1232" s="467" t="s">
        <v>847</v>
      </c>
      <c r="C1232" s="465" t="s">
        <v>338</v>
      </c>
      <c r="D1232" s="466" t="s">
        <v>848</v>
      </c>
      <c r="E1232" s="467">
        <v>201506</v>
      </c>
      <c r="F1232" s="468">
        <v>19.3</v>
      </c>
      <c r="G1232" s="466">
        <v>4</v>
      </c>
      <c r="H1232" s="469">
        <v>1.3083000000000001E-3</v>
      </c>
      <c r="I1232" s="468">
        <v>0.1</v>
      </c>
      <c r="J1232" s="471">
        <v>0.3</v>
      </c>
      <c r="N1232" s="463"/>
      <c r="O1232" s="463"/>
      <c r="R1232" s="462"/>
    </row>
    <row r="1233" spans="1:18" s="461" customFormat="1">
      <c r="A1233" s="466" t="s">
        <v>319</v>
      </c>
      <c r="B1233" s="467" t="s">
        <v>849</v>
      </c>
      <c r="C1233" s="465" t="s">
        <v>335</v>
      </c>
      <c r="D1233" s="466" t="s">
        <v>850</v>
      </c>
      <c r="E1233" s="467">
        <v>201506</v>
      </c>
      <c r="F1233" s="468">
        <v>855349.23</v>
      </c>
      <c r="G1233" s="466">
        <v>4</v>
      </c>
      <c r="H1233" s="469">
        <v>1.3083000000000001E-3</v>
      </c>
      <c r="I1233" s="468">
        <v>4476.21</v>
      </c>
      <c r="J1233" s="471">
        <v>13428.64</v>
      </c>
      <c r="N1233" s="463"/>
      <c r="O1233" s="463"/>
      <c r="R1233" s="462"/>
    </row>
    <row r="1234" spans="1:18" s="461" customFormat="1">
      <c r="A1234" s="466" t="s">
        <v>319</v>
      </c>
      <c r="B1234" s="467" t="s">
        <v>849</v>
      </c>
      <c r="C1234" s="465" t="s">
        <v>335</v>
      </c>
      <c r="D1234" s="466" t="s">
        <v>850</v>
      </c>
      <c r="E1234" s="467">
        <v>201506</v>
      </c>
      <c r="F1234" s="468">
        <v>45830.73</v>
      </c>
      <c r="G1234" s="466">
        <v>4</v>
      </c>
      <c r="H1234" s="469">
        <v>1.3083000000000001E-3</v>
      </c>
      <c r="I1234" s="468">
        <v>239.84</v>
      </c>
      <c r="J1234" s="471">
        <v>719.52</v>
      </c>
      <c r="N1234" s="463"/>
      <c r="O1234" s="463"/>
      <c r="R1234" s="462"/>
    </row>
    <row r="1235" spans="1:18" s="461" customFormat="1">
      <c r="A1235" s="466" t="s">
        <v>319</v>
      </c>
      <c r="B1235" s="467" t="s">
        <v>718</v>
      </c>
      <c r="C1235" s="467" t="s">
        <v>335</v>
      </c>
      <c r="D1235" s="466" t="s">
        <v>719</v>
      </c>
      <c r="E1235" s="467">
        <v>201503</v>
      </c>
      <c r="F1235" s="468">
        <v>1870.84</v>
      </c>
      <c r="G1235" s="466">
        <v>7</v>
      </c>
      <c r="H1235" s="469">
        <v>1.3083000000000001E-3</v>
      </c>
      <c r="I1235" s="468">
        <v>17.13</v>
      </c>
      <c r="J1235" s="471">
        <v>29.37</v>
      </c>
      <c r="N1235" s="463"/>
      <c r="O1235" s="463"/>
      <c r="R1235" s="462"/>
    </row>
    <row r="1236" spans="1:18" s="461" customFormat="1">
      <c r="A1236" s="466" t="s">
        <v>319</v>
      </c>
      <c r="B1236" s="467" t="s">
        <v>718</v>
      </c>
      <c r="C1236" s="467" t="s">
        <v>335</v>
      </c>
      <c r="D1236" s="466" t="s">
        <v>719</v>
      </c>
      <c r="E1236" s="467">
        <v>201503</v>
      </c>
      <c r="F1236" s="468">
        <v>2489.4</v>
      </c>
      <c r="G1236" s="466">
        <v>7</v>
      </c>
      <c r="H1236" s="469">
        <v>1.3083000000000001E-3</v>
      </c>
      <c r="I1236" s="468">
        <v>22.8</v>
      </c>
      <c r="J1236" s="471">
        <v>39.08</v>
      </c>
      <c r="N1236" s="463"/>
      <c r="O1236" s="463"/>
      <c r="R1236" s="462"/>
    </row>
    <row r="1237" spans="1:18" s="461" customFormat="1">
      <c r="A1237" s="466" t="s">
        <v>319</v>
      </c>
      <c r="B1237" s="467" t="s">
        <v>718</v>
      </c>
      <c r="C1237" s="467" t="s">
        <v>335</v>
      </c>
      <c r="D1237" s="466" t="s">
        <v>719</v>
      </c>
      <c r="E1237" s="467">
        <v>201504</v>
      </c>
      <c r="F1237" s="468">
        <v>-22514.39</v>
      </c>
      <c r="G1237" s="466">
        <v>6</v>
      </c>
      <c r="H1237" s="469">
        <v>1.3083000000000001E-3</v>
      </c>
      <c r="I1237" s="468">
        <v>-176.73</v>
      </c>
      <c r="J1237" s="471">
        <v>-353.47</v>
      </c>
      <c r="N1237" s="463"/>
      <c r="O1237" s="463"/>
      <c r="R1237" s="462"/>
    </row>
    <row r="1238" spans="1:18" s="461" customFormat="1">
      <c r="A1238" s="466" t="s">
        <v>319</v>
      </c>
      <c r="B1238" s="467" t="s">
        <v>718</v>
      </c>
      <c r="C1238" s="467" t="s">
        <v>335</v>
      </c>
      <c r="D1238" s="466" t="s">
        <v>719</v>
      </c>
      <c r="E1238" s="467">
        <v>201504</v>
      </c>
      <c r="F1238" s="468">
        <v>-869.41</v>
      </c>
      <c r="G1238" s="466">
        <v>6</v>
      </c>
      <c r="H1238" s="469">
        <v>1.3083000000000001E-3</v>
      </c>
      <c r="I1238" s="468">
        <v>-6.82</v>
      </c>
      <c r="J1238" s="471">
        <v>-13.65</v>
      </c>
      <c r="N1238" s="463"/>
      <c r="O1238" s="463"/>
      <c r="R1238" s="462"/>
    </row>
    <row r="1239" spans="1:18" s="461" customFormat="1">
      <c r="A1239" s="466" t="s">
        <v>319</v>
      </c>
      <c r="B1239" s="467" t="s">
        <v>718</v>
      </c>
      <c r="C1239" s="467" t="s">
        <v>335</v>
      </c>
      <c r="D1239" s="466" t="s">
        <v>719</v>
      </c>
      <c r="E1239" s="467">
        <v>201505</v>
      </c>
      <c r="F1239" s="468">
        <v>-807.73</v>
      </c>
      <c r="G1239" s="466">
        <v>5</v>
      </c>
      <c r="H1239" s="469">
        <v>1.3083000000000001E-3</v>
      </c>
      <c r="I1239" s="468">
        <v>-5.28</v>
      </c>
      <c r="J1239" s="471">
        <v>-12.68</v>
      </c>
      <c r="N1239" s="463"/>
      <c r="O1239" s="463"/>
      <c r="R1239" s="462"/>
    </row>
    <row r="1240" spans="1:18" s="461" customFormat="1">
      <c r="A1240" s="466" t="s">
        <v>319</v>
      </c>
      <c r="B1240" s="467" t="s">
        <v>718</v>
      </c>
      <c r="C1240" s="467" t="s">
        <v>335</v>
      </c>
      <c r="D1240" s="466" t="s">
        <v>719</v>
      </c>
      <c r="E1240" s="467">
        <v>201505</v>
      </c>
      <c r="F1240" s="468">
        <v>-25.16</v>
      </c>
      <c r="G1240" s="466">
        <v>5</v>
      </c>
      <c r="H1240" s="469">
        <v>1.3083000000000001E-3</v>
      </c>
      <c r="I1240" s="468">
        <v>-0.16</v>
      </c>
      <c r="J1240" s="471">
        <v>-0.4</v>
      </c>
      <c r="N1240" s="463"/>
      <c r="O1240" s="463"/>
      <c r="R1240" s="462"/>
    </row>
    <row r="1241" spans="1:18" s="461" customFormat="1">
      <c r="A1241" s="466" t="s">
        <v>319</v>
      </c>
      <c r="B1241" s="467" t="s">
        <v>718</v>
      </c>
      <c r="C1241" s="467" t="s">
        <v>335</v>
      </c>
      <c r="D1241" s="466" t="s">
        <v>719</v>
      </c>
      <c r="E1241" s="467">
        <v>201506</v>
      </c>
      <c r="F1241" s="468">
        <v>385.23</v>
      </c>
      <c r="G1241" s="466">
        <v>4</v>
      </c>
      <c r="H1241" s="469">
        <v>1.3083000000000001E-3</v>
      </c>
      <c r="I1241" s="468">
        <v>2.02</v>
      </c>
      <c r="J1241" s="471">
        <v>6.05</v>
      </c>
      <c r="N1241" s="463"/>
      <c r="O1241" s="463"/>
      <c r="R1241" s="462"/>
    </row>
    <row r="1242" spans="1:18" s="461" customFormat="1">
      <c r="A1242" s="466" t="s">
        <v>319</v>
      </c>
      <c r="B1242" s="467" t="s">
        <v>718</v>
      </c>
      <c r="C1242" s="467" t="s">
        <v>335</v>
      </c>
      <c r="D1242" s="466" t="s">
        <v>719</v>
      </c>
      <c r="E1242" s="467">
        <v>201506</v>
      </c>
      <c r="F1242" s="468">
        <v>21.78</v>
      </c>
      <c r="G1242" s="466">
        <v>4</v>
      </c>
      <c r="H1242" s="469">
        <v>1.3083000000000001E-3</v>
      </c>
      <c r="I1242" s="468">
        <v>0.11</v>
      </c>
      <c r="J1242" s="471">
        <v>0.34</v>
      </c>
      <c r="N1242" s="463"/>
      <c r="O1242" s="463"/>
      <c r="R1242" s="462"/>
    </row>
    <row r="1243" spans="1:18" s="461" customFormat="1">
      <c r="A1243" s="466" t="s">
        <v>319</v>
      </c>
      <c r="B1243" s="467" t="s">
        <v>749</v>
      </c>
      <c r="C1243" s="467" t="s">
        <v>338</v>
      </c>
      <c r="D1243" s="466" t="s">
        <v>750</v>
      </c>
      <c r="E1243" s="467">
        <v>201505</v>
      </c>
      <c r="F1243" s="468">
        <v>-5804.09</v>
      </c>
      <c r="G1243" s="466">
        <v>5</v>
      </c>
      <c r="H1243" s="469">
        <v>1.3083000000000001E-3</v>
      </c>
      <c r="I1243" s="468">
        <v>-37.97</v>
      </c>
      <c r="J1243" s="471">
        <v>-91.12</v>
      </c>
      <c r="N1243" s="463"/>
      <c r="O1243" s="463"/>
      <c r="R1243" s="462"/>
    </row>
    <row r="1244" spans="1:18" s="461" customFormat="1">
      <c r="A1244" s="466" t="s">
        <v>319</v>
      </c>
      <c r="B1244" s="467" t="s">
        <v>749</v>
      </c>
      <c r="C1244" s="467" t="s">
        <v>338</v>
      </c>
      <c r="D1244" s="466" t="s">
        <v>750</v>
      </c>
      <c r="E1244" s="467">
        <v>201505</v>
      </c>
      <c r="F1244" s="468">
        <v>795.56</v>
      </c>
      <c r="G1244" s="466">
        <v>5</v>
      </c>
      <c r="H1244" s="469">
        <v>1.3083000000000001E-3</v>
      </c>
      <c r="I1244" s="468">
        <v>5.2</v>
      </c>
      <c r="J1244" s="471">
        <v>12.49</v>
      </c>
      <c r="N1244" s="463"/>
      <c r="O1244" s="463"/>
      <c r="R1244" s="462"/>
    </row>
    <row r="1245" spans="1:18" s="461" customFormat="1">
      <c r="A1245" s="466" t="s">
        <v>319</v>
      </c>
      <c r="B1245" s="467" t="s">
        <v>851</v>
      </c>
      <c r="C1245" s="465" t="s">
        <v>338</v>
      </c>
      <c r="D1245" s="466" t="s">
        <v>852</v>
      </c>
      <c r="E1245" s="467">
        <v>201506</v>
      </c>
      <c r="F1245" s="468">
        <v>164917.49</v>
      </c>
      <c r="G1245" s="466">
        <v>4</v>
      </c>
      <c r="H1245" s="469">
        <v>1.3083000000000001E-3</v>
      </c>
      <c r="I1245" s="468">
        <v>863.05</v>
      </c>
      <c r="J1245" s="471">
        <v>2589.14</v>
      </c>
      <c r="N1245" s="463"/>
      <c r="O1245" s="463"/>
      <c r="R1245" s="462"/>
    </row>
    <row r="1246" spans="1:18" s="461" customFormat="1">
      <c r="A1246" s="466" t="s">
        <v>319</v>
      </c>
      <c r="B1246" s="467" t="s">
        <v>751</v>
      </c>
      <c r="C1246" s="467" t="s">
        <v>338</v>
      </c>
      <c r="D1246" s="466" t="s">
        <v>752</v>
      </c>
      <c r="E1246" s="467">
        <v>201503</v>
      </c>
      <c r="F1246" s="468">
        <v>2513.77</v>
      </c>
      <c r="G1246" s="466">
        <v>7</v>
      </c>
      <c r="H1246" s="469">
        <v>1.3083000000000001E-3</v>
      </c>
      <c r="I1246" s="468">
        <v>23.02</v>
      </c>
      <c r="J1246" s="471">
        <v>39.47</v>
      </c>
      <c r="N1246" s="463"/>
      <c r="O1246" s="463"/>
      <c r="R1246" s="462"/>
    </row>
    <row r="1247" spans="1:18" s="461" customFormat="1">
      <c r="A1247" s="466" t="s">
        <v>319</v>
      </c>
      <c r="B1247" s="467" t="s">
        <v>751</v>
      </c>
      <c r="C1247" s="467" t="s">
        <v>338</v>
      </c>
      <c r="D1247" s="466" t="s">
        <v>752</v>
      </c>
      <c r="E1247" s="467">
        <v>201503</v>
      </c>
      <c r="F1247" s="468">
        <v>147.75</v>
      </c>
      <c r="G1247" s="466">
        <v>7</v>
      </c>
      <c r="H1247" s="469">
        <v>1.3083000000000001E-3</v>
      </c>
      <c r="I1247" s="468">
        <v>1.35</v>
      </c>
      <c r="J1247" s="471">
        <v>2.3199999999999998</v>
      </c>
      <c r="N1247" s="463"/>
      <c r="O1247" s="463"/>
      <c r="R1247" s="462"/>
    </row>
    <row r="1248" spans="1:18" s="461" customFormat="1">
      <c r="A1248" s="466" t="s">
        <v>319</v>
      </c>
      <c r="B1248" s="467" t="s">
        <v>751</v>
      </c>
      <c r="C1248" s="467" t="s">
        <v>338</v>
      </c>
      <c r="D1248" s="466" t="s">
        <v>752</v>
      </c>
      <c r="E1248" s="467">
        <v>201504</v>
      </c>
      <c r="F1248" s="468">
        <v>-11405.25</v>
      </c>
      <c r="G1248" s="466">
        <v>6</v>
      </c>
      <c r="H1248" s="469">
        <v>1.3083000000000001E-3</v>
      </c>
      <c r="I1248" s="468">
        <v>-89.53</v>
      </c>
      <c r="J1248" s="471">
        <v>-179.06</v>
      </c>
      <c r="N1248" s="463"/>
      <c r="O1248" s="463"/>
      <c r="R1248" s="462"/>
    </row>
    <row r="1249" spans="1:18" s="461" customFormat="1">
      <c r="A1249" s="466" t="s">
        <v>319</v>
      </c>
      <c r="B1249" s="467" t="s">
        <v>751</v>
      </c>
      <c r="C1249" s="467" t="s">
        <v>338</v>
      </c>
      <c r="D1249" s="466" t="s">
        <v>752</v>
      </c>
      <c r="E1249" s="467">
        <v>201504</v>
      </c>
      <c r="F1249" s="468">
        <v>-670.35</v>
      </c>
      <c r="G1249" s="466">
        <v>6</v>
      </c>
      <c r="H1249" s="469">
        <v>1.3083000000000001E-3</v>
      </c>
      <c r="I1249" s="468">
        <v>-5.26</v>
      </c>
      <c r="J1249" s="471">
        <v>-10.52</v>
      </c>
      <c r="N1249" s="463"/>
      <c r="O1249" s="463"/>
      <c r="R1249" s="462"/>
    </row>
    <row r="1250" spans="1:18" s="461" customFormat="1">
      <c r="A1250" s="466" t="s">
        <v>319</v>
      </c>
      <c r="B1250" s="467" t="s">
        <v>751</v>
      </c>
      <c r="C1250" s="467" t="s">
        <v>338</v>
      </c>
      <c r="D1250" s="466" t="s">
        <v>752</v>
      </c>
      <c r="E1250" s="467">
        <v>201505</v>
      </c>
      <c r="F1250" s="468">
        <v>-2321.4</v>
      </c>
      <c r="G1250" s="466">
        <v>5</v>
      </c>
      <c r="H1250" s="469">
        <v>1.3083000000000001E-3</v>
      </c>
      <c r="I1250" s="468">
        <v>-15.19</v>
      </c>
      <c r="J1250" s="471">
        <v>-36.450000000000003</v>
      </c>
      <c r="N1250" s="463"/>
      <c r="O1250" s="463"/>
      <c r="R1250" s="462"/>
    </row>
    <row r="1251" spans="1:18" s="461" customFormat="1">
      <c r="A1251" s="466" t="s">
        <v>319</v>
      </c>
      <c r="B1251" s="467" t="s">
        <v>751</v>
      </c>
      <c r="C1251" s="467" t="s">
        <v>338</v>
      </c>
      <c r="D1251" s="466" t="s">
        <v>752</v>
      </c>
      <c r="E1251" s="467">
        <v>201505</v>
      </c>
      <c r="F1251" s="468">
        <v>546.67999999999995</v>
      </c>
      <c r="G1251" s="466">
        <v>5</v>
      </c>
      <c r="H1251" s="469">
        <v>1.3083000000000001E-3</v>
      </c>
      <c r="I1251" s="468">
        <v>3.58</v>
      </c>
      <c r="J1251" s="471">
        <v>8.58</v>
      </c>
      <c r="N1251" s="463"/>
      <c r="O1251" s="463"/>
      <c r="R1251" s="462"/>
    </row>
    <row r="1252" spans="1:18" s="461" customFormat="1">
      <c r="A1252" s="466" t="s">
        <v>319</v>
      </c>
      <c r="B1252" s="467" t="s">
        <v>751</v>
      </c>
      <c r="C1252" s="467" t="s">
        <v>338</v>
      </c>
      <c r="D1252" s="466" t="s">
        <v>752</v>
      </c>
      <c r="E1252" s="467">
        <v>201506</v>
      </c>
      <c r="F1252" s="468">
        <v>223.79</v>
      </c>
      <c r="G1252" s="466">
        <v>4</v>
      </c>
      <c r="H1252" s="469">
        <v>1.3083000000000001E-3</v>
      </c>
      <c r="I1252" s="468">
        <v>1.17</v>
      </c>
      <c r="J1252" s="471">
        <v>3.51</v>
      </c>
      <c r="N1252" s="463"/>
      <c r="O1252" s="463"/>
      <c r="R1252" s="462"/>
    </row>
    <row r="1253" spans="1:18" s="461" customFormat="1">
      <c r="A1253" s="466" t="s">
        <v>319</v>
      </c>
      <c r="B1253" s="467" t="s">
        <v>751</v>
      </c>
      <c r="C1253" s="467" t="s">
        <v>338</v>
      </c>
      <c r="D1253" s="466" t="s">
        <v>752</v>
      </c>
      <c r="E1253" s="467">
        <v>201506</v>
      </c>
      <c r="F1253" s="468">
        <v>11.68</v>
      </c>
      <c r="G1253" s="466">
        <v>4</v>
      </c>
      <c r="H1253" s="469">
        <v>1.3083000000000001E-3</v>
      </c>
      <c r="I1253" s="468">
        <v>0.06</v>
      </c>
      <c r="J1253" s="471">
        <v>0.18</v>
      </c>
      <c r="N1253" s="463"/>
      <c r="O1253" s="463"/>
      <c r="R1253" s="462"/>
    </row>
    <row r="1254" spans="1:18" s="461" customFormat="1">
      <c r="A1254" s="466" t="s">
        <v>319</v>
      </c>
      <c r="B1254" s="467" t="s">
        <v>853</v>
      </c>
      <c r="C1254" s="465" t="s">
        <v>338</v>
      </c>
      <c r="D1254" s="466" t="s">
        <v>854</v>
      </c>
      <c r="E1254" s="467">
        <v>201506</v>
      </c>
      <c r="F1254" s="468">
        <v>352613</v>
      </c>
      <c r="G1254" s="466">
        <v>4</v>
      </c>
      <c r="H1254" s="469">
        <v>1.3083000000000001E-3</v>
      </c>
      <c r="I1254" s="468">
        <v>1845.29</v>
      </c>
      <c r="J1254" s="471">
        <v>5535.88</v>
      </c>
      <c r="N1254" s="463"/>
      <c r="O1254" s="463"/>
      <c r="R1254" s="462"/>
    </row>
    <row r="1255" spans="1:18" s="461" customFormat="1">
      <c r="A1255" s="466" t="s">
        <v>319</v>
      </c>
      <c r="B1255" s="467" t="s">
        <v>853</v>
      </c>
      <c r="C1255" s="465" t="s">
        <v>338</v>
      </c>
      <c r="D1255" s="466" t="s">
        <v>854</v>
      </c>
      <c r="E1255" s="467">
        <v>201506</v>
      </c>
      <c r="F1255" s="468">
        <v>29805.22</v>
      </c>
      <c r="G1255" s="466">
        <v>4</v>
      </c>
      <c r="H1255" s="469">
        <v>1.3083000000000001E-3</v>
      </c>
      <c r="I1255" s="468">
        <v>155.97999999999999</v>
      </c>
      <c r="J1255" s="471">
        <v>467.93</v>
      </c>
      <c r="N1255" s="463"/>
      <c r="O1255" s="463"/>
      <c r="R1255" s="462"/>
    </row>
    <row r="1256" spans="1:18" s="461" customFormat="1">
      <c r="A1256" s="466" t="s">
        <v>319</v>
      </c>
      <c r="B1256" s="467" t="s">
        <v>855</v>
      </c>
      <c r="C1256" s="465" t="s">
        <v>338</v>
      </c>
      <c r="D1256" s="466" t="s">
        <v>856</v>
      </c>
      <c r="E1256" s="467">
        <v>201506</v>
      </c>
      <c r="F1256" s="468">
        <v>40085.75</v>
      </c>
      <c r="G1256" s="466">
        <v>4</v>
      </c>
      <c r="H1256" s="469">
        <v>1.3083000000000001E-3</v>
      </c>
      <c r="I1256" s="468">
        <v>209.78</v>
      </c>
      <c r="J1256" s="471">
        <v>629.33000000000004</v>
      </c>
      <c r="N1256" s="463"/>
      <c r="O1256" s="463"/>
      <c r="R1256" s="462"/>
    </row>
    <row r="1257" spans="1:18" s="461" customFormat="1">
      <c r="A1257" s="466" t="s">
        <v>319</v>
      </c>
      <c r="B1257" s="467" t="s">
        <v>855</v>
      </c>
      <c r="C1257" s="465" t="s">
        <v>338</v>
      </c>
      <c r="D1257" s="466" t="s">
        <v>856</v>
      </c>
      <c r="E1257" s="467">
        <v>201506</v>
      </c>
      <c r="F1257" s="468">
        <v>4177.72</v>
      </c>
      <c r="G1257" s="466">
        <v>4</v>
      </c>
      <c r="H1257" s="469">
        <v>1.3083000000000001E-3</v>
      </c>
      <c r="I1257" s="468">
        <v>21.86</v>
      </c>
      <c r="J1257" s="471">
        <v>65.59</v>
      </c>
      <c r="N1257" s="463"/>
      <c r="O1257" s="463"/>
      <c r="R1257" s="462"/>
    </row>
    <row r="1258" spans="1:18" s="461" customFormat="1">
      <c r="A1258" s="466" t="s">
        <v>319</v>
      </c>
      <c r="B1258" s="467" t="s">
        <v>857</v>
      </c>
      <c r="C1258" s="465" t="s">
        <v>338</v>
      </c>
      <c r="D1258" s="466" t="s">
        <v>858</v>
      </c>
      <c r="E1258" s="467">
        <v>201506</v>
      </c>
      <c r="F1258" s="468">
        <v>223523.33</v>
      </c>
      <c r="G1258" s="466">
        <v>4</v>
      </c>
      <c r="H1258" s="469">
        <v>1.3083000000000001E-3</v>
      </c>
      <c r="I1258" s="468">
        <v>1169.74</v>
      </c>
      <c r="J1258" s="471">
        <v>3509.23</v>
      </c>
      <c r="N1258" s="463"/>
      <c r="O1258" s="463"/>
      <c r="R1258" s="462"/>
    </row>
    <row r="1259" spans="1:18" s="461" customFormat="1">
      <c r="A1259" s="466" t="s">
        <v>319</v>
      </c>
      <c r="B1259" s="467" t="s">
        <v>857</v>
      </c>
      <c r="C1259" s="465" t="s">
        <v>338</v>
      </c>
      <c r="D1259" s="466" t="s">
        <v>858</v>
      </c>
      <c r="E1259" s="467">
        <v>201506</v>
      </c>
      <c r="F1259" s="468">
        <v>4353.1400000000003</v>
      </c>
      <c r="G1259" s="466">
        <v>4</v>
      </c>
      <c r="H1259" s="469">
        <v>1.3083000000000001E-3</v>
      </c>
      <c r="I1259" s="468">
        <v>22.78</v>
      </c>
      <c r="J1259" s="471">
        <v>68.34</v>
      </c>
      <c r="N1259" s="463"/>
      <c r="O1259" s="463"/>
      <c r="R1259" s="462"/>
    </row>
    <row r="1260" spans="1:18" s="461" customFormat="1">
      <c r="A1260" s="466" t="s">
        <v>319</v>
      </c>
      <c r="B1260" s="467" t="s">
        <v>859</v>
      </c>
      <c r="C1260" s="465" t="s">
        <v>335</v>
      </c>
      <c r="D1260" s="466" t="s">
        <v>860</v>
      </c>
      <c r="E1260" s="467">
        <v>201506</v>
      </c>
      <c r="F1260" s="468">
        <v>909696.5</v>
      </c>
      <c r="G1260" s="466">
        <v>4</v>
      </c>
      <c r="H1260" s="469">
        <v>1.3083000000000001E-3</v>
      </c>
      <c r="I1260" s="468">
        <v>4760.62</v>
      </c>
      <c r="J1260" s="471">
        <v>14281.87</v>
      </c>
      <c r="N1260" s="463"/>
      <c r="O1260" s="463"/>
      <c r="R1260" s="462"/>
    </row>
    <row r="1261" spans="1:18" s="461" customFormat="1">
      <c r="A1261" s="466" t="s">
        <v>319</v>
      </c>
      <c r="B1261" s="467" t="s">
        <v>859</v>
      </c>
      <c r="C1261" s="465" t="s">
        <v>335</v>
      </c>
      <c r="D1261" s="466" t="s">
        <v>860</v>
      </c>
      <c r="E1261" s="467">
        <v>201506</v>
      </c>
      <c r="F1261" s="468">
        <v>51219.29</v>
      </c>
      <c r="G1261" s="466">
        <v>4</v>
      </c>
      <c r="H1261" s="469">
        <v>1.3083000000000001E-3</v>
      </c>
      <c r="I1261" s="468">
        <v>268.04000000000002</v>
      </c>
      <c r="J1261" s="471">
        <v>804.12</v>
      </c>
      <c r="N1261" s="463"/>
      <c r="O1261" s="463"/>
      <c r="R1261" s="462"/>
    </row>
    <row r="1262" spans="1:18" s="461" customFormat="1">
      <c r="A1262" s="466" t="s">
        <v>319</v>
      </c>
      <c r="B1262" s="467" t="s">
        <v>861</v>
      </c>
      <c r="C1262" s="465" t="s">
        <v>335</v>
      </c>
      <c r="D1262" s="466" t="s">
        <v>862</v>
      </c>
      <c r="E1262" s="467">
        <v>201506</v>
      </c>
      <c r="F1262" s="468">
        <v>652460.61</v>
      </c>
      <c r="G1262" s="466">
        <v>4</v>
      </c>
      <c r="H1262" s="469">
        <v>1.3083000000000001E-3</v>
      </c>
      <c r="I1262" s="468">
        <v>3414.46</v>
      </c>
      <c r="J1262" s="471">
        <v>10243.370000000001</v>
      </c>
      <c r="N1262" s="463"/>
      <c r="O1262" s="463"/>
      <c r="R1262" s="462"/>
    </row>
    <row r="1263" spans="1:18" s="461" customFormat="1">
      <c r="A1263" s="466" t="s">
        <v>319</v>
      </c>
      <c r="B1263" s="467" t="s">
        <v>861</v>
      </c>
      <c r="C1263" s="465" t="s">
        <v>335</v>
      </c>
      <c r="D1263" s="466" t="s">
        <v>862</v>
      </c>
      <c r="E1263" s="467">
        <v>201506</v>
      </c>
      <c r="F1263" s="468">
        <v>43443.68</v>
      </c>
      <c r="G1263" s="466">
        <v>4</v>
      </c>
      <c r="H1263" s="469">
        <v>1.3083000000000001E-3</v>
      </c>
      <c r="I1263" s="468">
        <v>227.35</v>
      </c>
      <c r="J1263" s="471">
        <v>682.05</v>
      </c>
      <c r="N1263" s="463"/>
      <c r="O1263" s="463"/>
      <c r="R1263" s="462"/>
    </row>
    <row r="1264" spans="1:18" s="461" customFormat="1">
      <c r="A1264" s="466" t="s">
        <v>319</v>
      </c>
      <c r="B1264" s="467" t="s">
        <v>863</v>
      </c>
      <c r="C1264" s="465" t="s">
        <v>335</v>
      </c>
      <c r="D1264" s="466" t="s">
        <v>864</v>
      </c>
      <c r="E1264" s="467">
        <v>201506</v>
      </c>
      <c r="F1264" s="468">
        <v>185299.79</v>
      </c>
      <c r="G1264" s="466">
        <v>4</v>
      </c>
      <c r="H1264" s="469">
        <v>1.3083000000000001E-3</v>
      </c>
      <c r="I1264" s="468">
        <v>969.71</v>
      </c>
      <c r="J1264" s="471">
        <v>2909.13</v>
      </c>
      <c r="N1264" s="463"/>
      <c r="O1264" s="463"/>
      <c r="R1264" s="462"/>
    </row>
    <row r="1265" spans="1:18" s="461" customFormat="1">
      <c r="A1265" s="466" t="s">
        <v>319</v>
      </c>
      <c r="B1265" s="467" t="s">
        <v>863</v>
      </c>
      <c r="C1265" s="465" t="s">
        <v>335</v>
      </c>
      <c r="D1265" s="466" t="s">
        <v>864</v>
      </c>
      <c r="E1265" s="467">
        <v>201506</v>
      </c>
      <c r="F1265" s="468">
        <v>30845.43</v>
      </c>
      <c r="G1265" s="466">
        <v>4</v>
      </c>
      <c r="H1265" s="469">
        <v>1.3083000000000001E-3</v>
      </c>
      <c r="I1265" s="468">
        <v>161.41999999999999</v>
      </c>
      <c r="J1265" s="471">
        <v>484.26</v>
      </c>
      <c r="N1265" s="463"/>
      <c r="O1265" s="463"/>
      <c r="R1265" s="462"/>
    </row>
    <row r="1266" spans="1:18" s="461" customFormat="1">
      <c r="A1266" s="466" t="s">
        <v>319</v>
      </c>
      <c r="B1266" s="467" t="s">
        <v>865</v>
      </c>
      <c r="C1266" s="465" t="s">
        <v>338</v>
      </c>
      <c r="D1266" s="466" t="s">
        <v>866</v>
      </c>
      <c r="E1266" s="467">
        <v>201505</v>
      </c>
      <c r="F1266" s="468">
        <v>42371.59</v>
      </c>
      <c r="G1266" s="466">
        <v>5</v>
      </c>
      <c r="H1266" s="469">
        <v>1.3083000000000001E-3</v>
      </c>
      <c r="I1266" s="468">
        <v>277.17</v>
      </c>
      <c r="J1266" s="471">
        <v>665.22</v>
      </c>
      <c r="N1266" s="463"/>
      <c r="O1266" s="463"/>
      <c r="R1266" s="462"/>
    </row>
    <row r="1267" spans="1:18" s="461" customFormat="1">
      <c r="A1267" s="466" t="s">
        <v>319</v>
      </c>
      <c r="B1267" s="467" t="s">
        <v>865</v>
      </c>
      <c r="C1267" s="465" t="s">
        <v>338</v>
      </c>
      <c r="D1267" s="466" t="s">
        <v>866</v>
      </c>
      <c r="E1267" s="467">
        <v>201505</v>
      </c>
      <c r="F1267" s="468">
        <v>3055.74</v>
      </c>
      <c r="G1267" s="466">
        <v>5</v>
      </c>
      <c r="H1267" s="469">
        <v>1.3083000000000001E-3</v>
      </c>
      <c r="I1267" s="468">
        <v>19.989999999999998</v>
      </c>
      <c r="J1267" s="471">
        <v>47.97</v>
      </c>
      <c r="N1267" s="463"/>
      <c r="O1267" s="463"/>
      <c r="R1267" s="462"/>
    </row>
    <row r="1268" spans="1:18" s="461" customFormat="1">
      <c r="A1268" s="466" t="s">
        <v>319</v>
      </c>
      <c r="B1268" s="467" t="s">
        <v>865</v>
      </c>
      <c r="C1268" s="465" t="s">
        <v>338</v>
      </c>
      <c r="D1268" s="466" t="s">
        <v>866</v>
      </c>
      <c r="E1268" s="467">
        <v>201506</v>
      </c>
      <c r="F1268" s="468">
        <v>92.77</v>
      </c>
      <c r="G1268" s="466">
        <v>4</v>
      </c>
      <c r="H1268" s="469">
        <v>1.3083000000000001E-3</v>
      </c>
      <c r="I1268" s="468">
        <v>0.49</v>
      </c>
      <c r="J1268" s="471">
        <v>1.46</v>
      </c>
      <c r="N1268" s="463"/>
      <c r="O1268" s="463"/>
      <c r="R1268" s="462"/>
    </row>
    <row r="1269" spans="1:18" s="461" customFormat="1">
      <c r="A1269" s="466" t="s">
        <v>319</v>
      </c>
      <c r="B1269" s="467" t="s">
        <v>865</v>
      </c>
      <c r="C1269" s="465" t="s">
        <v>338</v>
      </c>
      <c r="D1269" s="466" t="s">
        <v>866</v>
      </c>
      <c r="E1269" s="467">
        <v>201506</v>
      </c>
      <c r="F1269" s="468">
        <v>6.7</v>
      </c>
      <c r="G1269" s="466">
        <v>4</v>
      </c>
      <c r="H1269" s="469">
        <v>1.3083000000000001E-3</v>
      </c>
      <c r="I1269" s="468">
        <v>0.04</v>
      </c>
      <c r="J1269" s="471">
        <v>0.11</v>
      </c>
      <c r="N1269" s="463"/>
      <c r="O1269" s="463"/>
      <c r="R1269" s="462"/>
    </row>
    <row r="1270" spans="1:18" s="461" customFormat="1">
      <c r="A1270" s="466" t="s">
        <v>319</v>
      </c>
      <c r="B1270" s="467" t="s">
        <v>720</v>
      </c>
      <c r="C1270" s="467" t="s">
        <v>338</v>
      </c>
      <c r="D1270" s="466" t="s">
        <v>721</v>
      </c>
      <c r="E1270" s="467">
        <v>201503</v>
      </c>
      <c r="F1270" s="468">
        <v>175.14</v>
      </c>
      <c r="G1270" s="466">
        <v>7</v>
      </c>
      <c r="H1270" s="469">
        <v>1.3083000000000001E-3</v>
      </c>
      <c r="I1270" s="468">
        <v>1.6</v>
      </c>
      <c r="J1270" s="471">
        <v>2.75</v>
      </c>
      <c r="N1270" s="463"/>
      <c r="O1270" s="463"/>
      <c r="R1270" s="462"/>
    </row>
    <row r="1271" spans="1:18" s="461" customFormat="1">
      <c r="A1271" s="466" t="s">
        <v>319</v>
      </c>
      <c r="B1271" s="467" t="s">
        <v>720</v>
      </c>
      <c r="C1271" s="467" t="s">
        <v>338</v>
      </c>
      <c r="D1271" s="466" t="s">
        <v>721</v>
      </c>
      <c r="E1271" s="467">
        <v>201503</v>
      </c>
      <c r="F1271" s="468">
        <v>10.35</v>
      </c>
      <c r="G1271" s="466">
        <v>7</v>
      </c>
      <c r="H1271" s="469">
        <v>1.3083000000000001E-3</v>
      </c>
      <c r="I1271" s="468">
        <v>0.09</v>
      </c>
      <c r="J1271" s="471">
        <v>0.16</v>
      </c>
      <c r="N1271" s="463"/>
      <c r="O1271" s="463"/>
      <c r="R1271" s="462"/>
    </row>
    <row r="1272" spans="1:18" s="461" customFormat="1">
      <c r="A1272" s="466" t="s">
        <v>319</v>
      </c>
      <c r="B1272" s="467" t="s">
        <v>720</v>
      </c>
      <c r="C1272" s="467" t="s">
        <v>338</v>
      </c>
      <c r="D1272" s="466" t="s">
        <v>721</v>
      </c>
      <c r="E1272" s="467">
        <v>201504</v>
      </c>
      <c r="F1272" s="468">
        <v>-935.96</v>
      </c>
      <c r="G1272" s="466">
        <v>6</v>
      </c>
      <c r="H1272" s="469">
        <v>1.3083000000000001E-3</v>
      </c>
      <c r="I1272" s="468">
        <v>-7.35</v>
      </c>
      <c r="J1272" s="471">
        <v>-14.69</v>
      </c>
      <c r="N1272" s="463"/>
      <c r="O1272" s="463"/>
      <c r="R1272" s="462"/>
    </row>
    <row r="1273" spans="1:18" s="461" customFormat="1">
      <c r="A1273" s="466" t="s">
        <v>319</v>
      </c>
      <c r="B1273" s="467" t="s">
        <v>720</v>
      </c>
      <c r="C1273" s="467" t="s">
        <v>338</v>
      </c>
      <c r="D1273" s="466" t="s">
        <v>721</v>
      </c>
      <c r="E1273" s="467">
        <v>201504</v>
      </c>
      <c r="F1273" s="468">
        <v>27.71</v>
      </c>
      <c r="G1273" s="466">
        <v>6</v>
      </c>
      <c r="H1273" s="469">
        <v>1.3083000000000001E-3</v>
      </c>
      <c r="I1273" s="468">
        <v>0.22</v>
      </c>
      <c r="J1273" s="471">
        <v>0.44</v>
      </c>
      <c r="N1273" s="463"/>
      <c r="O1273" s="463"/>
      <c r="R1273" s="462"/>
    </row>
    <row r="1274" spans="1:18" s="461" customFormat="1">
      <c r="A1274" s="466" t="s">
        <v>319</v>
      </c>
      <c r="B1274" s="467" t="s">
        <v>720</v>
      </c>
      <c r="C1274" s="467" t="s">
        <v>338</v>
      </c>
      <c r="D1274" s="466" t="s">
        <v>721</v>
      </c>
      <c r="E1274" s="467">
        <v>201505</v>
      </c>
      <c r="F1274" s="468">
        <v>-407.22</v>
      </c>
      <c r="G1274" s="466">
        <v>5</v>
      </c>
      <c r="H1274" s="469">
        <v>1.3083000000000001E-3</v>
      </c>
      <c r="I1274" s="468">
        <v>-2.66</v>
      </c>
      <c r="J1274" s="471">
        <v>-6.39</v>
      </c>
      <c r="N1274" s="463"/>
      <c r="O1274" s="463"/>
      <c r="R1274" s="462"/>
    </row>
    <row r="1275" spans="1:18" s="461" customFormat="1">
      <c r="A1275" s="466" t="s">
        <v>319</v>
      </c>
      <c r="B1275" s="467" t="s">
        <v>720</v>
      </c>
      <c r="C1275" s="467" t="s">
        <v>338</v>
      </c>
      <c r="D1275" s="466" t="s">
        <v>721</v>
      </c>
      <c r="E1275" s="467">
        <v>201505</v>
      </c>
      <c r="F1275" s="468">
        <v>-16.38</v>
      </c>
      <c r="G1275" s="466">
        <v>5</v>
      </c>
      <c r="H1275" s="469">
        <v>1.3083000000000001E-3</v>
      </c>
      <c r="I1275" s="468">
        <v>-0.11</v>
      </c>
      <c r="J1275" s="471">
        <v>-0.26</v>
      </c>
      <c r="N1275" s="463"/>
      <c r="O1275" s="463"/>
      <c r="R1275" s="462"/>
    </row>
    <row r="1276" spans="1:18" s="461" customFormat="1">
      <c r="A1276" s="466" t="s">
        <v>319</v>
      </c>
      <c r="B1276" s="467" t="s">
        <v>720</v>
      </c>
      <c r="C1276" s="467" t="s">
        <v>338</v>
      </c>
      <c r="D1276" s="466" t="s">
        <v>721</v>
      </c>
      <c r="E1276" s="467">
        <v>201506</v>
      </c>
      <c r="F1276" s="468">
        <v>15.82</v>
      </c>
      <c r="G1276" s="466">
        <v>4</v>
      </c>
      <c r="H1276" s="469">
        <v>1.3083000000000001E-3</v>
      </c>
      <c r="I1276" s="468">
        <v>0.08</v>
      </c>
      <c r="J1276" s="471">
        <v>0.25</v>
      </c>
      <c r="N1276" s="463"/>
      <c r="O1276" s="463"/>
      <c r="R1276" s="462"/>
    </row>
    <row r="1277" spans="1:18" s="461" customFormat="1">
      <c r="A1277" s="466" t="s">
        <v>319</v>
      </c>
      <c r="B1277" s="467" t="s">
        <v>720</v>
      </c>
      <c r="C1277" s="467" t="s">
        <v>338</v>
      </c>
      <c r="D1277" s="466" t="s">
        <v>721</v>
      </c>
      <c r="E1277" s="467">
        <v>201506</v>
      </c>
      <c r="F1277" s="468">
        <v>0.83</v>
      </c>
      <c r="G1277" s="466">
        <v>4</v>
      </c>
      <c r="H1277" s="469">
        <v>1.3083000000000001E-3</v>
      </c>
      <c r="I1277" s="468">
        <v>0</v>
      </c>
      <c r="J1277" s="471">
        <v>0.01</v>
      </c>
      <c r="N1277" s="463"/>
      <c r="O1277" s="463"/>
      <c r="R1277" s="462"/>
    </row>
    <row r="1278" spans="1:18" s="461" customFormat="1">
      <c r="A1278" s="466" t="s">
        <v>319</v>
      </c>
      <c r="B1278" s="467" t="s">
        <v>867</v>
      </c>
      <c r="C1278" s="465" t="s">
        <v>338</v>
      </c>
      <c r="D1278" s="466" t="s">
        <v>868</v>
      </c>
      <c r="E1278" s="467">
        <v>201506</v>
      </c>
      <c r="F1278" s="468">
        <v>422094.5</v>
      </c>
      <c r="G1278" s="466">
        <v>4</v>
      </c>
      <c r="H1278" s="469">
        <v>1.3083000000000001E-3</v>
      </c>
      <c r="I1278" s="468">
        <v>2208.9</v>
      </c>
      <c r="J1278" s="471">
        <v>6626.71</v>
      </c>
      <c r="N1278" s="463"/>
      <c r="O1278" s="463"/>
      <c r="R1278" s="462"/>
    </row>
    <row r="1279" spans="1:18" s="461" customFormat="1">
      <c r="A1279" s="466" t="s">
        <v>319</v>
      </c>
      <c r="B1279" s="467" t="s">
        <v>867</v>
      </c>
      <c r="C1279" s="465" t="s">
        <v>338</v>
      </c>
      <c r="D1279" s="466" t="s">
        <v>868</v>
      </c>
      <c r="E1279" s="467">
        <v>201506</v>
      </c>
      <c r="F1279" s="468">
        <v>14934.26</v>
      </c>
      <c r="G1279" s="466">
        <v>4</v>
      </c>
      <c r="H1279" s="469">
        <v>1.3083000000000001E-3</v>
      </c>
      <c r="I1279" s="468">
        <v>78.150000000000006</v>
      </c>
      <c r="J1279" s="471">
        <v>234.46</v>
      </c>
      <c r="N1279" s="463"/>
      <c r="O1279" s="463"/>
      <c r="R1279" s="462"/>
    </row>
    <row r="1280" spans="1:18" s="461" customFormat="1">
      <c r="A1280" s="466" t="s">
        <v>319</v>
      </c>
      <c r="B1280" s="467" t="s">
        <v>869</v>
      </c>
      <c r="C1280" s="465" t="s">
        <v>338</v>
      </c>
      <c r="D1280" s="466" t="s">
        <v>870</v>
      </c>
      <c r="E1280" s="467">
        <v>201506</v>
      </c>
      <c r="F1280" s="468">
        <v>17737.93</v>
      </c>
      <c r="G1280" s="466">
        <v>4</v>
      </c>
      <c r="H1280" s="469">
        <v>1.3083000000000001E-3</v>
      </c>
      <c r="I1280" s="468">
        <v>92.83</v>
      </c>
      <c r="J1280" s="471">
        <v>278.48</v>
      </c>
      <c r="N1280" s="463"/>
      <c r="O1280" s="463"/>
      <c r="R1280" s="462"/>
    </row>
    <row r="1281" spans="1:18" s="461" customFormat="1">
      <c r="A1281" s="466" t="s">
        <v>319</v>
      </c>
      <c r="B1281" s="467" t="s">
        <v>869</v>
      </c>
      <c r="C1281" s="465" t="s">
        <v>338</v>
      </c>
      <c r="D1281" s="466" t="s">
        <v>870</v>
      </c>
      <c r="E1281" s="467">
        <v>201506</v>
      </c>
      <c r="F1281" s="468">
        <v>2320.9499999999998</v>
      </c>
      <c r="G1281" s="466">
        <v>4</v>
      </c>
      <c r="H1281" s="469">
        <v>1.3083000000000001E-3</v>
      </c>
      <c r="I1281" s="468">
        <v>12.15</v>
      </c>
      <c r="J1281" s="471">
        <v>36.44</v>
      </c>
      <c r="N1281" s="463"/>
      <c r="O1281" s="463"/>
      <c r="R1281" s="462"/>
    </row>
    <row r="1282" spans="1:18" s="461" customFormat="1">
      <c r="A1282" s="466" t="s">
        <v>319</v>
      </c>
      <c r="B1282" s="467" t="s">
        <v>871</v>
      </c>
      <c r="C1282" s="465" t="s">
        <v>338</v>
      </c>
      <c r="D1282" s="466" t="s">
        <v>872</v>
      </c>
      <c r="E1282" s="467">
        <v>201506</v>
      </c>
      <c r="F1282" s="468">
        <v>357740.68</v>
      </c>
      <c r="G1282" s="466">
        <v>4</v>
      </c>
      <c r="H1282" s="469">
        <v>1.3083000000000001E-3</v>
      </c>
      <c r="I1282" s="468">
        <v>1872.13</v>
      </c>
      <c r="J1282" s="471">
        <v>5616.39</v>
      </c>
      <c r="N1282" s="463"/>
      <c r="O1282" s="463"/>
      <c r="R1282" s="462"/>
    </row>
    <row r="1283" spans="1:18" s="461" customFormat="1">
      <c r="A1283" s="466" t="s">
        <v>319</v>
      </c>
      <c r="B1283" s="467" t="s">
        <v>871</v>
      </c>
      <c r="C1283" s="465" t="s">
        <v>338</v>
      </c>
      <c r="D1283" s="466" t="s">
        <v>872</v>
      </c>
      <c r="E1283" s="467">
        <v>201506</v>
      </c>
      <c r="F1283" s="468">
        <v>7921.14</v>
      </c>
      <c r="G1283" s="466">
        <v>4</v>
      </c>
      <c r="H1283" s="469">
        <v>1.3083000000000001E-3</v>
      </c>
      <c r="I1283" s="468">
        <v>41.45</v>
      </c>
      <c r="J1283" s="471">
        <v>124.36</v>
      </c>
      <c r="N1283" s="463"/>
      <c r="O1283" s="463"/>
      <c r="R1283" s="462"/>
    </row>
    <row r="1284" spans="1:18" s="461" customFormat="1">
      <c r="A1284" s="466" t="s">
        <v>319</v>
      </c>
      <c r="B1284" s="467" t="s">
        <v>873</v>
      </c>
      <c r="C1284" s="465" t="s">
        <v>338</v>
      </c>
      <c r="D1284" s="466" t="s">
        <v>874</v>
      </c>
      <c r="E1284" s="467">
        <v>201506</v>
      </c>
      <c r="F1284" s="468">
        <v>44826.36</v>
      </c>
      <c r="G1284" s="466">
        <v>4</v>
      </c>
      <c r="H1284" s="469">
        <v>1.3083000000000001E-3</v>
      </c>
      <c r="I1284" s="468">
        <v>234.59</v>
      </c>
      <c r="J1284" s="471">
        <v>703.76</v>
      </c>
      <c r="N1284" s="463"/>
      <c r="O1284" s="463"/>
      <c r="R1284" s="462"/>
    </row>
    <row r="1285" spans="1:18" s="461" customFormat="1">
      <c r="A1285" s="466" t="s">
        <v>319</v>
      </c>
      <c r="B1285" s="467" t="s">
        <v>873</v>
      </c>
      <c r="C1285" s="465" t="s">
        <v>338</v>
      </c>
      <c r="D1285" s="466" t="s">
        <v>874</v>
      </c>
      <c r="E1285" s="467">
        <v>201506</v>
      </c>
      <c r="F1285" s="468">
        <v>1752.17</v>
      </c>
      <c r="G1285" s="466">
        <v>4</v>
      </c>
      <c r="H1285" s="469">
        <v>1.3083000000000001E-3</v>
      </c>
      <c r="I1285" s="468">
        <v>9.17</v>
      </c>
      <c r="J1285" s="471">
        <v>27.51</v>
      </c>
      <c r="N1285" s="463"/>
      <c r="O1285" s="463"/>
      <c r="R1285" s="462"/>
    </row>
    <row r="1286" spans="1:18" s="461" customFormat="1">
      <c r="A1286" s="466" t="s">
        <v>319</v>
      </c>
      <c r="B1286" s="467" t="s">
        <v>875</v>
      </c>
      <c r="C1286" s="465" t="s">
        <v>338</v>
      </c>
      <c r="D1286" s="466" t="s">
        <v>876</v>
      </c>
      <c r="E1286" s="467">
        <v>201506</v>
      </c>
      <c r="F1286" s="468">
        <v>74688.52</v>
      </c>
      <c r="G1286" s="466">
        <v>4</v>
      </c>
      <c r="H1286" s="469">
        <v>1.3083000000000001E-3</v>
      </c>
      <c r="I1286" s="468">
        <v>390.86</v>
      </c>
      <c r="J1286" s="471">
        <v>1172.58</v>
      </c>
      <c r="N1286" s="463"/>
      <c r="O1286" s="463"/>
      <c r="R1286" s="462"/>
    </row>
    <row r="1287" spans="1:18" s="461" customFormat="1">
      <c r="A1287" s="466" t="s">
        <v>319</v>
      </c>
      <c r="B1287" s="467" t="s">
        <v>875</v>
      </c>
      <c r="C1287" s="465" t="s">
        <v>338</v>
      </c>
      <c r="D1287" s="466" t="s">
        <v>876</v>
      </c>
      <c r="E1287" s="467">
        <v>201506</v>
      </c>
      <c r="F1287" s="468">
        <v>3215.62</v>
      </c>
      <c r="G1287" s="466">
        <v>4</v>
      </c>
      <c r="H1287" s="469">
        <v>1.3083000000000001E-3</v>
      </c>
      <c r="I1287" s="468">
        <v>16.829999999999998</v>
      </c>
      <c r="J1287" s="471">
        <v>50.48</v>
      </c>
      <c r="N1287" s="463"/>
      <c r="O1287" s="463"/>
      <c r="R1287" s="462"/>
    </row>
    <row r="1288" spans="1:18" s="461" customFormat="1">
      <c r="A1288" s="466" t="s">
        <v>319</v>
      </c>
      <c r="B1288" s="467" t="s">
        <v>877</v>
      </c>
      <c r="C1288" s="465" t="s">
        <v>338</v>
      </c>
      <c r="D1288" s="466" t="s">
        <v>878</v>
      </c>
      <c r="E1288" s="467">
        <v>201506</v>
      </c>
      <c r="F1288" s="468">
        <v>115333.35</v>
      </c>
      <c r="G1288" s="466">
        <v>4</v>
      </c>
      <c r="H1288" s="469">
        <v>1.3083000000000001E-3</v>
      </c>
      <c r="I1288" s="468">
        <v>603.55999999999995</v>
      </c>
      <c r="J1288" s="471">
        <v>1810.69</v>
      </c>
      <c r="N1288" s="463"/>
      <c r="O1288" s="463"/>
      <c r="R1288" s="462"/>
    </row>
    <row r="1289" spans="1:18" s="461" customFormat="1">
      <c r="A1289" s="466" t="s">
        <v>319</v>
      </c>
      <c r="B1289" s="467" t="s">
        <v>877</v>
      </c>
      <c r="C1289" s="465" t="s">
        <v>338</v>
      </c>
      <c r="D1289" s="466" t="s">
        <v>878</v>
      </c>
      <c r="E1289" s="467">
        <v>201506</v>
      </c>
      <c r="F1289" s="468">
        <v>9159.39</v>
      </c>
      <c r="G1289" s="466">
        <v>4</v>
      </c>
      <c r="H1289" s="469">
        <v>1.3083000000000001E-3</v>
      </c>
      <c r="I1289" s="468">
        <v>47.93</v>
      </c>
      <c r="J1289" s="471">
        <v>143.80000000000001</v>
      </c>
      <c r="N1289" s="463"/>
      <c r="O1289" s="463"/>
      <c r="R1289" s="462"/>
    </row>
    <row r="1290" spans="1:18" s="461" customFormat="1">
      <c r="A1290" s="466" t="s">
        <v>319</v>
      </c>
      <c r="B1290" s="467" t="s">
        <v>879</v>
      </c>
      <c r="C1290" s="465" t="s">
        <v>338</v>
      </c>
      <c r="D1290" s="466" t="s">
        <v>880</v>
      </c>
      <c r="E1290" s="467">
        <v>201506</v>
      </c>
      <c r="F1290" s="468">
        <v>33215.019999999997</v>
      </c>
      <c r="G1290" s="466">
        <v>4</v>
      </c>
      <c r="H1290" s="469">
        <v>1.3083000000000001E-3</v>
      </c>
      <c r="I1290" s="468">
        <v>173.82</v>
      </c>
      <c r="J1290" s="471">
        <v>521.46</v>
      </c>
      <c r="N1290" s="463"/>
      <c r="O1290" s="463"/>
      <c r="R1290" s="462"/>
    </row>
    <row r="1291" spans="1:18" s="461" customFormat="1">
      <c r="A1291" s="466" t="s">
        <v>319</v>
      </c>
      <c r="B1291" s="467" t="s">
        <v>879</v>
      </c>
      <c r="C1291" s="465" t="s">
        <v>338</v>
      </c>
      <c r="D1291" s="466" t="s">
        <v>880</v>
      </c>
      <c r="E1291" s="467">
        <v>201506</v>
      </c>
      <c r="F1291" s="468">
        <v>2990.05</v>
      </c>
      <c r="G1291" s="466">
        <v>4</v>
      </c>
      <c r="H1291" s="469">
        <v>1.3083000000000001E-3</v>
      </c>
      <c r="I1291" s="468">
        <v>15.65</v>
      </c>
      <c r="J1291" s="471">
        <v>46.94</v>
      </c>
      <c r="N1291" s="463"/>
      <c r="O1291" s="463"/>
      <c r="R1291" s="462"/>
    </row>
    <row r="1292" spans="1:18" s="461" customFormat="1">
      <c r="A1292" s="466" t="s">
        <v>319</v>
      </c>
      <c r="B1292" s="467" t="s">
        <v>881</v>
      </c>
      <c r="C1292" s="465" t="s">
        <v>338</v>
      </c>
      <c r="D1292" s="466" t="s">
        <v>882</v>
      </c>
      <c r="E1292" s="467">
        <v>201506</v>
      </c>
      <c r="F1292" s="468">
        <v>35111.24</v>
      </c>
      <c r="G1292" s="466">
        <v>4</v>
      </c>
      <c r="H1292" s="469">
        <v>1.3083000000000001E-3</v>
      </c>
      <c r="I1292" s="468">
        <v>183.74</v>
      </c>
      <c r="J1292" s="471">
        <v>551.23</v>
      </c>
      <c r="N1292" s="463"/>
      <c r="O1292" s="463"/>
      <c r="R1292" s="462"/>
    </row>
    <row r="1293" spans="1:18" s="461" customFormat="1">
      <c r="A1293" s="466" t="s">
        <v>319</v>
      </c>
      <c r="B1293" s="467" t="s">
        <v>881</v>
      </c>
      <c r="C1293" s="465" t="s">
        <v>338</v>
      </c>
      <c r="D1293" s="466" t="s">
        <v>882</v>
      </c>
      <c r="E1293" s="467">
        <v>201506</v>
      </c>
      <c r="F1293" s="468">
        <v>1793.18</v>
      </c>
      <c r="G1293" s="466">
        <v>4</v>
      </c>
      <c r="H1293" s="469">
        <v>1.3083000000000001E-3</v>
      </c>
      <c r="I1293" s="468">
        <v>9.3800000000000008</v>
      </c>
      <c r="J1293" s="471">
        <v>28.15</v>
      </c>
      <c r="N1293" s="463"/>
      <c r="O1293" s="463"/>
      <c r="R1293" s="462"/>
    </row>
    <row r="1294" spans="1:18" s="461" customFormat="1">
      <c r="A1294" s="466" t="s">
        <v>319</v>
      </c>
      <c r="B1294" s="467" t="s">
        <v>883</v>
      </c>
      <c r="C1294" s="465" t="s">
        <v>338</v>
      </c>
      <c r="D1294" s="466" t="s">
        <v>884</v>
      </c>
      <c r="E1294" s="467">
        <v>201506</v>
      </c>
      <c r="F1294" s="468">
        <v>22722.240000000002</v>
      </c>
      <c r="G1294" s="466">
        <v>4</v>
      </c>
      <c r="H1294" s="469">
        <v>1.3083000000000001E-3</v>
      </c>
      <c r="I1294" s="468">
        <v>118.91</v>
      </c>
      <c r="J1294" s="471">
        <v>356.73</v>
      </c>
      <c r="N1294" s="463"/>
      <c r="O1294" s="463"/>
      <c r="R1294" s="462"/>
    </row>
    <row r="1295" spans="1:18" s="461" customFormat="1">
      <c r="A1295" s="466" t="s">
        <v>319</v>
      </c>
      <c r="B1295" s="467" t="s">
        <v>883</v>
      </c>
      <c r="C1295" s="465" t="s">
        <v>338</v>
      </c>
      <c r="D1295" s="466" t="s">
        <v>884</v>
      </c>
      <c r="E1295" s="467">
        <v>201506</v>
      </c>
      <c r="F1295" s="468">
        <v>1499.07</v>
      </c>
      <c r="G1295" s="466">
        <v>4</v>
      </c>
      <c r="H1295" s="469">
        <v>1.3083000000000001E-3</v>
      </c>
      <c r="I1295" s="468">
        <v>7.84</v>
      </c>
      <c r="J1295" s="471">
        <v>23.53</v>
      </c>
      <c r="N1295" s="463"/>
      <c r="O1295" s="463"/>
      <c r="R1295" s="462"/>
    </row>
    <row r="1296" spans="1:18" s="461" customFormat="1">
      <c r="A1296" s="466" t="s">
        <v>319</v>
      </c>
      <c r="B1296" s="467" t="s">
        <v>885</v>
      </c>
      <c r="C1296" s="467" t="s">
        <v>338</v>
      </c>
      <c r="D1296" s="466" t="s">
        <v>886</v>
      </c>
      <c r="E1296" s="467">
        <v>201506</v>
      </c>
      <c r="F1296" s="468">
        <v>66741.649999999994</v>
      </c>
      <c r="G1296" s="466">
        <v>4</v>
      </c>
      <c r="H1296" s="469">
        <v>1.3083000000000001E-3</v>
      </c>
      <c r="I1296" s="468">
        <v>349.27</v>
      </c>
      <c r="J1296" s="471">
        <v>1047.82</v>
      </c>
      <c r="N1296" s="463"/>
      <c r="O1296" s="463"/>
      <c r="R1296" s="462"/>
    </row>
    <row r="1297" spans="1:18" s="461" customFormat="1">
      <c r="A1297" s="466" t="s">
        <v>319</v>
      </c>
      <c r="B1297" s="467" t="s">
        <v>885</v>
      </c>
      <c r="C1297" s="467" t="s">
        <v>338</v>
      </c>
      <c r="D1297" s="466" t="s">
        <v>886</v>
      </c>
      <c r="E1297" s="467">
        <v>201506</v>
      </c>
      <c r="F1297" s="468">
        <v>1533.69</v>
      </c>
      <c r="G1297" s="466">
        <v>4</v>
      </c>
      <c r="H1297" s="469">
        <v>1.3083000000000001E-3</v>
      </c>
      <c r="I1297" s="468">
        <v>8.0299999999999994</v>
      </c>
      <c r="J1297" s="471">
        <v>24.08</v>
      </c>
      <c r="N1297" s="463"/>
      <c r="O1297" s="463"/>
      <c r="R1297" s="462"/>
    </row>
    <row r="1298" spans="1:18" s="461" customFormat="1">
      <c r="A1298" s="466" t="s">
        <v>319</v>
      </c>
      <c r="B1298" s="467" t="s">
        <v>887</v>
      </c>
      <c r="C1298" s="467" t="s">
        <v>338</v>
      </c>
      <c r="D1298" s="466" t="s">
        <v>888</v>
      </c>
      <c r="E1298" s="467">
        <v>201506</v>
      </c>
      <c r="F1298" s="468">
        <v>157324.1</v>
      </c>
      <c r="G1298" s="466">
        <v>4</v>
      </c>
      <c r="H1298" s="469">
        <v>1.3083000000000001E-3</v>
      </c>
      <c r="I1298" s="468">
        <v>823.31</v>
      </c>
      <c r="J1298" s="471">
        <v>2469.9299999999998</v>
      </c>
      <c r="N1298" s="463"/>
      <c r="O1298" s="463"/>
      <c r="R1298" s="462"/>
    </row>
    <row r="1299" spans="1:18" s="461" customFormat="1">
      <c r="A1299" s="466" t="s">
        <v>319</v>
      </c>
      <c r="B1299" s="467" t="s">
        <v>887</v>
      </c>
      <c r="C1299" s="467" t="s">
        <v>338</v>
      </c>
      <c r="D1299" s="466" t="s">
        <v>888</v>
      </c>
      <c r="E1299" s="467">
        <v>201506</v>
      </c>
      <c r="F1299" s="468">
        <v>11324.99</v>
      </c>
      <c r="G1299" s="466">
        <v>4</v>
      </c>
      <c r="H1299" s="469">
        <v>1.3083000000000001E-3</v>
      </c>
      <c r="I1299" s="468">
        <v>59.27</v>
      </c>
      <c r="J1299" s="471">
        <v>177.8</v>
      </c>
      <c r="N1299" s="463"/>
      <c r="O1299" s="463"/>
      <c r="R1299" s="462"/>
    </row>
    <row r="1300" spans="1:18" s="461" customFormat="1">
      <c r="A1300" s="466" t="s">
        <v>319</v>
      </c>
      <c r="B1300" s="467" t="s">
        <v>753</v>
      </c>
      <c r="C1300" s="467" t="s">
        <v>338</v>
      </c>
      <c r="D1300" s="466" t="s">
        <v>754</v>
      </c>
      <c r="E1300" s="467">
        <v>201503</v>
      </c>
      <c r="F1300" s="468">
        <v>100.23</v>
      </c>
      <c r="G1300" s="466">
        <v>7</v>
      </c>
      <c r="H1300" s="469">
        <v>1.3083000000000001E-3</v>
      </c>
      <c r="I1300" s="468">
        <v>0.92</v>
      </c>
      <c r="J1300" s="471">
        <v>1.57</v>
      </c>
      <c r="N1300" s="463"/>
      <c r="O1300" s="463"/>
      <c r="R1300" s="462"/>
    </row>
    <row r="1301" spans="1:18" s="461" customFormat="1">
      <c r="A1301" s="466" t="s">
        <v>319</v>
      </c>
      <c r="B1301" s="467" t="s">
        <v>753</v>
      </c>
      <c r="C1301" s="467" t="s">
        <v>338</v>
      </c>
      <c r="D1301" s="466" t="s">
        <v>754</v>
      </c>
      <c r="E1301" s="467">
        <v>201503</v>
      </c>
      <c r="F1301" s="468">
        <v>2.5099999999999998</v>
      </c>
      <c r="G1301" s="466">
        <v>7</v>
      </c>
      <c r="H1301" s="469">
        <v>1.3083000000000001E-3</v>
      </c>
      <c r="I1301" s="468">
        <v>0.02</v>
      </c>
      <c r="J1301" s="471">
        <v>0.04</v>
      </c>
      <c r="N1301" s="463"/>
      <c r="O1301" s="463"/>
      <c r="R1301" s="462"/>
    </row>
    <row r="1302" spans="1:18" s="461" customFormat="1">
      <c r="A1302" s="466" t="s">
        <v>319</v>
      </c>
      <c r="B1302" s="467" t="s">
        <v>753</v>
      </c>
      <c r="C1302" s="467" t="s">
        <v>338</v>
      </c>
      <c r="D1302" s="466" t="s">
        <v>754</v>
      </c>
      <c r="E1302" s="467">
        <v>201504</v>
      </c>
      <c r="F1302" s="468">
        <v>-535.59</v>
      </c>
      <c r="G1302" s="466">
        <v>6</v>
      </c>
      <c r="H1302" s="469">
        <v>1.3083000000000001E-3</v>
      </c>
      <c r="I1302" s="468">
        <v>-4.2</v>
      </c>
      <c r="J1302" s="471">
        <v>-8.41</v>
      </c>
      <c r="N1302" s="463"/>
      <c r="O1302" s="463"/>
      <c r="R1302" s="462"/>
    </row>
    <row r="1303" spans="1:18" s="461" customFormat="1">
      <c r="A1303" s="466" t="s">
        <v>319</v>
      </c>
      <c r="B1303" s="467" t="s">
        <v>753</v>
      </c>
      <c r="C1303" s="467" t="s">
        <v>338</v>
      </c>
      <c r="D1303" s="466" t="s">
        <v>754</v>
      </c>
      <c r="E1303" s="467">
        <v>201504</v>
      </c>
      <c r="F1303" s="468">
        <v>-13.43</v>
      </c>
      <c r="G1303" s="466">
        <v>6</v>
      </c>
      <c r="H1303" s="469">
        <v>1.3083000000000001E-3</v>
      </c>
      <c r="I1303" s="468">
        <v>-0.11</v>
      </c>
      <c r="J1303" s="471">
        <v>-0.21</v>
      </c>
      <c r="N1303" s="463"/>
      <c r="O1303" s="463"/>
      <c r="R1303" s="462"/>
    </row>
    <row r="1304" spans="1:18" s="461" customFormat="1">
      <c r="A1304" s="466" t="s">
        <v>319</v>
      </c>
      <c r="B1304" s="467" t="s">
        <v>753</v>
      </c>
      <c r="C1304" s="467" t="s">
        <v>338</v>
      </c>
      <c r="D1304" s="466" t="s">
        <v>754</v>
      </c>
      <c r="E1304" s="467">
        <v>201505</v>
      </c>
      <c r="F1304" s="468">
        <v>-147.99</v>
      </c>
      <c r="G1304" s="466">
        <v>5</v>
      </c>
      <c r="H1304" s="469">
        <v>1.3083000000000001E-3</v>
      </c>
      <c r="I1304" s="468">
        <v>-0.97</v>
      </c>
      <c r="J1304" s="471">
        <v>-2.3199999999999998</v>
      </c>
      <c r="N1304" s="463"/>
      <c r="O1304" s="463"/>
      <c r="R1304" s="462"/>
    </row>
    <row r="1305" spans="1:18" s="461" customFormat="1">
      <c r="A1305" s="466" t="s">
        <v>319</v>
      </c>
      <c r="B1305" s="467" t="s">
        <v>753</v>
      </c>
      <c r="C1305" s="467" t="s">
        <v>338</v>
      </c>
      <c r="D1305" s="466" t="s">
        <v>754</v>
      </c>
      <c r="E1305" s="467">
        <v>201505</v>
      </c>
      <c r="F1305" s="468">
        <v>-28.29</v>
      </c>
      <c r="G1305" s="466">
        <v>5</v>
      </c>
      <c r="H1305" s="469">
        <v>1.3083000000000001E-3</v>
      </c>
      <c r="I1305" s="468">
        <v>-0.19</v>
      </c>
      <c r="J1305" s="471">
        <v>-0.44</v>
      </c>
      <c r="N1305" s="463"/>
      <c r="O1305" s="463"/>
      <c r="R1305" s="462"/>
    </row>
    <row r="1306" spans="1:18" s="461" customFormat="1">
      <c r="A1306" s="466" t="s">
        <v>319</v>
      </c>
      <c r="B1306" s="467" t="s">
        <v>753</v>
      </c>
      <c r="C1306" s="467" t="s">
        <v>338</v>
      </c>
      <c r="D1306" s="466" t="s">
        <v>754</v>
      </c>
      <c r="E1306" s="467">
        <v>201506</v>
      </c>
      <c r="F1306" s="468">
        <v>13.36</v>
      </c>
      <c r="G1306" s="466">
        <v>4</v>
      </c>
      <c r="H1306" s="469">
        <v>1.3083000000000001E-3</v>
      </c>
      <c r="I1306" s="468">
        <v>7.0000000000000007E-2</v>
      </c>
      <c r="J1306" s="471">
        <v>0.21</v>
      </c>
      <c r="N1306" s="463"/>
      <c r="O1306" s="463"/>
      <c r="R1306" s="462"/>
    </row>
    <row r="1307" spans="1:18" s="461" customFormat="1">
      <c r="A1307" s="466" t="s">
        <v>319</v>
      </c>
      <c r="B1307" s="467" t="s">
        <v>753</v>
      </c>
      <c r="C1307" s="467" t="s">
        <v>338</v>
      </c>
      <c r="D1307" s="466" t="s">
        <v>754</v>
      </c>
      <c r="E1307" s="467">
        <v>201506</v>
      </c>
      <c r="F1307" s="468">
        <v>0.3</v>
      </c>
      <c r="G1307" s="466">
        <v>4</v>
      </c>
      <c r="H1307" s="469">
        <v>1.3083000000000001E-3</v>
      </c>
      <c r="I1307" s="468">
        <v>0</v>
      </c>
      <c r="J1307" s="471">
        <v>0</v>
      </c>
      <c r="N1307" s="463"/>
      <c r="O1307" s="463"/>
      <c r="R1307" s="462"/>
    </row>
    <row r="1308" spans="1:18" s="461" customFormat="1">
      <c r="A1308" s="466" t="s">
        <v>319</v>
      </c>
      <c r="B1308" s="467" t="s">
        <v>889</v>
      </c>
      <c r="C1308" s="465" t="s">
        <v>338</v>
      </c>
      <c r="D1308" s="466" t="s">
        <v>890</v>
      </c>
      <c r="E1308" s="467">
        <v>201506</v>
      </c>
      <c r="F1308" s="468">
        <v>5597.09</v>
      </c>
      <c r="G1308" s="466">
        <v>4</v>
      </c>
      <c r="H1308" s="469">
        <v>1.3083000000000001E-3</v>
      </c>
      <c r="I1308" s="468">
        <v>29.29</v>
      </c>
      <c r="J1308" s="471">
        <v>87.87</v>
      </c>
      <c r="N1308" s="463"/>
      <c r="O1308" s="463"/>
      <c r="R1308" s="462"/>
    </row>
    <row r="1309" spans="1:18" s="461" customFormat="1">
      <c r="A1309" s="466" t="s">
        <v>326</v>
      </c>
      <c r="B1309" s="467" t="s">
        <v>891</v>
      </c>
      <c r="C1309" s="465" t="s">
        <v>338</v>
      </c>
      <c r="D1309" s="466" t="s">
        <v>892</v>
      </c>
      <c r="E1309" s="467">
        <v>201503</v>
      </c>
      <c r="F1309" s="468">
        <v>2078</v>
      </c>
      <c r="G1309" s="466">
        <v>7</v>
      </c>
      <c r="H1309" s="469">
        <v>1.1999999999999999E-3</v>
      </c>
      <c r="I1309" s="468">
        <v>17.46</v>
      </c>
      <c r="J1309" s="471">
        <v>29.92</v>
      </c>
      <c r="N1309" s="463"/>
      <c r="O1309" s="463"/>
      <c r="R1309" s="462"/>
    </row>
    <row r="1310" spans="1:18" s="461" customFormat="1">
      <c r="A1310" s="466" t="s">
        <v>319</v>
      </c>
      <c r="B1310" s="467" t="s">
        <v>891</v>
      </c>
      <c r="C1310" s="465" t="s">
        <v>338</v>
      </c>
      <c r="D1310" s="466" t="s">
        <v>892</v>
      </c>
      <c r="E1310" s="467">
        <v>201503</v>
      </c>
      <c r="F1310" s="468">
        <v>114223.12</v>
      </c>
      <c r="G1310" s="466">
        <v>7</v>
      </c>
      <c r="H1310" s="469">
        <v>1.3083000000000001E-3</v>
      </c>
      <c r="I1310" s="468">
        <v>1046.07</v>
      </c>
      <c r="J1310" s="471">
        <v>1793.26</v>
      </c>
      <c r="N1310" s="463"/>
      <c r="O1310" s="463"/>
      <c r="R1310" s="462"/>
    </row>
    <row r="1311" spans="1:18" s="461" customFormat="1">
      <c r="A1311" s="466" t="s">
        <v>319</v>
      </c>
      <c r="B1311" s="467" t="s">
        <v>891</v>
      </c>
      <c r="C1311" s="465" t="s">
        <v>338</v>
      </c>
      <c r="D1311" s="466" t="s">
        <v>892</v>
      </c>
      <c r="E1311" s="467">
        <v>201503</v>
      </c>
      <c r="F1311" s="468">
        <v>9178.2099999999991</v>
      </c>
      <c r="G1311" s="466">
        <v>7</v>
      </c>
      <c r="H1311" s="469">
        <v>1.3083000000000001E-3</v>
      </c>
      <c r="I1311" s="468">
        <v>84.05</v>
      </c>
      <c r="J1311" s="471">
        <v>144.09</v>
      </c>
      <c r="N1311" s="463"/>
      <c r="O1311" s="463"/>
      <c r="R1311" s="462"/>
    </row>
    <row r="1312" spans="1:18" s="461" customFormat="1">
      <c r="A1312" s="466" t="s">
        <v>326</v>
      </c>
      <c r="B1312" s="467" t="s">
        <v>891</v>
      </c>
      <c r="C1312" s="465" t="s">
        <v>338</v>
      </c>
      <c r="D1312" s="466" t="s">
        <v>892</v>
      </c>
      <c r="E1312" s="467">
        <v>201504</v>
      </c>
      <c r="F1312" s="468">
        <v>-2078</v>
      </c>
      <c r="G1312" s="466">
        <v>6</v>
      </c>
      <c r="H1312" s="469">
        <v>1.1999999999999999E-3</v>
      </c>
      <c r="I1312" s="468">
        <v>-14.96</v>
      </c>
      <c r="J1312" s="471">
        <v>-29.92</v>
      </c>
      <c r="N1312" s="463"/>
      <c r="O1312" s="463"/>
      <c r="R1312" s="462"/>
    </row>
    <row r="1313" spans="1:18" s="461" customFormat="1">
      <c r="A1313" s="466" t="s">
        <v>319</v>
      </c>
      <c r="B1313" s="467" t="s">
        <v>891</v>
      </c>
      <c r="C1313" s="465" t="s">
        <v>338</v>
      </c>
      <c r="D1313" s="466" t="s">
        <v>892</v>
      </c>
      <c r="E1313" s="467">
        <v>201504</v>
      </c>
      <c r="F1313" s="468">
        <v>1884.85</v>
      </c>
      <c r="G1313" s="466">
        <v>6</v>
      </c>
      <c r="H1313" s="469">
        <v>1.3083000000000001E-3</v>
      </c>
      <c r="I1313" s="468">
        <v>14.8</v>
      </c>
      <c r="J1313" s="471">
        <v>29.59</v>
      </c>
      <c r="N1313" s="463"/>
      <c r="O1313" s="463"/>
      <c r="R1313" s="462"/>
    </row>
    <row r="1314" spans="1:18" s="461" customFormat="1">
      <c r="A1314" s="466" t="s">
        <v>319</v>
      </c>
      <c r="B1314" s="467" t="s">
        <v>891</v>
      </c>
      <c r="C1314" s="465" t="s">
        <v>338</v>
      </c>
      <c r="D1314" s="466" t="s">
        <v>892</v>
      </c>
      <c r="E1314" s="467">
        <v>201504</v>
      </c>
      <c r="F1314" s="468">
        <v>1321.97</v>
      </c>
      <c r="G1314" s="466">
        <v>6</v>
      </c>
      <c r="H1314" s="469">
        <v>1.3083000000000001E-3</v>
      </c>
      <c r="I1314" s="468">
        <v>10.38</v>
      </c>
      <c r="J1314" s="471">
        <v>20.75</v>
      </c>
      <c r="N1314" s="463"/>
      <c r="O1314" s="463"/>
      <c r="R1314" s="462"/>
    </row>
    <row r="1315" spans="1:18" s="461" customFormat="1">
      <c r="A1315" s="466" t="s">
        <v>319</v>
      </c>
      <c r="B1315" s="467" t="s">
        <v>891</v>
      </c>
      <c r="C1315" s="465" t="s">
        <v>338</v>
      </c>
      <c r="D1315" s="466" t="s">
        <v>892</v>
      </c>
      <c r="E1315" s="467">
        <v>201505</v>
      </c>
      <c r="F1315" s="468">
        <v>-269.52999999999997</v>
      </c>
      <c r="G1315" s="466">
        <v>5</v>
      </c>
      <c r="H1315" s="469">
        <v>1.3083000000000001E-3</v>
      </c>
      <c r="I1315" s="468">
        <v>-1.76</v>
      </c>
      <c r="J1315" s="471">
        <v>-4.2300000000000004</v>
      </c>
      <c r="N1315" s="463"/>
      <c r="O1315" s="463"/>
      <c r="R1315" s="462"/>
    </row>
    <row r="1316" spans="1:18" s="461" customFormat="1">
      <c r="A1316" s="466" t="s">
        <v>319</v>
      </c>
      <c r="B1316" s="467" t="s">
        <v>891</v>
      </c>
      <c r="C1316" s="465" t="s">
        <v>338</v>
      </c>
      <c r="D1316" s="466" t="s">
        <v>892</v>
      </c>
      <c r="E1316" s="467">
        <v>201505</v>
      </c>
      <c r="F1316" s="468">
        <v>-10.130000000000001</v>
      </c>
      <c r="G1316" s="466">
        <v>5</v>
      </c>
      <c r="H1316" s="469">
        <v>1.3083000000000001E-3</v>
      </c>
      <c r="I1316" s="468">
        <v>-7.0000000000000007E-2</v>
      </c>
      <c r="J1316" s="471">
        <v>-0.16</v>
      </c>
      <c r="N1316" s="463"/>
      <c r="O1316" s="463"/>
      <c r="R1316" s="462"/>
    </row>
    <row r="1317" spans="1:18" s="461" customFormat="1">
      <c r="A1317" s="466" t="s">
        <v>319</v>
      </c>
      <c r="B1317" s="467" t="s">
        <v>891</v>
      </c>
      <c r="C1317" s="465" t="s">
        <v>338</v>
      </c>
      <c r="D1317" s="466" t="s">
        <v>892</v>
      </c>
      <c r="E1317" s="467">
        <v>201506</v>
      </c>
      <c r="F1317" s="468">
        <v>-107.47</v>
      </c>
      <c r="G1317" s="466">
        <v>4</v>
      </c>
      <c r="H1317" s="469">
        <v>1.3083000000000001E-3</v>
      </c>
      <c r="I1317" s="468">
        <v>-0.56000000000000005</v>
      </c>
      <c r="J1317" s="471">
        <v>-1.69</v>
      </c>
      <c r="N1317" s="463"/>
      <c r="O1317" s="463"/>
      <c r="R1317" s="462"/>
    </row>
    <row r="1318" spans="1:18" s="461" customFormat="1">
      <c r="A1318" s="466" t="s">
        <v>319</v>
      </c>
      <c r="B1318" s="467" t="s">
        <v>891</v>
      </c>
      <c r="C1318" s="465" t="s">
        <v>338</v>
      </c>
      <c r="D1318" s="466" t="s">
        <v>892</v>
      </c>
      <c r="E1318" s="467">
        <v>201506</v>
      </c>
      <c r="F1318" s="468">
        <v>-1.85</v>
      </c>
      <c r="G1318" s="466">
        <v>4</v>
      </c>
      <c r="H1318" s="469">
        <v>1.3083000000000001E-3</v>
      </c>
      <c r="I1318" s="468">
        <v>-0.01</v>
      </c>
      <c r="J1318" s="471">
        <v>-0.03</v>
      </c>
      <c r="N1318" s="463"/>
      <c r="O1318" s="463"/>
      <c r="R1318" s="462"/>
    </row>
    <row r="1319" spans="1:18" s="461" customFormat="1">
      <c r="A1319" s="466" t="s">
        <v>319</v>
      </c>
      <c r="B1319" s="467" t="s">
        <v>893</v>
      </c>
      <c r="C1319" s="465" t="s">
        <v>338</v>
      </c>
      <c r="D1319" s="466" t="s">
        <v>894</v>
      </c>
      <c r="E1319" s="467">
        <v>201506</v>
      </c>
      <c r="F1319" s="468">
        <v>156594.28</v>
      </c>
      <c r="G1319" s="466">
        <v>4</v>
      </c>
      <c r="H1319" s="469">
        <v>1.3083000000000001E-3</v>
      </c>
      <c r="I1319" s="468">
        <v>819.49</v>
      </c>
      <c r="J1319" s="471">
        <v>2458.4699999999998</v>
      </c>
      <c r="N1319" s="463"/>
      <c r="O1319" s="463"/>
      <c r="R1319" s="462"/>
    </row>
    <row r="1320" spans="1:18" s="461" customFormat="1">
      <c r="A1320" s="466" t="s">
        <v>319</v>
      </c>
      <c r="B1320" s="467" t="s">
        <v>893</v>
      </c>
      <c r="C1320" s="465" t="s">
        <v>338</v>
      </c>
      <c r="D1320" s="466" t="s">
        <v>894</v>
      </c>
      <c r="E1320" s="467">
        <v>201506</v>
      </c>
      <c r="F1320" s="468">
        <v>8053.42</v>
      </c>
      <c r="G1320" s="466">
        <v>4</v>
      </c>
      <c r="H1320" s="469">
        <v>1.3083000000000001E-3</v>
      </c>
      <c r="I1320" s="468">
        <v>42.15</v>
      </c>
      <c r="J1320" s="471">
        <v>126.44</v>
      </c>
      <c r="N1320" s="463"/>
      <c r="O1320" s="463"/>
      <c r="R1320" s="462"/>
    </row>
    <row r="1321" spans="1:18" s="461" customFormat="1">
      <c r="A1321" s="466" t="s">
        <v>326</v>
      </c>
      <c r="B1321" s="467" t="s">
        <v>895</v>
      </c>
      <c r="C1321" s="465" t="s">
        <v>338</v>
      </c>
      <c r="D1321" s="466" t="s">
        <v>896</v>
      </c>
      <c r="E1321" s="467">
        <v>201506</v>
      </c>
      <c r="F1321" s="468">
        <v>83278.759999999995</v>
      </c>
      <c r="G1321" s="466">
        <v>4</v>
      </c>
      <c r="H1321" s="469">
        <v>1.1999999999999999E-3</v>
      </c>
      <c r="I1321" s="468">
        <v>399.74</v>
      </c>
      <c r="J1321" s="471">
        <v>1199.21</v>
      </c>
      <c r="N1321" s="463"/>
      <c r="O1321" s="463"/>
      <c r="R1321" s="462"/>
    </row>
    <row r="1322" spans="1:18" s="461" customFormat="1">
      <c r="A1322" s="466" t="s">
        <v>326</v>
      </c>
      <c r="B1322" s="467" t="s">
        <v>327</v>
      </c>
      <c r="C1322" s="467" t="s">
        <v>320</v>
      </c>
      <c r="D1322" s="466" t="s">
        <v>328</v>
      </c>
      <c r="E1322" s="467">
        <v>201507</v>
      </c>
      <c r="F1322" s="468">
        <v>-4.8499999999999996</v>
      </c>
      <c r="G1322" s="466">
        <v>3</v>
      </c>
      <c r="H1322" s="469">
        <v>1.1999999999999999E-3</v>
      </c>
      <c r="I1322" s="468">
        <v>-0.02</v>
      </c>
      <c r="J1322" s="471">
        <v>-7.0000000000000007E-2</v>
      </c>
      <c r="N1322" s="463"/>
      <c r="O1322" s="463"/>
      <c r="R1322" s="462"/>
    </row>
    <row r="1323" spans="1:18" s="461" customFormat="1">
      <c r="A1323" s="466" t="s">
        <v>326</v>
      </c>
      <c r="B1323" s="467" t="s">
        <v>331</v>
      </c>
      <c r="C1323" s="467" t="s">
        <v>320</v>
      </c>
      <c r="D1323" s="466" t="s">
        <v>332</v>
      </c>
      <c r="E1323" s="467">
        <v>201507</v>
      </c>
      <c r="F1323" s="468">
        <v>1723.26</v>
      </c>
      <c r="G1323" s="466">
        <v>3</v>
      </c>
      <c r="H1323" s="469">
        <v>1.1999999999999999E-3</v>
      </c>
      <c r="I1323" s="468">
        <v>6.2</v>
      </c>
      <c r="J1323" s="471">
        <v>24.81</v>
      </c>
      <c r="N1323" s="463"/>
      <c r="O1323" s="463"/>
      <c r="R1323" s="462"/>
    </row>
    <row r="1324" spans="1:18" s="461" customFormat="1">
      <c r="A1324" s="466" t="s">
        <v>326</v>
      </c>
      <c r="B1324" s="467" t="s">
        <v>702</v>
      </c>
      <c r="C1324" s="467" t="s">
        <v>338</v>
      </c>
      <c r="D1324" s="466" t="s">
        <v>703</v>
      </c>
      <c r="E1324" s="467">
        <v>201507</v>
      </c>
      <c r="F1324" s="468">
        <v>0.31</v>
      </c>
      <c r="G1324" s="466">
        <v>3</v>
      </c>
      <c r="H1324" s="469">
        <v>1.1999999999999999E-3</v>
      </c>
      <c r="I1324" s="468">
        <v>0</v>
      </c>
      <c r="J1324" s="471">
        <v>0</v>
      </c>
      <c r="N1324" s="463"/>
      <c r="O1324" s="463"/>
      <c r="R1324" s="462"/>
    </row>
    <row r="1325" spans="1:18" s="461" customFormat="1">
      <c r="A1325" s="466" t="s">
        <v>326</v>
      </c>
      <c r="B1325" s="467" t="s">
        <v>831</v>
      </c>
      <c r="C1325" s="467" t="s">
        <v>338</v>
      </c>
      <c r="D1325" s="466" t="s">
        <v>832</v>
      </c>
      <c r="E1325" s="467">
        <v>201507</v>
      </c>
      <c r="F1325" s="468">
        <v>-118.33</v>
      </c>
      <c r="G1325" s="466">
        <v>3</v>
      </c>
      <c r="H1325" s="469">
        <v>1.1999999999999999E-3</v>
      </c>
      <c r="I1325" s="468">
        <v>-0.43</v>
      </c>
      <c r="J1325" s="471">
        <v>-1.7</v>
      </c>
      <c r="N1325" s="463"/>
      <c r="O1325" s="463"/>
      <c r="R1325" s="462"/>
    </row>
    <row r="1326" spans="1:18" s="461" customFormat="1">
      <c r="A1326" s="466" t="s">
        <v>326</v>
      </c>
      <c r="B1326" s="467" t="s">
        <v>895</v>
      </c>
      <c r="C1326" s="467" t="s">
        <v>338</v>
      </c>
      <c r="D1326" s="466" t="s">
        <v>896</v>
      </c>
      <c r="E1326" s="467">
        <v>201507</v>
      </c>
      <c r="F1326" s="468">
        <v>3659.54</v>
      </c>
      <c r="G1326" s="466">
        <v>3</v>
      </c>
      <c r="H1326" s="469">
        <v>1.1999999999999999E-3</v>
      </c>
      <c r="I1326" s="468">
        <v>13.17</v>
      </c>
      <c r="J1326" s="471">
        <v>52.7</v>
      </c>
      <c r="N1326" s="463"/>
      <c r="O1326" s="463"/>
      <c r="R1326" s="462"/>
    </row>
    <row r="1327" spans="1:18" s="461" customFormat="1">
      <c r="A1327" s="466" t="s">
        <v>326</v>
      </c>
      <c r="B1327" s="467" t="s">
        <v>567</v>
      </c>
      <c r="C1327" s="467" t="s">
        <v>335</v>
      </c>
      <c r="D1327" s="466" t="s">
        <v>494</v>
      </c>
      <c r="E1327" s="467">
        <v>201507</v>
      </c>
      <c r="F1327" s="468">
        <v>-6.32</v>
      </c>
      <c r="G1327" s="466">
        <v>3</v>
      </c>
      <c r="H1327" s="469">
        <v>1.1999999999999999E-3</v>
      </c>
      <c r="I1327" s="468">
        <v>-0.02</v>
      </c>
      <c r="J1327" s="471">
        <v>-0.09</v>
      </c>
      <c r="N1327" s="463"/>
      <c r="O1327" s="463"/>
      <c r="R1327" s="462"/>
    </row>
    <row r="1328" spans="1:18" s="461" customFormat="1">
      <c r="A1328" s="466" t="s">
        <v>326</v>
      </c>
      <c r="B1328" s="467" t="s">
        <v>815</v>
      </c>
      <c r="C1328" s="467" t="s">
        <v>335</v>
      </c>
      <c r="D1328" s="466" t="s">
        <v>816</v>
      </c>
      <c r="E1328" s="467">
        <v>201507</v>
      </c>
      <c r="F1328" s="468">
        <v>-143.21</v>
      </c>
      <c r="G1328" s="466">
        <v>3</v>
      </c>
      <c r="H1328" s="469">
        <v>1.1999999999999999E-3</v>
      </c>
      <c r="I1328" s="468">
        <v>-0.52</v>
      </c>
      <c r="J1328" s="471">
        <v>-2.06</v>
      </c>
      <c r="N1328" s="463"/>
      <c r="O1328" s="463"/>
      <c r="R1328" s="462"/>
    </row>
    <row r="1329" spans="1:18" s="461" customFormat="1">
      <c r="A1329" s="466" t="s">
        <v>326</v>
      </c>
      <c r="B1329" s="467" t="s">
        <v>461</v>
      </c>
      <c r="C1329" s="467" t="s">
        <v>335</v>
      </c>
      <c r="D1329" s="466" t="s">
        <v>462</v>
      </c>
      <c r="E1329" s="467">
        <v>201507</v>
      </c>
      <c r="F1329" s="468">
        <v>-0.05</v>
      </c>
      <c r="G1329" s="466">
        <v>3</v>
      </c>
      <c r="H1329" s="469">
        <v>1.1999999999999999E-3</v>
      </c>
      <c r="I1329" s="468">
        <v>0</v>
      </c>
      <c r="J1329" s="471">
        <v>0</v>
      </c>
      <c r="N1329" s="463"/>
      <c r="O1329" s="463"/>
      <c r="R1329" s="462"/>
    </row>
    <row r="1330" spans="1:18" s="461" customFormat="1">
      <c r="A1330" s="466" t="s">
        <v>326</v>
      </c>
      <c r="B1330" s="467" t="s">
        <v>710</v>
      </c>
      <c r="C1330" s="467" t="s">
        <v>335</v>
      </c>
      <c r="D1330" s="466" t="s">
        <v>711</v>
      </c>
      <c r="E1330" s="467">
        <v>201507</v>
      </c>
      <c r="F1330" s="468">
        <v>-135.31</v>
      </c>
      <c r="G1330" s="466">
        <v>3</v>
      </c>
      <c r="H1330" s="469">
        <v>1.1999999999999999E-3</v>
      </c>
      <c r="I1330" s="468">
        <v>-0.49</v>
      </c>
      <c r="J1330" s="471">
        <v>-1.95</v>
      </c>
      <c r="N1330" s="463"/>
      <c r="O1330" s="463"/>
      <c r="R1330" s="462"/>
    </row>
    <row r="1331" spans="1:18" s="461" customFormat="1">
      <c r="A1331" s="466" t="s">
        <v>326</v>
      </c>
      <c r="B1331" s="467" t="s">
        <v>821</v>
      </c>
      <c r="C1331" s="467" t="s">
        <v>335</v>
      </c>
      <c r="D1331" s="466" t="s">
        <v>822</v>
      </c>
      <c r="E1331" s="467">
        <v>201507</v>
      </c>
      <c r="F1331" s="468">
        <v>-481.84</v>
      </c>
      <c r="G1331" s="466">
        <v>3</v>
      </c>
      <c r="H1331" s="469">
        <v>1.1999999999999999E-3</v>
      </c>
      <c r="I1331" s="468">
        <v>-1.73</v>
      </c>
      <c r="J1331" s="471">
        <v>-6.94</v>
      </c>
      <c r="N1331" s="463"/>
      <c r="O1331" s="463"/>
      <c r="R1331" s="462"/>
    </row>
    <row r="1332" spans="1:18" s="461" customFormat="1">
      <c r="A1332" s="466" t="s">
        <v>326</v>
      </c>
      <c r="B1332" s="467" t="s">
        <v>827</v>
      </c>
      <c r="C1332" s="467" t="s">
        <v>335</v>
      </c>
      <c r="D1332" s="466" t="s">
        <v>828</v>
      </c>
      <c r="E1332" s="467">
        <v>201507</v>
      </c>
      <c r="F1332" s="468">
        <v>-1360.72</v>
      </c>
      <c r="G1332" s="466">
        <v>3</v>
      </c>
      <c r="H1332" s="469">
        <v>1.1999999999999999E-3</v>
      </c>
      <c r="I1332" s="468">
        <v>-4.9000000000000004</v>
      </c>
      <c r="J1332" s="471">
        <v>-19.59</v>
      </c>
      <c r="N1332" s="463"/>
      <c r="O1332" s="463"/>
      <c r="R1332" s="462"/>
    </row>
    <row r="1333" spans="1:18" s="461" customFormat="1">
      <c r="A1333" s="466" t="s">
        <v>326</v>
      </c>
      <c r="B1333" s="467" t="s">
        <v>847</v>
      </c>
      <c r="C1333" s="467" t="s">
        <v>335</v>
      </c>
      <c r="D1333" s="466" t="s">
        <v>848</v>
      </c>
      <c r="E1333" s="467">
        <v>201507</v>
      </c>
      <c r="F1333" s="468">
        <v>-49.24</v>
      </c>
      <c r="G1333" s="466">
        <v>3</v>
      </c>
      <c r="H1333" s="469">
        <v>1.1999999999999999E-3</v>
      </c>
      <c r="I1333" s="468">
        <v>-0.18</v>
      </c>
      <c r="J1333" s="471">
        <v>-0.71</v>
      </c>
      <c r="N1333" s="463"/>
      <c r="O1333" s="463"/>
      <c r="R1333" s="462"/>
    </row>
    <row r="1334" spans="1:18" s="461" customFormat="1">
      <c r="A1334" s="466" t="s">
        <v>319</v>
      </c>
      <c r="B1334" s="467" t="s">
        <v>324</v>
      </c>
      <c r="C1334" s="467" t="s">
        <v>320</v>
      </c>
      <c r="D1334" s="466" t="s">
        <v>325</v>
      </c>
      <c r="E1334" s="467">
        <v>201507</v>
      </c>
      <c r="F1334" s="468">
        <v>8926.56</v>
      </c>
      <c r="G1334" s="466">
        <v>3</v>
      </c>
      <c r="H1334" s="469">
        <v>1.3083000000000001E-3</v>
      </c>
      <c r="I1334" s="468">
        <v>35.04</v>
      </c>
      <c r="J1334" s="471">
        <v>140.13999999999999</v>
      </c>
      <c r="N1334" s="463"/>
      <c r="O1334" s="463"/>
      <c r="R1334" s="462"/>
    </row>
    <row r="1335" spans="1:18" s="461" customFormat="1">
      <c r="A1335" s="466" t="s">
        <v>319</v>
      </c>
      <c r="B1335" s="467" t="s">
        <v>329</v>
      </c>
      <c r="C1335" s="467" t="s">
        <v>320</v>
      </c>
      <c r="D1335" s="466" t="s">
        <v>330</v>
      </c>
      <c r="E1335" s="467">
        <v>201507</v>
      </c>
      <c r="F1335" s="468">
        <v>13510.08</v>
      </c>
      <c r="G1335" s="466">
        <v>3</v>
      </c>
      <c r="H1335" s="469">
        <v>1.3083000000000001E-3</v>
      </c>
      <c r="I1335" s="468">
        <v>53.03</v>
      </c>
      <c r="J1335" s="471">
        <v>212.1</v>
      </c>
      <c r="N1335" s="463"/>
      <c r="O1335" s="463"/>
      <c r="R1335" s="462"/>
    </row>
    <row r="1336" spans="1:18" s="461" customFormat="1">
      <c r="A1336" s="466" t="s">
        <v>319</v>
      </c>
      <c r="B1336" s="467" t="s">
        <v>333</v>
      </c>
      <c r="C1336" s="467" t="s">
        <v>320</v>
      </c>
      <c r="D1336" s="466" t="s">
        <v>334</v>
      </c>
      <c r="E1336" s="467">
        <v>201507</v>
      </c>
      <c r="F1336" s="468">
        <v>37551.75</v>
      </c>
      <c r="G1336" s="466">
        <v>3</v>
      </c>
      <c r="H1336" s="469">
        <v>1.3083000000000001E-3</v>
      </c>
      <c r="I1336" s="468">
        <v>147.38999999999999</v>
      </c>
      <c r="J1336" s="471">
        <v>589.54999999999995</v>
      </c>
      <c r="N1336" s="463"/>
      <c r="O1336" s="463"/>
      <c r="R1336" s="462"/>
    </row>
    <row r="1337" spans="1:18" s="461" customFormat="1">
      <c r="A1337" s="466" t="s">
        <v>319</v>
      </c>
      <c r="B1337" s="467" t="s">
        <v>321</v>
      </c>
      <c r="C1337" s="467" t="s">
        <v>322</v>
      </c>
      <c r="D1337" s="466" t="s">
        <v>323</v>
      </c>
      <c r="E1337" s="467">
        <v>201507</v>
      </c>
      <c r="F1337" s="468">
        <v>-137.01</v>
      </c>
      <c r="G1337" s="466">
        <v>3</v>
      </c>
      <c r="H1337" s="469">
        <v>1.3083000000000001E-3</v>
      </c>
      <c r="I1337" s="468">
        <v>-0.54</v>
      </c>
      <c r="J1337" s="471">
        <v>-2.15</v>
      </c>
      <c r="N1337" s="463"/>
      <c r="O1337" s="463"/>
      <c r="R1337" s="462"/>
    </row>
    <row r="1338" spans="1:18" s="461" customFormat="1">
      <c r="A1338" s="466" t="s">
        <v>319</v>
      </c>
      <c r="B1338" s="467" t="s">
        <v>497</v>
      </c>
      <c r="C1338" s="467" t="s">
        <v>338</v>
      </c>
      <c r="D1338" s="466" t="s">
        <v>498</v>
      </c>
      <c r="E1338" s="467">
        <v>201507</v>
      </c>
      <c r="F1338" s="468">
        <v>-0.18</v>
      </c>
      <c r="G1338" s="466">
        <v>3</v>
      </c>
      <c r="H1338" s="469">
        <v>1.3083000000000001E-3</v>
      </c>
      <c r="I1338" s="468">
        <v>0</v>
      </c>
      <c r="J1338" s="471">
        <v>0</v>
      </c>
      <c r="N1338" s="463"/>
      <c r="O1338" s="463"/>
      <c r="R1338" s="462"/>
    </row>
    <row r="1339" spans="1:18" s="461" customFormat="1">
      <c r="A1339" s="466" t="s">
        <v>319</v>
      </c>
      <c r="B1339" s="467" t="s">
        <v>577</v>
      </c>
      <c r="C1339" s="467" t="s">
        <v>338</v>
      </c>
      <c r="D1339" s="466" t="s">
        <v>578</v>
      </c>
      <c r="E1339" s="467">
        <v>201507</v>
      </c>
      <c r="F1339" s="468">
        <v>-878.9</v>
      </c>
      <c r="G1339" s="466">
        <v>3</v>
      </c>
      <c r="H1339" s="469">
        <v>1.3083000000000001E-3</v>
      </c>
      <c r="I1339" s="468">
        <v>-3.45</v>
      </c>
      <c r="J1339" s="471">
        <v>-13.8</v>
      </c>
      <c r="N1339" s="463"/>
      <c r="O1339" s="463"/>
      <c r="R1339" s="462"/>
    </row>
    <row r="1340" spans="1:18" s="461" customFormat="1">
      <c r="A1340" s="466" t="s">
        <v>319</v>
      </c>
      <c r="B1340" s="467" t="s">
        <v>463</v>
      </c>
      <c r="C1340" s="467" t="s">
        <v>338</v>
      </c>
      <c r="D1340" s="466" t="s">
        <v>802</v>
      </c>
      <c r="E1340" s="467">
        <v>201507</v>
      </c>
      <c r="F1340" s="468">
        <v>-21.01</v>
      </c>
      <c r="G1340" s="466">
        <v>3</v>
      </c>
      <c r="H1340" s="469">
        <v>1.3083000000000001E-3</v>
      </c>
      <c r="I1340" s="468">
        <v>-0.08</v>
      </c>
      <c r="J1340" s="471">
        <v>-0.33</v>
      </c>
      <c r="N1340" s="463"/>
      <c r="O1340" s="463"/>
      <c r="R1340" s="462"/>
    </row>
    <row r="1341" spans="1:18" s="461" customFormat="1">
      <c r="A1341" s="466" t="s">
        <v>319</v>
      </c>
      <c r="B1341" s="467" t="s">
        <v>566</v>
      </c>
      <c r="C1341" s="467" t="s">
        <v>338</v>
      </c>
      <c r="D1341" s="466" t="s">
        <v>803</v>
      </c>
      <c r="E1341" s="467">
        <v>201507</v>
      </c>
      <c r="F1341" s="468">
        <v>2.12</v>
      </c>
      <c r="G1341" s="466">
        <v>3</v>
      </c>
      <c r="H1341" s="469">
        <v>1.3083000000000001E-3</v>
      </c>
      <c r="I1341" s="468">
        <v>0.01</v>
      </c>
      <c r="J1341" s="471">
        <v>0.03</v>
      </c>
      <c r="N1341" s="463"/>
      <c r="O1341" s="463"/>
      <c r="R1341" s="462"/>
    </row>
    <row r="1342" spans="1:18" s="461" customFormat="1">
      <c r="A1342" s="466" t="s">
        <v>319</v>
      </c>
      <c r="B1342" s="467" t="s">
        <v>453</v>
      </c>
      <c r="C1342" s="467" t="s">
        <v>338</v>
      </c>
      <c r="D1342" s="466" t="s">
        <v>454</v>
      </c>
      <c r="E1342" s="467">
        <v>201507</v>
      </c>
      <c r="F1342" s="468">
        <v>83490.16</v>
      </c>
      <c r="G1342" s="466">
        <v>3</v>
      </c>
      <c r="H1342" s="469">
        <v>1.3083000000000001E-3</v>
      </c>
      <c r="I1342" s="468">
        <v>327.69</v>
      </c>
      <c r="J1342" s="471">
        <v>1310.76</v>
      </c>
      <c r="N1342" s="463"/>
      <c r="O1342" s="463"/>
      <c r="R1342" s="462"/>
    </row>
    <row r="1343" spans="1:18" s="461" customFormat="1">
      <c r="A1343" s="466" t="s">
        <v>319</v>
      </c>
      <c r="B1343" s="467" t="s">
        <v>729</v>
      </c>
      <c r="C1343" s="467" t="s">
        <v>338</v>
      </c>
      <c r="D1343" s="466" t="s">
        <v>804</v>
      </c>
      <c r="E1343" s="467">
        <v>201507</v>
      </c>
      <c r="F1343" s="468">
        <v>21.63</v>
      </c>
      <c r="G1343" s="466">
        <v>3</v>
      </c>
      <c r="H1343" s="469">
        <v>1.3083000000000001E-3</v>
      </c>
      <c r="I1343" s="468">
        <v>0.08</v>
      </c>
      <c r="J1343" s="471">
        <v>0.34</v>
      </c>
      <c r="N1343" s="463"/>
      <c r="O1343" s="463"/>
      <c r="R1343" s="462"/>
    </row>
    <row r="1344" spans="1:18" s="461" customFormat="1">
      <c r="A1344" s="466" t="s">
        <v>319</v>
      </c>
      <c r="B1344" s="467" t="s">
        <v>805</v>
      </c>
      <c r="C1344" s="467" t="s">
        <v>338</v>
      </c>
      <c r="D1344" s="466" t="s">
        <v>807</v>
      </c>
      <c r="E1344" s="467">
        <v>201507</v>
      </c>
      <c r="F1344" s="468">
        <v>-729.59</v>
      </c>
      <c r="G1344" s="466">
        <v>3</v>
      </c>
      <c r="H1344" s="469">
        <v>1.3083000000000001E-3</v>
      </c>
      <c r="I1344" s="468">
        <v>-2.86</v>
      </c>
      <c r="J1344" s="471">
        <v>-11.45</v>
      </c>
      <c r="N1344" s="463"/>
      <c r="O1344" s="463"/>
      <c r="R1344" s="462"/>
    </row>
    <row r="1345" spans="1:18" s="461" customFormat="1">
      <c r="A1345" s="466" t="s">
        <v>319</v>
      </c>
      <c r="B1345" s="467" t="s">
        <v>499</v>
      </c>
      <c r="C1345" s="467" t="s">
        <v>338</v>
      </c>
      <c r="D1345" s="466" t="s">
        <v>500</v>
      </c>
      <c r="E1345" s="467">
        <v>201507</v>
      </c>
      <c r="F1345" s="468">
        <v>0.5</v>
      </c>
      <c r="G1345" s="466">
        <v>3</v>
      </c>
      <c r="H1345" s="469">
        <v>1.3083000000000001E-3</v>
      </c>
      <c r="I1345" s="468">
        <v>0</v>
      </c>
      <c r="J1345" s="471">
        <v>0.01</v>
      </c>
      <c r="N1345" s="463"/>
      <c r="O1345" s="463"/>
      <c r="R1345" s="462"/>
    </row>
    <row r="1346" spans="1:18" s="461" customFormat="1">
      <c r="A1346" s="466" t="s">
        <v>319</v>
      </c>
      <c r="B1346" s="467" t="s">
        <v>731</v>
      </c>
      <c r="C1346" s="467" t="s">
        <v>338</v>
      </c>
      <c r="D1346" s="466" t="s">
        <v>732</v>
      </c>
      <c r="E1346" s="467">
        <v>201507</v>
      </c>
      <c r="F1346" s="468">
        <v>-842.73</v>
      </c>
      <c r="G1346" s="466">
        <v>3</v>
      </c>
      <c r="H1346" s="469">
        <v>1.3083000000000001E-3</v>
      </c>
      <c r="I1346" s="468">
        <v>-3.31</v>
      </c>
      <c r="J1346" s="471">
        <v>-13.23</v>
      </c>
      <c r="N1346" s="463"/>
      <c r="O1346" s="463"/>
      <c r="R1346" s="462"/>
    </row>
    <row r="1347" spans="1:18" s="461" customFormat="1">
      <c r="A1347" s="466" t="s">
        <v>319</v>
      </c>
      <c r="B1347" s="467" t="s">
        <v>501</v>
      </c>
      <c r="C1347" s="467" t="s">
        <v>338</v>
      </c>
      <c r="D1347" s="466" t="s">
        <v>808</v>
      </c>
      <c r="E1347" s="467">
        <v>201507</v>
      </c>
      <c r="F1347" s="468">
        <v>0.49</v>
      </c>
      <c r="G1347" s="466">
        <v>3</v>
      </c>
      <c r="H1347" s="469">
        <v>1.3083000000000001E-3</v>
      </c>
      <c r="I1347" s="468">
        <v>0</v>
      </c>
      <c r="J1347" s="471">
        <v>0.01</v>
      </c>
      <c r="N1347" s="463"/>
      <c r="O1347" s="463"/>
      <c r="R1347" s="462"/>
    </row>
    <row r="1348" spans="1:18" s="461" customFormat="1">
      <c r="A1348" s="466" t="s">
        <v>319</v>
      </c>
      <c r="B1348" s="467" t="s">
        <v>810</v>
      </c>
      <c r="C1348" s="467" t="s">
        <v>338</v>
      </c>
      <c r="D1348" s="466" t="s">
        <v>809</v>
      </c>
      <c r="E1348" s="467">
        <v>201507</v>
      </c>
      <c r="F1348" s="468">
        <v>-980.12</v>
      </c>
      <c r="G1348" s="466">
        <v>3</v>
      </c>
      <c r="H1348" s="469">
        <v>1.3083000000000001E-3</v>
      </c>
      <c r="I1348" s="468">
        <v>-3.85</v>
      </c>
      <c r="J1348" s="471">
        <v>-15.39</v>
      </c>
      <c r="N1348" s="463"/>
      <c r="O1348" s="463"/>
      <c r="R1348" s="462"/>
    </row>
    <row r="1349" spans="1:18" s="461" customFormat="1">
      <c r="A1349" s="466" t="s">
        <v>319</v>
      </c>
      <c r="B1349" s="467" t="s">
        <v>810</v>
      </c>
      <c r="C1349" s="467" t="s">
        <v>338</v>
      </c>
      <c r="D1349" s="466" t="s">
        <v>809</v>
      </c>
      <c r="E1349" s="467">
        <v>201507</v>
      </c>
      <c r="F1349" s="468">
        <v>-40.409999999999997</v>
      </c>
      <c r="G1349" s="466">
        <v>3</v>
      </c>
      <c r="H1349" s="469">
        <v>1.3083000000000001E-3</v>
      </c>
      <c r="I1349" s="468">
        <v>-0.16</v>
      </c>
      <c r="J1349" s="471">
        <v>-0.63</v>
      </c>
      <c r="N1349" s="463"/>
      <c r="O1349" s="463"/>
      <c r="R1349" s="462"/>
    </row>
    <row r="1350" spans="1:18" s="461" customFormat="1">
      <c r="A1350" s="466" t="s">
        <v>319</v>
      </c>
      <c r="B1350" s="467" t="s">
        <v>503</v>
      </c>
      <c r="C1350" s="467" t="s">
        <v>338</v>
      </c>
      <c r="D1350" s="466" t="s">
        <v>504</v>
      </c>
      <c r="E1350" s="467">
        <v>201507</v>
      </c>
      <c r="F1350" s="468">
        <v>-0.08</v>
      </c>
      <c r="G1350" s="466">
        <v>3</v>
      </c>
      <c r="H1350" s="469">
        <v>1.3083000000000001E-3</v>
      </c>
      <c r="I1350" s="468">
        <v>0</v>
      </c>
      <c r="J1350" s="471">
        <v>0</v>
      </c>
      <c r="N1350" s="463"/>
      <c r="O1350" s="463"/>
      <c r="R1350" s="462"/>
    </row>
    <row r="1351" spans="1:18" s="461" customFormat="1">
      <c r="A1351" s="466" t="s">
        <v>319</v>
      </c>
      <c r="B1351" s="467" t="s">
        <v>505</v>
      </c>
      <c r="C1351" s="467" t="s">
        <v>338</v>
      </c>
      <c r="D1351" s="466" t="s">
        <v>506</v>
      </c>
      <c r="E1351" s="467">
        <v>201507</v>
      </c>
      <c r="F1351" s="468">
        <v>-41.29</v>
      </c>
      <c r="G1351" s="466">
        <v>3</v>
      </c>
      <c r="H1351" s="469">
        <v>1.3083000000000001E-3</v>
      </c>
      <c r="I1351" s="468">
        <v>-0.16</v>
      </c>
      <c r="J1351" s="471">
        <v>-0.65</v>
      </c>
      <c r="N1351" s="463"/>
      <c r="O1351" s="463"/>
      <c r="R1351" s="462"/>
    </row>
    <row r="1352" spans="1:18" s="461" customFormat="1">
      <c r="A1352" s="466" t="s">
        <v>319</v>
      </c>
      <c r="B1352" s="467" t="s">
        <v>507</v>
      </c>
      <c r="C1352" s="467" t="s">
        <v>338</v>
      </c>
      <c r="D1352" s="466" t="s">
        <v>508</v>
      </c>
      <c r="E1352" s="467">
        <v>201507</v>
      </c>
      <c r="F1352" s="468">
        <v>-1.53</v>
      </c>
      <c r="G1352" s="466">
        <v>3</v>
      </c>
      <c r="H1352" s="469">
        <v>1.3083000000000001E-3</v>
      </c>
      <c r="I1352" s="468">
        <v>-0.01</v>
      </c>
      <c r="J1352" s="471">
        <v>-0.02</v>
      </c>
      <c r="N1352" s="463"/>
      <c r="O1352" s="463"/>
      <c r="R1352" s="462"/>
    </row>
    <row r="1353" spans="1:18" s="461" customFormat="1">
      <c r="A1353" s="466" t="s">
        <v>319</v>
      </c>
      <c r="B1353" s="467" t="s">
        <v>509</v>
      </c>
      <c r="C1353" s="467" t="s">
        <v>338</v>
      </c>
      <c r="D1353" s="466" t="s">
        <v>510</v>
      </c>
      <c r="E1353" s="467">
        <v>201507</v>
      </c>
      <c r="F1353" s="468">
        <v>-1.73</v>
      </c>
      <c r="G1353" s="466">
        <v>3</v>
      </c>
      <c r="H1353" s="469">
        <v>1.3083000000000001E-3</v>
      </c>
      <c r="I1353" s="468">
        <v>-0.01</v>
      </c>
      <c r="J1353" s="471">
        <v>-0.03</v>
      </c>
      <c r="N1353" s="463"/>
      <c r="O1353" s="463"/>
      <c r="R1353" s="462"/>
    </row>
    <row r="1354" spans="1:18" s="461" customFormat="1">
      <c r="A1354" s="466" t="s">
        <v>319</v>
      </c>
      <c r="B1354" s="467" t="s">
        <v>511</v>
      </c>
      <c r="C1354" s="467" t="s">
        <v>338</v>
      </c>
      <c r="D1354" s="466" t="s">
        <v>512</v>
      </c>
      <c r="E1354" s="467">
        <v>201507</v>
      </c>
      <c r="F1354" s="468">
        <v>-2.4900000000000002</v>
      </c>
      <c r="G1354" s="466">
        <v>3</v>
      </c>
      <c r="H1354" s="469">
        <v>1.3083000000000001E-3</v>
      </c>
      <c r="I1354" s="468">
        <v>-0.01</v>
      </c>
      <c r="J1354" s="471">
        <v>-0.04</v>
      </c>
      <c r="N1354" s="463"/>
      <c r="O1354" s="463"/>
      <c r="R1354" s="462"/>
    </row>
    <row r="1355" spans="1:18" s="461" customFormat="1">
      <c r="A1355" s="466" t="s">
        <v>319</v>
      </c>
      <c r="B1355" s="467" t="s">
        <v>513</v>
      </c>
      <c r="C1355" s="467" t="s">
        <v>338</v>
      </c>
      <c r="D1355" s="466" t="s">
        <v>514</v>
      </c>
      <c r="E1355" s="467">
        <v>201507</v>
      </c>
      <c r="F1355" s="468">
        <v>-2.4500000000000002</v>
      </c>
      <c r="G1355" s="466">
        <v>3</v>
      </c>
      <c r="H1355" s="469">
        <v>1.3083000000000001E-3</v>
      </c>
      <c r="I1355" s="468">
        <v>-0.01</v>
      </c>
      <c r="J1355" s="471">
        <v>-0.04</v>
      </c>
      <c r="N1355" s="463"/>
      <c r="O1355" s="463"/>
      <c r="R1355" s="462"/>
    </row>
    <row r="1356" spans="1:18" s="461" customFormat="1">
      <c r="A1356" s="466" t="s">
        <v>319</v>
      </c>
      <c r="B1356" s="467" t="s">
        <v>570</v>
      </c>
      <c r="C1356" s="467" t="s">
        <v>338</v>
      </c>
      <c r="D1356" s="466" t="s">
        <v>571</v>
      </c>
      <c r="E1356" s="467">
        <v>201507</v>
      </c>
      <c r="F1356" s="468">
        <v>-243.94</v>
      </c>
      <c r="G1356" s="466">
        <v>3</v>
      </c>
      <c r="H1356" s="469">
        <v>1.3083000000000001E-3</v>
      </c>
      <c r="I1356" s="468">
        <v>-0.96</v>
      </c>
      <c r="J1356" s="471">
        <v>-3.83</v>
      </c>
      <c r="N1356" s="463"/>
      <c r="O1356" s="463"/>
      <c r="R1356" s="462"/>
    </row>
    <row r="1357" spans="1:18" s="461" customFormat="1">
      <c r="A1357" s="466" t="s">
        <v>319</v>
      </c>
      <c r="B1357" s="467" t="s">
        <v>733</v>
      </c>
      <c r="C1357" s="467" t="s">
        <v>338</v>
      </c>
      <c r="D1357" s="466" t="s">
        <v>734</v>
      </c>
      <c r="E1357" s="467">
        <v>201507</v>
      </c>
      <c r="F1357" s="468">
        <v>159.78</v>
      </c>
      <c r="G1357" s="466">
        <v>3</v>
      </c>
      <c r="H1357" s="469">
        <v>1.3083000000000001E-3</v>
      </c>
      <c r="I1357" s="468">
        <v>0.63</v>
      </c>
      <c r="J1357" s="471">
        <v>2.5099999999999998</v>
      </c>
      <c r="N1357" s="463"/>
      <c r="O1357" s="463"/>
      <c r="R1357" s="462"/>
    </row>
    <row r="1358" spans="1:18" s="461" customFormat="1">
      <c r="A1358" s="466" t="s">
        <v>319</v>
      </c>
      <c r="B1358" s="467" t="s">
        <v>515</v>
      </c>
      <c r="C1358" s="467" t="s">
        <v>338</v>
      </c>
      <c r="D1358" s="466" t="s">
        <v>516</v>
      </c>
      <c r="E1358" s="467">
        <v>201507</v>
      </c>
      <c r="F1358" s="468">
        <v>-9.1300000000000008</v>
      </c>
      <c r="G1358" s="466">
        <v>3</v>
      </c>
      <c r="H1358" s="469">
        <v>1.3083000000000001E-3</v>
      </c>
      <c r="I1358" s="468">
        <v>-0.04</v>
      </c>
      <c r="J1358" s="471">
        <v>-0.14000000000000001</v>
      </c>
      <c r="N1358" s="463"/>
      <c r="O1358" s="463"/>
      <c r="R1358" s="462"/>
    </row>
    <row r="1359" spans="1:18" s="461" customFormat="1">
      <c r="A1359" s="466" t="s">
        <v>319</v>
      </c>
      <c r="B1359" s="467" t="s">
        <v>700</v>
      </c>
      <c r="C1359" s="467" t="s">
        <v>338</v>
      </c>
      <c r="D1359" s="466" t="s">
        <v>701</v>
      </c>
      <c r="E1359" s="467">
        <v>201507</v>
      </c>
      <c r="F1359" s="468">
        <v>-20.78</v>
      </c>
      <c r="G1359" s="466">
        <v>3</v>
      </c>
      <c r="H1359" s="469">
        <v>1.3083000000000001E-3</v>
      </c>
      <c r="I1359" s="468">
        <v>-0.08</v>
      </c>
      <c r="J1359" s="471">
        <v>-0.33</v>
      </c>
      <c r="N1359" s="463"/>
      <c r="O1359" s="463"/>
      <c r="R1359" s="462"/>
    </row>
    <row r="1360" spans="1:18" s="461" customFormat="1">
      <c r="A1360" s="466" t="s">
        <v>319</v>
      </c>
      <c r="B1360" s="467" t="s">
        <v>735</v>
      </c>
      <c r="C1360" s="467" t="s">
        <v>338</v>
      </c>
      <c r="D1360" s="466" t="s">
        <v>811</v>
      </c>
      <c r="E1360" s="467">
        <v>201507</v>
      </c>
      <c r="F1360" s="468">
        <v>-611.65</v>
      </c>
      <c r="G1360" s="466">
        <v>3</v>
      </c>
      <c r="H1360" s="469">
        <v>1.3083000000000001E-3</v>
      </c>
      <c r="I1360" s="468">
        <v>-2.4</v>
      </c>
      <c r="J1360" s="471">
        <v>-9.6</v>
      </c>
      <c r="N1360" s="463"/>
      <c r="O1360" s="463"/>
      <c r="R1360" s="462"/>
    </row>
    <row r="1361" spans="1:18" s="461" customFormat="1">
      <c r="A1361" s="466" t="s">
        <v>319</v>
      </c>
      <c r="B1361" s="467" t="s">
        <v>517</v>
      </c>
      <c r="C1361" s="467" t="s">
        <v>338</v>
      </c>
      <c r="D1361" s="466" t="s">
        <v>518</v>
      </c>
      <c r="E1361" s="467">
        <v>201507</v>
      </c>
      <c r="F1361" s="468">
        <v>3.9</v>
      </c>
      <c r="G1361" s="466">
        <v>3</v>
      </c>
      <c r="H1361" s="469">
        <v>1.3083000000000001E-3</v>
      </c>
      <c r="I1361" s="468">
        <v>0.02</v>
      </c>
      <c r="J1361" s="471">
        <v>0.06</v>
      </c>
      <c r="N1361" s="463"/>
      <c r="O1361" s="463"/>
      <c r="R1361" s="462"/>
    </row>
    <row r="1362" spans="1:18" s="461" customFormat="1">
      <c r="A1362" s="466" t="s">
        <v>319</v>
      </c>
      <c r="B1362" s="467" t="s">
        <v>737</v>
      </c>
      <c r="C1362" s="467" t="s">
        <v>338</v>
      </c>
      <c r="D1362" s="466" t="s">
        <v>738</v>
      </c>
      <c r="E1362" s="467">
        <v>201507</v>
      </c>
      <c r="F1362" s="468">
        <v>-70.489999999999995</v>
      </c>
      <c r="G1362" s="466">
        <v>3</v>
      </c>
      <c r="H1362" s="469">
        <v>1.3083000000000001E-3</v>
      </c>
      <c r="I1362" s="468">
        <v>-0.28000000000000003</v>
      </c>
      <c r="J1362" s="471">
        <v>-1.1100000000000001</v>
      </c>
      <c r="N1362" s="463"/>
      <c r="O1362" s="463"/>
      <c r="R1362" s="462"/>
    </row>
    <row r="1363" spans="1:18" s="461" customFormat="1">
      <c r="A1363" s="466" t="s">
        <v>319</v>
      </c>
      <c r="B1363" s="467" t="s">
        <v>519</v>
      </c>
      <c r="C1363" s="467" t="s">
        <v>338</v>
      </c>
      <c r="D1363" s="466" t="s">
        <v>520</v>
      </c>
      <c r="E1363" s="467">
        <v>201507</v>
      </c>
      <c r="F1363" s="468">
        <v>-1.28</v>
      </c>
      <c r="G1363" s="466">
        <v>3</v>
      </c>
      <c r="H1363" s="469">
        <v>1.3083000000000001E-3</v>
      </c>
      <c r="I1363" s="468">
        <v>-0.01</v>
      </c>
      <c r="J1363" s="471">
        <v>-0.02</v>
      </c>
      <c r="N1363" s="463"/>
      <c r="O1363" s="463"/>
      <c r="R1363" s="462"/>
    </row>
    <row r="1364" spans="1:18" s="461" customFormat="1">
      <c r="A1364" s="466" t="s">
        <v>319</v>
      </c>
      <c r="B1364" s="467" t="s">
        <v>739</v>
      </c>
      <c r="C1364" s="467" t="s">
        <v>338</v>
      </c>
      <c r="D1364" s="466" t="s">
        <v>740</v>
      </c>
      <c r="E1364" s="467">
        <v>201507</v>
      </c>
      <c r="F1364" s="468">
        <v>-552.79</v>
      </c>
      <c r="G1364" s="466">
        <v>3</v>
      </c>
      <c r="H1364" s="469">
        <v>1.3083000000000001E-3</v>
      </c>
      <c r="I1364" s="468">
        <v>-2.17</v>
      </c>
      <c r="J1364" s="471">
        <v>-8.68</v>
      </c>
      <c r="N1364" s="463"/>
      <c r="O1364" s="463"/>
      <c r="R1364" s="462"/>
    </row>
    <row r="1365" spans="1:18" s="461" customFormat="1">
      <c r="A1365" s="466" t="s">
        <v>319</v>
      </c>
      <c r="B1365" s="467" t="s">
        <v>521</v>
      </c>
      <c r="C1365" s="467" t="s">
        <v>338</v>
      </c>
      <c r="D1365" s="466" t="s">
        <v>522</v>
      </c>
      <c r="E1365" s="467">
        <v>201507</v>
      </c>
      <c r="F1365" s="468">
        <v>-3.39</v>
      </c>
      <c r="G1365" s="466">
        <v>3</v>
      </c>
      <c r="H1365" s="469">
        <v>1.3083000000000001E-3</v>
      </c>
      <c r="I1365" s="468">
        <v>-0.01</v>
      </c>
      <c r="J1365" s="471">
        <v>-0.05</v>
      </c>
      <c r="N1365" s="463"/>
      <c r="O1365" s="463"/>
      <c r="R1365" s="462"/>
    </row>
    <row r="1366" spans="1:18" s="461" customFormat="1">
      <c r="A1366" s="466" t="s">
        <v>319</v>
      </c>
      <c r="B1366" s="467" t="s">
        <v>572</v>
      </c>
      <c r="C1366" s="467" t="s">
        <v>338</v>
      </c>
      <c r="D1366" s="466" t="s">
        <v>573</v>
      </c>
      <c r="E1366" s="467">
        <v>201507</v>
      </c>
      <c r="F1366" s="468">
        <v>-175.2</v>
      </c>
      <c r="G1366" s="466">
        <v>3</v>
      </c>
      <c r="H1366" s="469">
        <v>1.3083000000000001E-3</v>
      </c>
      <c r="I1366" s="468">
        <v>-0.69</v>
      </c>
      <c r="J1366" s="471">
        <v>-2.75</v>
      </c>
      <c r="N1366" s="463"/>
      <c r="O1366" s="463"/>
      <c r="R1366" s="462"/>
    </row>
    <row r="1367" spans="1:18" s="461" customFormat="1">
      <c r="A1367" s="466" t="s">
        <v>319</v>
      </c>
      <c r="B1367" s="467" t="s">
        <v>702</v>
      </c>
      <c r="C1367" s="467" t="s">
        <v>338</v>
      </c>
      <c r="D1367" s="466" t="s">
        <v>703</v>
      </c>
      <c r="E1367" s="467">
        <v>201507</v>
      </c>
      <c r="F1367" s="468">
        <v>2.39</v>
      </c>
      <c r="G1367" s="466">
        <v>3</v>
      </c>
      <c r="H1367" s="469">
        <v>1.3083000000000001E-3</v>
      </c>
      <c r="I1367" s="468">
        <v>0.01</v>
      </c>
      <c r="J1367" s="471">
        <v>0.04</v>
      </c>
      <c r="N1367" s="463"/>
      <c r="O1367" s="463"/>
      <c r="R1367" s="462"/>
    </row>
    <row r="1368" spans="1:18" s="461" customFormat="1">
      <c r="A1368" s="466" t="s">
        <v>319</v>
      </c>
      <c r="B1368" s="467" t="s">
        <v>523</v>
      </c>
      <c r="C1368" s="467" t="s">
        <v>338</v>
      </c>
      <c r="D1368" s="466" t="s">
        <v>524</v>
      </c>
      <c r="E1368" s="467">
        <v>201507</v>
      </c>
      <c r="F1368" s="468">
        <v>2.9</v>
      </c>
      <c r="G1368" s="466">
        <v>3</v>
      </c>
      <c r="H1368" s="469">
        <v>1.3083000000000001E-3</v>
      </c>
      <c r="I1368" s="468">
        <v>0.01</v>
      </c>
      <c r="J1368" s="471">
        <v>0.05</v>
      </c>
      <c r="N1368" s="463"/>
      <c r="O1368" s="463"/>
      <c r="R1368" s="462"/>
    </row>
    <row r="1369" spans="1:18" s="461" customFormat="1">
      <c r="A1369" s="466" t="s">
        <v>319</v>
      </c>
      <c r="B1369" s="467" t="s">
        <v>525</v>
      </c>
      <c r="C1369" s="467" t="s">
        <v>338</v>
      </c>
      <c r="D1369" s="466" t="s">
        <v>526</v>
      </c>
      <c r="E1369" s="467">
        <v>201507</v>
      </c>
      <c r="F1369" s="468">
        <v>2.16</v>
      </c>
      <c r="G1369" s="466">
        <v>3</v>
      </c>
      <c r="H1369" s="469">
        <v>1.3083000000000001E-3</v>
      </c>
      <c r="I1369" s="468">
        <v>0.01</v>
      </c>
      <c r="J1369" s="471">
        <v>0.03</v>
      </c>
      <c r="N1369" s="463"/>
      <c r="O1369" s="463"/>
      <c r="R1369" s="462"/>
    </row>
    <row r="1370" spans="1:18" s="461" customFormat="1">
      <c r="A1370" s="466" t="s">
        <v>319</v>
      </c>
      <c r="B1370" s="467" t="s">
        <v>483</v>
      </c>
      <c r="C1370" s="467" t="s">
        <v>338</v>
      </c>
      <c r="D1370" s="466" t="s">
        <v>484</v>
      </c>
      <c r="E1370" s="467">
        <v>201507</v>
      </c>
      <c r="F1370" s="468">
        <v>-1.32</v>
      </c>
      <c r="G1370" s="466">
        <v>3</v>
      </c>
      <c r="H1370" s="469">
        <v>1.3083000000000001E-3</v>
      </c>
      <c r="I1370" s="468">
        <v>-0.01</v>
      </c>
      <c r="J1370" s="471">
        <v>-0.02</v>
      </c>
      <c r="N1370" s="463"/>
      <c r="O1370" s="463"/>
      <c r="R1370" s="462"/>
    </row>
    <row r="1371" spans="1:18" s="461" customFormat="1">
      <c r="A1371" s="466" t="s">
        <v>319</v>
      </c>
      <c r="B1371" s="467" t="s">
        <v>527</v>
      </c>
      <c r="C1371" s="467" t="s">
        <v>338</v>
      </c>
      <c r="D1371" s="466" t="s">
        <v>574</v>
      </c>
      <c r="E1371" s="467">
        <v>201507</v>
      </c>
      <c r="F1371" s="468">
        <v>0.74</v>
      </c>
      <c r="G1371" s="466">
        <v>3</v>
      </c>
      <c r="H1371" s="469">
        <v>1.3083000000000001E-3</v>
      </c>
      <c r="I1371" s="468">
        <v>0</v>
      </c>
      <c r="J1371" s="471">
        <v>0.01</v>
      </c>
      <c r="N1371" s="463"/>
      <c r="O1371" s="463"/>
      <c r="R1371" s="462"/>
    </row>
    <row r="1372" spans="1:18" s="461" customFormat="1">
      <c r="A1372" s="466" t="s">
        <v>319</v>
      </c>
      <c r="B1372" s="467" t="s">
        <v>528</v>
      </c>
      <c r="C1372" s="467" t="s">
        <v>338</v>
      </c>
      <c r="D1372" s="466" t="s">
        <v>529</v>
      </c>
      <c r="E1372" s="467">
        <v>201507</v>
      </c>
      <c r="F1372" s="468">
        <v>-11.7</v>
      </c>
      <c r="G1372" s="466">
        <v>3</v>
      </c>
      <c r="H1372" s="469">
        <v>1.3083000000000001E-3</v>
      </c>
      <c r="I1372" s="468">
        <v>-0.05</v>
      </c>
      <c r="J1372" s="471">
        <v>-0.18</v>
      </c>
      <c r="N1372" s="463"/>
      <c r="O1372" s="463"/>
      <c r="R1372" s="462"/>
    </row>
    <row r="1373" spans="1:18" s="461" customFormat="1">
      <c r="A1373" s="466" t="s">
        <v>319</v>
      </c>
      <c r="B1373" s="467" t="s">
        <v>530</v>
      </c>
      <c r="C1373" s="467" t="s">
        <v>338</v>
      </c>
      <c r="D1373" s="466" t="s">
        <v>531</v>
      </c>
      <c r="E1373" s="467">
        <v>201507</v>
      </c>
      <c r="F1373" s="468">
        <v>2.0499999999999998</v>
      </c>
      <c r="G1373" s="466">
        <v>3</v>
      </c>
      <c r="H1373" s="469">
        <v>1.3083000000000001E-3</v>
      </c>
      <c r="I1373" s="468">
        <v>0.01</v>
      </c>
      <c r="J1373" s="471">
        <v>0.03</v>
      </c>
      <c r="N1373" s="463"/>
      <c r="O1373" s="463"/>
      <c r="R1373" s="462"/>
    </row>
    <row r="1374" spans="1:18" s="461" customFormat="1">
      <c r="A1374" s="466" t="s">
        <v>319</v>
      </c>
      <c r="B1374" s="467" t="s">
        <v>532</v>
      </c>
      <c r="C1374" s="467" t="s">
        <v>338</v>
      </c>
      <c r="D1374" s="466" t="s">
        <v>533</v>
      </c>
      <c r="E1374" s="467">
        <v>201507</v>
      </c>
      <c r="F1374" s="468">
        <v>4.09</v>
      </c>
      <c r="G1374" s="466">
        <v>3</v>
      </c>
      <c r="H1374" s="469">
        <v>1.3083000000000001E-3</v>
      </c>
      <c r="I1374" s="468">
        <v>0.02</v>
      </c>
      <c r="J1374" s="471">
        <v>0.06</v>
      </c>
      <c r="N1374" s="463"/>
      <c r="O1374" s="463"/>
      <c r="R1374" s="462"/>
    </row>
    <row r="1375" spans="1:18" s="461" customFormat="1">
      <c r="A1375" s="466" t="s">
        <v>319</v>
      </c>
      <c r="B1375" s="467" t="s">
        <v>534</v>
      </c>
      <c r="C1375" s="467" t="s">
        <v>338</v>
      </c>
      <c r="D1375" s="466" t="s">
        <v>535</v>
      </c>
      <c r="E1375" s="467">
        <v>201507</v>
      </c>
      <c r="F1375" s="468">
        <v>5.0999999999999996</v>
      </c>
      <c r="G1375" s="466">
        <v>3</v>
      </c>
      <c r="H1375" s="469">
        <v>1.3083000000000001E-3</v>
      </c>
      <c r="I1375" s="468">
        <v>0.02</v>
      </c>
      <c r="J1375" s="471">
        <v>0.08</v>
      </c>
      <c r="N1375" s="463"/>
      <c r="O1375" s="463"/>
      <c r="R1375" s="462"/>
    </row>
    <row r="1376" spans="1:18" s="461" customFormat="1">
      <c r="A1376" s="466" t="s">
        <v>319</v>
      </c>
      <c r="B1376" s="467" t="s">
        <v>536</v>
      </c>
      <c r="C1376" s="467" t="s">
        <v>338</v>
      </c>
      <c r="D1376" s="466" t="s">
        <v>537</v>
      </c>
      <c r="E1376" s="467">
        <v>201507</v>
      </c>
      <c r="F1376" s="468">
        <v>2</v>
      </c>
      <c r="G1376" s="466">
        <v>3</v>
      </c>
      <c r="H1376" s="469">
        <v>1.3083000000000001E-3</v>
      </c>
      <c r="I1376" s="468">
        <v>0.01</v>
      </c>
      <c r="J1376" s="471">
        <v>0.03</v>
      </c>
      <c r="N1376" s="463"/>
      <c r="O1376" s="463"/>
      <c r="R1376" s="462"/>
    </row>
    <row r="1377" spans="1:18" s="461" customFormat="1">
      <c r="A1377" s="466" t="s">
        <v>319</v>
      </c>
      <c r="B1377" s="467" t="s">
        <v>538</v>
      </c>
      <c r="C1377" s="467" t="s">
        <v>338</v>
      </c>
      <c r="D1377" s="466" t="s">
        <v>539</v>
      </c>
      <c r="E1377" s="467">
        <v>201507</v>
      </c>
      <c r="F1377" s="468">
        <v>0.15</v>
      </c>
      <c r="G1377" s="466">
        <v>3</v>
      </c>
      <c r="H1377" s="469">
        <v>1.3083000000000001E-3</v>
      </c>
      <c r="I1377" s="468">
        <v>0</v>
      </c>
      <c r="J1377" s="471">
        <v>0</v>
      </c>
      <c r="N1377" s="463"/>
      <c r="O1377" s="463"/>
      <c r="R1377" s="462"/>
    </row>
    <row r="1378" spans="1:18" s="461" customFormat="1">
      <c r="A1378" s="466" t="s">
        <v>319</v>
      </c>
      <c r="B1378" s="467" t="s">
        <v>540</v>
      </c>
      <c r="C1378" s="467" t="s">
        <v>338</v>
      </c>
      <c r="D1378" s="466" t="s">
        <v>541</v>
      </c>
      <c r="E1378" s="467">
        <v>201507</v>
      </c>
      <c r="F1378" s="468">
        <v>-5.42</v>
      </c>
      <c r="G1378" s="466">
        <v>3</v>
      </c>
      <c r="H1378" s="469">
        <v>1.3083000000000001E-3</v>
      </c>
      <c r="I1378" s="468">
        <v>-0.02</v>
      </c>
      <c r="J1378" s="471">
        <v>-0.09</v>
      </c>
      <c r="N1378" s="463"/>
      <c r="O1378" s="463"/>
      <c r="R1378" s="462"/>
    </row>
    <row r="1379" spans="1:18" s="461" customFormat="1">
      <c r="A1379" s="466" t="s">
        <v>319</v>
      </c>
      <c r="B1379" s="467" t="s">
        <v>542</v>
      </c>
      <c r="C1379" s="467" t="s">
        <v>338</v>
      </c>
      <c r="D1379" s="466" t="s">
        <v>543</v>
      </c>
      <c r="E1379" s="467">
        <v>201507</v>
      </c>
      <c r="F1379" s="468">
        <v>3.09</v>
      </c>
      <c r="G1379" s="466">
        <v>3</v>
      </c>
      <c r="H1379" s="469">
        <v>1.3083000000000001E-3</v>
      </c>
      <c r="I1379" s="468">
        <v>0.01</v>
      </c>
      <c r="J1379" s="471">
        <v>0.05</v>
      </c>
      <c r="N1379" s="463"/>
      <c r="O1379" s="463"/>
      <c r="R1379" s="462"/>
    </row>
    <row r="1380" spans="1:18" s="461" customFormat="1">
      <c r="A1380" s="466" t="s">
        <v>319</v>
      </c>
      <c r="B1380" s="467" t="s">
        <v>544</v>
      </c>
      <c r="C1380" s="467" t="s">
        <v>338</v>
      </c>
      <c r="D1380" s="466" t="s">
        <v>545</v>
      </c>
      <c r="E1380" s="467">
        <v>201507</v>
      </c>
      <c r="F1380" s="468">
        <v>-0.78</v>
      </c>
      <c r="G1380" s="466">
        <v>3</v>
      </c>
      <c r="H1380" s="469">
        <v>1.3083000000000001E-3</v>
      </c>
      <c r="I1380" s="468">
        <v>0</v>
      </c>
      <c r="J1380" s="471">
        <v>-0.01</v>
      </c>
      <c r="N1380" s="463"/>
      <c r="O1380" s="463"/>
      <c r="R1380" s="462"/>
    </row>
    <row r="1381" spans="1:18" s="461" customFormat="1">
      <c r="A1381" s="466" t="s">
        <v>319</v>
      </c>
      <c r="B1381" s="467" t="s">
        <v>546</v>
      </c>
      <c r="C1381" s="467" t="s">
        <v>338</v>
      </c>
      <c r="D1381" s="466" t="s">
        <v>547</v>
      </c>
      <c r="E1381" s="467">
        <v>201507</v>
      </c>
      <c r="F1381" s="468">
        <v>5.28</v>
      </c>
      <c r="G1381" s="466">
        <v>3</v>
      </c>
      <c r="H1381" s="469">
        <v>1.3083000000000001E-3</v>
      </c>
      <c r="I1381" s="468">
        <v>0.02</v>
      </c>
      <c r="J1381" s="471">
        <v>0.08</v>
      </c>
      <c r="N1381" s="463"/>
      <c r="O1381" s="463"/>
      <c r="R1381" s="462"/>
    </row>
    <row r="1382" spans="1:18" s="461" customFormat="1">
      <c r="A1382" s="466" t="s">
        <v>319</v>
      </c>
      <c r="B1382" s="467" t="s">
        <v>548</v>
      </c>
      <c r="C1382" s="467" t="s">
        <v>338</v>
      </c>
      <c r="D1382" s="466" t="s">
        <v>814</v>
      </c>
      <c r="E1382" s="467">
        <v>201507</v>
      </c>
      <c r="F1382" s="468">
        <v>2.27</v>
      </c>
      <c r="G1382" s="466">
        <v>3</v>
      </c>
      <c r="H1382" s="469">
        <v>1.3083000000000001E-3</v>
      </c>
      <c r="I1382" s="468">
        <v>0.01</v>
      </c>
      <c r="J1382" s="471">
        <v>0.04</v>
      </c>
      <c r="N1382" s="463"/>
      <c r="O1382" s="463"/>
      <c r="R1382" s="462"/>
    </row>
    <row r="1383" spans="1:18" s="461" customFormat="1">
      <c r="A1383" s="466" t="s">
        <v>319</v>
      </c>
      <c r="B1383" s="467" t="s">
        <v>552</v>
      </c>
      <c r="C1383" s="467" t="s">
        <v>338</v>
      </c>
      <c r="D1383" s="466" t="s">
        <v>553</v>
      </c>
      <c r="E1383" s="467">
        <v>201507</v>
      </c>
      <c r="F1383" s="468">
        <v>1.1299999999999999</v>
      </c>
      <c r="G1383" s="466">
        <v>3</v>
      </c>
      <c r="H1383" s="469">
        <v>1.3083000000000001E-3</v>
      </c>
      <c r="I1383" s="468">
        <v>0</v>
      </c>
      <c r="J1383" s="471">
        <v>0.02</v>
      </c>
      <c r="N1383" s="463"/>
      <c r="O1383" s="463"/>
      <c r="R1383" s="462"/>
    </row>
    <row r="1384" spans="1:18" s="461" customFormat="1">
      <c r="A1384" s="466" t="s">
        <v>319</v>
      </c>
      <c r="B1384" s="467" t="s">
        <v>554</v>
      </c>
      <c r="C1384" s="467" t="s">
        <v>338</v>
      </c>
      <c r="D1384" s="466" t="s">
        <v>555</v>
      </c>
      <c r="E1384" s="467">
        <v>201507</v>
      </c>
      <c r="F1384" s="468">
        <v>2.71</v>
      </c>
      <c r="G1384" s="466">
        <v>3</v>
      </c>
      <c r="H1384" s="469">
        <v>1.3083000000000001E-3</v>
      </c>
      <c r="I1384" s="468">
        <v>0.01</v>
      </c>
      <c r="J1384" s="471">
        <v>0.04</v>
      </c>
      <c r="N1384" s="463"/>
      <c r="O1384" s="463"/>
      <c r="R1384" s="462"/>
    </row>
    <row r="1385" spans="1:18" s="461" customFormat="1">
      <c r="A1385" s="466" t="s">
        <v>319</v>
      </c>
      <c r="B1385" s="467" t="s">
        <v>556</v>
      </c>
      <c r="C1385" s="467" t="s">
        <v>338</v>
      </c>
      <c r="D1385" s="466" t="s">
        <v>557</v>
      </c>
      <c r="E1385" s="467">
        <v>201507</v>
      </c>
      <c r="F1385" s="468">
        <v>0.05</v>
      </c>
      <c r="G1385" s="466">
        <v>3</v>
      </c>
      <c r="H1385" s="469">
        <v>1.3083000000000001E-3</v>
      </c>
      <c r="I1385" s="468">
        <v>0</v>
      </c>
      <c r="J1385" s="471">
        <v>0</v>
      </c>
      <c r="N1385" s="463"/>
      <c r="O1385" s="463"/>
      <c r="R1385" s="462"/>
    </row>
    <row r="1386" spans="1:18" s="461" customFormat="1">
      <c r="A1386" s="466" t="s">
        <v>319</v>
      </c>
      <c r="B1386" s="467" t="s">
        <v>741</v>
      </c>
      <c r="C1386" s="467" t="s">
        <v>338</v>
      </c>
      <c r="D1386" s="466" t="s">
        <v>742</v>
      </c>
      <c r="E1386" s="467">
        <v>201507</v>
      </c>
      <c r="F1386" s="468">
        <v>-37.18</v>
      </c>
      <c r="G1386" s="466">
        <v>3</v>
      </c>
      <c r="H1386" s="469">
        <v>1.3083000000000001E-3</v>
      </c>
      <c r="I1386" s="468">
        <v>-0.15</v>
      </c>
      <c r="J1386" s="471">
        <v>-0.57999999999999996</v>
      </c>
      <c r="N1386" s="463"/>
      <c r="O1386" s="463"/>
      <c r="R1386" s="462"/>
    </row>
    <row r="1387" spans="1:18" s="461" customFormat="1">
      <c r="A1387" s="466" t="s">
        <v>319</v>
      </c>
      <c r="B1387" s="467" t="s">
        <v>704</v>
      </c>
      <c r="C1387" s="467" t="s">
        <v>338</v>
      </c>
      <c r="D1387" s="466" t="s">
        <v>705</v>
      </c>
      <c r="E1387" s="467">
        <v>201507</v>
      </c>
      <c r="F1387" s="468">
        <v>485.43</v>
      </c>
      <c r="G1387" s="466">
        <v>3</v>
      </c>
      <c r="H1387" s="469">
        <v>1.3083000000000001E-3</v>
      </c>
      <c r="I1387" s="468">
        <v>1.91</v>
      </c>
      <c r="J1387" s="471">
        <v>7.62</v>
      </c>
      <c r="N1387" s="463"/>
      <c r="O1387" s="463"/>
      <c r="R1387" s="462"/>
    </row>
    <row r="1388" spans="1:18" s="461" customFormat="1">
      <c r="A1388" s="466" t="s">
        <v>319</v>
      </c>
      <c r="B1388" s="467" t="s">
        <v>743</v>
      </c>
      <c r="C1388" s="467" t="s">
        <v>338</v>
      </c>
      <c r="D1388" s="466" t="s">
        <v>744</v>
      </c>
      <c r="E1388" s="467">
        <v>201507</v>
      </c>
      <c r="F1388" s="468">
        <v>-190.63</v>
      </c>
      <c r="G1388" s="466">
        <v>3</v>
      </c>
      <c r="H1388" s="469">
        <v>1.3083000000000001E-3</v>
      </c>
      <c r="I1388" s="468">
        <v>-0.75</v>
      </c>
      <c r="J1388" s="471">
        <v>-2.99</v>
      </c>
      <c r="N1388" s="463"/>
      <c r="O1388" s="463"/>
      <c r="R1388" s="462"/>
    </row>
    <row r="1389" spans="1:18" s="461" customFormat="1">
      <c r="A1389" s="466" t="s">
        <v>319</v>
      </c>
      <c r="B1389" s="467" t="s">
        <v>486</v>
      </c>
      <c r="C1389" s="467" t="s">
        <v>338</v>
      </c>
      <c r="D1389" s="466" t="s">
        <v>487</v>
      </c>
      <c r="E1389" s="467">
        <v>201507</v>
      </c>
      <c r="F1389" s="468">
        <v>0.16</v>
      </c>
      <c r="G1389" s="466">
        <v>3</v>
      </c>
      <c r="H1389" s="469">
        <v>1.3083000000000001E-3</v>
      </c>
      <c r="I1389" s="468">
        <v>0</v>
      </c>
      <c r="J1389" s="471">
        <v>0</v>
      </c>
      <c r="N1389" s="463"/>
      <c r="O1389" s="463"/>
      <c r="R1389" s="462"/>
    </row>
    <row r="1390" spans="1:18" s="461" customFormat="1">
      <c r="A1390" s="466" t="s">
        <v>319</v>
      </c>
      <c r="B1390" s="467" t="s">
        <v>747</v>
      </c>
      <c r="C1390" s="467" t="s">
        <v>338</v>
      </c>
      <c r="D1390" s="466" t="s">
        <v>748</v>
      </c>
      <c r="E1390" s="467">
        <v>201507</v>
      </c>
      <c r="F1390" s="468">
        <v>-900.04</v>
      </c>
      <c r="G1390" s="466">
        <v>3</v>
      </c>
      <c r="H1390" s="469">
        <v>1.3083000000000001E-3</v>
      </c>
      <c r="I1390" s="468">
        <v>-3.53</v>
      </c>
      <c r="J1390" s="471">
        <v>-14.13</v>
      </c>
      <c r="N1390" s="463"/>
      <c r="O1390" s="463"/>
      <c r="R1390" s="462"/>
    </row>
    <row r="1391" spans="1:18" s="461" customFormat="1">
      <c r="A1391" s="466" t="s">
        <v>319</v>
      </c>
      <c r="B1391" s="467" t="s">
        <v>825</v>
      </c>
      <c r="C1391" s="467" t="s">
        <v>338</v>
      </c>
      <c r="D1391" s="466" t="s">
        <v>826</v>
      </c>
      <c r="E1391" s="467">
        <v>201507</v>
      </c>
      <c r="F1391" s="468">
        <v>-5439.37</v>
      </c>
      <c r="G1391" s="466">
        <v>3</v>
      </c>
      <c r="H1391" s="469">
        <v>1.3083000000000001E-3</v>
      </c>
      <c r="I1391" s="468">
        <v>-21.35</v>
      </c>
      <c r="J1391" s="471">
        <v>-85.4</v>
      </c>
      <c r="N1391" s="463"/>
      <c r="O1391" s="463"/>
      <c r="R1391" s="462"/>
    </row>
    <row r="1392" spans="1:18" s="461" customFormat="1">
      <c r="A1392" s="466" t="s">
        <v>319</v>
      </c>
      <c r="B1392" s="467" t="s">
        <v>831</v>
      </c>
      <c r="C1392" s="467" t="s">
        <v>338</v>
      </c>
      <c r="D1392" s="466" t="s">
        <v>832</v>
      </c>
      <c r="E1392" s="467">
        <v>201507</v>
      </c>
      <c r="F1392" s="468">
        <v>-1228.8900000000001</v>
      </c>
      <c r="G1392" s="466">
        <v>3</v>
      </c>
      <c r="H1392" s="469">
        <v>1.3083000000000001E-3</v>
      </c>
      <c r="I1392" s="468">
        <v>-4.82</v>
      </c>
      <c r="J1392" s="471">
        <v>-19.29</v>
      </c>
      <c r="N1392" s="463"/>
      <c r="O1392" s="463"/>
      <c r="R1392" s="462"/>
    </row>
    <row r="1393" spans="1:18" s="461" customFormat="1">
      <c r="A1393" s="466" t="s">
        <v>319</v>
      </c>
      <c r="B1393" s="467" t="s">
        <v>833</v>
      </c>
      <c r="C1393" s="467" t="s">
        <v>338</v>
      </c>
      <c r="D1393" s="466" t="s">
        <v>834</v>
      </c>
      <c r="E1393" s="467">
        <v>201507</v>
      </c>
      <c r="F1393" s="468">
        <v>-2150.89</v>
      </c>
      <c r="G1393" s="466">
        <v>3</v>
      </c>
      <c r="H1393" s="469">
        <v>1.3083000000000001E-3</v>
      </c>
      <c r="I1393" s="468">
        <v>-8.44</v>
      </c>
      <c r="J1393" s="471">
        <v>-33.770000000000003</v>
      </c>
      <c r="N1393" s="463"/>
      <c r="O1393" s="463"/>
      <c r="R1393" s="462"/>
    </row>
    <row r="1394" spans="1:18" s="461" customFormat="1">
      <c r="A1394" s="466" t="s">
        <v>319</v>
      </c>
      <c r="B1394" s="467" t="s">
        <v>835</v>
      </c>
      <c r="C1394" s="467" t="s">
        <v>338</v>
      </c>
      <c r="D1394" s="466" t="s">
        <v>836</v>
      </c>
      <c r="E1394" s="467">
        <v>201507</v>
      </c>
      <c r="F1394" s="468">
        <v>-4353.82</v>
      </c>
      <c r="G1394" s="466">
        <v>3</v>
      </c>
      <c r="H1394" s="469">
        <v>1.3083000000000001E-3</v>
      </c>
      <c r="I1394" s="468">
        <v>-17.09</v>
      </c>
      <c r="J1394" s="471">
        <v>-68.349999999999994</v>
      </c>
      <c r="N1394" s="463"/>
      <c r="O1394" s="463"/>
      <c r="R1394" s="462"/>
    </row>
    <row r="1395" spans="1:18" s="461" customFormat="1">
      <c r="A1395" s="466" t="s">
        <v>319</v>
      </c>
      <c r="B1395" s="467" t="s">
        <v>837</v>
      </c>
      <c r="C1395" s="467" t="s">
        <v>338</v>
      </c>
      <c r="D1395" s="466" t="s">
        <v>838</v>
      </c>
      <c r="E1395" s="467">
        <v>201507</v>
      </c>
      <c r="F1395" s="468">
        <v>-323.29000000000002</v>
      </c>
      <c r="G1395" s="466">
        <v>3</v>
      </c>
      <c r="H1395" s="469">
        <v>1.3083000000000001E-3</v>
      </c>
      <c r="I1395" s="468">
        <v>-1.27</v>
      </c>
      <c r="J1395" s="471">
        <v>-5.08</v>
      </c>
      <c r="N1395" s="463"/>
      <c r="O1395" s="463"/>
      <c r="R1395" s="462"/>
    </row>
    <row r="1396" spans="1:18" s="461" customFormat="1">
      <c r="A1396" s="466" t="s">
        <v>319</v>
      </c>
      <c r="B1396" s="467" t="s">
        <v>839</v>
      </c>
      <c r="C1396" s="467" t="s">
        <v>338</v>
      </c>
      <c r="D1396" s="466" t="s">
        <v>840</v>
      </c>
      <c r="E1396" s="467">
        <v>201507</v>
      </c>
      <c r="F1396" s="468">
        <v>3461.98</v>
      </c>
      <c r="G1396" s="466">
        <v>3</v>
      </c>
      <c r="H1396" s="469">
        <v>1.3083000000000001E-3</v>
      </c>
      <c r="I1396" s="468">
        <v>13.59</v>
      </c>
      <c r="J1396" s="471">
        <v>54.35</v>
      </c>
      <c r="N1396" s="463"/>
      <c r="O1396" s="463"/>
      <c r="R1396" s="462"/>
    </row>
    <row r="1397" spans="1:18" s="461" customFormat="1">
      <c r="A1397" s="466" t="s">
        <v>319</v>
      </c>
      <c r="B1397" s="467" t="s">
        <v>841</v>
      </c>
      <c r="C1397" s="467" t="s">
        <v>338</v>
      </c>
      <c r="D1397" s="466" t="s">
        <v>842</v>
      </c>
      <c r="E1397" s="467">
        <v>201507</v>
      </c>
      <c r="F1397" s="468">
        <v>8576.5</v>
      </c>
      <c r="G1397" s="466">
        <v>3</v>
      </c>
      <c r="H1397" s="469">
        <v>1.3083000000000001E-3</v>
      </c>
      <c r="I1397" s="468">
        <v>33.659999999999997</v>
      </c>
      <c r="J1397" s="471">
        <v>134.65</v>
      </c>
      <c r="N1397" s="463"/>
      <c r="O1397" s="463"/>
      <c r="R1397" s="462"/>
    </row>
    <row r="1398" spans="1:18" s="461" customFormat="1">
      <c r="A1398" s="466" t="s">
        <v>319</v>
      </c>
      <c r="B1398" s="467" t="s">
        <v>843</v>
      </c>
      <c r="C1398" s="467" t="s">
        <v>338</v>
      </c>
      <c r="D1398" s="466" t="s">
        <v>844</v>
      </c>
      <c r="E1398" s="467">
        <v>201507</v>
      </c>
      <c r="F1398" s="468">
        <v>19396.78</v>
      </c>
      <c r="G1398" s="466">
        <v>3</v>
      </c>
      <c r="H1398" s="469">
        <v>1.3083000000000001E-3</v>
      </c>
      <c r="I1398" s="468">
        <v>76.13</v>
      </c>
      <c r="J1398" s="471">
        <v>304.52</v>
      </c>
      <c r="N1398" s="463"/>
      <c r="O1398" s="463"/>
      <c r="R1398" s="462"/>
    </row>
    <row r="1399" spans="1:18" s="461" customFormat="1">
      <c r="A1399" s="466" t="s">
        <v>319</v>
      </c>
      <c r="B1399" s="467" t="s">
        <v>845</v>
      </c>
      <c r="C1399" s="467" t="s">
        <v>338</v>
      </c>
      <c r="D1399" s="466" t="s">
        <v>846</v>
      </c>
      <c r="E1399" s="467">
        <v>201507</v>
      </c>
      <c r="F1399" s="468">
        <v>99392.77</v>
      </c>
      <c r="G1399" s="466">
        <v>3</v>
      </c>
      <c r="H1399" s="469">
        <v>1.3083000000000001E-3</v>
      </c>
      <c r="I1399" s="468">
        <v>390.11</v>
      </c>
      <c r="J1399" s="471">
        <v>1560.43</v>
      </c>
      <c r="N1399" s="463"/>
      <c r="O1399" s="463"/>
      <c r="R1399" s="462"/>
    </row>
    <row r="1400" spans="1:18" s="461" customFormat="1">
      <c r="A1400" s="466" t="s">
        <v>319</v>
      </c>
      <c r="B1400" s="467" t="s">
        <v>851</v>
      </c>
      <c r="C1400" s="467" t="s">
        <v>338</v>
      </c>
      <c r="D1400" s="466" t="s">
        <v>852</v>
      </c>
      <c r="E1400" s="467">
        <v>201507</v>
      </c>
      <c r="F1400" s="468">
        <v>853.42</v>
      </c>
      <c r="G1400" s="466">
        <v>3</v>
      </c>
      <c r="H1400" s="469">
        <v>1.3083000000000001E-3</v>
      </c>
      <c r="I1400" s="468">
        <v>3.35</v>
      </c>
      <c r="J1400" s="471">
        <v>13.4</v>
      </c>
      <c r="N1400" s="463"/>
      <c r="O1400" s="463"/>
      <c r="R1400" s="462"/>
    </row>
    <row r="1401" spans="1:18" s="461" customFormat="1">
      <c r="A1401" s="466" t="s">
        <v>319</v>
      </c>
      <c r="B1401" s="467" t="s">
        <v>751</v>
      </c>
      <c r="C1401" s="467" t="s">
        <v>338</v>
      </c>
      <c r="D1401" s="466" t="s">
        <v>752</v>
      </c>
      <c r="E1401" s="467">
        <v>201507</v>
      </c>
      <c r="F1401" s="468">
        <v>-347.03</v>
      </c>
      <c r="G1401" s="466">
        <v>3</v>
      </c>
      <c r="H1401" s="469">
        <v>1.3083000000000001E-3</v>
      </c>
      <c r="I1401" s="468">
        <v>-1.36</v>
      </c>
      <c r="J1401" s="471">
        <v>-5.45</v>
      </c>
      <c r="N1401" s="463"/>
      <c r="O1401" s="463"/>
      <c r="R1401" s="462"/>
    </row>
    <row r="1402" spans="1:18" s="461" customFormat="1">
      <c r="A1402" s="466" t="s">
        <v>319</v>
      </c>
      <c r="B1402" s="467" t="s">
        <v>853</v>
      </c>
      <c r="C1402" s="467" t="s">
        <v>338</v>
      </c>
      <c r="D1402" s="466" t="s">
        <v>854</v>
      </c>
      <c r="E1402" s="467">
        <v>201507</v>
      </c>
      <c r="F1402" s="468">
        <v>-1878.8</v>
      </c>
      <c r="G1402" s="466">
        <v>3</v>
      </c>
      <c r="H1402" s="469">
        <v>1.3083000000000001E-3</v>
      </c>
      <c r="I1402" s="468">
        <v>-7.37</v>
      </c>
      <c r="J1402" s="471">
        <v>-29.5</v>
      </c>
      <c r="N1402" s="463"/>
      <c r="O1402" s="463"/>
      <c r="R1402" s="462"/>
    </row>
    <row r="1403" spans="1:18" s="461" customFormat="1">
      <c r="A1403" s="466" t="s">
        <v>319</v>
      </c>
      <c r="B1403" s="467" t="s">
        <v>855</v>
      </c>
      <c r="C1403" s="467" t="s">
        <v>338</v>
      </c>
      <c r="D1403" s="466" t="s">
        <v>856</v>
      </c>
      <c r="E1403" s="467">
        <v>201507</v>
      </c>
      <c r="F1403" s="468">
        <v>-262.72000000000003</v>
      </c>
      <c r="G1403" s="466">
        <v>3</v>
      </c>
      <c r="H1403" s="469">
        <v>1.3083000000000001E-3</v>
      </c>
      <c r="I1403" s="468">
        <v>-1.03</v>
      </c>
      <c r="J1403" s="471">
        <v>-4.12</v>
      </c>
      <c r="N1403" s="463"/>
      <c r="O1403" s="463"/>
      <c r="R1403" s="462"/>
    </row>
    <row r="1404" spans="1:18" s="461" customFormat="1">
      <c r="A1404" s="466" t="s">
        <v>319</v>
      </c>
      <c r="B1404" s="467" t="s">
        <v>857</v>
      </c>
      <c r="C1404" s="467" t="s">
        <v>338</v>
      </c>
      <c r="D1404" s="466" t="s">
        <v>858</v>
      </c>
      <c r="E1404" s="467">
        <v>201507</v>
      </c>
      <c r="F1404" s="468">
        <v>-1611.34</v>
      </c>
      <c r="G1404" s="466">
        <v>3</v>
      </c>
      <c r="H1404" s="469">
        <v>1.3083000000000001E-3</v>
      </c>
      <c r="I1404" s="468">
        <v>-6.32</v>
      </c>
      <c r="J1404" s="471">
        <v>-25.3</v>
      </c>
      <c r="N1404" s="463"/>
      <c r="O1404" s="463"/>
      <c r="R1404" s="462"/>
    </row>
    <row r="1405" spans="1:18" s="461" customFormat="1">
      <c r="A1405" s="466" t="s">
        <v>319</v>
      </c>
      <c r="B1405" s="467" t="s">
        <v>865</v>
      </c>
      <c r="C1405" s="467" t="s">
        <v>338</v>
      </c>
      <c r="D1405" s="466" t="s">
        <v>866</v>
      </c>
      <c r="E1405" s="467">
        <v>201507</v>
      </c>
      <c r="F1405" s="468">
        <v>-261.36</v>
      </c>
      <c r="G1405" s="466">
        <v>3</v>
      </c>
      <c r="H1405" s="469">
        <v>1.3083000000000001E-3</v>
      </c>
      <c r="I1405" s="468">
        <v>-1.03</v>
      </c>
      <c r="J1405" s="471">
        <v>-4.0999999999999996</v>
      </c>
      <c r="N1405" s="463"/>
      <c r="O1405" s="463"/>
      <c r="R1405" s="462"/>
    </row>
    <row r="1406" spans="1:18" s="461" customFormat="1">
      <c r="A1406" s="466" t="s">
        <v>319</v>
      </c>
      <c r="B1406" s="467" t="s">
        <v>720</v>
      </c>
      <c r="C1406" s="467" t="s">
        <v>338</v>
      </c>
      <c r="D1406" s="466" t="s">
        <v>721</v>
      </c>
      <c r="E1406" s="467">
        <v>201507</v>
      </c>
      <c r="F1406" s="468">
        <v>-50.26</v>
      </c>
      <c r="G1406" s="466">
        <v>3</v>
      </c>
      <c r="H1406" s="469">
        <v>1.3083000000000001E-3</v>
      </c>
      <c r="I1406" s="468">
        <v>-0.2</v>
      </c>
      <c r="J1406" s="471">
        <v>-0.79</v>
      </c>
      <c r="N1406" s="463"/>
      <c r="O1406" s="463"/>
      <c r="R1406" s="462"/>
    </row>
    <row r="1407" spans="1:18" s="461" customFormat="1">
      <c r="A1407" s="466" t="s">
        <v>319</v>
      </c>
      <c r="B1407" s="467" t="s">
        <v>867</v>
      </c>
      <c r="C1407" s="467" t="s">
        <v>338</v>
      </c>
      <c r="D1407" s="466" t="s">
        <v>868</v>
      </c>
      <c r="E1407" s="467">
        <v>201507</v>
      </c>
      <c r="F1407" s="468">
        <v>79139.14</v>
      </c>
      <c r="G1407" s="466">
        <v>3</v>
      </c>
      <c r="H1407" s="469">
        <v>1.3083000000000001E-3</v>
      </c>
      <c r="I1407" s="468">
        <v>310.61</v>
      </c>
      <c r="J1407" s="471">
        <v>1242.45</v>
      </c>
      <c r="N1407" s="463"/>
      <c r="O1407" s="463"/>
      <c r="R1407" s="462"/>
    </row>
    <row r="1408" spans="1:18" s="461" customFormat="1">
      <c r="A1408" s="466" t="s">
        <v>319</v>
      </c>
      <c r="B1408" s="467" t="s">
        <v>871</v>
      </c>
      <c r="C1408" s="467" t="s">
        <v>338</v>
      </c>
      <c r="D1408" s="466" t="s">
        <v>872</v>
      </c>
      <c r="E1408" s="467">
        <v>201507</v>
      </c>
      <c r="F1408" s="468">
        <v>-2081.66</v>
      </c>
      <c r="G1408" s="466">
        <v>3</v>
      </c>
      <c r="H1408" s="469">
        <v>1.3083000000000001E-3</v>
      </c>
      <c r="I1408" s="468">
        <v>-8.17</v>
      </c>
      <c r="J1408" s="471">
        <v>-32.68</v>
      </c>
      <c r="N1408" s="463"/>
      <c r="O1408" s="463"/>
      <c r="R1408" s="462"/>
    </row>
    <row r="1409" spans="1:18" s="461" customFormat="1">
      <c r="A1409" s="466" t="s">
        <v>319</v>
      </c>
      <c r="B1409" s="467" t="s">
        <v>873</v>
      </c>
      <c r="C1409" s="467" t="s">
        <v>338</v>
      </c>
      <c r="D1409" s="466" t="s">
        <v>874</v>
      </c>
      <c r="E1409" s="467">
        <v>201507</v>
      </c>
      <c r="F1409" s="468">
        <v>-211.58</v>
      </c>
      <c r="G1409" s="466">
        <v>3</v>
      </c>
      <c r="H1409" s="469">
        <v>1.3083000000000001E-3</v>
      </c>
      <c r="I1409" s="468">
        <v>-0.83</v>
      </c>
      <c r="J1409" s="471">
        <v>-3.32</v>
      </c>
      <c r="N1409" s="463"/>
      <c r="O1409" s="463"/>
      <c r="R1409" s="462"/>
    </row>
    <row r="1410" spans="1:18" s="461" customFormat="1">
      <c r="A1410" s="466" t="s">
        <v>319</v>
      </c>
      <c r="B1410" s="467" t="s">
        <v>875</v>
      </c>
      <c r="C1410" s="467" t="s">
        <v>338</v>
      </c>
      <c r="D1410" s="466" t="s">
        <v>876</v>
      </c>
      <c r="E1410" s="467">
        <v>201507</v>
      </c>
      <c r="F1410" s="468">
        <v>-4849.47</v>
      </c>
      <c r="G1410" s="466">
        <v>3</v>
      </c>
      <c r="H1410" s="469">
        <v>1.3083000000000001E-3</v>
      </c>
      <c r="I1410" s="468">
        <v>-19.03</v>
      </c>
      <c r="J1410" s="471">
        <v>-76.13</v>
      </c>
      <c r="N1410" s="463"/>
      <c r="O1410" s="463"/>
      <c r="R1410" s="462"/>
    </row>
    <row r="1411" spans="1:18" s="461" customFormat="1">
      <c r="A1411" s="466" t="s">
        <v>319</v>
      </c>
      <c r="B1411" s="467" t="s">
        <v>877</v>
      </c>
      <c r="C1411" s="467" t="s">
        <v>338</v>
      </c>
      <c r="D1411" s="466" t="s">
        <v>878</v>
      </c>
      <c r="E1411" s="467">
        <v>201507</v>
      </c>
      <c r="F1411" s="468">
        <v>-649.87</v>
      </c>
      <c r="G1411" s="466">
        <v>3</v>
      </c>
      <c r="H1411" s="469">
        <v>1.3083000000000001E-3</v>
      </c>
      <c r="I1411" s="468">
        <v>-2.5499999999999998</v>
      </c>
      <c r="J1411" s="471">
        <v>-10.199999999999999</v>
      </c>
      <c r="N1411" s="463"/>
      <c r="O1411" s="463"/>
      <c r="R1411" s="462"/>
    </row>
    <row r="1412" spans="1:18" s="461" customFormat="1">
      <c r="A1412" s="466" t="s">
        <v>319</v>
      </c>
      <c r="B1412" s="467" t="s">
        <v>879</v>
      </c>
      <c r="C1412" s="467" t="s">
        <v>338</v>
      </c>
      <c r="D1412" s="466" t="s">
        <v>880</v>
      </c>
      <c r="E1412" s="467">
        <v>201507</v>
      </c>
      <c r="F1412" s="468">
        <v>11116.24</v>
      </c>
      <c r="G1412" s="466">
        <v>3</v>
      </c>
      <c r="H1412" s="469">
        <v>1.3083000000000001E-3</v>
      </c>
      <c r="I1412" s="468">
        <v>43.63</v>
      </c>
      <c r="J1412" s="471">
        <v>174.52</v>
      </c>
      <c r="N1412" s="463"/>
      <c r="O1412" s="463"/>
      <c r="R1412" s="462"/>
    </row>
    <row r="1413" spans="1:18" s="461" customFormat="1">
      <c r="A1413" s="466" t="s">
        <v>319</v>
      </c>
      <c r="B1413" s="467" t="s">
        <v>881</v>
      </c>
      <c r="C1413" s="467" t="s">
        <v>338</v>
      </c>
      <c r="D1413" s="466" t="s">
        <v>882</v>
      </c>
      <c r="E1413" s="467">
        <v>201507</v>
      </c>
      <c r="F1413" s="468">
        <v>-156.82</v>
      </c>
      <c r="G1413" s="466">
        <v>3</v>
      </c>
      <c r="H1413" s="469">
        <v>1.3083000000000001E-3</v>
      </c>
      <c r="I1413" s="468">
        <v>-0.62</v>
      </c>
      <c r="J1413" s="471">
        <v>-2.46</v>
      </c>
      <c r="N1413" s="463"/>
      <c r="O1413" s="463"/>
      <c r="R1413" s="462"/>
    </row>
    <row r="1414" spans="1:18" s="461" customFormat="1">
      <c r="A1414" s="466" t="s">
        <v>319</v>
      </c>
      <c r="B1414" s="467" t="s">
        <v>883</v>
      </c>
      <c r="C1414" s="467" t="s">
        <v>338</v>
      </c>
      <c r="D1414" s="466" t="s">
        <v>884</v>
      </c>
      <c r="E1414" s="467">
        <v>201507</v>
      </c>
      <c r="F1414" s="468">
        <v>-141.93</v>
      </c>
      <c r="G1414" s="466">
        <v>3</v>
      </c>
      <c r="H1414" s="469">
        <v>1.3083000000000001E-3</v>
      </c>
      <c r="I1414" s="468">
        <v>-0.56000000000000005</v>
      </c>
      <c r="J1414" s="471">
        <v>-2.23</v>
      </c>
      <c r="N1414" s="463"/>
      <c r="O1414" s="463"/>
      <c r="R1414" s="462"/>
    </row>
    <row r="1415" spans="1:18" s="461" customFormat="1">
      <c r="A1415" s="466" t="s">
        <v>319</v>
      </c>
      <c r="B1415" s="467" t="s">
        <v>885</v>
      </c>
      <c r="C1415" s="467" t="s">
        <v>338</v>
      </c>
      <c r="D1415" s="466" t="s">
        <v>886</v>
      </c>
      <c r="E1415" s="467">
        <v>201507</v>
      </c>
      <c r="F1415" s="468">
        <v>2062.64</v>
      </c>
      <c r="G1415" s="466">
        <v>3</v>
      </c>
      <c r="H1415" s="469">
        <v>1.3083000000000001E-3</v>
      </c>
      <c r="I1415" s="468">
        <v>8.1</v>
      </c>
      <c r="J1415" s="471">
        <v>32.380000000000003</v>
      </c>
      <c r="N1415" s="463"/>
      <c r="O1415" s="463"/>
      <c r="R1415" s="462"/>
    </row>
    <row r="1416" spans="1:18" s="461" customFormat="1">
      <c r="A1416" s="466" t="s">
        <v>319</v>
      </c>
      <c r="B1416" s="467" t="s">
        <v>887</v>
      </c>
      <c r="C1416" s="467" t="s">
        <v>338</v>
      </c>
      <c r="D1416" s="466" t="s">
        <v>888</v>
      </c>
      <c r="E1416" s="467">
        <v>201507</v>
      </c>
      <c r="F1416" s="468">
        <v>-450.52</v>
      </c>
      <c r="G1416" s="466">
        <v>3</v>
      </c>
      <c r="H1416" s="469">
        <v>1.3083000000000001E-3</v>
      </c>
      <c r="I1416" s="468">
        <v>-1.77</v>
      </c>
      <c r="J1416" s="471">
        <v>-7.07</v>
      </c>
      <c r="N1416" s="463"/>
      <c r="O1416" s="463"/>
      <c r="R1416" s="462"/>
    </row>
    <row r="1417" spans="1:18" s="461" customFormat="1">
      <c r="A1417" s="466" t="s">
        <v>319</v>
      </c>
      <c r="B1417" s="467" t="s">
        <v>753</v>
      </c>
      <c r="C1417" s="467" t="s">
        <v>338</v>
      </c>
      <c r="D1417" s="466" t="s">
        <v>754</v>
      </c>
      <c r="E1417" s="467">
        <v>201507</v>
      </c>
      <c r="F1417" s="468">
        <v>-39.26</v>
      </c>
      <c r="G1417" s="466">
        <v>3</v>
      </c>
      <c r="H1417" s="469">
        <v>1.3083000000000001E-3</v>
      </c>
      <c r="I1417" s="468">
        <v>-0.15</v>
      </c>
      <c r="J1417" s="471">
        <v>-0.62</v>
      </c>
      <c r="N1417" s="463"/>
      <c r="O1417" s="463"/>
      <c r="R1417" s="462"/>
    </row>
    <row r="1418" spans="1:18" s="461" customFormat="1">
      <c r="A1418" s="466" t="s">
        <v>319</v>
      </c>
      <c r="B1418" s="467" t="s">
        <v>889</v>
      </c>
      <c r="C1418" s="467" t="s">
        <v>338</v>
      </c>
      <c r="D1418" s="466" t="s">
        <v>890</v>
      </c>
      <c r="E1418" s="467">
        <v>201507</v>
      </c>
      <c r="F1418" s="468">
        <v>-184.87</v>
      </c>
      <c r="G1418" s="466">
        <v>3</v>
      </c>
      <c r="H1418" s="469">
        <v>1.3083000000000001E-3</v>
      </c>
      <c r="I1418" s="468">
        <v>-0.73</v>
      </c>
      <c r="J1418" s="471">
        <v>-2.9</v>
      </c>
      <c r="N1418" s="463"/>
      <c r="O1418" s="463"/>
      <c r="R1418" s="462"/>
    </row>
    <row r="1419" spans="1:18" s="461" customFormat="1">
      <c r="A1419" s="466" t="s">
        <v>319</v>
      </c>
      <c r="B1419" s="467" t="s">
        <v>891</v>
      </c>
      <c r="C1419" s="467" t="s">
        <v>338</v>
      </c>
      <c r="D1419" s="466" t="s">
        <v>892</v>
      </c>
      <c r="E1419" s="467">
        <v>201507</v>
      </c>
      <c r="F1419" s="468">
        <v>-252.98</v>
      </c>
      <c r="G1419" s="466">
        <v>3</v>
      </c>
      <c r="H1419" s="469">
        <v>1.3083000000000001E-3</v>
      </c>
      <c r="I1419" s="468">
        <v>-0.99</v>
      </c>
      <c r="J1419" s="471">
        <v>-3.97</v>
      </c>
      <c r="N1419" s="463"/>
      <c r="O1419" s="463"/>
      <c r="R1419" s="462"/>
    </row>
    <row r="1420" spans="1:18" s="461" customFormat="1">
      <c r="A1420" s="466" t="s">
        <v>319</v>
      </c>
      <c r="B1420" s="467" t="s">
        <v>893</v>
      </c>
      <c r="C1420" s="467" t="s">
        <v>338</v>
      </c>
      <c r="D1420" s="466" t="s">
        <v>894</v>
      </c>
      <c r="E1420" s="467">
        <v>201507</v>
      </c>
      <c r="F1420" s="468">
        <v>-7278.33</v>
      </c>
      <c r="G1420" s="466">
        <v>3</v>
      </c>
      <c r="H1420" s="469">
        <v>1.3083000000000001E-3</v>
      </c>
      <c r="I1420" s="468">
        <v>-28.57</v>
      </c>
      <c r="J1420" s="471">
        <v>-114.27</v>
      </c>
      <c r="N1420" s="463"/>
      <c r="O1420" s="463"/>
      <c r="R1420" s="462"/>
    </row>
    <row r="1421" spans="1:18" s="461" customFormat="1">
      <c r="A1421" s="466" t="s">
        <v>319</v>
      </c>
      <c r="B1421" s="467" t="s">
        <v>926</v>
      </c>
      <c r="C1421" s="467" t="s">
        <v>429</v>
      </c>
      <c r="D1421" s="466" t="s">
        <v>927</v>
      </c>
      <c r="E1421" s="467">
        <v>201507</v>
      </c>
      <c r="F1421" s="468">
        <v>18980.5</v>
      </c>
      <c r="G1421" s="466">
        <v>3</v>
      </c>
      <c r="H1421" s="469">
        <v>1.3083000000000001E-3</v>
      </c>
      <c r="I1421" s="468">
        <v>74.5</v>
      </c>
      <c r="J1421" s="471">
        <v>297.99</v>
      </c>
      <c r="N1421" s="463"/>
      <c r="O1421" s="463"/>
      <c r="R1421" s="462"/>
    </row>
    <row r="1422" spans="1:18" s="461" customFormat="1">
      <c r="A1422" s="466" t="s">
        <v>319</v>
      </c>
      <c r="B1422" s="467" t="s">
        <v>336</v>
      </c>
      <c r="C1422" s="467" t="s">
        <v>335</v>
      </c>
      <c r="D1422" s="466" t="s">
        <v>337</v>
      </c>
      <c r="E1422" s="467">
        <v>201507</v>
      </c>
      <c r="F1422" s="468">
        <v>0.92</v>
      </c>
      <c r="G1422" s="466">
        <v>3</v>
      </c>
      <c r="H1422" s="469">
        <v>1.3083000000000001E-3</v>
      </c>
      <c r="I1422" s="468">
        <v>0</v>
      </c>
      <c r="J1422" s="471">
        <v>0.01</v>
      </c>
      <c r="N1422" s="463"/>
      <c r="O1422" s="463"/>
      <c r="R1422" s="462"/>
    </row>
    <row r="1423" spans="1:18" s="461" customFormat="1">
      <c r="A1423" s="466" t="s">
        <v>319</v>
      </c>
      <c r="B1423" s="467" t="s">
        <v>455</v>
      </c>
      <c r="C1423" s="467" t="s">
        <v>335</v>
      </c>
      <c r="D1423" s="466" t="s">
        <v>456</v>
      </c>
      <c r="E1423" s="467">
        <v>201507</v>
      </c>
      <c r="F1423" s="468">
        <v>0.38</v>
      </c>
      <c r="G1423" s="466">
        <v>3</v>
      </c>
      <c r="H1423" s="469">
        <v>1.3083000000000001E-3</v>
      </c>
      <c r="I1423" s="468">
        <v>0</v>
      </c>
      <c r="J1423" s="471">
        <v>0.01</v>
      </c>
      <c r="N1423" s="463"/>
      <c r="O1423" s="463"/>
      <c r="R1423" s="462"/>
    </row>
    <row r="1424" spans="1:18" s="461" customFormat="1">
      <c r="A1424" s="466" t="s">
        <v>319</v>
      </c>
      <c r="B1424" s="467" t="s">
        <v>457</v>
      </c>
      <c r="C1424" s="467" t="s">
        <v>335</v>
      </c>
      <c r="D1424" s="466" t="s">
        <v>458</v>
      </c>
      <c r="E1424" s="467">
        <v>201507</v>
      </c>
      <c r="F1424" s="468">
        <v>-0.2</v>
      </c>
      <c r="G1424" s="466">
        <v>3</v>
      </c>
      <c r="H1424" s="469">
        <v>1.3083000000000001E-3</v>
      </c>
      <c r="I1424" s="468">
        <v>0</v>
      </c>
      <c r="J1424" s="471">
        <v>0</v>
      </c>
      <c r="N1424" s="463"/>
      <c r="O1424" s="463"/>
      <c r="R1424" s="462"/>
    </row>
    <row r="1425" spans="1:18" s="461" customFormat="1">
      <c r="A1425" s="466" t="s">
        <v>319</v>
      </c>
      <c r="B1425" s="467" t="s">
        <v>698</v>
      </c>
      <c r="C1425" s="467" t="s">
        <v>335</v>
      </c>
      <c r="D1425" s="466" t="s">
        <v>699</v>
      </c>
      <c r="E1425" s="467">
        <v>201507</v>
      </c>
      <c r="F1425" s="468">
        <v>-1592.92</v>
      </c>
      <c r="G1425" s="466">
        <v>3</v>
      </c>
      <c r="H1425" s="469">
        <v>1.3083000000000001E-3</v>
      </c>
      <c r="I1425" s="468">
        <v>-6.25</v>
      </c>
      <c r="J1425" s="471">
        <v>-25.01</v>
      </c>
      <c r="N1425" s="463"/>
      <c r="O1425" s="463"/>
      <c r="R1425" s="462"/>
    </row>
    <row r="1426" spans="1:18" s="461" customFormat="1">
      <c r="A1426" s="466" t="s">
        <v>319</v>
      </c>
      <c r="B1426" s="467" t="s">
        <v>459</v>
      </c>
      <c r="C1426" s="467" t="s">
        <v>335</v>
      </c>
      <c r="D1426" s="466" t="s">
        <v>460</v>
      </c>
      <c r="E1426" s="467">
        <v>201507</v>
      </c>
      <c r="F1426" s="468">
        <v>1.1200000000000001</v>
      </c>
      <c r="G1426" s="466">
        <v>3</v>
      </c>
      <c r="H1426" s="469">
        <v>1.3083000000000001E-3</v>
      </c>
      <c r="I1426" s="468">
        <v>0</v>
      </c>
      <c r="J1426" s="471">
        <v>0.02</v>
      </c>
      <c r="N1426" s="463"/>
      <c r="O1426" s="463"/>
      <c r="R1426" s="462"/>
    </row>
    <row r="1427" spans="1:18" s="461" customFormat="1">
      <c r="A1427" s="466" t="s">
        <v>319</v>
      </c>
      <c r="B1427" s="467" t="s">
        <v>550</v>
      </c>
      <c r="C1427" s="467" t="s">
        <v>335</v>
      </c>
      <c r="D1427" s="466" t="s">
        <v>551</v>
      </c>
      <c r="E1427" s="467">
        <v>201507</v>
      </c>
      <c r="F1427" s="468">
        <v>-1.9</v>
      </c>
      <c r="G1427" s="466">
        <v>3</v>
      </c>
      <c r="H1427" s="469">
        <v>1.3083000000000001E-3</v>
      </c>
      <c r="I1427" s="468">
        <v>-0.01</v>
      </c>
      <c r="J1427" s="471">
        <v>-0.03</v>
      </c>
      <c r="N1427" s="463"/>
      <c r="O1427" s="463"/>
      <c r="R1427" s="462"/>
    </row>
    <row r="1428" spans="1:18" s="461" customFormat="1">
      <c r="A1428" s="466" t="s">
        <v>319</v>
      </c>
      <c r="B1428" s="467" t="s">
        <v>567</v>
      </c>
      <c r="C1428" s="467" t="s">
        <v>335</v>
      </c>
      <c r="D1428" s="466" t="s">
        <v>494</v>
      </c>
      <c r="E1428" s="467">
        <v>201507</v>
      </c>
      <c r="F1428" s="468">
        <v>-21.19</v>
      </c>
      <c r="G1428" s="466">
        <v>3</v>
      </c>
      <c r="H1428" s="469">
        <v>1.3083000000000001E-3</v>
      </c>
      <c r="I1428" s="468">
        <v>-0.08</v>
      </c>
      <c r="J1428" s="471">
        <v>-0.33</v>
      </c>
      <c r="N1428" s="463"/>
      <c r="O1428" s="463"/>
      <c r="R1428" s="462"/>
    </row>
    <row r="1429" spans="1:18" s="461" customFormat="1">
      <c r="A1429" s="466" t="s">
        <v>319</v>
      </c>
      <c r="B1429" s="467" t="s">
        <v>745</v>
      </c>
      <c r="C1429" s="467" t="s">
        <v>335</v>
      </c>
      <c r="D1429" s="466" t="s">
        <v>746</v>
      </c>
      <c r="E1429" s="467">
        <v>201507</v>
      </c>
      <c r="F1429" s="468">
        <v>-2699.12</v>
      </c>
      <c r="G1429" s="466">
        <v>3</v>
      </c>
      <c r="H1429" s="469">
        <v>1.3083000000000001E-3</v>
      </c>
      <c r="I1429" s="468">
        <v>-10.59</v>
      </c>
      <c r="J1429" s="471">
        <v>-42.38</v>
      </c>
      <c r="N1429" s="463"/>
      <c r="O1429" s="463"/>
      <c r="R1429" s="462"/>
    </row>
    <row r="1430" spans="1:18" s="461" customFormat="1">
      <c r="A1430" s="466" t="s">
        <v>319</v>
      </c>
      <c r="B1430" s="467" t="s">
        <v>815</v>
      </c>
      <c r="C1430" s="467" t="s">
        <v>335</v>
      </c>
      <c r="D1430" s="466" t="s">
        <v>816</v>
      </c>
      <c r="E1430" s="467">
        <v>201507</v>
      </c>
      <c r="F1430" s="468">
        <v>-4966.6099999999997</v>
      </c>
      <c r="G1430" s="466">
        <v>3</v>
      </c>
      <c r="H1430" s="469">
        <v>1.3083000000000001E-3</v>
      </c>
      <c r="I1430" s="468">
        <v>-19.489999999999998</v>
      </c>
      <c r="J1430" s="471">
        <v>-77.97</v>
      </c>
      <c r="N1430" s="463"/>
      <c r="O1430" s="463"/>
      <c r="R1430" s="462"/>
    </row>
    <row r="1431" spans="1:18" s="461" customFormat="1">
      <c r="A1431" s="466" t="s">
        <v>319</v>
      </c>
      <c r="B1431" s="467" t="s">
        <v>488</v>
      </c>
      <c r="C1431" s="467" t="s">
        <v>335</v>
      </c>
      <c r="D1431" s="466" t="s">
        <v>489</v>
      </c>
      <c r="E1431" s="467">
        <v>201507</v>
      </c>
      <c r="F1431" s="468">
        <v>-8.0500000000000007</v>
      </c>
      <c r="G1431" s="466">
        <v>3</v>
      </c>
      <c r="H1431" s="469">
        <v>1.3083000000000001E-3</v>
      </c>
      <c r="I1431" s="468">
        <v>-0.03</v>
      </c>
      <c r="J1431" s="471">
        <v>-0.13</v>
      </c>
      <c r="N1431" s="463"/>
      <c r="O1431" s="463"/>
      <c r="R1431" s="462"/>
    </row>
    <row r="1432" spans="1:18" s="461" customFormat="1">
      <c r="A1432" s="466" t="s">
        <v>319</v>
      </c>
      <c r="B1432" s="467" t="s">
        <v>560</v>
      </c>
      <c r="C1432" s="467" t="s">
        <v>335</v>
      </c>
      <c r="D1432" s="466" t="s">
        <v>561</v>
      </c>
      <c r="E1432" s="467">
        <v>201507</v>
      </c>
      <c r="F1432" s="468">
        <v>5.52</v>
      </c>
      <c r="G1432" s="466">
        <v>3</v>
      </c>
      <c r="H1432" s="469">
        <v>1.3083000000000001E-3</v>
      </c>
      <c r="I1432" s="468">
        <v>0.02</v>
      </c>
      <c r="J1432" s="471">
        <v>0.09</v>
      </c>
      <c r="N1432" s="463"/>
      <c r="O1432" s="463"/>
      <c r="R1432" s="462"/>
    </row>
    <row r="1433" spans="1:18" s="461" customFormat="1">
      <c r="A1433" s="466" t="s">
        <v>319</v>
      </c>
      <c r="B1433" s="467" t="s">
        <v>706</v>
      </c>
      <c r="C1433" s="467" t="s">
        <v>335</v>
      </c>
      <c r="D1433" s="466" t="s">
        <v>707</v>
      </c>
      <c r="E1433" s="467">
        <v>201507</v>
      </c>
      <c r="F1433" s="468">
        <v>-1342.54</v>
      </c>
      <c r="G1433" s="466">
        <v>3</v>
      </c>
      <c r="H1433" s="469">
        <v>1.3083000000000001E-3</v>
      </c>
      <c r="I1433" s="468">
        <v>-5.27</v>
      </c>
      <c r="J1433" s="471">
        <v>-21.08</v>
      </c>
      <c r="N1433" s="463"/>
      <c r="O1433" s="463"/>
      <c r="R1433" s="462"/>
    </row>
    <row r="1434" spans="1:18" s="461" customFormat="1">
      <c r="A1434" s="466" t="s">
        <v>319</v>
      </c>
      <c r="B1434" s="467" t="s">
        <v>461</v>
      </c>
      <c r="C1434" s="467" t="s">
        <v>335</v>
      </c>
      <c r="D1434" s="466" t="s">
        <v>462</v>
      </c>
      <c r="E1434" s="467">
        <v>201507</v>
      </c>
      <c r="F1434" s="468">
        <v>-7.83</v>
      </c>
      <c r="G1434" s="466">
        <v>3</v>
      </c>
      <c r="H1434" s="469">
        <v>1.3083000000000001E-3</v>
      </c>
      <c r="I1434" s="468">
        <v>-0.03</v>
      </c>
      <c r="J1434" s="471">
        <v>-0.12</v>
      </c>
      <c r="N1434" s="463"/>
      <c r="O1434" s="463"/>
      <c r="R1434" s="462"/>
    </row>
    <row r="1435" spans="1:18" s="461" customFormat="1">
      <c r="A1435" s="466" t="s">
        <v>319</v>
      </c>
      <c r="B1435" s="467" t="s">
        <v>568</v>
      </c>
      <c r="C1435" s="467" t="s">
        <v>335</v>
      </c>
      <c r="D1435" s="466" t="s">
        <v>495</v>
      </c>
      <c r="E1435" s="467">
        <v>201507</v>
      </c>
      <c r="F1435" s="468">
        <v>0.36</v>
      </c>
      <c r="G1435" s="466">
        <v>3</v>
      </c>
      <c r="H1435" s="469">
        <v>1.3083000000000001E-3</v>
      </c>
      <c r="I1435" s="468">
        <v>0</v>
      </c>
      <c r="J1435" s="471">
        <v>0.01</v>
      </c>
      <c r="N1435" s="463"/>
      <c r="O1435" s="463"/>
      <c r="R1435" s="462"/>
    </row>
    <row r="1436" spans="1:18" s="461" customFormat="1">
      <c r="A1436" s="466" t="s">
        <v>319</v>
      </c>
      <c r="B1436" s="467" t="s">
        <v>817</v>
      </c>
      <c r="C1436" s="467" t="s">
        <v>335</v>
      </c>
      <c r="D1436" s="466" t="s">
        <v>818</v>
      </c>
      <c r="E1436" s="467">
        <v>201507</v>
      </c>
      <c r="F1436" s="468">
        <v>-616.96</v>
      </c>
      <c r="G1436" s="466">
        <v>3</v>
      </c>
      <c r="H1436" s="469">
        <v>1.3083000000000001E-3</v>
      </c>
      <c r="I1436" s="468">
        <v>-2.42</v>
      </c>
      <c r="J1436" s="471">
        <v>-9.69</v>
      </c>
      <c r="N1436" s="463"/>
      <c r="O1436" s="463"/>
      <c r="R1436" s="462"/>
    </row>
    <row r="1437" spans="1:18" s="461" customFormat="1">
      <c r="A1437" s="466" t="s">
        <v>319</v>
      </c>
      <c r="B1437" s="467" t="s">
        <v>490</v>
      </c>
      <c r="C1437" s="467" t="s">
        <v>335</v>
      </c>
      <c r="D1437" s="466" t="s">
        <v>491</v>
      </c>
      <c r="E1437" s="467">
        <v>201507</v>
      </c>
      <c r="F1437" s="468">
        <v>-2.5099999999999998</v>
      </c>
      <c r="G1437" s="466">
        <v>3</v>
      </c>
      <c r="H1437" s="469">
        <v>1.3083000000000001E-3</v>
      </c>
      <c r="I1437" s="468">
        <v>-0.01</v>
      </c>
      <c r="J1437" s="471">
        <v>-0.04</v>
      </c>
      <c r="N1437" s="463"/>
      <c r="O1437" s="463"/>
      <c r="R1437" s="462"/>
    </row>
    <row r="1438" spans="1:18" s="461" customFormat="1">
      <c r="A1438" s="466" t="s">
        <v>319</v>
      </c>
      <c r="B1438" s="467" t="s">
        <v>819</v>
      </c>
      <c r="C1438" s="467" t="s">
        <v>335</v>
      </c>
      <c r="D1438" s="466" t="s">
        <v>820</v>
      </c>
      <c r="E1438" s="467">
        <v>201507</v>
      </c>
      <c r="F1438" s="468">
        <v>-3207.45</v>
      </c>
      <c r="G1438" s="466">
        <v>3</v>
      </c>
      <c r="H1438" s="469">
        <v>1.3083000000000001E-3</v>
      </c>
      <c r="I1438" s="468">
        <v>-12.59</v>
      </c>
      <c r="J1438" s="471">
        <v>-50.36</v>
      </c>
      <c r="N1438" s="463"/>
      <c r="O1438" s="463"/>
      <c r="R1438" s="462"/>
    </row>
    <row r="1439" spans="1:18" s="461" customFormat="1">
      <c r="A1439" s="466" t="s">
        <v>319</v>
      </c>
      <c r="B1439" s="467" t="s">
        <v>708</v>
      </c>
      <c r="C1439" s="467" t="s">
        <v>335</v>
      </c>
      <c r="D1439" s="466" t="s">
        <v>709</v>
      </c>
      <c r="E1439" s="467">
        <v>201507</v>
      </c>
      <c r="F1439" s="468">
        <v>-8.77</v>
      </c>
      <c r="G1439" s="466">
        <v>3</v>
      </c>
      <c r="H1439" s="469">
        <v>1.3083000000000001E-3</v>
      </c>
      <c r="I1439" s="468">
        <v>-0.03</v>
      </c>
      <c r="J1439" s="471">
        <v>-0.14000000000000001</v>
      </c>
      <c r="N1439" s="463"/>
      <c r="O1439" s="463"/>
      <c r="R1439" s="462"/>
    </row>
    <row r="1440" spans="1:18" s="461" customFormat="1">
      <c r="A1440" s="466" t="s">
        <v>319</v>
      </c>
      <c r="B1440" s="467" t="s">
        <v>710</v>
      </c>
      <c r="C1440" s="467" t="s">
        <v>335</v>
      </c>
      <c r="D1440" s="466" t="s">
        <v>711</v>
      </c>
      <c r="E1440" s="467">
        <v>201507</v>
      </c>
      <c r="F1440" s="468">
        <v>-1618.88</v>
      </c>
      <c r="G1440" s="466">
        <v>3</v>
      </c>
      <c r="H1440" s="469">
        <v>1.3083000000000001E-3</v>
      </c>
      <c r="I1440" s="468">
        <v>-6.35</v>
      </c>
      <c r="J1440" s="471">
        <v>-25.42</v>
      </c>
      <c r="N1440" s="463"/>
      <c r="O1440" s="463"/>
      <c r="R1440" s="462"/>
    </row>
    <row r="1441" spans="1:18" s="461" customFormat="1">
      <c r="A1441" s="466" t="s">
        <v>319</v>
      </c>
      <c r="B1441" s="467" t="s">
        <v>821</v>
      </c>
      <c r="C1441" s="467" t="s">
        <v>335</v>
      </c>
      <c r="D1441" s="466" t="s">
        <v>822</v>
      </c>
      <c r="E1441" s="467">
        <v>201507</v>
      </c>
      <c r="F1441" s="468">
        <v>-5027.1899999999996</v>
      </c>
      <c r="G1441" s="466">
        <v>3</v>
      </c>
      <c r="H1441" s="469">
        <v>1.3083000000000001E-3</v>
      </c>
      <c r="I1441" s="468">
        <v>-19.73</v>
      </c>
      <c r="J1441" s="471">
        <v>-78.92</v>
      </c>
      <c r="N1441" s="463"/>
      <c r="O1441" s="463"/>
      <c r="R1441" s="462"/>
    </row>
    <row r="1442" spans="1:18" s="461" customFormat="1">
      <c r="A1442" s="466" t="s">
        <v>319</v>
      </c>
      <c r="B1442" s="467" t="s">
        <v>823</v>
      </c>
      <c r="C1442" s="467" t="s">
        <v>335</v>
      </c>
      <c r="D1442" s="466" t="s">
        <v>824</v>
      </c>
      <c r="E1442" s="467">
        <v>201507</v>
      </c>
      <c r="F1442" s="468">
        <v>-9616.82</v>
      </c>
      <c r="G1442" s="466">
        <v>3</v>
      </c>
      <c r="H1442" s="469">
        <v>1.3083000000000001E-3</v>
      </c>
      <c r="I1442" s="468">
        <v>-37.75</v>
      </c>
      <c r="J1442" s="471">
        <v>-150.97999999999999</v>
      </c>
      <c r="N1442" s="463"/>
      <c r="O1442" s="463"/>
      <c r="R1442" s="462"/>
    </row>
    <row r="1443" spans="1:18" s="461" customFormat="1">
      <c r="A1443" s="466" t="s">
        <v>319</v>
      </c>
      <c r="B1443" s="467" t="s">
        <v>827</v>
      </c>
      <c r="C1443" s="467" t="s">
        <v>335</v>
      </c>
      <c r="D1443" s="466" t="s">
        <v>828</v>
      </c>
      <c r="E1443" s="467">
        <v>201507</v>
      </c>
      <c r="F1443" s="468">
        <v>-5956.4</v>
      </c>
      <c r="G1443" s="466">
        <v>3</v>
      </c>
      <c r="H1443" s="469">
        <v>1.3083000000000001E-3</v>
      </c>
      <c r="I1443" s="468">
        <v>-23.38</v>
      </c>
      <c r="J1443" s="471">
        <v>-93.51</v>
      </c>
      <c r="N1443" s="463"/>
      <c r="O1443" s="463"/>
      <c r="R1443" s="462"/>
    </row>
    <row r="1444" spans="1:18" s="461" customFormat="1">
      <c r="A1444" s="466" t="s">
        <v>319</v>
      </c>
      <c r="B1444" s="467" t="s">
        <v>562</v>
      </c>
      <c r="C1444" s="467" t="s">
        <v>335</v>
      </c>
      <c r="D1444" s="466" t="s">
        <v>563</v>
      </c>
      <c r="E1444" s="467">
        <v>201507</v>
      </c>
      <c r="F1444" s="468">
        <v>3.1</v>
      </c>
      <c r="G1444" s="466">
        <v>3</v>
      </c>
      <c r="H1444" s="469">
        <v>1.3083000000000001E-3</v>
      </c>
      <c r="I1444" s="468">
        <v>0.01</v>
      </c>
      <c r="J1444" s="471">
        <v>0.05</v>
      </c>
      <c r="N1444" s="463"/>
      <c r="O1444" s="463"/>
      <c r="R1444" s="462"/>
    </row>
    <row r="1445" spans="1:18" s="461" customFormat="1">
      <c r="A1445" s="466" t="s">
        <v>319</v>
      </c>
      <c r="B1445" s="467" t="s">
        <v>829</v>
      </c>
      <c r="C1445" s="467" t="s">
        <v>335</v>
      </c>
      <c r="D1445" s="466" t="s">
        <v>830</v>
      </c>
      <c r="E1445" s="467">
        <v>201507</v>
      </c>
      <c r="F1445" s="468">
        <v>-4245.88</v>
      </c>
      <c r="G1445" s="466">
        <v>3</v>
      </c>
      <c r="H1445" s="469">
        <v>1.3083000000000001E-3</v>
      </c>
      <c r="I1445" s="468">
        <v>-16.66</v>
      </c>
      <c r="J1445" s="471">
        <v>-66.66</v>
      </c>
      <c r="N1445" s="463"/>
      <c r="O1445" s="463"/>
      <c r="R1445" s="462"/>
    </row>
    <row r="1446" spans="1:18" s="461" customFormat="1">
      <c r="A1446" s="466" t="s">
        <v>319</v>
      </c>
      <c r="B1446" s="467" t="s">
        <v>712</v>
      </c>
      <c r="C1446" s="467" t="s">
        <v>335</v>
      </c>
      <c r="D1446" s="466" t="s">
        <v>713</v>
      </c>
      <c r="E1446" s="467">
        <v>201507</v>
      </c>
      <c r="F1446" s="468">
        <v>-235.25</v>
      </c>
      <c r="G1446" s="466">
        <v>3</v>
      </c>
      <c r="H1446" s="469">
        <v>1.3083000000000001E-3</v>
      </c>
      <c r="I1446" s="468">
        <v>-0.92</v>
      </c>
      <c r="J1446" s="471">
        <v>-3.69</v>
      </c>
      <c r="N1446" s="463"/>
      <c r="O1446" s="463"/>
      <c r="R1446" s="462"/>
    </row>
    <row r="1447" spans="1:18" s="461" customFormat="1">
      <c r="A1447" s="466" t="s">
        <v>319</v>
      </c>
      <c r="B1447" s="467" t="s">
        <v>714</v>
      </c>
      <c r="C1447" s="467" t="s">
        <v>335</v>
      </c>
      <c r="D1447" s="466" t="s">
        <v>715</v>
      </c>
      <c r="E1447" s="467">
        <v>201507</v>
      </c>
      <c r="F1447" s="468">
        <v>-1620.32</v>
      </c>
      <c r="G1447" s="466">
        <v>3</v>
      </c>
      <c r="H1447" s="469">
        <v>1.3083000000000001E-3</v>
      </c>
      <c r="I1447" s="468">
        <v>-6.36</v>
      </c>
      <c r="J1447" s="471">
        <v>-25.44</v>
      </c>
      <c r="N1447" s="463"/>
      <c r="O1447" s="463"/>
      <c r="R1447" s="462"/>
    </row>
    <row r="1448" spans="1:18" s="461" customFormat="1">
      <c r="A1448" s="466" t="s">
        <v>319</v>
      </c>
      <c r="B1448" s="467" t="s">
        <v>564</v>
      </c>
      <c r="C1448" s="467" t="s">
        <v>335</v>
      </c>
      <c r="D1448" s="466" t="s">
        <v>565</v>
      </c>
      <c r="E1448" s="467">
        <v>201507</v>
      </c>
      <c r="F1448" s="468">
        <v>11.06</v>
      </c>
      <c r="G1448" s="466">
        <v>3</v>
      </c>
      <c r="H1448" s="469">
        <v>1.3083000000000001E-3</v>
      </c>
      <c r="I1448" s="468">
        <v>0.04</v>
      </c>
      <c r="J1448" s="471">
        <v>0.17</v>
      </c>
      <c r="N1448" s="463"/>
      <c r="O1448" s="463"/>
      <c r="R1448" s="462"/>
    </row>
    <row r="1449" spans="1:18" s="461" customFormat="1">
      <c r="A1449" s="466" t="s">
        <v>319</v>
      </c>
      <c r="B1449" s="467" t="s">
        <v>569</v>
      </c>
      <c r="C1449" s="467" t="s">
        <v>335</v>
      </c>
      <c r="D1449" s="466" t="s">
        <v>496</v>
      </c>
      <c r="E1449" s="467">
        <v>201507</v>
      </c>
      <c r="F1449" s="468">
        <v>-0.24</v>
      </c>
      <c r="G1449" s="466">
        <v>3</v>
      </c>
      <c r="H1449" s="469">
        <v>1.3083000000000001E-3</v>
      </c>
      <c r="I1449" s="468">
        <v>0</v>
      </c>
      <c r="J1449" s="471">
        <v>0</v>
      </c>
      <c r="N1449" s="463"/>
      <c r="O1449" s="463"/>
      <c r="R1449" s="462"/>
    </row>
    <row r="1450" spans="1:18" s="461" customFormat="1">
      <c r="A1450" s="466" t="s">
        <v>319</v>
      </c>
      <c r="B1450" s="467" t="s">
        <v>716</v>
      </c>
      <c r="C1450" s="467" t="s">
        <v>335</v>
      </c>
      <c r="D1450" s="466" t="s">
        <v>717</v>
      </c>
      <c r="E1450" s="467">
        <v>201507</v>
      </c>
      <c r="F1450" s="468">
        <v>-22.58</v>
      </c>
      <c r="G1450" s="466">
        <v>3</v>
      </c>
      <c r="H1450" s="469">
        <v>1.3083000000000001E-3</v>
      </c>
      <c r="I1450" s="468">
        <v>-0.09</v>
      </c>
      <c r="J1450" s="471">
        <v>-0.35</v>
      </c>
      <c r="N1450" s="463"/>
      <c r="O1450" s="463"/>
      <c r="R1450" s="462"/>
    </row>
    <row r="1451" spans="1:18" s="461" customFormat="1">
      <c r="A1451" s="466" t="s">
        <v>319</v>
      </c>
      <c r="B1451" s="467" t="s">
        <v>847</v>
      </c>
      <c r="C1451" s="467" t="s">
        <v>335</v>
      </c>
      <c r="D1451" s="466" t="s">
        <v>848</v>
      </c>
      <c r="E1451" s="467">
        <v>201507</v>
      </c>
      <c r="F1451" s="468">
        <v>-1190.77</v>
      </c>
      <c r="G1451" s="466">
        <v>3</v>
      </c>
      <c r="H1451" s="469">
        <v>1.3083000000000001E-3</v>
      </c>
      <c r="I1451" s="468">
        <v>-4.67</v>
      </c>
      <c r="J1451" s="471">
        <v>-18.690000000000001</v>
      </c>
      <c r="N1451" s="463"/>
      <c r="O1451" s="463"/>
      <c r="R1451" s="462"/>
    </row>
    <row r="1452" spans="1:18" s="461" customFormat="1">
      <c r="A1452" s="466" t="s">
        <v>319</v>
      </c>
      <c r="B1452" s="467" t="s">
        <v>849</v>
      </c>
      <c r="C1452" s="467" t="s">
        <v>335</v>
      </c>
      <c r="D1452" s="466" t="s">
        <v>850</v>
      </c>
      <c r="E1452" s="467">
        <v>201507</v>
      </c>
      <c r="F1452" s="468">
        <v>-3510.43</v>
      </c>
      <c r="G1452" s="466">
        <v>3</v>
      </c>
      <c r="H1452" s="469">
        <v>1.3083000000000001E-3</v>
      </c>
      <c r="I1452" s="468">
        <v>-13.78</v>
      </c>
      <c r="J1452" s="471">
        <v>-55.11</v>
      </c>
      <c r="N1452" s="463"/>
      <c r="O1452" s="463"/>
      <c r="R1452" s="462"/>
    </row>
    <row r="1453" spans="1:18" s="461" customFormat="1">
      <c r="A1453" s="466" t="s">
        <v>319</v>
      </c>
      <c r="B1453" s="467" t="s">
        <v>718</v>
      </c>
      <c r="C1453" s="467" t="s">
        <v>335</v>
      </c>
      <c r="D1453" s="466" t="s">
        <v>719</v>
      </c>
      <c r="E1453" s="467">
        <v>201507</v>
      </c>
      <c r="F1453" s="468">
        <v>-1717.94</v>
      </c>
      <c r="G1453" s="466">
        <v>3</v>
      </c>
      <c r="H1453" s="469">
        <v>1.3083000000000001E-3</v>
      </c>
      <c r="I1453" s="468">
        <v>-6.74</v>
      </c>
      <c r="J1453" s="471">
        <v>-26.97</v>
      </c>
      <c r="N1453" s="463"/>
      <c r="O1453" s="463"/>
      <c r="R1453" s="462"/>
    </row>
    <row r="1454" spans="1:18" s="461" customFormat="1">
      <c r="A1454" s="466" t="s">
        <v>319</v>
      </c>
      <c r="B1454" s="467" t="s">
        <v>859</v>
      </c>
      <c r="C1454" s="467" t="s">
        <v>335</v>
      </c>
      <c r="D1454" s="466" t="s">
        <v>860</v>
      </c>
      <c r="E1454" s="467">
        <v>201507</v>
      </c>
      <c r="F1454" s="468">
        <v>-7390.84</v>
      </c>
      <c r="G1454" s="466">
        <v>3</v>
      </c>
      <c r="H1454" s="469">
        <v>1.3083000000000001E-3</v>
      </c>
      <c r="I1454" s="468">
        <v>-29.01</v>
      </c>
      <c r="J1454" s="471">
        <v>-116.03</v>
      </c>
      <c r="N1454" s="463"/>
      <c r="O1454" s="463"/>
      <c r="R1454" s="462"/>
    </row>
    <row r="1455" spans="1:18" s="461" customFormat="1">
      <c r="A1455" s="466" t="s">
        <v>319</v>
      </c>
      <c r="B1455" s="467" t="s">
        <v>861</v>
      </c>
      <c r="C1455" s="467" t="s">
        <v>335</v>
      </c>
      <c r="D1455" s="466" t="s">
        <v>862</v>
      </c>
      <c r="E1455" s="467">
        <v>201507</v>
      </c>
      <c r="F1455" s="468">
        <v>-4563.25</v>
      </c>
      <c r="G1455" s="466">
        <v>3</v>
      </c>
      <c r="H1455" s="469">
        <v>1.3083000000000001E-3</v>
      </c>
      <c r="I1455" s="468">
        <v>-17.91</v>
      </c>
      <c r="J1455" s="471">
        <v>-71.64</v>
      </c>
      <c r="N1455" s="463"/>
      <c r="O1455" s="463"/>
      <c r="R1455" s="462"/>
    </row>
    <row r="1456" spans="1:18" s="461" customFormat="1">
      <c r="A1456" s="466" t="s">
        <v>319</v>
      </c>
      <c r="B1456" s="467" t="s">
        <v>863</v>
      </c>
      <c r="C1456" s="467" t="s">
        <v>335</v>
      </c>
      <c r="D1456" s="466" t="s">
        <v>864</v>
      </c>
      <c r="E1456" s="467">
        <v>201507</v>
      </c>
      <c r="F1456" s="468">
        <v>-1051.99</v>
      </c>
      <c r="G1456" s="466">
        <v>3</v>
      </c>
      <c r="H1456" s="469">
        <v>1.3083000000000001E-3</v>
      </c>
      <c r="I1456" s="468">
        <v>-4.13</v>
      </c>
      <c r="J1456" s="471">
        <v>-16.52</v>
      </c>
      <c r="N1456" s="463"/>
      <c r="O1456" s="463"/>
      <c r="R1456" s="462"/>
    </row>
    <row r="1457" spans="1:18" s="461" customFormat="1">
      <c r="A1457" s="466" t="s">
        <v>319</v>
      </c>
      <c r="B1457" s="467" t="s">
        <v>731</v>
      </c>
      <c r="C1457" s="467" t="s">
        <v>338</v>
      </c>
      <c r="D1457" s="466" t="s">
        <v>732</v>
      </c>
      <c r="E1457" s="467">
        <v>201507</v>
      </c>
      <c r="F1457" s="468">
        <v>-11.26</v>
      </c>
      <c r="G1457" s="466">
        <v>3</v>
      </c>
      <c r="H1457" s="469">
        <v>1.3083000000000001E-3</v>
      </c>
      <c r="I1457" s="468">
        <v>-0.04</v>
      </c>
      <c r="J1457" s="471">
        <v>-0.18</v>
      </c>
      <c r="N1457" s="463"/>
      <c r="O1457" s="463"/>
      <c r="R1457" s="462"/>
    </row>
    <row r="1458" spans="1:18" s="461" customFormat="1">
      <c r="A1458" s="466" t="s">
        <v>319</v>
      </c>
      <c r="B1458" s="467" t="s">
        <v>501</v>
      </c>
      <c r="C1458" s="467" t="s">
        <v>338</v>
      </c>
      <c r="D1458" s="466" t="s">
        <v>808</v>
      </c>
      <c r="E1458" s="467">
        <v>201507</v>
      </c>
      <c r="F1458" s="468">
        <v>0.03</v>
      </c>
      <c r="G1458" s="466">
        <v>3</v>
      </c>
      <c r="H1458" s="469">
        <v>1.3083000000000001E-3</v>
      </c>
      <c r="I1458" s="468">
        <v>0</v>
      </c>
      <c r="J1458" s="471">
        <v>0</v>
      </c>
      <c r="N1458" s="463"/>
      <c r="O1458" s="463"/>
      <c r="R1458" s="462"/>
    </row>
    <row r="1459" spans="1:18" s="461" customFormat="1">
      <c r="A1459" s="466" t="s">
        <v>319</v>
      </c>
      <c r="B1459" s="467" t="s">
        <v>810</v>
      </c>
      <c r="C1459" s="467" t="s">
        <v>338</v>
      </c>
      <c r="D1459" s="466" t="s">
        <v>809</v>
      </c>
      <c r="E1459" s="467">
        <v>201507</v>
      </c>
      <c r="F1459" s="468">
        <v>-75.36</v>
      </c>
      <c r="G1459" s="466">
        <v>3</v>
      </c>
      <c r="H1459" s="469">
        <v>1.3083000000000001E-3</v>
      </c>
      <c r="I1459" s="468">
        <v>-0.3</v>
      </c>
      <c r="J1459" s="471">
        <v>-1.18</v>
      </c>
      <c r="N1459" s="463"/>
      <c r="O1459" s="463"/>
      <c r="R1459" s="462"/>
    </row>
    <row r="1460" spans="1:18" s="461" customFormat="1">
      <c r="A1460" s="466" t="s">
        <v>319</v>
      </c>
      <c r="B1460" s="467" t="s">
        <v>505</v>
      </c>
      <c r="C1460" s="467" t="s">
        <v>338</v>
      </c>
      <c r="D1460" s="466" t="s">
        <v>506</v>
      </c>
      <c r="E1460" s="467">
        <v>201507</v>
      </c>
      <c r="F1460" s="468">
        <v>-1.57</v>
      </c>
      <c r="G1460" s="466">
        <v>3</v>
      </c>
      <c r="H1460" s="469">
        <v>1.3083000000000001E-3</v>
      </c>
      <c r="I1460" s="468">
        <v>-0.01</v>
      </c>
      <c r="J1460" s="471">
        <v>-0.02</v>
      </c>
      <c r="N1460" s="463"/>
      <c r="O1460" s="463"/>
      <c r="R1460" s="462"/>
    </row>
    <row r="1461" spans="1:18" s="461" customFormat="1">
      <c r="A1461" s="466" t="s">
        <v>319</v>
      </c>
      <c r="B1461" s="467" t="s">
        <v>507</v>
      </c>
      <c r="C1461" s="467" t="s">
        <v>338</v>
      </c>
      <c r="D1461" s="466" t="s">
        <v>508</v>
      </c>
      <c r="E1461" s="467">
        <v>201507</v>
      </c>
      <c r="F1461" s="468">
        <v>-0.05</v>
      </c>
      <c r="G1461" s="466">
        <v>3</v>
      </c>
      <c r="H1461" s="469">
        <v>1.3083000000000001E-3</v>
      </c>
      <c r="I1461" s="468">
        <v>0</v>
      </c>
      <c r="J1461" s="471">
        <v>0</v>
      </c>
      <c r="N1461" s="463"/>
      <c r="O1461" s="463"/>
      <c r="R1461" s="462"/>
    </row>
    <row r="1462" spans="1:18" s="461" customFormat="1">
      <c r="A1462" s="466" t="s">
        <v>319</v>
      </c>
      <c r="B1462" s="467" t="s">
        <v>509</v>
      </c>
      <c r="C1462" s="467" t="s">
        <v>338</v>
      </c>
      <c r="D1462" s="466" t="s">
        <v>510</v>
      </c>
      <c r="E1462" s="467">
        <v>201507</v>
      </c>
      <c r="F1462" s="468">
        <v>-0.05</v>
      </c>
      <c r="G1462" s="466">
        <v>3</v>
      </c>
      <c r="H1462" s="469">
        <v>1.3083000000000001E-3</v>
      </c>
      <c r="I1462" s="468">
        <v>0</v>
      </c>
      <c r="J1462" s="471">
        <v>0</v>
      </c>
      <c r="N1462" s="463"/>
      <c r="O1462" s="463"/>
      <c r="R1462" s="462"/>
    </row>
    <row r="1463" spans="1:18" s="461" customFormat="1">
      <c r="A1463" s="466" t="s">
        <v>319</v>
      </c>
      <c r="B1463" s="467" t="s">
        <v>511</v>
      </c>
      <c r="C1463" s="467" t="s">
        <v>338</v>
      </c>
      <c r="D1463" s="466" t="s">
        <v>512</v>
      </c>
      <c r="E1463" s="467">
        <v>201507</v>
      </c>
      <c r="F1463" s="468">
        <v>-7.0000000000000007E-2</v>
      </c>
      <c r="G1463" s="466">
        <v>3</v>
      </c>
      <c r="H1463" s="469">
        <v>1.3083000000000001E-3</v>
      </c>
      <c r="I1463" s="468">
        <v>0</v>
      </c>
      <c r="J1463" s="471">
        <v>0</v>
      </c>
      <c r="N1463" s="463"/>
      <c r="O1463" s="463"/>
      <c r="R1463" s="462"/>
    </row>
    <row r="1464" spans="1:18" s="461" customFormat="1">
      <c r="A1464" s="466" t="s">
        <v>319</v>
      </c>
      <c r="B1464" s="467" t="s">
        <v>513</v>
      </c>
      <c r="C1464" s="467" t="s">
        <v>338</v>
      </c>
      <c r="D1464" s="466" t="s">
        <v>514</v>
      </c>
      <c r="E1464" s="467">
        <v>201507</v>
      </c>
      <c r="F1464" s="468">
        <v>-0.1</v>
      </c>
      <c r="G1464" s="466">
        <v>3</v>
      </c>
      <c r="H1464" s="469">
        <v>1.3083000000000001E-3</v>
      </c>
      <c r="I1464" s="468">
        <v>0</v>
      </c>
      <c r="J1464" s="471">
        <v>0</v>
      </c>
      <c r="N1464" s="463"/>
      <c r="O1464" s="463"/>
      <c r="R1464" s="462"/>
    </row>
    <row r="1465" spans="1:18" s="461" customFormat="1">
      <c r="A1465" s="466" t="s">
        <v>319</v>
      </c>
      <c r="B1465" s="467" t="s">
        <v>733</v>
      </c>
      <c r="C1465" s="467" t="s">
        <v>338</v>
      </c>
      <c r="D1465" s="466" t="s">
        <v>734</v>
      </c>
      <c r="E1465" s="467">
        <v>201507</v>
      </c>
      <c r="F1465" s="468">
        <v>0.28999999999999998</v>
      </c>
      <c r="G1465" s="466">
        <v>3</v>
      </c>
      <c r="H1465" s="469">
        <v>1.3083000000000001E-3</v>
      </c>
      <c r="I1465" s="468">
        <v>0</v>
      </c>
      <c r="J1465" s="471">
        <v>0</v>
      </c>
      <c r="N1465" s="463"/>
      <c r="O1465" s="463"/>
      <c r="R1465" s="462"/>
    </row>
    <row r="1466" spans="1:18" s="461" customFormat="1">
      <c r="A1466" s="466" t="s">
        <v>319</v>
      </c>
      <c r="B1466" s="467" t="s">
        <v>515</v>
      </c>
      <c r="C1466" s="467" t="s">
        <v>338</v>
      </c>
      <c r="D1466" s="466" t="s">
        <v>516</v>
      </c>
      <c r="E1466" s="467">
        <v>201507</v>
      </c>
      <c r="F1466" s="468">
        <v>-0.52</v>
      </c>
      <c r="G1466" s="466">
        <v>3</v>
      </c>
      <c r="H1466" s="469">
        <v>1.3083000000000001E-3</v>
      </c>
      <c r="I1466" s="468">
        <v>0</v>
      </c>
      <c r="J1466" s="471">
        <v>-0.01</v>
      </c>
      <c r="N1466" s="463"/>
      <c r="O1466" s="463"/>
      <c r="R1466" s="462"/>
    </row>
    <row r="1467" spans="1:18" s="461" customFormat="1">
      <c r="A1467" s="466" t="s">
        <v>319</v>
      </c>
      <c r="B1467" s="467" t="s">
        <v>700</v>
      </c>
      <c r="C1467" s="467" t="s">
        <v>338</v>
      </c>
      <c r="D1467" s="466" t="s">
        <v>701</v>
      </c>
      <c r="E1467" s="467">
        <v>201507</v>
      </c>
      <c r="F1467" s="468">
        <v>-0.56000000000000005</v>
      </c>
      <c r="G1467" s="466">
        <v>3</v>
      </c>
      <c r="H1467" s="469">
        <v>1.3083000000000001E-3</v>
      </c>
      <c r="I1467" s="468">
        <v>0</v>
      </c>
      <c r="J1467" s="471">
        <v>-0.01</v>
      </c>
      <c r="N1467" s="463"/>
      <c r="O1467" s="463"/>
      <c r="R1467" s="462"/>
    </row>
    <row r="1468" spans="1:18" s="461" customFormat="1">
      <c r="A1468" s="466" t="s">
        <v>319</v>
      </c>
      <c r="B1468" s="467" t="s">
        <v>735</v>
      </c>
      <c r="C1468" s="467" t="s">
        <v>338</v>
      </c>
      <c r="D1468" s="466" t="s">
        <v>811</v>
      </c>
      <c r="E1468" s="467">
        <v>201507</v>
      </c>
      <c r="F1468" s="468">
        <v>-2.94</v>
      </c>
      <c r="G1468" s="466">
        <v>3</v>
      </c>
      <c r="H1468" s="469">
        <v>1.3083000000000001E-3</v>
      </c>
      <c r="I1468" s="468">
        <v>-0.01</v>
      </c>
      <c r="J1468" s="471">
        <v>-0.05</v>
      </c>
      <c r="N1468" s="463"/>
      <c r="O1468" s="463"/>
      <c r="R1468" s="462"/>
    </row>
    <row r="1469" spans="1:18" s="461" customFormat="1">
      <c r="A1469" s="466" t="s">
        <v>319</v>
      </c>
      <c r="B1469" s="467" t="s">
        <v>517</v>
      </c>
      <c r="C1469" s="467" t="s">
        <v>338</v>
      </c>
      <c r="D1469" s="466" t="s">
        <v>518</v>
      </c>
      <c r="E1469" s="467">
        <v>201507</v>
      </c>
      <c r="F1469" s="468">
        <v>0.05</v>
      </c>
      <c r="G1469" s="466">
        <v>3</v>
      </c>
      <c r="H1469" s="469">
        <v>1.3083000000000001E-3</v>
      </c>
      <c r="I1469" s="468">
        <v>0</v>
      </c>
      <c r="J1469" s="471">
        <v>0</v>
      </c>
      <c r="N1469" s="463"/>
      <c r="O1469" s="463"/>
      <c r="R1469" s="462"/>
    </row>
    <row r="1470" spans="1:18" s="461" customFormat="1">
      <c r="A1470" s="466" t="s">
        <v>319</v>
      </c>
      <c r="B1470" s="467" t="s">
        <v>737</v>
      </c>
      <c r="C1470" s="467" t="s">
        <v>338</v>
      </c>
      <c r="D1470" s="466" t="s">
        <v>738</v>
      </c>
      <c r="E1470" s="467">
        <v>201507</v>
      </c>
      <c r="F1470" s="468">
        <v>-0.87</v>
      </c>
      <c r="G1470" s="466">
        <v>3</v>
      </c>
      <c r="H1470" s="469">
        <v>1.3083000000000001E-3</v>
      </c>
      <c r="I1470" s="468">
        <v>0</v>
      </c>
      <c r="J1470" s="471">
        <v>-0.01</v>
      </c>
      <c r="N1470" s="463"/>
      <c r="O1470" s="463"/>
      <c r="R1470" s="462"/>
    </row>
    <row r="1471" spans="1:18" s="461" customFormat="1">
      <c r="A1471" s="466" t="s">
        <v>319</v>
      </c>
      <c r="B1471" s="467" t="s">
        <v>519</v>
      </c>
      <c r="C1471" s="467" t="s">
        <v>338</v>
      </c>
      <c r="D1471" s="466" t="s">
        <v>520</v>
      </c>
      <c r="E1471" s="467">
        <v>201507</v>
      </c>
      <c r="F1471" s="468">
        <v>-0.05</v>
      </c>
      <c r="G1471" s="466">
        <v>3</v>
      </c>
      <c r="H1471" s="469">
        <v>1.3083000000000001E-3</v>
      </c>
      <c r="I1471" s="468">
        <v>0</v>
      </c>
      <c r="J1471" s="471">
        <v>0</v>
      </c>
      <c r="N1471" s="463"/>
      <c r="O1471" s="463"/>
      <c r="R1471" s="462"/>
    </row>
    <row r="1472" spans="1:18" s="461" customFormat="1">
      <c r="A1472" s="466" t="s">
        <v>319</v>
      </c>
      <c r="B1472" s="467" t="s">
        <v>739</v>
      </c>
      <c r="C1472" s="467" t="s">
        <v>338</v>
      </c>
      <c r="D1472" s="466" t="s">
        <v>740</v>
      </c>
      <c r="E1472" s="467">
        <v>201507</v>
      </c>
      <c r="F1472" s="468">
        <v>-12.59</v>
      </c>
      <c r="G1472" s="466">
        <v>3</v>
      </c>
      <c r="H1472" s="469">
        <v>1.3083000000000001E-3</v>
      </c>
      <c r="I1472" s="468">
        <v>-0.05</v>
      </c>
      <c r="J1472" s="471">
        <v>-0.2</v>
      </c>
      <c r="N1472" s="463"/>
      <c r="O1472" s="463"/>
      <c r="R1472" s="462"/>
    </row>
    <row r="1473" spans="1:18" s="461" customFormat="1">
      <c r="A1473" s="466" t="s">
        <v>319</v>
      </c>
      <c r="B1473" s="467" t="s">
        <v>521</v>
      </c>
      <c r="C1473" s="467" t="s">
        <v>338</v>
      </c>
      <c r="D1473" s="466" t="s">
        <v>522</v>
      </c>
      <c r="E1473" s="467">
        <v>201507</v>
      </c>
      <c r="F1473" s="468">
        <v>-0.03</v>
      </c>
      <c r="G1473" s="466">
        <v>3</v>
      </c>
      <c r="H1473" s="469">
        <v>1.3083000000000001E-3</v>
      </c>
      <c r="I1473" s="468">
        <v>0</v>
      </c>
      <c r="J1473" s="471">
        <v>0</v>
      </c>
      <c r="N1473" s="463"/>
      <c r="O1473" s="463"/>
      <c r="R1473" s="462"/>
    </row>
    <row r="1474" spans="1:18" s="461" customFormat="1">
      <c r="A1474" s="466" t="s">
        <v>319</v>
      </c>
      <c r="B1474" s="467" t="s">
        <v>572</v>
      </c>
      <c r="C1474" s="467" t="s">
        <v>338</v>
      </c>
      <c r="D1474" s="466" t="s">
        <v>573</v>
      </c>
      <c r="E1474" s="467">
        <v>201507</v>
      </c>
      <c r="F1474" s="468">
        <v>-2.3199999999999998</v>
      </c>
      <c r="G1474" s="466">
        <v>3</v>
      </c>
      <c r="H1474" s="469">
        <v>1.3083000000000001E-3</v>
      </c>
      <c r="I1474" s="468">
        <v>-0.01</v>
      </c>
      <c r="J1474" s="471">
        <v>-0.04</v>
      </c>
      <c r="N1474" s="463"/>
      <c r="O1474" s="463"/>
      <c r="R1474" s="462"/>
    </row>
    <row r="1475" spans="1:18" s="461" customFormat="1">
      <c r="A1475" s="466" t="s">
        <v>319</v>
      </c>
      <c r="B1475" s="467" t="s">
        <v>702</v>
      </c>
      <c r="C1475" s="467" t="s">
        <v>338</v>
      </c>
      <c r="D1475" s="466" t="s">
        <v>703</v>
      </c>
      <c r="E1475" s="467">
        <v>201507</v>
      </c>
      <c r="F1475" s="468">
        <v>0.06</v>
      </c>
      <c r="G1475" s="466">
        <v>3</v>
      </c>
      <c r="H1475" s="469">
        <v>1.3083000000000001E-3</v>
      </c>
      <c r="I1475" s="468">
        <v>0</v>
      </c>
      <c r="J1475" s="471">
        <v>0</v>
      </c>
      <c r="N1475" s="463"/>
      <c r="O1475" s="463"/>
      <c r="R1475" s="462"/>
    </row>
    <row r="1476" spans="1:18" s="461" customFormat="1">
      <c r="A1476" s="466" t="s">
        <v>319</v>
      </c>
      <c r="B1476" s="467" t="s">
        <v>525</v>
      </c>
      <c r="C1476" s="467" t="s">
        <v>338</v>
      </c>
      <c r="D1476" s="466" t="s">
        <v>526</v>
      </c>
      <c r="E1476" s="467">
        <v>201507</v>
      </c>
      <c r="F1476" s="468">
        <v>0.04</v>
      </c>
      <c r="G1476" s="466">
        <v>3</v>
      </c>
      <c r="H1476" s="469">
        <v>1.3083000000000001E-3</v>
      </c>
      <c r="I1476" s="468">
        <v>0</v>
      </c>
      <c r="J1476" s="471">
        <v>0</v>
      </c>
      <c r="N1476" s="463"/>
      <c r="O1476" s="463"/>
      <c r="R1476" s="462"/>
    </row>
    <row r="1477" spans="1:18" s="461" customFormat="1">
      <c r="A1477" s="466" t="s">
        <v>319</v>
      </c>
      <c r="B1477" s="467" t="s">
        <v>483</v>
      </c>
      <c r="C1477" s="467" t="s">
        <v>338</v>
      </c>
      <c r="D1477" s="466" t="s">
        <v>484</v>
      </c>
      <c r="E1477" s="467">
        <v>201507</v>
      </c>
      <c r="F1477" s="468">
        <v>-0.03</v>
      </c>
      <c r="G1477" s="466">
        <v>3</v>
      </c>
      <c r="H1477" s="469">
        <v>1.3083000000000001E-3</v>
      </c>
      <c r="I1477" s="468">
        <v>0</v>
      </c>
      <c r="J1477" s="471">
        <v>0</v>
      </c>
      <c r="N1477" s="463"/>
      <c r="O1477" s="463"/>
      <c r="R1477" s="462"/>
    </row>
    <row r="1478" spans="1:18" s="461" customFormat="1">
      <c r="A1478" s="466" t="s">
        <v>319</v>
      </c>
      <c r="B1478" s="467" t="s">
        <v>528</v>
      </c>
      <c r="C1478" s="467" t="s">
        <v>338</v>
      </c>
      <c r="D1478" s="466" t="s">
        <v>529</v>
      </c>
      <c r="E1478" s="467">
        <v>201507</v>
      </c>
      <c r="F1478" s="468">
        <v>-0.53</v>
      </c>
      <c r="G1478" s="466">
        <v>3</v>
      </c>
      <c r="H1478" s="469">
        <v>1.3083000000000001E-3</v>
      </c>
      <c r="I1478" s="468">
        <v>0</v>
      </c>
      <c r="J1478" s="471">
        <v>-0.01</v>
      </c>
      <c r="N1478" s="463"/>
      <c r="O1478" s="463"/>
      <c r="R1478" s="462"/>
    </row>
    <row r="1479" spans="1:18" s="461" customFormat="1">
      <c r="A1479" s="466" t="s">
        <v>319</v>
      </c>
      <c r="B1479" s="467" t="s">
        <v>530</v>
      </c>
      <c r="C1479" s="467" t="s">
        <v>338</v>
      </c>
      <c r="D1479" s="466" t="s">
        <v>531</v>
      </c>
      <c r="E1479" s="467">
        <v>201507</v>
      </c>
      <c r="F1479" s="468">
        <v>0.04</v>
      </c>
      <c r="G1479" s="466">
        <v>3</v>
      </c>
      <c r="H1479" s="469">
        <v>1.3083000000000001E-3</v>
      </c>
      <c r="I1479" s="468">
        <v>0</v>
      </c>
      <c r="J1479" s="471">
        <v>0</v>
      </c>
      <c r="N1479" s="463"/>
      <c r="O1479" s="463"/>
      <c r="R1479" s="462"/>
    </row>
    <row r="1480" spans="1:18" s="461" customFormat="1">
      <c r="A1480" s="466" t="s">
        <v>319</v>
      </c>
      <c r="B1480" s="467" t="s">
        <v>532</v>
      </c>
      <c r="C1480" s="467" t="s">
        <v>338</v>
      </c>
      <c r="D1480" s="466" t="s">
        <v>533</v>
      </c>
      <c r="E1480" s="467">
        <v>201507</v>
      </c>
      <c r="F1480" s="468">
        <v>0.21</v>
      </c>
      <c r="G1480" s="466">
        <v>3</v>
      </c>
      <c r="H1480" s="469">
        <v>1.3083000000000001E-3</v>
      </c>
      <c r="I1480" s="468">
        <v>0</v>
      </c>
      <c r="J1480" s="471">
        <v>0</v>
      </c>
      <c r="N1480" s="463"/>
      <c r="O1480" s="463"/>
      <c r="R1480" s="462"/>
    </row>
    <row r="1481" spans="1:18" s="461" customFormat="1">
      <c r="A1481" s="466" t="s">
        <v>319</v>
      </c>
      <c r="B1481" s="467" t="s">
        <v>536</v>
      </c>
      <c r="C1481" s="467" t="s">
        <v>338</v>
      </c>
      <c r="D1481" s="466" t="s">
        <v>537</v>
      </c>
      <c r="E1481" s="467">
        <v>201507</v>
      </c>
      <c r="F1481" s="468">
        <v>0.08</v>
      </c>
      <c r="G1481" s="466">
        <v>3</v>
      </c>
      <c r="H1481" s="469">
        <v>1.3083000000000001E-3</v>
      </c>
      <c r="I1481" s="468">
        <v>0</v>
      </c>
      <c r="J1481" s="471">
        <v>0</v>
      </c>
      <c r="N1481" s="463"/>
      <c r="O1481" s="463"/>
      <c r="R1481" s="462"/>
    </row>
    <row r="1482" spans="1:18" s="461" customFormat="1">
      <c r="A1482" s="466" t="s">
        <v>319</v>
      </c>
      <c r="B1482" s="467" t="s">
        <v>538</v>
      </c>
      <c r="C1482" s="467" t="s">
        <v>338</v>
      </c>
      <c r="D1482" s="466" t="s">
        <v>539</v>
      </c>
      <c r="E1482" s="467">
        <v>201507</v>
      </c>
      <c r="F1482" s="468">
        <v>0.01</v>
      </c>
      <c r="G1482" s="466">
        <v>3</v>
      </c>
      <c r="H1482" s="469">
        <v>1.3083000000000001E-3</v>
      </c>
      <c r="I1482" s="468">
        <v>0</v>
      </c>
      <c r="J1482" s="471">
        <v>0</v>
      </c>
      <c r="N1482" s="463"/>
      <c r="O1482" s="463"/>
      <c r="R1482" s="462"/>
    </row>
    <row r="1483" spans="1:18" s="461" customFormat="1">
      <c r="A1483" s="466" t="s">
        <v>319</v>
      </c>
      <c r="B1483" s="467" t="s">
        <v>540</v>
      </c>
      <c r="C1483" s="467" t="s">
        <v>338</v>
      </c>
      <c r="D1483" s="466" t="s">
        <v>541</v>
      </c>
      <c r="E1483" s="467">
        <v>201507</v>
      </c>
      <c r="F1483" s="468">
        <v>-0.36</v>
      </c>
      <c r="G1483" s="466">
        <v>3</v>
      </c>
      <c r="H1483" s="469">
        <v>1.3083000000000001E-3</v>
      </c>
      <c r="I1483" s="468">
        <v>0</v>
      </c>
      <c r="J1483" s="471">
        <v>-0.01</v>
      </c>
      <c r="N1483" s="463"/>
      <c r="O1483" s="463"/>
      <c r="R1483" s="462"/>
    </row>
    <row r="1484" spans="1:18" s="461" customFormat="1">
      <c r="A1484" s="466" t="s">
        <v>319</v>
      </c>
      <c r="B1484" s="467" t="s">
        <v>542</v>
      </c>
      <c r="C1484" s="467" t="s">
        <v>338</v>
      </c>
      <c r="D1484" s="466" t="s">
        <v>543</v>
      </c>
      <c r="E1484" s="467">
        <v>201507</v>
      </c>
      <c r="F1484" s="468">
        <v>0.19</v>
      </c>
      <c r="G1484" s="466">
        <v>3</v>
      </c>
      <c r="H1484" s="469">
        <v>1.3083000000000001E-3</v>
      </c>
      <c r="I1484" s="468">
        <v>0</v>
      </c>
      <c r="J1484" s="471">
        <v>0</v>
      </c>
      <c r="N1484" s="463"/>
      <c r="O1484" s="463"/>
      <c r="R1484" s="462"/>
    </row>
    <row r="1485" spans="1:18" s="461" customFormat="1">
      <c r="A1485" s="466" t="s">
        <v>319</v>
      </c>
      <c r="B1485" s="467" t="s">
        <v>544</v>
      </c>
      <c r="C1485" s="467" t="s">
        <v>338</v>
      </c>
      <c r="D1485" s="466" t="s">
        <v>545</v>
      </c>
      <c r="E1485" s="467">
        <v>201507</v>
      </c>
      <c r="F1485" s="468">
        <v>-0.03</v>
      </c>
      <c r="G1485" s="466">
        <v>3</v>
      </c>
      <c r="H1485" s="469">
        <v>1.3083000000000001E-3</v>
      </c>
      <c r="I1485" s="468">
        <v>0</v>
      </c>
      <c r="J1485" s="471">
        <v>0</v>
      </c>
      <c r="N1485" s="463"/>
      <c r="O1485" s="463"/>
      <c r="R1485" s="462"/>
    </row>
    <row r="1486" spans="1:18" s="461" customFormat="1">
      <c r="A1486" s="466" t="s">
        <v>319</v>
      </c>
      <c r="B1486" s="467" t="s">
        <v>546</v>
      </c>
      <c r="C1486" s="467" t="s">
        <v>338</v>
      </c>
      <c r="D1486" s="466" t="s">
        <v>547</v>
      </c>
      <c r="E1486" s="467">
        <v>201507</v>
      </c>
      <c r="F1486" s="468">
        <v>0.24</v>
      </c>
      <c r="G1486" s="466">
        <v>3</v>
      </c>
      <c r="H1486" s="469">
        <v>1.3083000000000001E-3</v>
      </c>
      <c r="I1486" s="468">
        <v>0</v>
      </c>
      <c r="J1486" s="471">
        <v>0</v>
      </c>
      <c r="N1486" s="463"/>
      <c r="O1486" s="463"/>
      <c r="R1486" s="462"/>
    </row>
    <row r="1487" spans="1:18" s="461" customFormat="1">
      <c r="A1487" s="466" t="s">
        <v>319</v>
      </c>
      <c r="B1487" s="467" t="s">
        <v>548</v>
      </c>
      <c r="C1487" s="467" t="s">
        <v>338</v>
      </c>
      <c r="D1487" s="466" t="s">
        <v>814</v>
      </c>
      <c r="E1487" s="467">
        <v>201507</v>
      </c>
      <c r="F1487" s="468">
        <v>0.06</v>
      </c>
      <c r="G1487" s="466">
        <v>3</v>
      </c>
      <c r="H1487" s="469">
        <v>1.3083000000000001E-3</v>
      </c>
      <c r="I1487" s="468">
        <v>0</v>
      </c>
      <c r="J1487" s="471">
        <v>0</v>
      </c>
      <c r="N1487" s="463"/>
      <c r="O1487" s="463"/>
      <c r="R1487" s="462"/>
    </row>
    <row r="1488" spans="1:18" s="461" customFormat="1">
      <c r="A1488" s="466" t="s">
        <v>319</v>
      </c>
      <c r="B1488" s="467" t="s">
        <v>552</v>
      </c>
      <c r="C1488" s="467" t="s">
        <v>338</v>
      </c>
      <c r="D1488" s="466" t="s">
        <v>553</v>
      </c>
      <c r="E1488" s="467">
        <v>201507</v>
      </c>
      <c r="F1488" s="468">
        <v>0.03</v>
      </c>
      <c r="G1488" s="466">
        <v>3</v>
      </c>
      <c r="H1488" s="469">
        <v>1.3083000000000001E-3</v>
      </c>
      <c r="I1488" s="468">
        <v>0</v>
      </c>
      <c r="J1488" s="471">
        <v>0</v>
      </c>
      <c r="N1488" s="463"/>
      <c r="O1488" s="463"/>
      <c r="R1488" s="462"/>
    </row>
    <row r="1489" spans="1:18" s="461" customFormat="1">
      <c r="A1489" s="466" t="s">
        <v>319</v>
      </c>
      <c r="B1489" s="467" t="s">
        <v>554</v>
      </c>
      <c r="C1489" s="467" t="s">
        <v>338</v>
      </c>
      <c r="D1489" s="466" t="s">
        <v>555</v>
      </c>
      <c r="E1489" s="467">
        <v>201507</v>
      </c>
      <c r="F1489" s="468">
        <v>0.09</v>
      </c>
      <c r="G1489" s="466">
        <v>3</v>
      </c>
      <c r="H1489" s="469">
        <v>1.3083000000000001E-3</v>
      </c>
      <c r="I1489" s="468">
        <v>0</v>
      </c>
      <c r="J1489" s="471">
        <v>0</v>
      </c>
      <c r="N1489" s="463"/>
      <c r="O1489" s="463"/>
      <c r="R1489" s="462"/>
    </row>
    <row r="1490" spans="1:18" s="461" customFormat="1">
      <c r="A1490" s="466" t="s">
        <v>319</v>
      </c>
      <c r="B1490" s="467" t="s">
        <v>741</v>
      </c>
      <c r="C1490" s="467" t="s">
        <v>338</v>
      </c>
      <c r="D1490" s="466" t="s">
        <v>742</v>
      </c>
      <c r="E1490" s="467">
        <v>201507</v>
      </c>
      <c r="F1490" s="468">
        <v>-1.27</v>
      </c>
      <c r="G1490" s="466">
        <v>3</v>
      </c>
      <c r="H1490" s="469">
        <v>1.3083000000000001E-3</v>
      </c>
      <c r="I1490" s="468">
        <v>0</v>
      </c>
      <c r="J1490" s="471">
        <v>-0.02</v>
      </c>
      <c r="N1490" s="463"/>
      <c r="O1490" s="463"/>
      <c r="R1490" s="462"/>
    </row>
    <row r="1491" spans="1:18" s="461" customFormat="1">
      <c r="A1491" s="466" t="s">
        <v>319</v>
      </c>
      <c r="B1491" s="467" t="s">
        <v>704</v>
      </c>
      <c r="C1491" s="467" t="s">
        <v>338</v>
      </c>
      <c r="D1491" s="466" t="s">
        <v>705</v>
      </c>
      <c r="E1491" s="467">
        <v>201507</v>
      </c>
      <c r="F1491" s="468">
        <v>7.84</v>
      </c>
      <c r="G1491" s="466">
        <v>3</v>
      </c>
      <c r="H1491" s="469">
        <v>1.3083000000000001E-3</v>
      </c>
      <c r="I1491" s="468">
        <v>0.03</v>
      </c>
      <c r="J1491" s="471">
        <v>0.12</v>
      </c>
      <c r="N1491" s="463"/>
      <c r="O1491" s="463"/>
      <c r="R1491" s="462"/>
    </row>
    <row r="1492" spans="1:18" s="461" customFormat="1">
      <c r="A1492" s="466" t="s">
        <v>319</v>
      </c>
      <c r="B1492" s="467" t="s">
        <v>743</v>
      </c>
      <c r="C1492" s="467" t="s">
        <v>338</v>
      </c>
      <c r="D1492" s="466" t="s">
        <v>744</v>
      </c>
      <c r="E1492" s="467">
        <v>201507</v>
      </c>
      <c r="F1492" s="468">
        <v>-3.65</v>
      </c>
      <c r="G1492" s="466">
        <v>3</v>
      </c>
      <c r="H1492" s="469">
        <v>1.3083000000000001E-3</v>
      </c>
      <c r="I1492" s="468">
        <v>-0.01</v>
      </c>
      <c r="J1492" s="471">
        <v>-0.06</v>
      </c>
      <c r="N1492" s="463"/>
      <c r="O1492" s="463"/>
      <c r="R1492" s="462"/>
    </row>
    <row r="1493" spans="1:18" s="461" customFormat="1">
      <c r="A1493" s="466" t="s">
        <v>319</v>
      </c>
      <c r="B1493" s="467" t="s">
        <v>747</v>
      </c>
      <c r="C1493" s="467" t="s">
        <v>338</v>
      </c>
      <c r="D1493" s="466" t="s">
        <v>748</v>
      </c>
      <c r="E1493" s="467">
        <v>201507</v>
      </c>
      <c r="F1493" s="468">
        <v>-21.65</v>
      </c>
      <c r="G1493" s="466">
        <v>3</v>
      </c>
      <c r="H1493" s="469">
        <v>1.3083000000000001E-3</v>
      </c>
      <c r="I1493" s="468">
        <v>-0.08</v>
      </c>
      <c r="J1493" s="471">
        <v>-0.34</v>
      </c>
      <c r="N1493" s="463"/>
      <c r="O1493" s="463"/>
      <c r="R1493" s="462"/>
    </row>
    <row r="1494" spans="1:18" s="461" customFormat="1">
      <c r="A1494" s="466" t="s">
        <v>319</v>
      </c>
      <c r="B1494" s="467" t="s">
        <v>825</v>
      </c>
      <c r="C1494" s="467" t="s">
        <v>338</v>
      </c>
      <c r="D1494" s="466" t="s">
        <v>826</v>
      </c>
      <c r="E1494" s="467">
        <v>201507</v>
      </c>
      <c r="F1494" s="468">
        <v>-143</v>
      </c>
      <c r="G1494" s="466">
        <v>3</v>
      </c>
      <c r="H1494" s="469">
        <v>1.3083000000000001E-3</v>
      </c>
      <c r="I1494" s="468">
        <v>-0.56000000000000005</v>
      </c>
      <c r="J1494" s="471">
        <v>-2.25</v>
      </c>
      <c r="N1494" s="463"/>
      <c r="O1494" s="463"/>
      <c r="R1494" s="462"/>
    </row>
    <row r="1495" spans="1:18" s="461" customFormat="1">
      <c r="A1495" s="466" t="s">
        <v>319</v>
      </c>
      <c r="B1495" s="467" t="s">
        <v>831</v>
      </c>
      <c r="C1495" s="467" t="s">
        <v>338</v>
      </c>
      <c r="D1495" s="466" t="s">
        <v>832</v>
      </c>
      <c r="E1495" s="467">
        <v>201507</v>
      </c>
      <c r="F1495" s="468">
        <v>-78.98</v>
      </c>
      <c r="G1495" s="466">
        <v>3</v>
      </c>
      <c r="H1495" s="469">
        <v>1.3083000000000001E-3</v>
      </c>
      <c r="I1495" s="468">
        <v>-0.31</v>
      </c>
      <c r="J1495" s="471">
        <v>-1.24</v>
      </c>
      <c r="N1495" s="463"/>
      <c r="O1495" s="463"/>
      <c r="R1495" s="462"/>
    </row>
    <row r="1496" spans="1:18" s="461" customFormat="1">
      <c r="A1496" s="466" t="s">
        <v>319</v>
      </c>
      <c r="B1496" s="467" t="s">
        <v>833</v>
      </c>
      <c r="C1496" s="467" t="s">
        <v>338</v>
      </c>
      <c r="D1496" s="466" t="s">
        <v>834</v>
      </c>
      <c r="E1496" s="467">
        <v>201507</v>
      </c>
      <c r="F1496" s="468">
        <v>-131.76</v>
      </c>
      <c r="G1496" s="466">
        <v>3</v>
      </c>
      <c r="H1496" s="469">
        <v>1.3083000000000001E-3</v>
      </c>
      <c r="I1496" s="468">
        <v>-0.52</v>
      </c>
      <c r="J1496" s="471">
        <v>-2.0699999999999998</v>
      </c>
      <c r="N1496" s="463"/>
      <c r="O1496" s="463"/>
      <c r="R1496" s="462"/>
    </row>
    <row r="1497" spans="1:18" s="461" customFormat="1">
      <c r="A1497" s="466" t="s">
        <v>319</v>
      </c>
      <c r="B1497" s="467" t="s">
        <v>835</v>
      </c>
      <c r="C1497" s="467" t="s">
        <v>338</v>
      </c>
      <c r="D1497" s="466" t="s">
        <v>836</v>
      </c>
      <c r="E1497" s="467">
        <v>201507</v>
      </c>
      <c r="F1497" s="468">
        <v>-174.28</v>
      </c>
      <c r="G1497" s="466">
        <v>3</v>
      </c>
      <c r="H1497" s="469">
        <v>1.3083000000000001E-3</v>
      </c>
      <c r="I1497" s="468">
        <v>-0.68</v>
      </c>
      <c r="J1497" s="471">
        <v>-2.74</v>
      </c>
      <c r="N1497" s="463"/>
      <c r="O1497" s="463"/>
      <c r="R1497" s="462"/>
    </row>
    <row r="1498" spans="1:18" s="461" customFormat="1">
      <c r="A1498" s="466" t="s">
        <v>319</v>
      </c>
      <c r="B1498" s="467" t="s">
        <v>837</v>
      </c>
      <c r="C1498" s="467" t="s">
        <v>338</v>
      </c>
      <c r="D1498" s="466" t="s">
        <v>838</v>
      </c>
      <c r="E1498" s="467">
        <v>201507</v>
      </c>
      <c r="F1498" s="468">
        <v>-20.47</v>
      </c>
      <c r="G1498" s="466">
        <v>3</v>
      </c>
      <c r="H1498" s="469">
        <v>1.3083000000000001E-3</v>
      </c>
      <c r="I1498" s="468">
        <v>-0.08</v>
      </c>
      <c r="J1498" s="471">
        <v>-0.32</v>
      </c>
      <c r="N1498" s="463"/>
      <c r="O1498" s="463"/>
      <c r="R1498" s="462"/>
    </row>
    <row r="1499" spans="1:18" s="461" customFormat="1">
      <c r="A1499" s="466" t="s">
        <v>319</v>
      </c>
      <c r="B1499" s="467" t="s">
        <v>839</v>
      </c>
      <c r="C1499" s="467" t="s">
        <v>338</v>
      </c>
      <c r="D1499" s="466" t="s">
        <v>840</v>
      </c>
      <c r="E1499" s="467">
        <v>201507</v>
      </c>
      <c r="F1499" s="468">
        <v>248.17</v>
      </c>
      <c r="G1499" s="466">
        <v>3</v>
      </c>
      <c r="H1499" s="469">
        <v>1.3083000000000001E-3</v>
      </c>
      <c r="I1499" s="468">
        <v>0.97</v>
      </c>
      <c r="J1499" s="471">
        <v>3.9</v>
      </c>
      <c r="N1499" s="463"/>
      <c r="O1499" s="463"/>
      <c r="R1499" s="462"/>
    </row>
    <row r="1500" spans="1:18" s="461" customFormat="1">
      <c r="A1500" s="466" t="s">
        <v>319</v>
      </c>
      <c r="B1500" s="467" t="s">
        <v>841</v>
      </c>
      <c r="C1500" s="467" t="s">
        <v>338</v>
      </c>
      <c r="D1500" s="466" t="s">
        <v>842</v>
      </c>
      <c r="E1500" s="467">
        <v>201507</v>
      </c>
      <c r="F1500" s="468">
        <v>604.84</v>
      </c>
      <c r="G1500" s="466">
        <v>3</v>
      </c>
      <c r="H1500" s="469">
        <v>1.3083000000000001E-3</v>
      </c>
      <c r="I1500" s="468">
        <v>2.37</v>
      </c>
      <c r="J1500" s="471">
        <v>9.5</v>
      </c>
      <c r="N1500" s="463"/>
      <c r="O1500" s="463"/>
      <c r="R1500" s="462"/>
    </row>
    <row r="1501" spans="1:18" s="461" customFormat="1">
      <c r="A1501" s="466" t="s">
        <v>319</v>
      </c>
      <c r="B1501" s="467" t="s">
        <v>843</v>
      </c>
      <c r="C1501" s="467" t="s">
        <v>338</v>
      </c>
      <c r="D1501" s="466" t="s">
        <v>844</v>
      </c>
      <c r="E1501" s="467">
        <v>201507</v>
      </c>
      <c r="F1501" s="468">
        <v>957.47</v>
      </c>
      <c r="G1501" s="466">
        <v>3</v>
      </c>
      <c r="H1501" s="469">
        <v>1.3083000000000001E-3</v>
      </c>
      <c r="I1501" s="468">
        <v>3.76</v>
      </c>
      <c r="J1501" s="471">
        <v>15.03</v>
      </c>
      <c r="N1501" s="463"/>
      <c r="O1501" s="463"/>
      <c r="R1501" s="462"/>
    </row>
    <row r="1502" spans="1:18" s="461" customFormat="1">
      <c r="A1502" s="466" t="s">
        <v>319</v>
      </c>
      <c r="B1502" s="467" t="s">
        <v>845</v>
      </c>
      <c r="C1502" s="467" t="s">
        <v>338</v>
      </c>
      <c r="D1502" s="466" t="s">
        <v>846</v>
      </c>
      <c r="E1502" s="467">
        <v>201507</v>
      </c>
      <c r="F1502" s="468">
        <v>5959.44</v>
      </c>
      <c r="G1502" s="466">
        <v>3</v>
      </c>
      <c r="H1502" s="469">
        <v>1.3083000000000001E-3</v>
      </c>
      <c r="I1502" s="468">
        <v>23.39</v>
      </c>
      <c r="J1502" s="471">
        <v>93.56</v>
      </c>
      <c r="N1502" s="463"/>
      <c r="O1502" s="463"/>
      <c r="R1502" s="462"/>
    </row>
    <row r="1503" spans="1:18" s="461" customFormat="1">
      <c r="A1503" s="466" t="s">
        <v>319</v>
      </c>
      <c r="B1503" s="467" t="s">
        <v>751</v>
      </c>
      <c r="C1503" s="467" t="s">
        <v>338</v>
      </c>
      <c r="D1503" s="466" t="s">
        <v>752</v>
      </c>
      <c r="E1503" s="467">
        <v>201507</v>
      </c>
      <c r="F1503" s="468">
        <v>-14.42</v>
      </c>
      <c r="G1503" s="466">
        <v>3</v>
      </c>
      <c r="H1503" s="469">
        <v>1.3083000000000001E-3</v>
      </c>
      <c r="I1503" s="468">
        <v>-0.06</v>
      </c>
      <c r="J1503" s="471">
        <v>-0.23</v>
      </c>
      <c r="N1503" s="463"/>
      <c r="O1503" s="463"/>
      <c r="R1503" s="462"/>
    </row>
    <row r="1504" spans="1:18" s="461" customFormat="1">
      <c r="A1504" s="466" t="s">
        <v>319</v>
      </c>
      <c r="B1504" s="467" t="s">
        <v>853</v>
      </c>
      <c r="C1504" s="467" t="s">
        <v>338</v>
      </c>
      <c r="D1504" s="466" t="s">
        <v>854</v>
      </c>
      <c r="E1504" s="467">
        <v>201507</v>
      </c>
      <c r="F1504" s="468">
        <v>-158.81</v>
      </c>
      <c r="G1504" s="466">
        <v>3</v>
      </c>
      <c r="H1504" s="469">
        <v>1.3083000000000001E-3</v>
      </c>
      <c r="I1504" s="468">
        <v>-0.62</v>
      </c>
      <c r="J1504" s="471">
        <v>-2.4900000000000002</v>
      </c>
      <c r="N1504" s="463"/>
      <c r="O1504" s="463"/>
      <c r="R1504" s="462"/>
    </row>
    <row r="1505" spans="1:18" s="461" customFormat="1">
      <c r="A1505" s="466" t="s">
        <v>319</v>
      </c>
      <c r="B1505" s="467" t="s">
        <v>855</v>
      </c>
      <c r="C1505" s="467" t="s">
        <v>338</v>
      </c>
      <c r="D1505" s="466" t="s">
        <v>856</v>
      </c>
      <c r="E1505" s="467">
        <v>201507</v>
      </c>
      <c r="F1505" s="468">
        <v>-27.39</v>
      </c>
      <c r="G1505" s="466">
        <v>3</v>
      </c>
      <c r="H1505" s="469">
        <v>1.3083000000000001E-3</v>
      </c>
      <c r="I1505" s="468">
        <v>-0.11</v>
      </c>
      <c r="J1505" s="471">
        <v>-0.43</v>
      </c>
      <c r="N1505" s="463"/>
      <c r="O1505" s="463"/>
      <c r="R1505" s="462"/>
    </row>
    <row r="1506" spans="1:18" s="461" customFormat="1">
      <c r="A1506" s="466" t="s">
        <v>319</v>
      </c>
      <c r="B1506" s="467" t="s">
        <v>857</v>
      </c>
      <c r="C1506" s="467" t="s">
        <v>338</v>
      </c>
      <c r="D1506" s="466" t="s">
        <v>858</v>
      </c>
      <c r="E1506" s="467">
        <v>201507</v>
      </c>
      <c r="F1506" s="468">
        <v>-31.38</v>
      </c>
      <c r="G1506" s="466">
        <v>3</v>
      </c>
      <c r="H1506" s="469">
        <v>1.3083000000000001E-3</v>
      </c>
      <c r="I1506" s="468">
        <v>-0.12</v>
      </c>
      <c r="J1506" s="471">
        <v>-0.49</v>
      </c>
      <c r="N1506" s="463"/>
      <c r="O1506" s="463"/>
      <c r="R1506" s="462"/>
    </row>
    <row r="1507" spans="1:18" s="461" customFormat="1">
      <c r="A1507" s="466" t="s">
        <v>319</v>
      </c>
      <c r="B1507" s="467" t="s">
        <v>865</v>
      </c>
      <c r="C1507" s="467" t="s">
        <v>338</v>
      </c>
      <c r="D1507" s="466" t="s">
        <v>866</v>
      </c>
      <c r="E1507" s="467">
        <v>201507</v>
      </c>
      <c r="F1507" s="468">
        <v>-18.850000000000001</v>
      </c>
      <c r="G1507" s="466">
        <v>3</v>
      </c>
      <c r="H1507" s="469">
        <v>1.3083000000000001E-3</v>
      </c>
      <c r="I1507" s="468">
        <v>-7.0000000000000007E-2</v>
      </c>
      <c r="J1507" s="471">
        <v>-0.3</v>
      </c>
      <c r="N1507" s="463"/>
      <c r="O1507" s="463"/>
      <c r="R1507" s="462"/>
    </row>
    <row r="1508" spans="1:18" s="461" customFormat="1">
      <c r="A1508" s="466" t="s">
        <v>319</v>
      </c>
      <c r="B1508" s="467" t="s">
        <v>720</v>
      </c>
      <c r="C1508" s="467" t="s">
        <v>338</v>
      </c>
      <c r="D1508" s="466" t="s">
        <v>721</v>
      </c>
      <c r="E1508" s="467">
        <v>201507</v>
      </c>
      <c r="F1508" s="468">
        <v>-1.99</v>
      </c>
      <c r="G1508" s="466">
        <v>3</v>
      </c>
      <c r="H1508" s="469">
        <v>1.3083000000000001E-3</v>
      </c>
      <c r="I1508" s="468">
        <v>-0.01</v>
      </c>
      <c r="J1508" s="471">
        <v>-0.03</v>
      </c>
      <c r="N1508" s="463"/>
      <c r="O1508" s="463"/>
      <c r="R1508" s="462"/>
    </row>
    <row r="1509" spans="1:18" s="461" customFormat="1">
      <c r="A1509" s="466" t="s">
        <v>319</v>
      </c>
      <c r="B1509" s="467" t="s">
        <v>867</v>
      </c>
      <c r="C1509" s="467" t="s">
        <v>338</v>
      </c>
      <c r="D1509" s="466" t="s">
        <v>868</v>
      </c>
      <c r="E1509" s="467">
        <v>201507</v>
      </c>
      <c r="F1509" s="468">
        <v>2800.06</v>
      </c>
      <c r="G1509" s="466">
        <v>3</v>
      </c>
      <c r="H1509" s="469">
        <v>1.3083000000000001E-3</v>
      </c>
      <c r="I1509" s="468">
        <v>10.99</v>
      </c>
      <c r="J1509" s="471">
        <v>43.96</v>
      </c>
      <c r="N1509" s="463"/>
      <c r="O1509" s="463"/>
      <c r="R1509" s="462"/>
    </row>
    <row r="1510" spans="1:18" s="461" customFormat="1">
      <c r="A1510" s="466" t="s">
        <v>319</v>
      </c>
      <c r="B1510" s="467" t="s">
        <v>871</v>
      </c>
      <c r="C1510" s="467" t="s">
        <v>338</v>
      </c>
      <c r="D1510" s="466" t="s">
        <v>872</v>
      </c>
      <c r="E1510" s="467">
        <v>201507</v>
      </c>
      <c r="F1510" s="468">
        <v>-46.1</v>
      </c>
      <c r="G1510" s="466">
        <v>3</v>
      </c>
      <c r="H1510" s="469">
        <v>1.3083000000000001E-3</v>
      </c>
      <c r="I1510" s="468">
        <v>-0.18</v>
      </c>
      <c r="J1510" s="471">
        <v>-0.72</v>
      </c>
      <c r="N1510" s="463"/>
      <c r="O1510" s="463"/>
      <c r="R1510" s="462"/>
    </row>
    <row r="1511" spans="1:18" s="461" customFormat="1">
      <c r="A1511" s="466" t="s">
        <v>319</v>
      </c>
      <c r="B1511" s="467" t="s">
        <v>873</v>
      </c>
      <c r="C1511" s="467" t="s">
        <v>338</v>
      </c>
      <c r="D1511" s="466" t="s">
        <v>874</v>
      </c>
      <c r="E1511" s="467">
        <v>201507</v>
      </c>
      <c r="F1511" s="468">
        <v>-8.2799999999999994</v>
      </c>
      <c r="G1511" s="466">
        <v>3</v>
      </c>
      <c r="H1511" s="469">
        <v>1.3083000000000001E-3</v>
      </c>
      <c r="I1511" s="468">
        <v>-0.03</v>
      </c>
      <c r="J1511" s="471">
        <v>-0.13</v>
      </c>
      <c r="N1511" s="463"/>
      <c r="O1511" s="463"/>
      <c r="R1511" s="462"/>
    </row>
    <row r="1512" spans="1:18" s="461" customFormat="1">
      <c r="A1512" s="466" t="s">
        <v>319</v>
      </c>
      <c r="B1512" s="467" t="s">
        <v>875</v>
      </c>
      <c r="C1512" s="467" t="s">
        <v>338</v>
      </c>
      <c r="D1512" s="466" t="s">
        <v>876</v>
      </c>
      <c r="E1512" s="467">
        <v>201507</v>
      </c>
      <c r="F1512" s="468">
        <v>-208.82</v>
      </c>
      <c r="G1512" s="466">
        <v>3</v>
      </c>
      <c r="H1512" s="469">
        <v>1.3083000000000001E-3</v>
      </c>
      <c r="I1512" s="468">
        <v>-0.82</v>
      </c>
      <c r="J1512" s="471">
        <v>-3.28</v>
      </c>
      <c r="N1512" s="463"/>
      <c r="O1512" s="463"/>
      <c r="R1512" s="462"/>
    </row>
    <row r="1513" spans="1:18" s="461" customFormat="1">
      <c r="A1513" s="466" t="s">
        <v>319</v>
      </c>
      <c r="B1513" s="467" t="s">
        <v>877</v>
      </c>
      <c r="C1513" s="467" t="s">
        <v>338</v>
      </c>
      <c r="D1513" s="466" t="s">
        <v>878</v>
      </c>
      <c r="E1513" s="467">
        <v>201507</v>
      </c>
      <c r="F1513" s="468">
        <v>-51.62</v>
      </c>
      <c r="G1513" s="466">
        <v>3</v>
      </c>
      <c r="H1513" s="469">
        <v>1.3083000000000001E-3</v>
      </c>
      <c r="I1513" s="468">
        <v>-0.2</v>
      </c>
      <c r="J1513" s="471">
        <v>-0.81</v>
      </c>
      <c r="N1513" s="463"/>
      <c r="O1513" s="463"/>
      <c r="R1513" s="462"/>
    </row>
    <row r="1514" spans="1:18" s="461" customFormat="1">
      <c r="A1514" s="466" t="s">
        <v>319</v>
      </c>
      <c r="B1514" s="467" t="s">
        <v>879</v>
      </c>
      <c r="C1514" s="467" t="s">
        <v>338</v>
      </c>
      <c r="D1514" s="466" t="s">
        <v>880</v>
      </c>
      <c r="E1514" s="467">
        <v>201507</v>
      </c>
      <c r="F1514" s="468">
        <v>1000.69</v>
      </c>
      <c r="G1514" s="466">
        <v>3</v>
      </c>
      <c r="H1514" s="469">
        <v>1.3083000000000001E-3</v>
      </c>
      <c r="I1514" s="468">
        <v>3.93</v>
      </c>
      <c r="J1514" s="471">
        <v>15.71</v>
      </c>
      <c r="N1514" s="463"/>
      <c r="O1514" s="463"/>
      <c r="R1514" s="462"/>
    </row>
    <row r="1515" spans="1:18" s="461" customFormat="1">
      <c r="A1515" s="466" t="s">
        <v>319</v>
      </c>
      <c r="B1515" s="467" t="s">
        <v>881</v>
      </c>
      <c r="C1515" s="467" t="s">
        <v>338</v>
      </c>
      <c r="D1515" s="466" t="s">
        <v>882</v>
      </c>
      <c r="E1515" s="467">
        <v>201507</v>
      </c>
      <c r="F1515" s="468">
        <v>-8</v>
      </c>
      <c r="G1515" s="466">
        <v>3</v>
      </c>
      <c r="H1515" s="469">
        <v>1.3083000000000001E-3</v>
      </c>
      <c r="I1515" s="468">
        <v>-0.03</v>
      </c>
      <c r="J1515" s="471">
        <v>-0.13</v>
      </c>
      <c r="N1515" s="463"/>
      <c r="O1515" s="463"/>
      <c r="R1515" s="462"/>
    </row>
    <row r="1516" spans="1:18" s="461" customFormat="1">
      <c r="A1516" s="466" t="s">
        <v>319</v>
      </c>
      <c r="B1516" s="467" t="s">
        <v>883</v>
      </c>
      <c r="C1516" s="467" t="s">
        <v>338</v>
      </c>
      <c r="D1516" s="466" t="s">
        <v>884</v>
      </c>
      <c r="E1516" s="467">
        <v>201507</v>
      </c>
      <c r="F1516" s="468">
        <v>-9.34</v>
      </c>
      <c r="G1516" s="466">
        <v>3</v>
      </c>
      <c r="H1516" s="469">
        <v>1.3083000000000001E-3</v>
      </c>
      <c r="I1516" s="468">
        <v>-0.04</v>
      </c>
      <c r="J1516" s="471">
        <v>-0.15</v>
      </c>
      <c r="N1516" s="463"/>
      <c r="O1516" s="463"/>
      <c r="R1516" s="462"/>
    </row>
    <row r="1517" spans="1:18" s="461" customFormat="1">
      <c r="A1517" s="466" t="s">
        <v>319</v>
      </c>
      <c r="B1517" s="467" t="s">
        <v>885</v>
      </c>
      <c r="C1517" s="467" t="s">
        <v>338</v>
      </c>
      <c r="D1517" s="466" t="s">
        <v>886</v>
      </c>
      <c r="E1517" s="467">
        <v>201507</v>
      </c>
      <c r="F1517" s="468">
        <v>47.42</v>
      </c>
      <c r="G1517" s="466">
        <v>3</v>
      </c>
      <c r="H1517" s="469">
        <v>1.3083000000000001E-3</v>
      </c>
      <c r="I1517" s="468">
        <v>0.19</v>
      </c>
      <c r="J1517" s="471">
        <v>0.74</v>
      </c>
      <c r="N1517" s="463"/>
      <c r="O1517" s="463"/>
      <c r="R1517" s="462"/>
    </row>
    <row r="1518" spans="1:18" s="461" customFormat="1">
      <c r="A1518" s="466" t="s">
        <v>319</v>
      </c>
      <c r="B1518" s="467" t="s">
        <v>887</v>
      </c>
      <c r="C1518" s="467" t="s">
        <v>338</v>
      </c>
      <c r="D1518" s="466" t="s">
        <v>888</v>
      </c>
      <c r="E1518" s="467">
        <v>201507</v>
      </c>
      <c r="F1518" s="468">
        <v>-32.42</v>
      </c>
      <c r="G1518" s="466">
        <v>3</v>
      </c>
      <c r="H1518" s="469">
        <v>1.3083000000000001E-3</v>
      </c>
      <c r="I1518" s="468">
        <v>-0.13</v>
      </c>
      <c r="J1518" s="471">
        <v>-0.51</v>
      </c>
      <c r="N1518" s="463"/>
      <c r="O1518" s="463"/>
      <c r="R1518" s="462"/>
    </row>
    <row r="1519" spans="1:18" s="461" customFormat="1">
      <c r="A1519" s="466" t="s">
        <v>319</v>
      </c>
      <c r="B1519" s="467" t="s">
        <v>753</v>
      </c>
      <c r="C1519" s="467" t="s">
        <v>338</v>
      </c>
      <c r="D1519" s="466" t="s">
        <v>754</v>
      </c>
      <c r="E1519" s="467">
        <v>201507</v>
      </c>
      <c r="F1519" s="468">
        <v>-0.76</v>
      </c>
      <c r="G1519" s="466">
        <v>3</v>
      </c>
      <c r="H1519" s="469">
        <v>1.3083000000000001E-3</v>
      </c>
      <c r="I1519" s="468">
        <v>0</v>
      </c>
      <c r="J1519" s="471">
        <v>-0.01</v>
      </c>
      <c r="N1519" s="463"/>
      <c r="O1519" s="463"/>
      <c r="R1519" s="462"/>
    </row>
    <row r="1520" spans="1:18" s="461" customFormat="1">
      <c r="A1520" s="466" t="s">
        <v>319</v>
      </c>
      <c r="B1520" s="467" t="s">
        <v>891</v>
      </c>
      <c r="C1520" s="467" t="s">
        <v>338</v>
      </c>
      <c r="D1520" s="466" t="s">
        <v>892</v>
      </c>
      <c r="E1520" s="467">
        <v>201507</v>
      </c>
      <c r="F1520" s="468">
        <v>-14.33</v>
      </c>
      <c r="G1520" s="466">
        <v>3</v>
      </c>
      <c r="H1520" s="469">
        <v>1.3083000000000001E-3</v>
      </c>
      <c r="I1520" s="468">
        <v>-0.06</v>
      </c>
      <c r="J1520" s="471">
        <v>-0.22</v>
      </c>
      <c r="N1520" s="463"/>
      <c r="O1520" s="463"/>
      <c r="R1520" s="462"/>
    </row>
    <row r="1521" spans="1:18" s="461" customFormat="1">
      <c r="A1521" s="466" t="s">
        <v>319</v>
      </c>
      <c r="B1521" s="467" t="s">
        <v>893</v>
      </c>
      <c r="C1521" s="467" t="s">
        <v>338</v>
      </c>
      <c r="D1521" s="466" t="s">
        <v>894</v>
      </c>
      <c r="E1521" s="467">
        <v>201507</v>
      </c>
      <c r="F1521" s="468">
        <v>-374.32</v>
      </c>
      <c r="G1521" s="466">
        <v>3</v>
      </c>
      <c r="H1521" s="469">
        <v>1.3083000000000001E-3</v>
      </c>
      <c r="I1521" s="468">
        <v>-1.47</v>
      </c>
      <c r="J1521" s="471">
        <v>-5.88</v>
      </c>
      <c r="N1521" s="463"/>
      <c r="O1521" s="463"/>
      <c r="R1521" s="462"/>
    </row>
    <row r="1522" spans="1:18" s="461" customFormat="1">
      <c r="A1522" s="466" t="s">
        <v>319</v>
      </c>
      <c r="B1522" s="467" t="s">
        <v>698</v>
      </c>
      <c r="C1522" s="467" t="s">
        <v>335</v>
      </c>
      <c r="D1522" s="466" t="s">
        <v>699</v>
      </c>
      <c r="E1522" s="467">
        <v>201507</v>
      </c>
      <c r="F1522" s="468">
        <v>-186.9</v>
      </c>
      <c r="G1522" s="466">
        <v>3</v>
      </c>
      <c r="H1522" s="469">
        <v>1.3083000000000001E-3</v>
      </c>
      <c r="I1522" s="468">
        <v>-0.73</v>
      </c>
      <c r="J1522" s="471">
        <v>-2.93</v>
      </c>
      <c r="N1522" s="463"/>
      <c r="O1522" s="463"/>
      <c r="R1522" s="462"/>
    </row>
    <row r="1523" spans="1:18" s="461" customFormat="1">
      <c r="A1523" s="466" t="s">
        <v>319</v>
      </c>
      <c r="B1523" s="467" t="s">
        <v>459</v>
      </c>
      <c r="C1523" s="467" t="s">
        <v>335</v>
      </c>
      <c r="D1523" s="466" t="s">
        <v>460</v>
      </c>
      <c r="E1523" s="467">
        <v>201507</v>
      </c>
      <c r="F1523" s="468">
        <v>0.04</v>
      </c>
      <c r="G1523" s="466">
        <v>3</v>
      </c>
      <c r="H1523" s="469">
        <v>1.3083000000000001E-3</v>
      </c>
      <c r="I1523" s="468">
        <v>0</v>
      </c>
      <c r="J1523" s="471">
        <v>0</v>
      </c>
      <c r="N1523" s="463"/>
      <c r="O1523" s="463"/>
      <c r="R1523" s="462"/>
    </row>
    <row r="1524" spans="1:18" s="461" customFormat="1">
      <c r="A1524" s="466" t="s">
        <v>319</v>
      </c>
      <c r="B1524" s="467" t="s">
        <v>550</v>
      </c>
      <c r="C1524" s="467" t="s">
        <v>335</v>
      </c>
      <c r="D1524" s="466" t="s">
        <v>551</v>
      </c>
      <c r="E1524" s="467">
        <v>201507</v>
      </c>
      <c r="F1524" s="468">
        <v>-0.06</v>
      </c>
      <c r="G1524" s="466">
        <v>3</v>
      </c>
      <c r="H1524" s="469">
        <v>1.3083000000000001E-3</v>
      </c>
      <c r="I1524" s="468">
        <v>0</v>
      </c>
      <c r="J1524" s="471">
        <v>0</v>
      </c>
      <c r="N1524" s="463"/>
      <c r="O1524" s="463"/>
      <c r="R1524" s="462"/>
    </row>
    <row r="1525" spans="1:18" s="461" customFormat="1">
      <c r="A1525" s="466" t="s">
        <v>319</v>
      </c>
      <c r="B1525" s="467" t="s">
        <v>567</v>
      </c>
      <c r="C1525" s="467" t="s">
        <v>335</v>
      </c>
      <c r="D1525" s="466" t="s">
        <v>494</v>
      </c>
      <c r="E1525" s="467">
        <v>201507</v>
      </c>
      <c r="F1525" s="468">
        <v>-0.66</v>
      </c>
      <c r="G1525" s="466">
        <v>3</v>
      </c>
      <c r="H1525" s="469">
        <v>1.3083000000000001E-3</v>
      </c>
      <c r="I1525" s="468">
        <v>0</v>
      </c>
      <c r="J1525" s="471">
        <v>-0.01</v>
      </c>
      <c r="N1525" s="463"/>
      <c r="O1525" s="463"/>
      <c r="R1525" s="462"/>
    </row>
    <row r="1526" spans="1:18" s="461" customFormat="1">
      <c r="A1526" s="466" t="s">
        <v>319</v>
      </c>
      <c r="B1526" s="467" t="s">
        <v>745</v>
      </c>
      <c r="C1526" s="467" t="s">
        <v>335</v>
      </c>
      <c r="D1526" s="466" t="s">
        <v>746</v>
      </c>
      <c r="E1526" s="467">
        <v>201507</v>
      </c>
      <c r="F1526" s="468">
        <v>-116.04</v>
      </c>
      <c r="G1526" s="466">
        <v>3</v>
      </c>
      <c r="H1526" s="469">
        <v>1.3083000000000001E-3</v>
      </c>
      <c r="I1526" s="468">
        <v>-0.46</v>
      </c>
      <c r="J1526" s="471">
        <v>-1.82</v>
      </c>
      <c r="N1526" s="463"/>
      <c r="O1526" s="463"/>
      <c r="R1526" s="462"/>
    </row>
    <row r="1527" spans="1:18" s="461" customFormat="1">
      <c r="A1527" s="466" t="s">
        <v>319</v>
      </c>
      <c r="B1527" s="467" t="s">
        <v>815</v>
      </c>
      <c r="C1527" s="467" t="s">
        <v>335</v>
      </c>
      <c r="D1527" s="466" t="s">
        <v>816</v>
      </c>
      <c r="E1527" s="467">
        <v>201507</v>
      </c>
      <c r="F1527" s="468">
        <v>-318.91000000000003</v>
      </c>
      <c r="G1527" s="466">
        <v>3</v>
      </c>
      <c r="H1527" s="469">
        <v>1.3083000000000001E-3</v>
      </c>
      <c r="I1527" s="468">
        <v>-1.25</v>
      </c>
      <c r="J1527" s="471">
        <v>-5.01</v>
      </c>
      <c r="N1527" s="463"/>
      <c r="O1527" s="463"/>
      <c r="R1527" s="462"/>
    </row>
    <row r="1528" spans="1:18" s="461" customFormat="1">
      <c r="A1528" s="466" t="s">
        <v>319</v>
      </c>
      <c r="B1528" s="467" t="s">
        <v>488</v>
      </c>
      <c r="C1528" s="467" t="s">
        <v>335</v>
      </c>
      <c r="D1528" s="466" t="s">
        <v>489</v>
      </c>
      <c r="E1528" s="467">
        <v>201507</v>
      </c>
      <c r="F1528" s="468">
        <v>-0.23</v>
      </c>
      <c r="G1528" s="466">
        <v>3</v>
      </c>
      <c r="H1528" s="469">
        <v>1.3083000000000001E-3</v>
      </c>
      <c r="I1528" s="468">
        <v>0</v>
      </c>
      <c r="J1528" s="471">
        <v>0</v>
      </c>
      <c r="N1528" s="463"/>
      <c r="O1528" s="463"/>
      <c r="R1528" s="462"/>
    </row>
    <row r="1529" spans="1:18" s="461" customFormat="1">
      <c r="A1529" s="466" t="s">
        <v>319</v>
      </c>
      <c r="B1529" s="467" t="s">
        <v>560</v>
      </c>
      <c r="C1529" s="467" t="s">
        <v>335</v>
      </c>
      <c r="D1529" s="466" t="s">
        <v>561</v>
      </c>
      <c r="E1529" s="467">
        <v>201507</v>
      </c>
      <c r="F1529" s="468">
        <v>0.35</v>
      </c>
      <c r="G1529" s="466">
        <v>3</v>
      </c>
      <c r="H1529" s="469">
        <v>1.3083000000000001E-3</v>
      </c>
      <c r="I1529" s="468">
        <v>0</v>
      </c>
      <c r="J1529" s="471">
        <v>0.01</v>
      </c>
      <c r="N1529" s="463"/>
      <c r="O1529" s="463"/>
      <c r="R1529" s="462"/>
    </row>
    <row r="1530" spans="1:18" s="461" customFormat="1">
      <c r="A1530" s="466" t="s">
        <v>319</v>
      </c>
      <c r="B1530" s="467" t="s">
        <v>706</v>
      </c>
      <c r="C1530" s="467" t="s">
        <v>335</v>
      </c>
      <c r="D1530" s="466" t="s">
        <v>707</v>
      </c>
      <c r="E1530" s="467">
        <v>201507</v>
      </c>
      <c r="F1530" s="468">
        <v>-226.53</v>
      </c>
      <c r="G1530" s="466">
        <v>3</v>
      </c>
      <c r="H1530" s="469">
        <v>1.3083000000000001E-3</v>
      </c>
      <c r="I1530" s="468">
        <v>-0.89</v>
      </c>
      <c r="J1530" s="471">
        <v>-3.56</v>
      </c>
      <c r="N1530" s="463"/>
      <c r="O1530" s="463"/>
      <c r="R1530" s="462"/>
    </row>
    <row r="1531" spans="1:18" s="461" customFormat="1">
      <c r="A1531" s="466" t="s">
        <v>319</v>
      </c>
      <c r="B1531" s="467" t="s">
        <v>461</v>
      </c>
      <c r="C1531" s="467" t="s">
        <v>335</v>
      </c>
      <c r="D1531" s="466" t="s">
        <v>462</v>
      </c>
      <c r="E1531" s="467">
        <v>201507</v>
      </c>
      <c r="F1531" s="468">
        <v>-0.19</v>
      </c>
      <c r="G1531" s="466">
        <v>3</v>
      </c>
      <c r="H1531" s="469">
        <v>1.3083000000000001E-3</v>
      </c>
      <c r="I1531" s="468">
        <v>0</v>
      </c>
      <c r="J1531" s="471">
        <v>0</v>
      </c>
      <c r="N1531" s="463"/>
      <c r="O1531" s="463"/>
      <c r="R1531" s="462"/>
    </row>
    <row r="1532" spans="1:18" s="461" customFormat="1">
      <c r="A1532" s="466" t="s">
        <v>319</v>
      </c>
      <c r="B1532" s="467" t="s">
        <v>568</v>
      </c>
      <c r="C1532" s="467" t="s">
        <v>335</v>
      </c>
      <c r="D1532" s="466" t="s">
        <v>495</v>
      </c>
      <c r="E1532" s="467">
        <v>201507</v>
      </c>
      <c r="F1532" s="468">
        <v>0.01</v>
      </c>
      <c r="G1532" s="466">
        <v>3</v>
      </c>
      <c r="H1532" s="469">
        <v>1.3083000000000001E-3</v>
      </c>
      <c r="I1532" s="468">
        <v>0</v>
      </c>
      <c r="J1532" s="471">
        <v>0</v>
      </c>
      <c r="N1532" s="463"/>
      <c r="O1532" s="463"/>
      <c r="R1532" s="462"/>
    </row>
    <row r="1533" spans="1:18" s="461" customFormat="1">
      <c r="A1533" s="466" t="s">
        <v>319</v>
      </c>
      <c r="B1533" s="467" t="s">
        <v>817</v>
      </c>
      <c r="C1533" s="467" t="s">
        <v>335</v>
      </c>
      <c r="D1533" s="466" t="s">
        <v>818</v>
      </c>
      <c r="E1533" s="467">
        <v>201507</v>
      </c>
      <c r="F1533" s="468">
        <v>-34.4</v>
      </c>
      <c r="G1533" s="466">
        <v>3</v>
      </c>
      <c r="H1533" s="469">
        <v>1.3083000000000001E-3</v>
      </c>
      <c r="I1533" s="468">
        <v>-0.14000000000000001</v>
      </c>
      <c r="J1533" s="471">
        <v>-0.54</v>
      </c>
      <c r="N1533" s="463"/>
      <c r="O1533" s="463"/>
      <c r="R1533" s="462"/>
    </row>
    <row r="1534" spans="1:18" s="461" customFormat="1">
      <c r="A1534" s="466" t="s">
        <v>319</v>
      </c>
      <c r="B1534" s="467" t="s">
        <v>490</v>
      </c>
      <c r="C1534" s="467" t="s">
        <v>335</v>
      </c>
      <c r="D1534" s="466" t="s">
        <v>491</v>
      </c>
      <c r="E1534" s="467">
        <v>201507</v>
      </c>
      <c r="F1534" s="468">
        <v>-0.21</v>
      </c>
      <c r="G1534" s="466">
        <v>3</v>
      </c>
      <c r="H1534" s="469">
        <v>1.3083000000000001E-3</v>
      </c>
      <c r="I1534" s="468">
        <v>0</v>
      </c>
      <c r="J1534" s="471">
        <v>0</v>
      </c>
      <c r="N1534" s="463"/>
      <c r="O1534" s="463"/>
      <c r="R1534" s="462"/>
    </row>
    <row r="1535" spans="1:18" s="461" customFormat="1">
      <c r="A1535" s="466" t="s">
        <v>319</v>
      </c>
      <c r="B1535" s="467" t="s">
        <v>819</v>
      </c>
      <c r="C1535" s="467" t="s">
        <v>335</v>
      </c>
      <c r="D1535" s="466" t="s">
        <v>820</v>
      </c>
      <c r="E1535" s="467">
        <v>201507</v>
      </c>
      <c r="F1535" s="468">
        <v>-67.22</v>
      </c>
      <c r="G1535" s="466">
        <v>3</v>
      </c>
      <c r="H1535" s="469">
        <v>1.3083000000000001E-3</v>
      </c>
      <c r="I1535" s="468">
        <v>-0.26</v>
      </c>
      <c r="J1535" s="471">
        <v>-1.06</v>
      </c>
      <c r="N1535" s="463"/>
      <c r="O1535" s="463"/>
      <c r="R1535" s="462"/>
    </row>
    <row r="1536" spans="1:18" s="461" customFormat="1">
      <c r="A1536" s="466" t="s">
        <v>319</v>
      </c>
      <c r="B1536" s="467" t="s">
        <v>708</v>
      </c>
      <c r="C1536" s="467" t="s">
        <v>335</v>
      </c>
      <c r="D1536" s="466" t="s">
        <v>709</v>
      </c>
      <c r="E1536" s="467">
        <v>201507</v>
      </c>
      <c r="F1536" s="468">
        <v>-0.2</v>
      </c>
      <c r="G1536" s="466">
        <v>3</v>
      </c>
      <c r="H1536" s="469">
        <v>1.3083000000000001E-3</v>
      </c>
      <c r="I1536" s="468">
        <v>0</v>
      </c>
      <c r="J1536" s="471">
        <v>0</v>
      </c>
      <c r="N1536" s="463"/>
      <c r="O1536" s="463"/>
      <c r="R1536" s="462"/>
    </row>
    <row r="1537" spans="1:18" s="461" customFormat="1">
      <c r="A1537" s="466" t="s">
        <v>319</v>
      </c>
      <c r="B1537" s="467" t="s">
        <v>710</v>
      </c>
      <c r="C1537" s="467" t="s">
        <v>335</v>
      </c>
      <c r="D1537" s="466" t="s">
        <v>711</v>
      </c>
      <c r="E1537" s="467">
        <v>201507</v>
      </c>
      <c r="F1537" s="468">
        <v>-31.69</v>
      </c>
      <c r="G1537" s="466">
        <v>3</v>
      </c>
      <c r="H1537" s="469">
        <v>1.3083000000000001E-3</v>
      </c>
      <c r="I1537" s="468">
        <v>-0.12</v>
      </c>
      <c r="J1537" s="471">
        <v>-0.5</v>
      </c>
      <c r="N1537" s="463"/>
      <c r="O1537" s="463"/>
      <c r="R1537" s="462"/>
    </row>
    <row r="1538" spans="1:18" s="461" customFormat="1">
      <c r="A1538" s="466" t="s">
        <v>319</v>
      </c>
      <c r="B1538" s="467" t="s">
        <v>821</v>
      </c>
      <c r="C1538" s="467" t="s">
        <v>335</v>
      </c>
      <c r="D1538" s="466" t="s">
        <v>822</v>
      </c>
      <c r="E1538" s="467">
        <v>201507</v>
      </c>
      <c r="F1538" s="468">
        <v>-72.02</v>
      </c>
      <c r="G1538" s="466">
        <v>3</v>
      </c>
      <c r="H1538" s="469">
        <v>1.3083000000000001E-3</v>
      </c>
      <c r="I1538" s="468">
        <v>-0.28000000000000003</v>
      </c>
      <c r="J1538" s="471">
        <v>-1.1299999999999999</v>
      </c>
      <c r="N1538" s="463"/>
      <c r="O1538" s="463"/>
      <c r="R1538" s="462"/>
    </row>
    <row r="1539" spans="1:18" s="461" customFormat="1">
      <c r="A1539" s="466" t="s">
        <v>319</v>
      </c>
      <c r="B1539" s="467" t="s">
        <v>823</v>
      </c>
      <c r="C1539" s="467" t="s">
        <v>335</v>
      </c>
      <c r="D1539" s="466" t="s">
        <v>824</v>
      </c>
      <c r="E1539" s="467">
        <v>201507</v>
      </c>
      <c r="F1539" s="468">
        <v>9232.56</v>
      </c>
      <c r="G1539" s="466">
        <v>3</v>
      </c>
      <c r="H1539" s="469">
        <v>1.3083000000000001E-3</v>
      </c>
      <c r="I1539" s="468">
        <v>36.24</v>
      </c>
      <c r="J1539" s="471">
        <v>144.94999999999999</v>
      </c>
      <c r="N1539" s="463"/>
      <c r="O1539" s="463"/>
      <c r="R1539" s="462"/>
    </row>
    <row r="1540" spans="1:18" s="461" customFormat="1">
      <c r="A1540" s="466" t="s">
        <v>319</v>
      </c>
      <c r="B1540" s="467" t="s">
        <v>827</v>
      </c>
      <c r="C1540" s="467" t="s">
        <v>335</v>
      </c>
      <c r="D1540" s="466" t="s">
        <v>828</v>
      </c>
      <c r="E1540" s="467">
        <v>201507</v>
      </c>
      <c r="F1540" s="468">
        <v>-1609.2</v>
      </c>
      <c r="G1540" s="466">
        <v>3</v>
      </c>
      <c r="H1540" s="469">
        <v>1.3083000000000001E-3</v>
      </c>
      <c r="I1540" s="468">
        <v>-6.32</v>
      </c>
      <c r="J1540" s="471">
        <v>-25.26</v>
      </c>
      <c r="N1540" s="463"/>
      <c r="O1540" s="463"/>
      <c r="R1540" s="462"/>
    </row>
    <row r="1541" spans="1:18" s="461" customFormat="1">
      <c r="A1541" s="466" t="s">
        <v>319</v>
      </c>
      <c r="B1541" s="467" t="s">
        <v>562</v>
      </c>
      <c r="C1541" s="467" t="s">
        <v>335</v>
      </c>
      <c r="D1541" s="466" t="s">
        <v>563</v>
      </c>
      <c r="E1541" s="467">
        <v>201507</v>
      </c>
      <c r="F1541" s="468">
        <v>0.01</v>
      </c>
      <c r="G1541" s="466">
        <v>3</v>
      </c>
      <c r="H1541" s="469">
        <v>1.3083000000000001E-3</v>
      </c>
      <c r="I1541" s="468">
        <v>0</v>
      </c>
      <c r="J1541" s="471">
        <v>0</v>
      </c>
      <c r="N1541" s="463"/>
      <c r="O1541" s="463"/>
      <c r="R1541" s="462"/>
    </row>
    <row r="1542" spans="1:18" s="461" customFormat="1">
      <c r="A1542" s="466" t="s">
        <v>319</v>
      </c>
      <c r="B1542" s="467" t="s">
        <v>829</v>
      </c>
      <c r="C1542" s="467" t="s">
        <v>335</v>
      </c>
      <c r="D1542" s="466" t="s">
        <v>830</v>
      </c>
      <c r="E1542" s="467">
        <v>201507</v>
      </c>
      <c r="F1542" s="468">
        <v>-327</v>
      </c>
      <c r="G1542" s="466">
        <v>3</v>
      </c>
      <c r="H1542" s="469">
        <v>1.3083000000000001E-3</v>
      </c>
      <c r="I1542" s="468">
        <v>-1.28</v>
      </c>
      <c r="J1542" s="471">
        <v>-5.13</v>
      </c>
      <c r="N1542" s="463"/>
      <c r="O1542" s="463"/>
      <c r="R1542" s="462"/>
    </row>
    <row r="1543" spans="1:18" s="461" customFormat="1">
      <c r="A1543" s="466" t="s">
        <v>319</v>
      </c>
      <c r="B1543" s="467" t="s">
        <v>712</v>
      </c>
      <c r="C1543" s="467" t="s">
        <v>335</v>
      </c>
      <c r="D1543" s="466" t="s">
        <v>713</v>
      </c>
      <c r="E1543" s="467">
        <v>201507</v>
      </c>
      <c r="F1543" s="468">
        <v>-6.5</v>
      </c>
      <c r="G1543" s="466">
        <v>3</v>
      </c>
      <c r="H1543" s="469">
        <v>1.3083000000000001E-3</v>
      </c>
      <c r="I1543" s="468">
        <v>-0.03</v>
      </c>
      <c r="J1543" s="471">
        <v>-0.1</v>
      </c>
      <c r="N1543" s="463"/>
      <c r="O1543" s="463"/>
      <c r="R1543" s="462"/>
    </row>
    <row r="1544" spans="1:18" s="461" customFormat="1">
      <c r="A1544" s="466" t="s">
        <v>319</v>
      </c>
      <c r="B1544" s="467" t="s">
        <v>714</v>
      </c>
      <c r="C1544" s="467" t="s">
        <v>335</v>
      </c>
      <c r="D1544" s="466" t="s">
        <v>715</v>
      </c>
      <c r="E1544" s="467">
        <v>201507</v>
      </c>
      <c r="F1544" s="468">
        <v>-58.11</v>
      </c>
      <c r="G1544" s="466">
        <v>3</v>
      </c>
      <c r="H1544" s="469">
        <v>1.3083000000000001E-3</v>
      </c>
      <c r="I1544" s="468">
        <v>-0.23</v>
      </c>
      <c r="J1544" s="471">
        <v>-0.91</v>
      </c>
      <c r="N1544" s="463"/>
      <c r="O1544" s="463"/>
      <c r="R1544" s="462"/>
    </row>
    <row r="1545" spans="1:18" s="461" customFormat="1">
      <c r="A1545" s="466" t="s">
        <v>319</v>
      </c>
      <c r="B1545" s="467" t="s">
        <v>564</v>
      </c>
      <c r="C1545" s="467" t="s">
        <v>335</v>
      </c>
      <c r="D1545" s="466" t="s">
        <v>565</v>
      </c>
      <c r="E1545" s="467">
        <v>201507</v>
      </c>
      <c r="F1545" s="468">
        <v>0.41</v>
      </c>
      <c r="G1545" s="466">
        <v>3</v>
      </c>
      <c r="H1545" s="469">
        <v>1.3083000000000001E-3</v>
      </c>
      <c r="I1545" s="468">
        <v>0</v>
      </c>
      <c r="J1545" s="471">
        <v>0.01</v>
      </c>
      <c r="N1545" s="463"/>
      <c r="O1545" s="463"/>
      <c r="R1545" s="462"/>
    </row>
    <row r="1546" spans="1:18" s="461" customFormat="1">
      <c r="A1546" s="466" t="s">
        <v>319</v>
      </c>
      <c r="B1546" s="467" t="s">
        <v>716</v>
      </c>
      <c r="C1546" s="467" t="s">
        <v>335</v>
      </c>
      <c r="D1546" s="466" t="s">
        <v>717</v>
      </c>
      <c r="E1546" s="467">
        <v>201507</v>
      </c>
      <c r="F1546" s="468">
        <v>-3.23</v>
      </c>
      <c r="G1546" s="466">
        <v>3</v>
      </c>
      <c r="H1546" s="469">
        <v>1.3083000000000001E-3</v>
      </c>
      <c r="I1546" s="468">
        <v>-0.01</v>
      </c>
      <c r="J1546" s="471">
        <v>-0.05</v>
      </c>
      <c r="N1546" s="463"/>
      <c r="O1546" s="463"/>
      <c r="R1546" s="462"/>
    </row>
    <row r="1547" spans="1:18" s="461" customFormat="1">
      <c r="A1547" s="466" t="s">
        <v>319</v>
      </c>
      <c r="B1547" s="467" t="s">
        <v>847</v>
      </c>
      <c r="C1547" s="467" t="s">
        <v>335</v>
      </c>
      <c r="D1547" s="466" t="s">
        <v>848</v>
      </c>
      <c r="E1547" s="467">
        <v>201507</v>
      </c>
      <c r="F1547" s="468">
        <v>-37.24</v>
      </c>
      <c r="G1547" s="466">
        <v>3</v>
      </c>
      <c r="H1547" s="469">
        <v>1.3083000000000001E-3</v>
      </c>
      <c r="I1547" s="468">
        <v>-0.15</v>
      </c>
      <c r="J1547" s="471">
        <v>-0.57999999999999996</v>
      </c>
      <c r="N1547" s="463"/>
      <c r="O1547" s="463"/>
      <c r="R1547" s="462"/>
    </row>
    <row r="1548" spans="1:18" s="461" customFormat="1">
      <c r="A1548" s="466" t="s">
        <v>319</v>
      </c>
      <c r="B1548" s="467" t="s">
        <v>849</v>
      </c>
      <c r="C1548" s="467" t="s">
        <v>335</v>
      </c>
      <c r="D1548" s="466" t="s">
        <v>850</v>
      </c>
      <c r="E1548" s="467">
        <v>201507</v>
      </c>
      <c r="F1548" s="468">
        <v>-188.11</v>
      </c>
      <c r="G1548" s="466">
        <v>3</v>
      </c>
      <c r="H1548" s="469">
        <v>1.3083000000000001E-3</v>
      </c>
      <c r="I1548" s="468">
        <v>-0.74</v>
      </c>
      <c r="J1548" s="471">
        <v>-2.95</v>
      </c>
      <c r="N1548" s="463"/>
      <c r="O1548" s="463"/>
      <c r="R1548" s="462"/>
    </row>
    <row r="1549" spans="1:18" s="461" customFormat="1">
      <c r="A1549" s="466" t="s">
        <v>319</v>
      </c>
      <c r="B1549" s="467" t="s">
        <v>718</v>
      </c>
      <c r="C1549" s="467" t="s">
        <v>335</v>
      </c>
      <c r="D1549" s="466" t="s">
        <v>719</v>
      </c>
      <c r="E1549" s="467">
        <v>201507</v>
      </c>
      <c r="F1549" s="468">
        <v>-69.83</v>
      </c>
      <c r="G1549" s="466">
        <v>3</v>
      </c>
      <c r="H1549" s="469">
        <v>1.3083000000000001E-3</v>
      </c>
      <c r="I1549" s="468">
        <v>-0.27</v>
      </c>
      <c r="J1549" s="471">
        <v>-1.1000000000000001</v>
      </c>
      <c r="N1549" s="463"/>
      <c r="O1549" s="463"/>
      <c r="R1549" s="462"/>
    </row>
    <row r="1550" spans="1:18" s="461" customFormat="1">
      <c r="A1550" s="466" t="s">
        <v>319</v>
      </c>
      <c r="B1550" s="467" t="s">
        <v>859</v>
      </c>
      <c r="C1550" s="467" t="s">
        <v>335</v>
      </c>
      <c r="D1550" s="466" t="s">
        <v>860</v>
      </c>
      <c r="E1550" s="467">
        <v>201507</v>
      </c>
      <c r="F1550" s="468">
        <v>-416.13</v>
      </c>
      <c r="G1550" s="466">
        <v>3</v>
      </c>
      <c r="H1550" s="469">
        <v>1.3083000000000001E-3</v>
      </c>
      <c r="I1550" s="468">
        <v>-1.63</v>
      </c>
      <c r="J1550" s="471">
        <v>-6.53</v>
      </c>
      <c r="N1550" s="463"/>
      <c r="O1550" s="463"/>
      <c r="R1550" s="462"/>
    </row>
    <row r="1551" spans="1:18" s="461" customFormat="1">
      <c r="A1551" s="466" t="s">
        <v>319</v>
      </c>
      <c r="B1551" s="467" t="s">
        <v>861</v>
      </c>
      <c r="C1551" s="467" t="s">
        <v>335</v>
      </c>
      <c r="D1551" s="466" t="s">
        <v>862</v>
      </c>
      <c r="E1551" s="467">
        <v>201507</v>
      </c>
      <c r="F1551" s="468">
        <v>-303.83999999999997</v>
      </c>
      <c r="G1551" s="466">
        <v>3</v>
      </c>
      <c r="H1551" s="469">
        <v>1.3083000000000001E-3</v>
      </c>
      <c r="I1551" s="468">
        <v>-1.19</v>
      </c>
      <c r="J1551" s="471">
        <v>-4.7699999999999996</v>
      </c>
      <c r="N1551" s="463"/>
      <c r="O1551" s="463"/>
      <c r="R1551" s="462"/>
    </row>
    <row r="1552" spans="1:18" s="461" customFormat="1">
      <c r="A1552" s="466" t="s">
        <v>319</v>
      </c>
      <c r="B1552" s="467" t="s">
        <v>863</v>
      </c>
      <c r="C1552" s="467" t="s">
        <v>335</v>
      </c>
      <c r="D1552" s="466" t="s">
        <v>864</v>
      </c>
      <c r="E1552" s="467">
        <v>201507</v>
      </c>
      <c r="F1552" s="468">
        <v>-175.12</v>
      </c>
      <c r="G1552" s="466">
        <v>3</v>
      </c>
      <c r="H1552" s="469">
        <v>1.3083000000000001E-3</v>
      </c>
      <c r="I1552" s="468">
        <v>-0.69</v>
      </c>
      <c r="J1552" s="471">
        <v>-2.75</v>
      </c>
      <c r="N1552" s="463"/>
      <c r="O1552" s="463"/>
      <c r="R1552" s="462"/>
    </row>
    <row r="1553" spans="1:18" s="461" customFormat="1">
      <c r="A1553" s="466" t="s">
        <v>319</v>
      </c>
      <c r="B1553" s="467" t="s">
        <v>336</v>
      </c>
      <c r="C1553" s="467" t="s">
        <v>335</v>
      </c>
      <c r="D1553" s="466" t="s">
        <v>337</v>
      </c>
      <c r="E1553" s="467">
        <v>201508</v>
      </c>
      <c r="F1553" s="468">
        <v>-0.7</v>
      </c>
      <c r="G1553" s="466">
        <v>2</v>
      </c>
      <c r="H1553" s="469">
        <v>1.3083000000000001E-3</v>
      </c>
      <c r="I1553" s="468">
        <v>0</v>
      </c>
      <c r="J1553" s="471">
        <v>-0.01</v>
      </c>
      <c r="N1553" s="463"/>
      <c r="O1553" s="463"/>
      <c r="R1553" s="462"/>
    </row>
    <row r="1554" spans="1:18" s="461" customFormat="1">
      <c r="A1554" s="466" t="s">
        <v>319</v>
      </c>
      <c r="B1554" s="467" t="s">
        <v>497</v>
      </c>
      <c r="C1554" s="467" t="s">
        <v>338</v>
      </c>
      <c r="D1554" s="466" t="s">
        <v>498</v>
      </c>
      <c r="E1554" s="467">
        <v>201508</v>
      </c>
      <c r="F1554" s="468">
        <v>0.21</v>
      </c>
      <c r="G1554" s="466">
        <v>2</v>
      </c>
      <c r="H1554" s="469">
        <v>1.3083000000000001E-3</v>
      </c>
      <c r="I1554" s="468">
        <v>0</v>
      </c>
      <c r="J1554" s="471">
        <v>0</v>
      </c>
      <c r="N1554" s="463"/>
      <c r="O1554" s="463"/>
      <c r="R1554" s="462"/>
    </row>
    <row r="1555" spans="1:18" s="461" customFormat="1">
      <c r="A1555" s="466" t="s">
        <v>319</v>
      </c>
      <c r="B1555" s="467" t="s">
        <v>577</v>
      </c>
      <c r="C1555" s="467" t="s">
        <v>338</v>
      </c>
      <c r="D1555" s="466" t="s">
        <v>578</v>
      </c>
      <c r="E1555" s="467">
        <v>201508</v>
      </c>
      <c r="F1555" s="468">
        <v>-1476.2</v>
      </c>
      <c r="G1555" s="466">
        <v>2</v>
      </c>
      <c r="H1555" s="469">
        <v>1.3083000000000001E-3</v>
      </c>
      <c r="I1555" s="468">
        <v>-3.86</v>
      </c>
      <c r="J1555" s="471">
        <v>-23.18</v>
      </c>
      <c r="N1555" s="463"/>
      <c r="O1555" s="463"/>
      <c r="R1555" s="462"/>
    </row>
    <row r="1556" spans="1:18" s="461" customFormat="1">
      <c r="A1556" s="466" t="s">
        <v>319</v>
      </c>
      <c r="B1556" s="467" t="s">
        <v>463</v>
      </c>
      <c r="C1556" s="467" t="s">
        <v>338</v>
      </c>
      <c r="D1556" s="466" t="s">
        <v>802</v>
      </c>
      <c r="E1556" s="467">
        <v>201508</v>
      </c>
      <c r="F1556" s="468">
        <v>-39.32</v>
      </c>
      <c r="G1556" s="466">
        <v>2</v>
      </c>
      <c r="H1556" s="469">
        <v>1.3083000000000001E-3</v>
      </c>
      <c r="I1556" s="468">
        <v>-0.1</v>
      </c>
      <c r="J1556" s="471">
        <v>-0.62</v>
      </c>
      <c r="N1556" s="463"/>
      <c r="O1556" s="463"/>
      <c r="R1556" s="462"/>
    </row>
    <row r="1557" spans="1:18" s="461" customFormat="1">
      <c r="A1557" s="466" t="s">
        <v>319</v>
      </c>
      <c r="B1557" s="467" t="s">
        <v>566</v>
      </c>
      <c r="C1557" s="467" t="s">
        <v>338</v>
      </c>
      <c r="D1557" s="466" t="s">
        <v>803</v>
      </c>
      <c r="E1557" s="467">
        <v>201508</v>
      </c>
      <c r="F1557" s="468">
        <v>2.97</v>
      </c>
      <c r="G1557" s="466">
        <v>2</v>
      </c>
      <c r="H1557" s="469">
        <v>1.3083000000000001E-3</v>
      </c>
      <c r="I1557" s="468">
        <v>0.01</v>
      </c>
      <c r="J1557" s="471">
        <v>0.05</v>
      </c>
      <c r="N1557" s="463"/>
      <c r="O1557" s="463"/>
      <c r="R1557" s="462"/>
    </row>
    <row r="1558" spans="1:18" s="461" customFormat="1">
      <c r="A1558" s="466" t="s">
        <v>319</v>
      </c>
      <c r="B1558" s="467" t="s">
        <v>453</v>
      </c>
      <c r="C1558" s="467" t="s">
        <v>338</v>
      </c>
      <c r="D1558" s="466" t="s">
        <v>454</v>
      </c>
      <c r="E1558" s="467">
        <v>201508</v>
      </c>
      <c r="F1558" s="468">
        <v>66015.759999999995</v>
      </c>
      <c r="G1558" s="466">
        <v>2</v>
      </c>
      <c r="H1558" s="469">
        <v>1.3083000000000001E-3</v>
      </c>
      <c r="I1558" s="468">
        <v>172.74</v>
      </c>
      <c r="J1558" s="471">
        <v>1036.42</v>
      </c>
      <c r="N1558" s="463"/>
      <c r="O1558" s="463"/>
      <c r="R1558" s="462"/>
    </row>
    <row r="1559" spans="1:18" s="461" customFormat="1">
      <c r="A1559" s="466" t="s">
        <v>319</v>
      </c>
      <c r="B1559" s="467" t="s">
        <v>729</v>
      </c>
      <c r="C1559" s="467" t="s">
        <v>338</v>
      </c>
      <c r="D1559" s="466" t="s">
        <v>804</v>
      </c>
      <c r="E1559" s="467">
        <v>201508</v>
      </c>
      <c r="F1559" s="468">
        <v>844.4</v>
      </c>
      <c r="G1559" s="466">
        <v>2</v>
      </c>
      <c r="H1559" s="469">
        <v>1.3083000000000001E-3</v>
      </c>
      <c r="I1559" s="468">
        <v>2.21</v>
      </c>
      <c r="J1559" s="471">
        <v>13.26</v>
      </c>
      <c r="N1559" s="463"/>
      <c r="O1559" s="463"/>
      <c r="R1559" s="462"/>
    </row>
    <row r="1560" spans="1:18" s="461" customFormat="1">
      <c r="A1560" s="466" t="s">
        <v>319</v>
      </c>
      <c r="B1560" s="467" t="s">
        <v>805</v>
      </c>
      <c r="C1560" s="467" t="s">
        <v>338</v>
      </c>
      <c r="D1560" s="466" t="s">
        <v>807</v>
      </c>
      <c r="E1560" s="467">
        <v>201508</v>
      </c>
      <c r="F1560" s="468">
        <v>-14285.49</v>
      </c>
      <c r="G1560" s="466">
        <v>2</v>
      </c>
      <c r="H1560" s="469">
        <v>1.3083000000000001E-3</v>
      </c>
      <c r="I1560" s="468">
        <v>-37.380000000000003</v>
      </c>
      <c r="J1560" s="471">
        <v>-224.28</v>
      </c>
      <c r="N1560" s="463"/>
      <c r="O1560" s="463"/>
      <c r="R1560" s="462"/>
    </row>
    <row r="1561" spans="1:18" s="461" customFormat="1">
      <c r="A1561" s="466" t="s">
        <v>319</v>
      </c>
      <c r="B1561" s="467" t="s">
        <v>1021</v>
      </c>
      <c r="C1561" s="467" t="s">
        <v>338</v>
      </c>
      <c r="D1561" s="466" t="s">
        <v>1022</v>
      </c>
      <c r="E1561" s="467">
        <v>201508</v>
      </c>
      <c r="F1561" s="468">
        <v>253644.79999999999</v>
      </c>
      <c r="G1561" s="466">
        <v>2</v>
      </c>
      <c r="H1561" s="469">
        <v>1.3083000000000001E-3</v>
      </c>
      <c r="I1561" s="468">
        <v>663.69</v>
      </c>
      <c r="J1561" s="471">
        <v>3982.12</v>
      </c>
      <c r="N1561" s="463"/>
      <c r="O1561" s="463"/>
      <c r="R1561" s="462"/>
    </row>
    <row r="1562" spans="1:18" s="461" customFormat="1">
      <c r="A1562" s="466" t="s">
        <v>319</v>
      </c>
      <c r="B1562" s="467" t="s">
        <v>1023</v>
      </c>
      <c r="C1562" s="467" t="s">
        <v>338</v>
      </c>
      <c r="D1562" s="466" t="s">
        <v>1024</v>
      </c>
      <c r="E1562" s="467">
        <v>201508</v>
      </c>
      <c r="F1562" s="468">
        <v>247901.01</v>
      </c>
      <c r="G1562" s="466">
        <v>2</v>
      </c>
      <c r="H1562" s="469">
        <v>1.3083000000000001E-3</v>
      </c>
      <c r="I1562" s="468">
        <v>648.66</v>
      </c>
      <c r="J1562" s="471">
        <v>3891.95</v>
      </c>
      <c r="N1562" s="463"/>
      <c r="O1562" s="463"/>
      <c r="R1562" s="462"/>
    </row>
    <row r="1563" spans="1:18" s="461" customFormat="1">
      <c r="A1563" s="466" t="s">
        <v>319</v>
      </c>
      <c r="B1563" s="467" t="s">
        <v>499</v>
      </c>
      <c r="C1563" s="467" t="s">
        <v>338</v>
      </c>
      <c r="D1563" s="466" t="s">
        <v>500</v>
      </c>
      <c r="E1563" s="467">
        <v>201508</v>
      </c>
      <c r="F1563" s="468">
        <v>0.36</v>
      </c>
      <c r="G1563" s="466">
        <v>2</v>
      </c>
      <c r="H1563" s="469">
        <v>1.3083000000000001E-3</v>
      </c>
      <c r="I1563" s="468">
        <v>0</v>
      </c>
      <c r="J1563" s="471">
        <v>0.01</v>
      </c>
      <c r="N1563" s="463"/>
      <c r="O1563" s="463"/>
      <c r="R1563" s="462"/>
    </row>
    <row r="1564" spans="1:18" s="461" customFormat="1">
      <c r="A1564" s="466" t="s">
        <v>319</v>
      </c>
      <c r="B1564" s="467" t="s">
        <v>926</v>
      </c>
      <c r="C1564" s="467" t="s">
        <v>429</v>
      </c>
      <c r="D1564" s="466" t="s">
        <v>927</v>
      </c>
      <c r="E1564" s="467">
        <v>201508</v>
      </c>
      <c r="F1564" s="468">
        <v>-207.84</v>
      </c>
      <c r="G1564" s="466">
        <v>2</v>
      </c>
      <c r="H1564" s="469">
        <v>1.3083000000000001E-3</v>
      </c>
      <c r="I1564" s="468">
        <v>-0.54</v>
      </c>
      <c r="J1564" s="471">
        <v>-3.26</v>
      </c>
      <c r="N1564" s="463"/>
      <c r="O1564" s="463"/>
      <c r="R1564" s="462"/>
    </row>
    <row r="1565" spans="1:18" s="461" customFormat="1">
      <c r="A1565" s="466" t="s">
        <v>319</v>
      </c>
      <c r="B1565" s="467" t="s">
        <v>321</v>
      </c>
      <c r="C1565" s="467" t="s">
        <v>322</v>
      </c>
      <c r="D1565" s="466" t="s">
        <v>323</v>
      </c>
      <c r="E1565" s="467">
        <v>201508</v>
      </c>
      <c r="F1565" s="468">
        <v>-575.20000000000005</v>
      </c>
      <c r="G1565" s="466">
        <v>2</v>
      </c>
      <c r="H1565" s="469">
        <v>1.3083000000000001E-3</v>
      </c>
      <c r="I1565" s="468">
        <v>-1.51</v>
      </c>
      <c r="J1565" s="471">
        <v>-9.0299999999999994</v>
      </c>
      <c r="N1565" s="463"/>
      <c r="O1565" s="463"/>
      <c r="R1565" s="462"/>
    </row>
    <row r="1566" spans="1:18" s="461" customFormat="1">
      <c r="A1566" s="466" t="s">
        <v>319</v>
      </c>
      <c r="B1566" s="467" t="s">
        <v>324</v>
      </c>
      <c r="C1566" s="467" t="s">
        <v>320</v>
      </c>
      <c r="D1566" s="466" t="s">
        <v>325</v>
      </c>
      <c r="E1566" s="467">
        <v>201508</v>
      </c>
      <c r="F1566" s="468">
        <v>-1934.16</v>
      </c>
      <c r="G1566" s="466">
        <v>2</v>
      </c>
      <c r="H1566" s="469">
        <v>1.3083000000000001E-3</v>
      </c>
      <c r="I1566" s="468">
        <v>-5.0599999999999996</v>
      </c>
      <c r="J1566" s="471">
        <v>-30.37</v>
      </c>
      <c r="N1566" s="463"/>
      <c r="O1566" s="463"/>
      <c r="R1566" s="462"/>
    </row>
    <row r="1567" spans="1:18">
      <c r="A1567" s="466" t="s">
        <v>319</v>
      </c>
      <c r="B1567" s="467" t="s">
        <v>327</v>
      </c>
      <c r="C1567" s="467" t="s">
        <v>320</v>
      </c>
      <c r="D1567" s="466" t="s">
        <v>328</v>
      </c>
      <c r="E1567" s="467">
        <v>201508</v>
      </c>
      <c r="F1567" s="468">
        <v>-19.48</v>
      </c>
      <c r="G1567" s="466">
        <v>2</v>
      </c>
      <c r="H1567" s="469">
        <v>1.3083000000000001E-3</v>
      </c>
      <c r="I1567" s="468">
        <v>-0.05</v>
      </c>
      <c r="J1567" s="471">
        <v>-0.31</v>
      </c>
      <c r="N1567" s="126"/>
      <c r="O1567" s="126"/>
      <c r="R1567" s="121"/>
    </row>
    <row r="1568" spans="1:18">
      <c r="A1568" s="466" t="s">
        <v>319</v>
      </c>
      <c r="B1568" s="467" t="s">
        <v>329</v>
      </c>
      <c r="C1568" s="467" t="s">
        <v>320</v>
      </c>
      <c r="D1568" s="466" t="s">
        <v>330</v>
      </c>
      <c r="E1568" s="467">
        <v>201508</v>
      </c>
      <c r="F1568" s="468">
        <v>87722.25</v>
      </c>
      <c r="G1568" s="466">
        <v>2</v>
      </c>
      <c r="H1568" s="469">
        <v>1.3083000000000001E-3</v>
      </c>
      <c r="I1568" s="468">
        <v>229.53</v>
      </c>
      <c r="J1568" s="471">
        <v>1377.2</v>
      </c>
      <c r="N1568" s="126"/>
      <c r="O1568" s="126"/>
      <c r="R1568" s="121"/>
    </row>
    <row r="1569" spans="1:18">
      <c r="A1569" s="466" t="s">
        <v>319</v>
      </c>
      <c r="B1569" s="467" t="s">
        <v>331</v>
      </c>
      <c r="C1569" s="467" t="s">
        <v>320</v>
      </c>
      <c r="D1569" s="466" t="s">
        <v>332</v>
      </c>
      <c r="E1569" s="467">
        <v>201508</v>
      </c>
      <c r="F1569" s="468">
        <v>27483.78</v>
      </c>
      <c r="G1569" s="466">
        <v>2</v>
      </c>
      <c r="H1569" s="469">
        <v>1.3083000000000001E-3</v>
      </c>
      <c r="I1569" s="468">
        <v>71.91</v>
      </c>
      <c r="J1569" s="471">
        <v>431.48</v>
      </c>
      <c r="N1569" s="126"/>
      <c r="O1569" s="126"/>
      <c r="R1569" s="121"/>
    </row>
    <row r="1570" spans="1:18">
      <c r="A1570" s="466" t="s">
        <v>319</v>
      </c>
      <c r="B1570" s="467" t="s">
        <v>333</v>
      </c>
      <c r="C1570" s="467" t="s">
        <v>320</v>
      </c>
      <c r="D1570" s="466" t="s">
        <v>334</v>
      </c>
      <c r="E1570" s="467">
        <v>201508</v>
      </c>
      <c r="F1570" s="468">
        <v>51605.79</v>
      </c>
      <c r="G1570" s="466">
        <v>2</v>
      </c>
      <c r="H1570" s="469">
        <v>1.3083000000000001E-3</v>
      </c>
      <c r="I1570" s="468">
        <v>135.03</v>
      </c>
      <c r="J1570" s="471">
        <v>810.19</v>
      </c>
      <c r="N1570" s="126"/>
      <c r="O1570" s="126"/>
      <c r="R1570" s="121"/>
    </row>
    <row r="1571" spans="1:18">
      <c r="A1571" s="466" t="s">
        <v>319</v>
      </c>
      <c r="B1571" s="467" t="s">
        <v>731</v>
      </c>
      <c r="C1571" s="467" t="s">
        <v>338</v>
      </c>
      <c r="D1571" s="466" t="s">
        <v>732</v>
      </c>
      <c r="E1571" s="467">
        <v>201508</v>
      </c>
      <c r="F1571" s="468">
        <v>-2411.34</v>
      </c>
      <c r="G1571" s="466">
        <v>2</v>
      </c>
      <c r="H1571" s="469">
        <v>1.3083000000000001E-3</v>
      </c>
      <c r="I1571" s="468">
        <v>-6.31</v>
      </c>
      <c r="J1571" s="471">
        <v>-37.86</v>
      </c>
      <c r="N1571" s="126"/>
      <c r="O1571" s="126"/>
      <c r="R1571" s="121"/>
    </row>
    <row r="1572" spans="1:18">
      <c r="A1572" s="466" t="s">
        <v>319</v>
      </c>
      <c r="B1572" s="467" t="s">
        <v>731</v>
      </c>
      <c r="C1572" s="467" t="s">
        <v>338</v>
      </c>
      <c r="D1572" s="466" t="s">
        <v>732</v>
      </c>
      <c r="E1572" s="467">
        <v>201508</v>
      </c>
      <c r="F1572" s="468">
        <v>-51.39</v>
      </c>
      <c r="G1572" s="466">
        <v>2</v>
      </c>
      <c r="H1572" s="469">
        <v>1.3083000000000001E-3</v>
      </c>
      <c r="I1572" s="468">
        <v>-0.13</v>
      </c>
      <c r="J1572" s="471">
        <v>-0.81</v>
      </c>
      <c r="N1572" s="126"/>
      <c r="O1572" s="126"/>
      <c r="R1572" s="121"/>
    </row>
    <row r="1573" spans="1:18">
      <c r="A1573" s="466" t="s">
        <v>319</v>
      </c>
      <c r="B1573" s="467" t="s">
        <v>940</v>
      </c>
      <c r="C1573" s="467" t="s">
        <v>338</v>
      </c>
      <c r="D1573" s="466" t="s">
        <v>941</v>
      </c>
      <c r="E1573" s="467">
        <v>201508</v>
      </c>
      <c r="F1573" s="468">
        <v>402921.89</v>
      </c>
      <c r="G1573" s="466">
        <v>2</v>
      </c>
      <c r="H1573" s="469">
        <v>1.3083000000000001E-3</v>
      </c>
      <c r="I1573" s="468">
        <v>1054.29</v>
      </c>
      <c r="J1573" s="471">
        <v>6325.71</v>
      </c>
      <c r="N1573" s="126"/>
      <c r="O1573" s="126"/>
      <c r="R1573" s="121"/>
    </row>
    <row r="1574" spans="1:18">
      <c r="A1574" s="466" t="s">
        <v>319</v>
      </c>
      <c r="B1574" s="467" t="s">
        <v>940</v>
      </c>
      <c r="C1574" s="467" t="s">
        <v>338</v>
      </c>
      <c r="D1574" s="466" t="s">
        <v>941</v>
      </c>
      <c r="E1574" s="467">
        <v>201508</v>
      </c>
      <c r="F1574" s="468">
        <v>12988.16</v>
      </c>
      <c r="G1574" s="466">
        <v>2</v>
      </c>
      <c r="H1574" s="469">
        <v>1.3083000000000001E-3</v>
      </c>
      <c r="I1574" s="468">
        <v>33.979999999999997</v>
      </c>
      <c r="J1574" s="471">
        <v>203.91</v>
      </c>
      <c r="N1574" s="126"/>
      <c r="O1574" s="126"/>
      <c r="R1574" s="121"/>
    </row>
    <row r="1575" spans="1:18">
      <c r="A1575" s="466" t="s">
        <v>319</v>
      </c>
      <c r="B1575" s="467" t="s">
        <v>501</v>
      </c>
      <c r="C1575" s="467" t="s">
        <v>338</v>
      </c>
      <c r="D1575" s="466" t="s">
        <v>808</v>
      </c>
      <c r="E1575" s="467">
        <v>201508</v>
      </c>
      <c r="F1575" s="468">
        <v>-0.38</v>
      </c>
      <c r="G1575" s="466">
        <v>2</v>
      </c>
      <c r="H1575" s="469">
        <v>1.3083000000000001E-3</v>
      </c>
      <c r="I1575" s="468">
        <v>0</v>
      </c>
      <c r="J1575" s="471">
        <v>-0.01</v>
      </c>
      <c r="N1575" s="126"/>
      <c r="O1575" s="126"/>
      <c r="R1575" s="121"/>
    </row>
    <row r="1576" spans="1:18">
      <c r="A1576" s="466" t="s">
        <v>319</v>
      </c>
      <c r="B1576" s="467" t="s">
        <v>501</v>
      </c>
      <c r="C1576" s="467" t="s">
        <v>338</v>
      </c>
      <c r="D1576" s="466" t="s">
        <v>808</v>
      </c>
      <c r="E1576" s="467">
        <v>201508</v>
      </c>
      <c r="F1576" s="468">
        <v>-0.04</v>
      </c>
      <c r="G1576" s="466">
        <v>2</v>
      </c>
      <c r="H1576" s="469">
        <v>1.3083000000000001E-3</v>
      </c>
      <c r="I1576" s="468">
        <v>0</v>
      </c>
      <c r="J1576" s="471">
        <v>0</v>
      </c>
      <c r="N1576" s="126"/>
      <c r="O1576" s="126"/>
      <c r="R1576" s="121"/>
    </row>
    <row r="1577" spans="1:18">
      <c r="A1577" s="466" t="s">
        <v>319</v>
      </c>
      <c r="B1577" s="467" t="s">
        <v>810</v>
      </c>
      <c r="C1577" s="467" t="s">
        <v>338</v>
      </c>
      <c r="D1577" s="466" t="s">
        <v>809</v>
      </c>
      <c r="E1577" s="467">
        <v>201508</v>
      </c>
      <c r="F1577" s="468">
        <v>-39153.800000000003</v>
      </c>
      <c r="G1577" s="466">
        <v>2</v>
      </c>
      <c r="H1577" s="469">
        <v>1.3083000000000001E-3</v>
      </c>
      <c r="I1577" s="468">
        <v>-102.45</v>
      </c>
      <c r="J1577" s="471">
        <v>-614.70000000000005</v>
      </c>
      <c r="N1577" s="126"/>
      <c r="O1577" s="126"/>
      <c r="R1577" s="121"/>
    </row>
    <row r="1578" spans="1:18">
      <c r="A1578" s="466" t="s">
        <v>319</v>
      </c>
      <c r="B1578" s="467" t="s">
        <v>810</v>
      </c>
      <c r="C1578" s="467" t="s">
        <v>338</v>
      </c>
      <c r="D1578" s="466" t="s">
        <v>809</v>
      </c>
      <c r="E1578" s="467">
        <v>201508</v>
      </c>
      <c r="F1578" s="468">
        <v>-1613.17</v>
      </c>
      <c r="G1578" s="466">
        <v>2</v>
      </c>
      <c r="H1578" s="469">
        <v>1.3083000000000001E-3</v>
      </c>
      <c r="I1578" s="468">
        <v>-4.22</v>
      </c>
      <c r="J1578" s="471">
        <v>-25.33</v>
      </c>
      <c r="N1578" s="126"/>
      <c r="O1578" s="126"/>
      <c r="R1578" s="121"/>
    </row>
    <row r="1579" spans="1:18">
      <c r="A1579" s="466" t="s">
        <v>319</v>
      </c>
      <c r="B1579" s="467" t="s">
        <v>810</v>
      </c>
      <c r="C1579" s="467" t="s">
        <v>338</v>
      </c>
      <c r="D1579" s="466" t="s">
        <v>809</v>
      </c>
      <c r="E1579" s="467">
        <v>201508</v>
      </c>
      <c r="F1579" s="468">
        <v>-3011.05</v>
      </c>
      <c r="G1579" s="466">
        <v>2</v>
      </c>
      <c r="H1579" s="469">
        <v>1.3083000000000001E-3</v>
      </c>
      <c r="I1579" s="468">
        <v>-7.88</v>
      </c>
      <c r="J1579" s="471">
        <v>-47.27</v>
      </c>
      <c r="N1579" s="126"/>
      <c r="O1579" s="126"/>
      <c r="R1579" s="121"/>
    </row>
    <row r="1580" spans="1:18">
      <c r="A1580" s="466" t="s">
        <v>319</v>
      </c>
      <c r="B1580" s="467" t="s">
        <v>503</v>
      </c>
      <c r="C1580" s="467" t="s">
        <v>338</v>
      </c>
      <c r="D1580" s="466" t="s">
        <v>504</v>
      </c>
      <c r="E1580" s="467">
        <v>201508</v>
      </c>
      <c r="F1580" s="468">
        <v>0.05</v>
      </c>
      <c r="G1580" s="466">
        <v>2</v>
      </c>
      <c r="H1580" s="469">
        <v>1.3083000000000001E-3</v>
      </c>
      <c r="I1580" s="468">
        <v>0</v>
      </c>
      <c r="J1580" s="471">
        <v>0</v>
      </c>
      <c r="N1580" s="126"/>
      <c r="O1580" s="126"/>
      <c r="R1580" s="121"/>
    </row>
    <row r="1581" spans="1:18">
      <c r="A1581" s="466" t="s">
        <v>326</v>
      </c>
      <c r="B1581" s="467" t="s">
        <v>455</v>
      </c>
      <c r="C1581" s="467" t="s">
        <v>335</v>
      </c>
      <c r="D1581" s="466" t="s">
        <v>456</v>
      </c>
      <c r="E1581" s="467">
        <v>201508</v>
      </c>
      <c r="F1581" s="468">
        <v>-0.01</v>
      </c>
      <c r="G1581" s="466">
        <v>2</v>
      </c>
      <c r="H1581" s="469">
        <v>1.1999999999999999E-3</v>
      </c>
      <c r="I1581" s="468">
        <v>0</v>
      </c>
      <c r="J1581" s="471">
        <v>0</v>
      </c>
      <c r="N1581" s="126"/>
      <c r="O1581" s="126"/>
      <c r="R1581" s="121"/>
    </row>
    <row r="1582" spans="1:18">
      <c r="A1582" s="466" t="s">
        <v>319</v>
      </c>
      <c r="B1582" s="467" t="s">
        <v>455</v>
      </c>
      <c r="C1582" s="467" t="s">
        <v>335</v>
      </c>
      <c r="D1582" s="466" t="s">
        <v>456</v>
      </c>
      <c r="E1582" s="467">
        <v>201508</v>
      </c>
      <c r="F1582" s="468">
        <v>-0.3</v>
      </c>
      <c r="G1582" s="466">
        <v>2</v>
      </c>
      <c r="H1582" s="469">
        <v>1.3083000000000001E-3</v>
      </c>
      <c r="I1582" s="468">
        <v>0</v>
      </c>
      <c r="J1582" s="471">
        <v>0</v>
      </c>
      <c r="N1582" s="126"/>
      <c r="O1582" s="126"/>
      <c r="R1582" s="121"/>
    </row>
    <row r="1583" spans="1:18">
      <c r="A1583" s="466" t="s">
        <v>319</v>
      </c>
      <c r="B1583" s="467" t="s">
        <v>457</v>
      </c>
      <c r="C1583" s="467" t="s">
        <v>335</v>
      </c>
      <c r="D1583" s="466" t="s">
        <v>458</v>
      </c>
      <c r="E1583" s="467">
        <v>201508</v>
      </c>
      <c r="F1583" s="468">
        <v>0.13</v>
      </c>
      <c r="G1583" s="466">
        <v>2</v>
      </c>
      <c r="H1583" s="469">
        <v>1.3083000000000001E-3</v>
      </c>
      <c r="I1583" s="468">
        <v>0</v>
      </c>
      <c r="J1583" s="471">
        <v>0</v>
      </c>
      <c r="N1583" s="126"/>
      <c r="O1583" s="126"/>
      <c r="R1583" s="121"/>
    </row>
    <row r="1584" spans="1:18">
      <c r="A1584" s="466" t="s">
        <v>319</v>
      </c>
      <c r="B1584" s="467" t="s">
        <v>698</v>
      </c>
      <c r="C1584" s="467" t="s">
        <v>335</v>
      </c>
      <c r="D1584" s="466" t="s">
        <v>699</v>
      </c>
      <c r="E1584" s="467">
        <v>201508</v>
      </c>
      <c r="F1584" s="468">
        <v>-3178.09</v>
      </c>
      <c r="G1584" s="466">
        <v>2</v>
      </c>
      <c r="H1584" s="469">
        <v>1.3083000000000001E-3</v>
      </c>
      <c r="I1584" s="468">
        <v>-8.32</v>
      </c>
      <c r="J1584" s="471">
        <v>-49.89</v>
      </c>
      <c r="N1584" s="126"/>
      <c r="O1584" s="126"/>
      <c r="R1584" s="121"/>
    </row>
    <row r="1585" spans="1:18">
      <c r="A1585" s="466" t="s">
        <v>319</v>
      </c>
      <c r="B1585" s="467" t="s">
        <v>698</v>
      </c>
      <c r="C1585" s="467" t="s">
        <v>335</v>
      </c>
      <c r="D1585" s="466" t="s">
        <v>699</v>
      </c>
      <c r="E1585" s="467">
        <v>201508</v>
      </c>
      <c r="F1585" s="468">
        <v>-368.11</v>
      </c>
      <c r="G1585" s="466">
        <v>2</v>
      </c>
      <c r="H1585" s="469">
        <v>1.3083000000000001E-3</v>
      </c>
      <c r="I1585" s="468">
        <v>-0.96</v>
      </c>
      <c r="J1585" s="471">
        <v>-5.78</v>
      </c>
      <c r="N1585" s="126"/>
      <c r="O1585" s="126"/>
      <c r="R1585" s="121"/>
    </row>
    <row r="1586" spans="1:18">
      <c r="A1586" s="466" t="s">
        <v>319</v>
      </c>
      <c r="B1586" s="467" t="s">
        <v>505</v>
      </c>
      <c r="C1586" s="467" t="s">
        <v>338</v>
      </c>
      <c r="D1586" s="466" t="s">
        <v>506</v>
      </c>
      <c r="E1586" s="467">
        <v>201508</v>
      </c>
      <c r="F1586" s="468">
        <v>36.42</v>
      </c>
      <c r="G1586" s="466">
        <v>2</v>
      </c>
      <c r="H1586" s="469">
        <v>1.3083000000000001E-3</v>
      </c>
      <c r="I1586" s="468">
        <v>0.1</v>
      </c>
      <c r="J1586" s="471">
        <v>0.56999999999999995</v>
      </c>
      <c r="N1586" s="126"/>
      <c r="O1586" s="126"/>
      <c r="R1586" s="121"/>
    </row>
    <row r="1587" spans="1:18">
      <c r="A1587" s="466" t="s">
        <v>319</v>
      </c>
      <c r="B1587" s="467" t="s">
        <v>505</v>
      </c>
      <c r="C1587" s="467" t="s">
        <v>338</v>
      </c>
      <c r="D1587" s="466" t="s">
        <v>506</v>
      </c>
      <c r="E1587" s="467">
        <v>201508</v>
      </c>
      <c r="F1587" s="468">
        <v>2.4300000000000002</v>
      </c>
      <c r="G1587" s="466">
        <v>2</v>
      </c>
      <c r="H1587" s="469">
        <v>1.3083000000000001E-3</v>
      </c>
      <c r="I1587" s="468">
        <v>0.01</v>
      </c>
      <c r="J1587" s="471">
        <v>0.04</v>
      </c>
      <c r="N1587" s="126"/>
      <c r="O1587" s="126"/>
      <c r="R1587" s="121"/>
    </row>
    <row r="1588" spans="1:18">
      <c r="A1588" s="466" t="s">
        <v>319</v>
      </c>
      <c r="B1588" s="467" t="s">
        <v>507</v>
      </c>
      <c r="C1588" s="467" t="s">
        <v>338</v>
      </c>
      <c r="D1588" s="466" t="s">
        <v>508</v>
      </c>
      <c r="E1588" s="467">
        <v>201508</v>
      </c>
      <c r="F1588" s="468">
        <v>1.24</v>
      </c>
      <c r="G1588" s="466">
        <v>2</v>
      </c>
      <c r="H1588" s="469">
        <v>1.3083000000000001E-3</v>
      </c>
      <c r="I1588" s="468">
        <v>0</v>
      </c>
      <c r="J1588" s="471">
        <v>0.02</v>
      </c>
      <c r="N1588" s="126"/>
      <c r="O1588" s="126"/>
      <c r="R1588" s="121"/>
    </row>
    <row r="1589" spans="1:18">
      <c r="A1589" s="466" t="s">
        <v>319</v>
      </c>
      <c r="B1589" s="467" t="s">
        <v>507</v>
      </c>
      <c r="C1589" s="467" t="s">
        <v>338</v>
      </c>
      <c r="D1589" s="466" t="s">
        <v>508</v>
      </c>
      <c r="E1589" s="467">
        <v>201508</v>
      </c>
      <c r="F1589" s="468">
        <v>0.06</v>
      </c>
      <c r="G1589" s="466">
        <v>2</v>
      </c>
      <c r="H1589" s="469">
        <v>1.3083000000000001E-3</v>
      </c>
      <c r="I1589" s="468">
        <v>0</v>
      </c>
      <c r="J1589" s="471">
        <v>0</v>
      </c>
      <c r="N1589" s="126"/>
      <c r="O1589" s="126"/>
      <c r="R1589" s="121"/>
    </row>
    <row r="1590" spans="1:18">
      <c r="A1590" s="466" t="s">
        <v>319</v>
      </c>
      <c r="B1590" s="467" t="s">
        <v>509</v>
      </c>
      <c r="C1590" s="467" t="s">
        <v>338</v>
      </c>
      <c r="D1590" s="466" t="s">
        <v>510</v>
      </c>
      <c r="E1590" s="467">
        <v>201508</v>
      </c>
      <c r="F1590" s="468">
        <v>-0.65</v>
      </c>
      <c r="G1590" s="466">
        <v>2</v>
      </c>
      <c r="H1590" s="469">
        <v>1.3083000000000001E-3</v>
      </c>
      <c r="I1590" s="468">
        <v>0</v>
      </c>
      <c r="J1590" s="471">
        <v>-0.01</v>
      </c>
      <c r="N1590" s="126"/>
      <c r="O1590" s="126"/>
      <c r="R1590" s="121"/>
    </row>
    <row r="1591" spans="1:18">
      <c r="A1591" s="466" t="s">
        <v>319</v>
      </c>
      <c r="B1591" s="467" t="s">
        <v>509</v>
      </c>
      <c r="C1591" s="467" t="s">
        <v>338</v>
      </c>
      <c r="D1591" s="466" t="s">
        <v>510</v>
      </c>
      <c r="E1591" s="467">
        <v>201508</v>
      </c>
      <c r="F1591" s="468">
        <v>0.01</v>
      </c>
      <c r="G1591" s="466">
        <v>2</v>
      </c>
      <c r="H1591" s="469">
        <v>1.3083000000000001E-3</v>
      </c>
      <c r="I1591" s="468">
        <v>0</v>
      </c>
      <c r="J1591" s="471">
        <v>0</v>
      </c>
      <c r="N1591" s="126"/>
      <c r="O1591" s="126"/>
      <c r="R1591" s="121"/>
    </row>
    <row r="1592" spans="1:18">
      <c r="A1592" s="466" t="s">
        <v>319</v>
      </c>
      <c r="B1592" s="467" t="s">
        <v>511</v>
      </c>
      <c r="C1592" s="467" t="s">
        <v>338</v>
      </c>
      <c r="D1592" s="466" t="s">
        <v>512</v>
      </c>
      <c r="E1592" s="467">
        <v>201508</v>
      </c>
      <c r="F1592" s="468">
        <v>2</v>
      </c>
      <c r="G1592" s="466">
        <v>2</v>
      </c>
      <c r="H1592" s="469">
        <v>1.3083000000000001E-3</v>
      </c>
      <c r="I1592" s="468">
        <v>0.01</v>
      </c>
      <c r="J1592" s="471">
        <v>0.03</v>
      </c>
      <c r="N1592" s="126"/>
      <c r="O1592" s="126"/>
      <c r="R1592" s="121"/>
    </row>
    <row r="1593" spans="1:18">
      <c r="A1593" s="466" t="s">
        <v>319</v>
      </c>
      <c r="B1593" s="467" t="s">
        <v>511</v>
      </c>
      <c r="C1593" s="467" t="s">
        <v>338</v>
      </c>
      <c r="D1593" s="466" t="s">
        <v>512</v>
      </c>
      <c r="E1593" s="467">
        <v>201508</v>
      </c>
      <c r="F1593" s="468">
        <v>0.1</v>
      </c>
      <c r="G1593" s="466">
        <v>2</v>
      </c>
      <c r="H1593" s="469">
        <v>1.3083000000000001E-3</v>
      </c>
      <c r="I1593" s="468">
        <v>0</v>
      </c>
      <c r="J1593" s="471">
        <v>0</v>
      </c>
      <c r="N1593" s="126"/>
      <c r="O1593" s="126"/>
      <c r="R1593" s="121"/>
    </row>
    <row r="1594" spans="1:18">
      <c r="A1594" s="466" t="s">
        <v>319</v>
      </c>
      <c r="B1594" s="467" t="s">
        <v>513</v>
      </c>
      <c r="C1594" s="467" t="s">
        <v>338</v>
      </c>
      <c r="D1594" s="466" t="s">
        <v>514</v>
      </c>
      <c r="E1594" s="467">
        <v>201508</v>
      </c>
      <c r="F1594" s="468">
        <v>0.77</v>
      </c>
      <c r="G1594" s="466">
        <v>2</v>
      </c>
      <c r="H1594" s="469">
        <v>1.3083000000000001E-3</v>
      </c>
      <c r="I1594" s="468">
        <v>0</v>
      </c>
      <c r="J1594" s="471">
        <v>0.01</v>
      </c>
      <c r="N1594" s="126"/>
      <c r="O1594" s="126"/>
      <c r="R1594" s="121"/>
    </row>
    <row r="1595" spans="1:18">
      <c r="A1595" s="466" t="s">
        <v>319</v>
      </c>
      <c r="B1595" s="467" t="s">
        <v>513</v>
      </c>
      <c r="C1595" s="467" t="s">
        <v>338</v>
      </c>
      <c r="D1595" s="466" t="s">
        <v>514</v>
      </c>
      <c r="E1595" s="467">
        <v>201508</v>
      </c>
      <c r="F1595" s="468">
        <v>0.11</v>
      </c>
      <c r="G1595" s="466">
        <v>2</v>
      </c>
      <c r="H1595" s="469">
        <v>1.3083000000000001E-3</v>
      </c>
      <c r="I1595" s="468">
        <v>0</v>
      </c>
      <c r="J1595" s="471">
        <v>0</v>
      </c>
      <c r="N1595" s="126"/>
      <c r="O1595" s="126"/>
      <c r="R1595" s="121"/>
    </row>
    <row r="1596" spans="1:18">
      <c r="A1596" s="466" t="s">
        <v>319</v>
      </c>
      <c r="B1596" s="467" t="s">
        <v>570</v>
      </c>
      <c r="C1596" s="467" t="s">
        <v>338</v>
      </c>
      <c r="D1596" s="466" t="s">
        <v>571</v>
      </c>
      <c r="E1596" s="467">
        <v>201508</v>
      </c>
      <c r="F1596" s="468">
        <v>-527.62</v>
      </c>
      <c r="G1596" s="466">
        <v>2</v>
      </c>
      <c r="H1596" s="469">
        <v>1.3083000000000001E-3</v>
      </c>
      <c r="I1596" s="468">
        <v>-1.38</v>
      </c>
      <c r="J1596" s="471">
        <v>-8.2799999999999994</v>
      </c>
      <c r="N1596" s="126"/>
      <c r="O1596" s="126"/>
      <c r="R1596" s="121"/>
    </row>
    <row r="1597" spans="1:18">
      <c r="A1597" s="466" t="s">
        <v>319</v>
      </c>
      <c r="B1597" s="467" t="s">
        <v>942</v>
      </c>
      <c r="C1597" s="467" t="s">
        <v>338</v>
      </c>
      <c r="D1597" s="466" t="s">
        <v>943</v>
      </c>
      <c r="E1597" s="467">
        <v>201508</v>
      </c>
      <c r="F1597" s="468">
        <v>128782.86</v>
      </c>
      <c r="G1597" s="466">
        <v>2</v>
      </c>
      <c r="H1597" s="469">
        <v>1.3083000000000001E-3</v>
      </c>
      <c r="I1597" s="468">
        <v>336.97</v>
      </c>
      <c r="J1597" s="471">
        <v>2021.84</v>
      </c>
      <c r="N1597" s="126"/>
      <c r="O1597" s="126"/>
      <c r="R1597" s="121"/>
    </row>
    <row r="1598" spans="1:18">
      <c r="A1598" s="466" t="s">
        <v>319</v>
      </c>
      <c r="B1598" s="467" t="s">
        <v>942</v>
      </c>
      <c r="C1598" s="467" t="s">
        <v>338</v>
      </c>
      <c r="D1598" s="466" t="s">
        <v>943</v>
      </c>
      <c r="E1598" s="467">
        <v>201508</v>
      </c>
      <c r="F1598" s="468">
        <v>622.77</v>
      </c>
      <c r="G1598" s="466">
        <v>2</v>
      </c>
      <c r="H1598" s="469">
        <v>1.3083000000000001E-3</v>
      </c>
      <c r="I1598" s="468">
        <v>1.63</v>
      </c>
      <c r="J1598" s="471">
        <v>9.7799999999999994</v>
      </c>
      <c r="N1598" s="126"/>
      <c r="O1598" s="126"/>
      <c r="R1598" s="121"/>
    </row>
    <row r="1599" spans="1:18">
      <c r="A1599" s="466" t="s">
        <v>319</v>
      </c>
      <c r="B1599" s="467" t="s">
        <v>944</v>
      </c>
      <c r="C1599" s="467" t="s">
        <v>338</v>
      </c>
      <c r="D1599" s="466" t="s">
        <v>945</v>
      </c>
      <c r="E1599" s="467">
        <v>201508</v>
      </c>
      <c r="F1599" s="468">
        <v>173328.79</v>
      </c>
      <c r="G1599" s="466">
        <v>2</v>
      </c>
      <c r="H1599" s="469">
        <v>1.3083000000000001E-3</v>
      </c>
      <c r="I1599" s="468">
        <v>453.53</v>
      </c>
      <c r="J1599" s="471">
        <v>2721.19</v>
      </c>
      <c r="N1599" s="126"/>
      <c r="O1599" s="126"/>
      <c r="R1599" s="121"/>
    </row>
    <row r="1600" spans="1:18">
      <c r="A1600" s="466" t="s">
        <v>319</v>
      </c>
      <c r="B1600" s="467" t="s">
        <v>944</v>
      </c>
      <c r="C1600" s="467" t="s">
        <v>338</v>
      </c>
      <c r="D1600" s="466" t="s">
        <v>945</v>
      </c>
      <c r="E1600" s="467">
        <v>201508</v>
      </c>
      <c r="F1600" s="468">
        <v>7251.71</v>
      </c>
      <c r="G1600" s="466">
        <v>2</v>
      </c>
      <c r="H1600" s="469">
        <v>1.3083000000000001E-3</v>
      </c>
      <c r="I1600" s="468">
        <v>18.97</v>
      </c>
      <c r="J1600" s="471">
        <v>113.85</v>
      </c>
      <c r="N1600" s="126"/>
      <c r="O1600" s="126"/>
      <c r="R1600" s="121"/>
    </row>
    <row r="1601" spans="1:18">
      <c r="A1601" s="466" t="s">
        <v>319</v>
      </c>
      <c r="B1601" s="467" t="s">
        <v>946</v>
      </c>
      <c r="C1601" s="467" t="s">
        <v>338</v>
      </c>
      <c r="D1601" s="466" t="s">
        <v>947</v>
      </c>
      <c r="E1601" s="467">
        <v>201508</v>
      </c>
      <c r="F1601" s="468">
        <v>186258.17</v>
      </c>
      <c r="G1601" s="466">
        <v>2</v>
      </c>
      <c r="H1601" s="469">
        <v>1.3083000000000001E-3</v>
      </c>
      <c r="I1601" s="468">
        <v>487.36</v>
      </c>
      <c r="J1601" s="471">
        <v>2924.18</v>
      </c>
      <c r="N1601" s="126"/>
      <c r="O1601" s="126"/>
      <c r="R1601" s="121"/>
    </row>
    <row r="1602" spans="1:18">
      <c r="A1602" s="466" t="s">
        <v>319</v>
      </c>
      <c r="B1602" s="467" t="s">
        <v>946</v>
      </c>
      <c r="C1602" s="467" t="s">
        <v>338</v>
      </c>
      <c r="D1602" s="466" t="s">
        <v>947</v>
      </c>
      <c r="E1602" s="467">
        <v>201508</v>
      </c>
      <c r="F1602" s="468">
        <v>9899.25</v>
      </c>
      <c r="G1602" s="466">
        <v>2</v>
      </c>
      <c r="H1602" s="469">
        <v>1.3083000000000001E-3</v>
      </c>
      <c r="I1602" s="468">
        <v>25.9</v>
      </c>
      <c r="J1602" s="471">
        <v>155.41</v>
      </c>
      <c r="N1602" s="126"/>
      <c r="O1602" s="126"/>
      <c r="R1602" s="121"/>
    </row>
    <row r="1603" spans="1:18">
      <c r="A1603" s="466" t="s">
        <v>319</v>
      </c>
      <c r="B1603" s="467" t="s">
        <v>733</v>
      </c>
      <c r="C1603" s="467" t="s">
        <v>338</v>
      </c>
      <c r="D1603" s="466" t="s">
        <v>734</v>
      </c>
      <c r="E1603" s="467">
        <v>201508</v>
      </c>
      <c r="F1603" s="468">
        <v>-3805.6</v>
      </c>
      <c r="G1603" s="466">
        <v>2</v>
      </c>
      <c r="H1603" s="469">
        <v>1.3083000000000001E-3</v>
      </c>
      <c r="I1603" s="468">
        <v>-9.9600000000000009</v>
      </c>
      <c r="J1603" s="471">
        <v>-59.75</v>
      </c>
      <c r="N1603" s="126"/>
      <c r="O1603" s="126"/>
      <c r="R1603" s="121"/>
    </row>
    <row r="1604" spans="1:18">
      <c r="A1604" s="466" t="s">
        <v>319</v>
      </c>
      <c r="B1604" s="467" t="s">
        <v>733</v>
      </c>
      <c r="C1604" s="467" t="s">
        <v>338</v>
      </c>
      <c r="D1604" s="466" t="s">
        <v>734</v>
      </c>
      <c r="E1604" s="467">
        <v>201508</v>
      </c>
      <c r="F1604" s="468">
        <v>-16.25</v>
      </c>
      <c r="G1604" s="466">
        <v>2</v>
      </c>
      <c r="H1604" s="469">
        <v>1.3083000000000001E-3</v>
      </c>
      <c r="I1604" s="468">
        <v>-0.04</v>
      </c>
      <c r="J1604" s="471">
        <v>-0.26</v>
      </c>
      <c r="N1604" s="126"/>
      <c r="O1604" s="126"/>
      <c r="R1604" s="121"/>
    </row>
    <row r="1605" spans="1:18">
      <c r="A1605" s="466" t="s">
        <v>319</v>
      </c>
      <c r="B1605" s="467" t="s">
        <v>515</v>
      </c>
      <c r="C1605" s="467" t="s">
        <v>338</v>
      </c>
      <c r="D1605" s="466" t="s">
        <v>516</v>
      </c>
      <c r="E1605" s="467">
        <v>201508</v>
      </c>
      <c r="F1605" s="468">
        <v>-26.39</v>
      </c>
      <c r="G1605" s="466">
        <v>2</v>
      </c>
      <c r="H1605" s="469">
        <v>1.3083000000000001E-3</v>
      </c>
      <c r="I1605" s="468">
        <v>-7.0000000000000007E-2</v>
      </c>
      <c r="J1605" s="471">
        <v>-0.41</v>
      </c>
      <c r="N1605" s="126"/>
      <c r="O1605" s="126"/>
      <c r="R1605" s="121"/>
    </row>
    <row r="1606" spans="1:18">
      <c r="A1606" s="466" t="s">
        <v>319</v>
      </c>
      <c r="B1606" s="467" t="s">
        <v>515</v>
      </c>
      <c r="C1606" s="467" t="s">
        <v>338</v>
      </c>
      <c r="D1606" s="466" t="s">
        <v>516</v>
      </c>
      <c r="E1606" s="467">
        <v>201508</v>
      </c>
      <c r="F1606" s="468">
        <v>-1.3</v>
      </c>
      <c r="G1606" s="466">
        <v>2</v>
      </c>
      <c r="H1606" s="469">
        <v>1.3083000000000001E-3</v>
      </c>
      <c r="I1606" s="468">
        <v>0</v>
      </c>
      <c r="J1606" s="471">
        <v>-0.02</v>
      </c>
      <c r="N1606" s="126"/>
      <c r="O1606" s="126"/>
      <c r="R1606" s="121"/>
    </row>
    <row r="1607" spans="1:18">
      <c r="A1607" s="466" t="s">
        <v>319</v>
      </c>
      <c r="B1607" s="467" t="s">
        <v>700</v>
      </c>
      <c r="C1607" s="467" t="s">
        <v>338</v>
      </c>
      <c r="D1607" s="466" t="s">
        <v>701</v>
      </c>
      <c r="E1607" s="467">
        <v>201508</v>
      </c>
      <c r="F1607" s="468">
        <v>-43.92</v>
      </c>
      <c r="G1607" s="466">
        <v>2</v>
      </c>
      <c r="H1607" s="469">
        <v>1.3083000000000001E-3</v>
      </c>
      <c r="I1607" s="468">
        <v>-0.11</v>
      </c>
      <c r="J1607" s="471">
        <v>-0.69</v>
      </c>
      <c r="N1607" s="126"/>
      <c r="O1607" s="126"/>
      <c r="R1607" s="121"/>
    </row>
    <row r="1608" spans="1:18">
      <c r="A1608" s="466" t="s">
        <v>319</v>
      </c>
      <c r="B1608" s="467" t="s">
        <v>700</v>
      </c>
      <c r="C1608" s="467" t="s">
        <v>338</v>
      </c>
      <c r="D1608" s="466" t="s">
        <v>701</v>
      </c>
      <c r="E1608" s="467">
        <v>201508</v>
      </c>
      <c r="F1608" s="468">
        <v>-0.94</v>
      </c>
      <c r="G1608" s="466">
        <v>2</v>
      </c>
      <c r="H1608" s="469">
        <v>1.3083000000000001E-3</v>
      </c>
      <c r="I1608" s="468">
        <v>0</v>
      </c>
      <c r="J1608" s="471">
        <v>-0.01</v>
      </c>
      <c r="N1608" s="126"/>
      <c r="O1608" s="126"/>
      <c r="R1608" s="121"/>
    </row>
    <row r="1609" spans="1:18">
      <c r="A1609" s="466" t="s">
        <v>319</v>
      </c>
      <c r="B1609" s="467" t="s">
        <v>735</v>
      </c>
      <c r="C1609" s="467" t="s">
        <v>338</v>
      </c>
      <c r="D1609" s="466" t="s">
        <v>811</v>
      </c>
      <c r="E1609" s="467">
        <v>201508</v>
      </c>
      <c r="F1609" s="468">
        <v>-617.98</v>
      </c>
      <c r="G1609" s="466">
        <v>2</v>
      </c>
      <c r="H1609" s="469">
        <v>1.3083000000000001E-3</v>
      </c>
      <c r="I1609" s="468">
        <v>-1.62</v>
      </c>
      <c r="J1609" s="471">
        <v>-9.6999999999999993</v>
      </c>
      <c r="N1609" s="126"/>
      <c r="O1609" s="126"/>
      <c r="R1609" s="121"/>
    </row>
    <row r="1610" spans="1:18">
      <c r="A1610" s="466" t="s">
        <v>319</v>
      </c>
      <c r="B1610" s="467" t="s">
        <v>735</v>
      </c>
      <c r="C1610" s="467" t="s">
        <v>338</v>
      </c>
      <c r="D1610" s="466" t="s">
        <v>811</v>
      </c>
      <c r="E1610" s="467">
        <v>201508</v>
      </c>
      <c r="F1610" s="468">
        <v>-0.88</v>
      </c>
      <c r="G1610" s="466">
        <v>2</v>
      </c>
      <c r="H1610" s="469">
        <v>1.3083000000000001E-3</v>
      </c>
      <c r="I1610" s="468">
        <v>0</v>
      </c>
      <c r="J1610" s="471">
        <v>-0.01</v>
      </c>
      <c r="N1610" s="126"/>
      <c r="O1610" s="126"/>
      <c r="R1610" s="121"/>
    </row>
    <row r="1611" spans="1:18">
      <c r="A1611" s="466" t="s">
        <v>319</v>
      </c>
      <c r="B1611" s="467" t="s">
        <v>517</v>
      </c>
      <c r="C1611" s="467" t="s">
        <v>338</v>
      </c>
      <c r="D1611" s="466" t="s">
        <v>518</v>
      </c>
      <c r="E1611" s="467">
        <v>201508</v>
      </c>
      <c r="F1611" s="468">
        <v>-3.14</v>
      </c>
      <c r="G1611" s="466">
        <v>2</v>
      </c>
      <c r="H1611" s="469">
        <v>1.3083000000000001E-3</v>
      </c>
      <c r="I1611" s="468">
        <v>-0.01</v>
      </c>
      <c r="J1611" s="471">
        <v>-0.05</v>
      </c>
      <c r="N1611" s="126"/>
      <c r="O1611" s="126"/>
      <c r="R1611" s="121"/>
    </row>
    <row r="1612" spans="1:18">
      <c r="A1612" s="466" t="s">
        <v>319</v>
      </c>
      <c r="B1612" s="467" t="s">
        <v>517</v>
      </c>
      <c r="C1612" s="467" t="s">
        <v>338</v>
      </c>
      <c r="D1612" s="466" t="s">
        <v>518</v>
      </c>
      <c r="E1612" s="467">
        <v>201508</v>
      </c>
      <c r="F1612" s="468">
        <v>-0.04</v>
      </c>
      <c r="G1612" s="466">
        <v>2</v>
      </c>
      <c r="H1612" s="469">
        <v>1.3083000000000001E-3</v>
      </c>
      <c r="I1612" s="468">
        <v>0</v>
      </c>
      <c r="J1612" s="471">
        <v>0</v>
      </c>
      <c r="N1612" s="126"/>
      <c r="O1612" s="126"/>
      <c r="R1612" s="121"/>
    </row>
    <row r="1613" spans="1:18">
      <c r="A1613" s="466" t="s">
        <v>326</v>
      </c>
      <c r="B1613" s="467" t="s">
        <v>737</v>
      </c>
      <c r="C1613" s="467" t="s">
        <v>338</v>
      </c>
      <c r="D1613" s="466" t="s">
        <v>738</v>
      </c>
      <c r="E1613" s="467">
        <v>201508</v>
      </c>
      <c r="F1613" s="468">
        <v>-1330.44</v>
      </c>
      <c r="G1613" s="466">
        <v>2</v>
      </c>
      <c r="H1613" s="469">
        <v>1.1999999999999999E-3</v>
      </c>
      <c r="I1613" s="468">
        <v>-3.19</v>
      </c>
      <c r="J1613" s="471">
        <v>-19.16</v>
      </c>
      <c r="N1613" s="126"/>
      <c r="O1613" s="126"/>
      <c r="R1613" s="121"/>
    </row>
    <row r="1614" spans="1:18">
      <c r="A1614" s="466" t="s">
        <v>319</v>
      </c>
      <c r="B1614" s="467" t="s">
        <v>737</v>
      </c>
      <c r="C1614" s="467" t="s">
        <v>338</v>
      </c>
      <c r="D1614" s="466" t="s">
        <v>738</v>
      </c>
      <c r="E1614" s="467">
        <v>201508</v>
      </c>
      <c r="F1614" s="468">
        <v>-8.9600000000000009</v>
      </c>
      <c r="G1614" s="466">
        <v>2</v>
      </c>
      <c r="H1614" s="469">
        <v>1.3083000000000001E-3</v>
      </c>
      <c r="I1614" s="468">
        <v>-0.02</v>
      </c>
      <c r="J1614" s="471">
        <v>-0.14000000000000001</v>
      </c>
      <c r="N1614" s="126"/>
      <c r="O1614" s="126"/>
      <c r="R1614" s="121"/>
    </row>
    <row r="1615" spans="1:18">
      <c r="A1615" s="466" t="s">
        <v>319</v>
      </c>
      <c r="B1615" s="467" t="s">
        <v>519</v>
      </c>
      <c r="C1615" s="467" t="s">
        <v>338</v>
      </c>
      <c r="D1615" s="466" t="s">
        <v>520</v>
      </c>
      <c r="E1615" s="467">
        <v>201508</v>
      </c>
      <c r="F1615" s="468">
        <v>1.01</v>
      </c>
      <c r="G1615" s="466">
        <v>2</v>
      </c>
      <c r="H1615" s="469">
        <v>1.3083000000000001E-3</v>
      </c>
      <c r="I1615" s="468">
        <v>0</v>
      </c>
      <c r="J1615" s="471">
        <v>0.02</v>
      </c>
      <c r="N1615" s="126"/>
      <c r="O1615" s="126"/>
      <c r="R1615" s="121"/>
    </row>
    <row r="1616" spans="1:18">
      <c r="A1616" s="466" t="s">
        <v>319</v>
      </c>
      <c r="B1616" s="467" t="s">
        <v>519</v>
      </c>
      <c r="C1616" s="467" t="s">
        <v>338</v>
      </c>
      <c r="D1616" s="466" t="s">
        <v>520</v>
      </c>
      <c r="E1616" s="467">
        <v>201508</v>
      </c>
      <c r="F1616" s="468">
        <v>7.0000000000000007E-2</v>
      </c>
      <c r="G1616" s="466">
        <v>2</v>
      </c>
      <c r="H1616" s="469">
        <v>1.3083000000000001E-3</v>
      </c>
      <c r="I1616" s="468">
        <v>0</v>
      </c>
      <c r="J1616" s="471">
        <v>0</v>
      </c>
      <c r="N1616" s="126"/>
      <c r="O1616" s="126"/>
      <c r="R1616" s="121"/>
    </row>
    <row r="1617" spans="1:18">
      <c r="A1617" s="466" t="s">
        <v>319</v>
      </c>
      <c r="B1617" s="467" t="s">
        <v>739</v>
      </c>
      <c r="C1617" s="467" t="s">
        <v>338</v>
      </c>
      <c r="D1617" s="466" t="s">
        <v>740</v>
      </c>
      <c r="E1617" s="467">
        <v>201508</v>
      </c>
      <c r="F1617" s="468">
        <v>-1087.25</v>
      </c>
      <c r="G1617" s="466">
        <v>2</v>
      </c>
      <c r="H1617" s="469">
        <v>1.3083000000000001E-3</v>
      </c>
      <c r="I1617" s="468">
        <v>-2.84</v>
      </c>
      <c r="J1617" s="471">
        <v>-17.07</v>
      </c>
      <c r="N1617" s="126"/>
      <c r="O1617" s="126"/>
      <c r="R1617" s="121"/>
    </row>
    <row r="1618" spans="1:18">
      <c r="A1618" s="466" t="s">
        <v>319</v>
      </c>
      <c r="B1618" s="467" t="s">
        <v>739</v>
      </c>
      <c r="C1618" s="467" t="s">
        <v>338</v>
      </c>
      <c r="D1618" s="466" t="s">
        <v>740</v>
      </c>
      <c r="E1618" s="467">
        <v>201508</v>
      </c>
      <c r="F1618" s="468">
        <v>-20.58</v>
      </c>
      <c r="G1618" s="466">
        <v>2</v>
      </c>
      <c r="H1618" s="469">
        <v>1.3083000000000001E-3</v>
      </c>
      <c r="I1618" s="468">
        <v>-0.05</v>
      </c>
      <c r="J1618" s="471">
        <v>-0.32</v>
      </c>
      <c r="N1618" s="126"/>
      <c r="O1618" s="126"/>
      <c r="R1618" s="121"/>
    </row>
    <row r="1619" spans="1:18">
      <c r="A1619" s="466" t="s">
        <v>319</v>
      </c>
      <c r="B1619" s="467" t="s">
        <v>948</v>
      </c>
      <c r="C1619" s="467" t="s">
        <v>338</v>
      </c>
      <c r="D1619" s="466" t="s">
        <v>949</v>
      </c>
      <c r="E1619" s="467">
        <v>201508</v>
      </c>
      <c r="F1619" s="468">
        <v>126571.47</v>
      </c>
      <c r="G1619" s="466">
        <v>2</v>
      </c>
      <c r="H1619" s="469">
        <v>1.3083000000000001E-3</v>
      </c>
      <c r="I1619" s="468">
        <v>331.19</v>
      </c>
      <c r="J1619" s="471">
        <v>1987.12</v>
      </c>
      <c r="N1619" s="126"/>
      <c r="O1619" s="126"/>
      <c r="R1619" s="121"/>
    </row>
    <row r="1620" spans="1:18">
      <c r="A1620" s="466" t="s">
        <v>319</v>
      </c>
      <c r="B1620" s="467" t="s">
        <v>521</v>
      </c>
      <c r="C1620" s="467" t="s">
        <v>338</v>
      </c>
      <c r="D1620" s="466" t="s">
        <v>522</v>
      </c>
      <c r="E1620" s="467">
        <v>201508</v>
      </c>
      <c r="F1620" s="468">
        <v>2.73</v>
      </c>
      <c r="G1620" s="466">
        <v>2</v>
      </c>
      <c r="H1620" s="469">
        <v>1.3083000000000001E-3</v>
      </c>
      <c r="I1620" s="468">
        <v>0.01</v>
      </c>
      <c r="J1620" s="471">
        <v>0.04</v>
      </c>
      <c r="N1620" s="126"/>
      <c r="O1620" s="126"/>
      <c r="R1620" s="121"/>
    </row>
    <row r="1621" spans="1:18">
      <c r="A1621" s="466" t="s">
        <v>319</v>
      </c>
      <c r="B1621" s="467" t="s">
        <v>521</v>
      </c>
      <c r="C1621" s="467" t="s">
        <v>338</v>
      </c>
      <c r="D1621" s="466" t="s">
        <v>522</v>
      </c>
      <c r="E1621" s="467">
        <v>201508</v>
      </c>
      <c r="F1621" s="468">
        <v>0.04</v>
      </c>
      <c r="G1621" s="466">
        <v>2</v>
      </c>
      <c r="H1621" s="469">
        <v>1.3083000000000001E-3</v>
      </c>
      <c r="I1621" s="468">
        <v>0</v>
      </c>
      <c r="J1621" s="471">
        <v>0</v>
      </c>
      <c r="N1621" s="126"/>
      <c r="O1621" s="126"/>
      <c r="R1621" s="121"/>
    </row>
    <row r="1622" spans="1:18">
      <c r="A1622" s="466" t="s">
        <v>319</v>
      </c>
      <c r="B1622" s="467" t="s">
        <v>572</v>
      </c>
      <c r="C1622" s="467" t="s">
        <v>338</v>
      </c>
      <c r="D1622" s="466" t="s">
        <v>573</v>
      </c>
      <c r="E1622" s="467">
        <v>201508</v>
      </c>
      <c r="F1622" s="468">
        <v>-460.81</v>
      </c>
      <c r="G1622" s="466">
        <v>2</v>
      </c>
      <c r="H1622" s="469">
        <v>1.3083000000000001E-3</v>
      </c>
      <c r="I1622" s="468">
        <v>-1.21</v>
      </c>
      <c r="J1622" s="471">
        <v>-7.23</v>
      </c>
      <c r="N1622" s="126"/>
      <c r="O1622" s="126"/>
      <c r="R1622" s="121"/>
    </row>
    <row r="1623" spans="1:18">
      <c r="A1623" s="466" t="s">
        <v>319</v>
      </c>
      <c r="B1623" s="467" t="s">
        <v>572</v>
      </c>
      <c r="C1623" s="467" t="s">
        <v>338</v>
      </c>
      <c r="D1623" s="466" t="s">
        <v>573</v>
      </c>
      <c r="E1623" s="467">
        <v>201508</v>
      </c>
      <c r="F1623" s="468">
        <v>-5.65</v>
      </c>
      <c r="G1623" s="466">
        <v>2</v>
      </c>
      <c r="H1623" s="469">
        <v>1.3083000000000001E-3</v>
      </c>
      <c r="I1623" s="468">
        <v>-0.01</v>
      </c>
      <c r="J1623" s="471">
        <v>-0.09</v>
      </c>
      <c r="N1623" s="126"/>
      <c r="O1623" s="126"/>
      <c r="R1623" s="121"/>
    </row>
    <row r="1624" spans="1:18">
      <c r="A1624" s="466" t="s">
        <v>319</v>
      </c>
      <c r="B1624" s="467" t="s">
        <v>702</v>
      </c>
      <c r="C1624" s="467" t="s">
        <v>338</v>
      </c>
      <c r="D1624" s="466" t="s">
        <v>703</v>
      </c>
      <c r="E1624" s="467">
        <v>201508</v>
      </c>
      <c r="F1624" s="468">
        <v>-17.940000000000001</v>
      </c>
      <c r="G1624" s="466">
        <v>2</v>
      </c>
      <c r="H1624" s="469">
        <v>1.3083000000000001E-3</v>
      </c>
      <c r="I1624" s="468">
        <v>-0.05</v>
      </c>
      <c r="J1624" s="471">
        <v>-0.28000000000000003</v>
      </c>
      <c r="N1624" s="126"/>
      <c r="O1624" s="126"/>
      <c r="R1624" s="121"/>
    </row>
    <row r="1625" spans="1:18">
      <c r="A1625" s="466" t="s">
        <v>319</v>
      </c>
      <c r="B1625" s="467" t="s">
        <v>702</v>
      </c>
      <c r="C1625" s="467" t="s">
        <v>338</v>
      </c>
      <c r="D1625" s="466" t="s">
        <v>703</v>
      </c>
      <c r="E1625" s="467">
        <v>201508</v>
      </c>
      <c r="F1625" s="468">
        <v>-2.31</v>
      </c>
      <c r="G1625" s="466">
        <v>2</v>
      </c>
      <c r="H1625" s="469">
        <v>1.3083000000000001E-3</v>
      </c>
      <c r="I1625" s="468">
        <v>-0.01</v>
      </c>
      <c r="J1625" s="471">
        <v>-0.04</v>
      </c>
      <c r="N1625" s="126"/>
      <c r="O1625" s="126"/>
      <c r="R1625" s="121"/>
    </row>
    <row r="1626" spans="1:18">
      <c r="A1626" s="466" t="s">
        <v>319</v>
      </c>
      <c r="B1626" s="467" t="s">
        <v>702</v>
      </c>
      <c r="C1626" s="467" t="s">
        <v>338</v>
      </c>
      <c r="D1626" s="466" t="s">
        <v>703</v>
      </c>
      <c r="E1626" s="467">
        <v>201508</v>
      </c>
      <c r="F1626" s="468">
        <v>-0.37</v>
      </c>
      <c r="G1626" s="466">
        <v>2</v>
      </c>
      <c r="H1626" s="469">
        <v>1.3083000000000001E-3</v>
      </c>
      <c r="I1626" s="468">
        <v>0</v>
      </c>
      <c r="J1626" s="471">
        <v>-0.01</v>
      </c>
      <c r="N1626" s="126"/>
      <c r="O1626" s="126"/>
      <c r="R1626" s="121"/>
    </row>
    <row r="1627" spans="1:18">
      <c r="A1627" s="466" t="s">
        <v>319</v>
      </c>
      <c r="B1627" s="467" t="s">
        <v>523</v>
      </c>
      <c r="C1627" s="467" t="s">
        <v>338</v>
      </c>
      <c r="D1627" s="466" t="s">
        <v>524</v>
      </c>
      <c r="E1627" s="467">
        <v>201508</v>
      </c>
      <c r="F1627" s="468">
        <v>2.84</v>
      </c>
      <c r="G1627" s="466">
        <v>2</v>
      </c>
      <c r="H1627" s="469">
        <v>1.3083000000000001E-3</v>
      </c>
      <c r="I1627" s="468">
        <v>0.01</v>
      </c>
      <c r="J1627" s="471">
        <v>0.04</v>
      </c>
      <c r="N1627" s="126"/>
      <c r="O1627" s="126"/>
      <c r="R1627" s="121"/>
    </row>
    <row r="1628" spans="1:18">
      <c r="A1628" s="466" t="s">
        <v>326</v>
      </c>
      <c r="B1628" s="467" t="s">
        <v>525</v>
      </c>
      <c r="C1628" s="467" t="s">
        <v>338</v>
      </c>
      <c r="D1628" s="466" t="s">
        <v>526</v>
      </c>
      <c r="E1628" s="467">
        <v>201508</v>
      </c>
      <c r="F1628" s="468">
        <v>0.1</v>
      </c>
      <c r="G1628" s="466">
        <v>2</v>
      </c>
      <c r="H1628" s="469">
        <v>1.1999999999999999E-3</v>
      </c>
      <c r="I1628" s="468">
        <v>0</v>
      </c>
      <c r="J1628" s="471">
        <v>0</v>
      </c>
      <c r="N1628" s="126"/>
      <c r="O1628" s="126"/>
      <c r="R1628" s="121"/>
    </row>
    <row r="1629" spans="1:18">
      <c r="A1629" s="466" t="s">
        <v>319</v>
      </c>
      <c r="B1629" s="467" t="s">
        <v>525</v>
      </c>
      <c r="C1629" s="467" t="s">
        <v>338</v>
      </c>
      <c r="D1629" s="466" t="s">
        <v>526</v>
      </c>
      <c r="E1629" s="467">
        <v>201508</v>
      </c>
      <c r="F1629" s="468">
        <v>6.25</v>
      </c>
      <c r="G1629" s="466">
        <v>2</v>
      </c>
      <c r="H1629" s="469">
        <v>1.3083000000000001E-3</v>
      </c>
      <c r="I1629" s="468">
        <v>0.02</v>
      </c>
      <c r="J1629" s="471">
        <v>0.1</v>
      </c>
      <c r="N1629" s="126"/>
      <c r="O1629" s="126"/>
      <c r="R1629" s="121"/>
    </row>
    <row r="1630" spans="1:18">
      <c r="A1630" s="466" t="s">
        <v>319</v>
      </c>
      <c r="B1630" s="467" t="s">
        <v>483</v>
      </c>
      <c r="C1630" s="467" t="s">
        <v>338</v>
      </c>
      <c r="D1630" s="466" t="s">
        <v>484</v>
      </c>
      <c r="E1630" s="467">
        <v>201508</v>
      </c>
      <c r="F1630" s="468">
        <v>-0.47</v>
      </c>
      <c r="G1630" s="466">
        <v>2</v>
      </c>
      <c r="H1630" s="469">
        <v>1.3083000000000001E-3</v>
      </c>
      <c r="I1630" s="468">
        <v>0</v>
      </c>
      <c r="J1630" s="471">
        <v>-0.01</v>
      </c>
      <c r="N1630" s="126"/>
      <c r="O1630" s="126"/>
      <c r="R1630" s="121"/>
    </row>
    <row r="1631" spans="1:18">
      <c r="A1631" s="466" t="s">
        <v>319</v>
      </c>
      <c r="B1631" s="467" t="s">
        <v>483</v>
      </c>
      <c r="C1631" s="467" t="s">
        <v>338</v>
      </c>
      <c r="D1631" s="466" t="s">
        <v>484</v>
      </c>
      <c r="E1631" s="467">
        <v>201508</v>
      </c>
      <c r="F1631" s="468">
        <v>-0.01</v>
      </c>
      <c r="G1631" s="466">
        <v>2</v>
      </c>
      <c r="H1631" s="469">
        <v>1.3083000000000001E-3</v>
      </c>
      <c r="I1631" s="468">
        <v>0</v>
      </c>
      <c r="J1631" s="471">
        <v>0</v>
      </c>
      <c r="N1631" s="126"/>
      <c r="O1631" s="126"/>
      <c r="R1631" s="121"/>
    </row>
    <row r="1632" spans="1:18">
      <c r="A1632" s="466" t="s">
        <v>319</v>
      </c>
      <c r="B1632" s="467" t="s">
        <v>459</v>
      </c>
      <c r="C1632" s="467" t="s">
        <v>335</v>
      </c>
      <c r="D1632" s="466" t="s">
        <v>460</v>
      </c>
      <c r="E1632" s="467">
        <v>201508</v>
      </c>
      <c r="F1632" s="468">
        <v>-0.88</v>
      </c>
      <c r="G1632" s="466">
        <v>2</v>
      </c>
      <c r="H1632" s="469">
        <v>1.3083000000000001E-3</v>
      </c>
      <c r="I1632" s="468">
        <v>0</v>
      </c>
      <c r="J1632" s="471">
        <v>-0.01</v>
      </c>
      <c r="N1632" s="126"/>
      <c r="O1632" s="126"/>
      <c r="R1632" s="121"/>
    </row>
    <row r="1633" spans="1:18">
      <c r="A1633" s="466" t="s">
        <v>319</v>
      </c>
      <c r="B1633" s="467" t="s">
        <v>459</v>
      </c>
      <c r="C1633" s="467" t="s">
        <v>335</v>
      </c>
      <c r="D1633" s="466" t="s">
        <v>460</v>
      </c>
      <c r="E1633" s="467">
        <v>201508</v>
      </c>
      <c r="F1633" s="468">
        <v>-0.05</v>
      </c>
      <c r="G1633" s="466">
        <v>2</v>
      </c>
      <c r="H1633" s="469">
        <v>1.3083000000000001E-3</v>
      </c>
      <c r="I1633" s="468">
        <v>0</v>
      </c>
      <c r="J1633" s="471">
        <v>0</v>
      </c>
      <c r="N1633" s="126"/>
      <c r="O1633" s="126"/>
      <c r="R1633" s="121"/>
    </row>
    <row r="1634" spans="1:18">
      <c r="A1634" s="466" t="s">
        <v>319</v>
      </c>
      <c r="B1634" s="467" t="s">
        <v>527</v>
      </c>
      <c r="C1634" s="467" t="s">
        <v>338</v>
      </c>
      <c r="D1634" s="466" t="s">
        <v>574</v>
      </c>
      <c r="E1634" s="467">
        <v>201508</v>
      </c>
      <c r="F1634" s="468">
        <v>0.56000000000000005</v>
      </c>
      <c r="G1634" s="466">
        <v>2</v>
      </c>
      <c r="H1634" s="469">
        <v>1.3083000000000001E-3</v>
      </c>
      <c r="I1634" s="468">
        <v>0</v>
      </c>
      <c r="J1634" s="471">
        <v>0.01</v>
      </c>
      <c r="N1634" s="126"/>
      <c r="O1634" s="126"/>
      <c r="R1634" s="121"/>
    </row>
    <row r="1635" spans="1:18">
      <c r="A1635" s="466" t="s">
        <v>319</v>
      </c>
      <c r="B1635" s="467" t="s">
        <v>528</v>
      </c>
      <c r="C1635" s="467" t="s">
        <v>338</v>
      </c>
      <c r="D1635" s="466" t="s">
        <v>529</v>
      </c>
      <c r="E1635" s="467">
        <v>201508</v>
      </c>
      <c r="F1635" s="468">
        <v>-58.16</v>
      </c>
      <c r="G1635" s="466">
        <v>2</v>
      </c>
      <c r="H1635" s="469">
        <v>1.3083000000000001E-3</v>
      </c>
      <c r="I1635" s="468">
        <v>-0.15</v>
      </c>
      <c r="J1635" s="471">
        <v>-0.91</v>
      </c>
      <c r="N1635" s="126"/>
      <c r="O1635" s="126"/>
      <c r="R1635" s="121"/>
    </row>
    <row r="1636" spans="1:18">
      <c r="A1636" s="466" t="s">
        <v>319</v>
      </c>
      <c r="B1636" s="467" t="s">
        <v>528</v>
      </c>
      <c r="C1636" s="467" t="s">
        <v>338</v>
      </c>
      <c r="D1636" s="466" t="s">
        <v>529</v>
      </c>
      <c r="E1636" s="467">
        <v>201508</v>
      </c>
      <c r="F1636" s="468">
        <v>-2.64</v>
      </c>
      <c r="G1636" s="466">
        <v>2</v>
      </c>
      <c r="H1636" s="469">
        <v>1.3083000000000001E-3</v>
      </c>
      <c r="I1636" s="468">
        <v>-0.01</v>
      </c>
      <c r="J1636" s="471">
        <v>-0.04</v>
      </c>
      <c r="N1636" s="126"/>
      <c r="O1636" s="126"/>
      <c r="R1636" s="121"/>
    </row>
    <row r="1637" spans="1:18">
      <c r="A1637" s="466" t="s">
        <v>326</v>
      </c>
      <c r="B1637" s="467" t="s">
        <v>530</v>
      </c>
      <c r="C1637" s="467" t="s">
        <v>338</v>
      </c>
      <c r="D1637" s="466" t="s">
        <v>531</v>
      </c>
      <c r="E1637" s="467">
        <v>201508</v>
      </c>
      <c r="F1637" s="468">
        <v>1.67</v>
      </c>
      <c r="G1637" s="466">
        <v>2</v>
      </c>
      <c r="H1637" s="469">
        <v>1.1999999999999999E-3</v>
      </c>
      <c r="I1637" s="468">
        <v>0</v>
      </c>
      <c r="J1637" s="471">
        <v>0.02</v>
      </c>
      <c r="N1637" s="126"/>
      <c r="O1637" s="126"/>
      <c r="R1637" s="121"/>
    </row>
    <row r="1638" spans="1:18">
      <c r="A1638" s="466" t="s">
        <v>319</v>
      </c>
      <c r="B1638" s="467" t="s">
        <v>532</v>
      </c>
      <c r="C1638" s="467" t="s">
        <v>338</v>
      </c>
      <c r="D1638" s="466" t="s">
        <v>533</v>
      </c>
      <c r="E1638" s="467">
        <v>201508</v>
      </c>
      <c r="F1638" s="468">
        <v>3.89</v>
      </c>
      <c r="G1638" s="466">
        <v>2</v>
      </c>
      <c r="H1638" s="469">
        <v>1.3083000000000001E-3</v>
      </c>
      <c r="I1638" s="468">
        <v>0.01</v>
      </c>
      <c r="J1638" s="471">
        <v>0.06</v>
      </c>
      <c r="N1638" s="126"/>
      <c r="O1638" s="126"/>
      <c r="R1638" s="121"/>
    </row>
    <row r="1639" spans="1:18">
      <c r="A1639" s="466" t="s">
        <v>319</v>
      </c>
      <c r="B1639" s="467" t="s">
        <v>532</v>
      </c>
      <c r="C1639" s="467" t="s">
        <v>338</v>
      </c>
      <c r="D1639" s="466" t="s">
        <v>533</v>
      </c>
      <c r="E1639" s="467">
        <v>201508</v>
      </c>
      <c r="F1639" s="468">
        <v>0.1</v>
      </c>
      <c r="G1639" s="466">
        <v>2</v>
      </c>
      <c r="H1639" s="469">
        <v>1.3083000000000001E-3</v>
      </c>
      <c r="I1639" s="468">
        <v>0</v>
      </c>
      <c r="J1639" s="471">
        <v>0</v>
      </c>
      <c r="N1639" s="126"/>
      <c r="O1639" s="126"/>
      <c r="R1639" s="121"/>
    </row>
    <row r="1640" spans="1:18">
      <c r="A1640" s="466" t="s">
        <v>319</v>
      </c>
      <c r="B1640" s="467" t="s">
        <v>534</v>
      </c>
      <c r="C1640" s="467" t="s">
        <v>338</v>
      </c>
      <c r="D1640" s="466" t="s">
        <v>535</v>
      </c>
      <c r="E1640" s="467">
        <v>201508</v>
      </c>
      <c r="F1640" s="468">
        <v>4.3</v>
      </c>
      <c r="G1640" s="466">
        <v>2</v>
      </c>
      <c r="H1640" s="469">
        <v>1.3083000000000001E-3</v>
      </c>
      <c r="I1640" s="468">
        <v>0.01</v>
      </c>
      <c r="J1640" s="471">
        <v>7.0000000000000007E-2</v>
      </c>
      <c r="N1640" s="126"/>
      <c r="O1640" s="126"/>
      <c r="R1640" s="121"/>
    </row>
    <row r="1641" spans="1:18">
      <c r="A1641" s="466" t="s">
        <v>319</v>
      </c>
      <c r="B1641" s="467" t="s">
        <v>536</v>
      </c>
      <c r="C1641" s="467" t="s">
        <v>338</v>
      </c>
      <c r="D1641" s="466" t="s">
        <v>537</v>
      </c>
      <c r="E1641" s="467">
        <v>201508</v>
      </c>
      <c r="F1641" s="468">
        <v>4.2300000000000004</v>
      </c>
      <c r="G1641" s="466">
        <v>2</v>
      </c>
      <c r="H1641" s="469">
        <v>1.3083000000000001E-3</v>
      </c>
      <c r="I1641" s="468">
        <v>0.01</v>
      </c>
      <c r="J1641" s="471">
        <v>7.0000000000000007E-2</v>
      </c>
      <c r="N1641" s="126"/>
      <c r="O1641" s="126"/>
      <c r="R1641" s="121"/>
    </row>
    <row r="1642" spans="1:18">
      <c r="A1642" s="466" t="s">
        <v>319</v>
      </c>
      <c r="B1642" s="467" t="s">
        <v>536</v>
      </c>
      <c r="C1642" s="467" t="s">
        <v>338</v>
      </c>
      <c r="D1642" s="466" t="s">
        <v>537</v>
      </c>
      <c r="E1642" s="467">
        <v>201508</v>
      </c>
      <c r="F1642" s="468">
        <v>0.13</v>
      </c>
      <c r="G1642" s="466">
        <v>2</v>
      </c>
      <c r="H1642" s="469">
        <v>1.3083000000000001E-3</v>
      </c>
      <c r="I1642" s="468">
        <v>0</v>
      </c>
      <c r="J1642" s="471">
        <v>0</v>
      </c>
      <c r="N1642" s="126"/>
      <c r="O1642" s="126"/>
      <c r="R1642" s="121"/>
    </row>
    <row r="1643" spans="1:18">
      <c r="A1643" s="466" t="s">
        <v>319</v>
      </c>
      <c r="B1643" s="467" t="s">
        <v>538</v>
      </c>
      <c r="C1643" s="467" t="s">
        <v>338</v>
      </c>
      <c r="D1643" s="466" t="s">
        <v>539</v>
      </c>
      <c r="E1643" s="467">
        <v>201508</v>
      </c>
      <c r="F1643" s="468">
        <v>-0.14000000000000001</v>
      </c>
      <c r="G1643" s="466">
        <v>2</v>
      </c>
      <c r="H1643" s="469">
        <v>1.3083000000000001E-3</v>
      </c>
      <c r="I1643" s="468">
        <v>0</v>
      </c>
      <c r="J1643" s="471">
        <v>0</v>
      </c>
      <c r="N1643" s="126"/>
      <c r="O1643" s="126"/>
      <c r="R1643" s="121"/>
    </row>
    <row r="1644" spans="1:18">
      <c r="A1644" s="466" t="s">
        <v>319</v>
      </c>
      <c r="B1644" s="467" t="s">
        <v>538</v>
      </c>
      <c r="C1644" s="467" t="s">
        <v>338</v>
      </c>
      <c r="D1644" s="466" t="s">
        <v>539</v>
      </c>
      <c r="E1644" s="467">
        <v>201508</v>
      </c>
      <c r="F1644" s="468">
        <v>-0.01</v>
      </c>
      <c r="G1644" s="466">
        <v>2</v>
      </c>
      <c r="H1644" s="469">
        <v>1.3083000000000001E-3</v>
      </c>
      <c r="I1644" s="468">
        <v>0</v>
      </c>
      <c r="J1644" s="471">
        <v>0</v>
      </c>
      <c r="N1644" s="126"/>
      <c r="O1644" s="126"/>
      <c r="R1644" s="121"/>
    </row>
    <row r="1645" spans="1:18">
      <c r="A1645" s="466" t="s">
        <v>319</v>
      </c>
      <c r="B1645" s="467" t="s">
        <v>540</v>
      </c>
      <c r="C1645" s="467" t="s">
        <v>338</v>
      </c>
      <c r="D1645" s="466" t="s">
        <v>541</v>
      </c>
      <c r="E1645" s="467">
        <v>201508</v>
      </c>
      <c r="F1645" s="468">
        <v>6.7</v>
      </c>
      <c r="G1645" s="466">
        <v>2</v>
      </c>
      <c r="H1645" s="469">
        <v>1.3083000000000001E-3</v>
      </c>
      <c r="I1645" s="468">
        <v>0.02</v>
      </c>
      <c r="J1645" s="471">
        <v>0.11</v>
      </c>
      <c r="N1645" s="126"/>
      <c r="O1645" s="126"/>
      <c r="R1645" s="121"/>
    </row>
    <row r="1646" spans="1:18">
      <c r="A1646" s="466" t="s">
        <v>319</v>
      </c>
      <c r="B1646" s="467" t="s">
        <v>540</v>
      </c>
      <c r="C1646" s="467" t="s">
        <v>338</v>
      </c>
      <c r="D1646" s="466" t="s">
        <v>541</v>
      </c>
      <c r="E1646" s="467">
        <v>201508</v>
      </c>
      <c r="F1646" s="468">
        <v>0.68</v>
      </c>
      <c r="G1646" s="466">
        <v>2</v>
      </c>
      <c r="H1646" s="469">
        <v>1.3083000000000001E-3</v>
      </c>
      <c r="I1646" s="468">
        <v>0</v>
      </c>
      <c r="J1646" s="471">
        <v>0.01</v>
      </c>
      <c r="N1646" s="126"/>
      <c r="O1646" s="126"/>
      <c r="R1646" s="121"/>
    </row>
    <row r="1647" spans="1:18">
      <c r="A1647" s="466" t="s">
        <v>319</v>
      </c>
      <c r="B1647" s="467" t="s">
        <v>542</v>
      </c>
      <c r="C1647" s="467" t="s">
        <v>338</v>
      </c>
      <c r="D1647" s="466" t="s">
        <v>543</v>
      </c>
      <c r="E1647" s="467">
        <v>201508</v>
      </c>
      <c r="F1647" s="468">
        <v>3.34</v>
      </c>
      <c r="G1647" s="466">
        <v>2</v>
      </c>
      <c r="H1647" s="469">
        <v>1.3083000000000001E-3</v>
      </c>
      <c r="I1647" s="468">
        <v>0.01</v>
      </c>
      <c r="J1647" s="471">
        <v>0.05</v>
      </c>
      <c r="N1647" s="126"/>
      <c r="O1647" s="126"/>
      <c r="R1647" s="121"/>
    </row>
    <row r="1648" spans="1:18">
      <c r="A1648" s="466" t="s">
        <v>319</v>
      </c>
      <c r="B1648" s="467" t="s">
        <v>542</v>
      </c>
      <c r="C1648" s="467" t="s">
        <v>338</v>
      </c>
      <c r="D1648" s="466" t="s">
        <v>543</v>
      </c>
      <c r="E1648" s="467">
        <v>201508</v>
      </c>
      <c r="F1648" s="468">
        <v>0.2</v>
      </c>
      <c r="G1648" s="466">
        <v>2</v>
      </c>
      <c r="H1648" s="469">
        <v>1.3083000000000001E-3</v>
      </c>
      <c r="I1648" s="468">
        <v>0</v>
      </c>
      <c r="J1648" s="471">
        <v>0</v>
      </c>
      <c r="N1648" s="126"/>
      <c r="O1648" s="126"/>
      <c r="R1648" s="121"/>
    </row>
    <row r="1649" spans="1:18">
      <c r="A1649" s="466" t="s">
        <v>319</v>
      </c>
      <c r="B1649" s="467" t="s">
        <v>544</v>
      </c>
      <c r="C1649" s="467" t="s">
        <v>338</v>
      </c>
      <c r="D1649" s="466" t="s">
        <v>545</v>
      </c>
      <c r="E1649" s="467">
        <v>201508</v>
      </c>
      <c r="F1649" s="468">
        <v>-1.89</v>
      </c>
      <c r="G1649" s="466">
        <v>2</v>
      </c>
      <c r="H1649" s="469">
        <v>1.3083000000000001E-3</v>
      </c>
      <c r="I1649" s="468">
        <v>0</v>
      </c>
      <c r="J1649" s="471">
        <v>-0.03</v>
      </c>
      <c r="N1649" s="126"/>
      <c r="O1649" s="126"/>
      <c r="R1649" s="121"/>
    </row>
    <row r="1650" spans="1:18">
      <c r="A1650" s="466" t="s">
        <v>319</v>
      </c>
      <c r="B1650" s="467" t="s">
        <v>544</v>
      </c>
      <c r="C1650" s="467" t="s">
        <v>338</v>
      </c>
      <c r="D1650" s="466" t="s">
        <v>545</v>
      </c>
      <c r="E1650" s="467">
        <v>201508</v>
      </c>
      <c r="F1650" s="468">
        <v>-0.03</v>
      </c>
      <c r="G1650" s="466">
        <v>2</v>
      </c>
      <c r="H1650" s="469">
        <v>1.3083000000000001E-3</v>
      </c>
      <c r="I1650" s="468">
        <v>0</v>
      </c>
      <c r="J1650" s="471">
        <v>0</v>
      </c>
      <c r="N1650" s="126"/>
      <c r="O1650" s="126"/>
      <c r="R1650" s="121"/>
    </row>
    <row r="1651" spans="1:18">
      <c r="A1651" s="466" t="s">
        <v>319</v>
      </c>
      <c r="B1651" s="467" t="s">
        <v>546</v>
      </c>
      <c r="C1651" s="467" t="s">
        <v>338</v>
      </c>
      <c r="D1651" s="466" t="s">
        <v>547</v>
      </c>
      <c r="E1651" s="467">
        <v>201508</v>
      </c>
      <c r="F1651" s="468">
        <v>4.0599999999999996</v>
      </c>
      <c r="G1651" s="466">
        <v>2</v>
      </c>
      <c r="H1651" s="469">
        <v>1.3083000000000001E-3</v>
      </c>
      <c r="I1651" s="468">
        <v>0.01</v>
      </c>
      <c r="J1651" s="471">
        <v>0.06</v>
      </c>
      <c r="N1651" s="126"/>
      <c r="O1651" s="126"/>
      <c r="R1651" s="121"/>
    </row>
    <row r="1652" spans="1:18">
      <c r="A1652" s="466" t="s">
        <v>319</v>
      </c>
      <c r="B1652" s="467" t="s">
        <v>546</v>
      </c>
      <c r="C1652" s="467" t="s">
        <v>338</v>
      </c>
      <c r="D1652" s="466" t="s">
        <v>547</v>
      </c>
      <c r="E1652" s="467">
        <v>201508</v>
      </c>
      <c r="F1652" s="468">
        <v>0.15</v>
      </c>
      <c r="G1652" s="466">
        <v>2</v>
      </c>
      <c r="H1652" s="469">
        <v>1.3083000000000001E-3</v>
      </c>
      <c r="I1652" s="468">
        <v>0</v>
      </c>
      <c r="J1652" s="471">
        <v>0</v>
      </c>
      <c r="N1652" s="126"/>
      <c r="O1652" s="126"/>
      <c r="R1652" s="121"/>
    </row>
    <row r="1653" spans="1:18">
      <c r="A1653" s="466" t="s">
        <v>319</v>
      </c>
      <c r="B1653" s="467" t="s">
        <v>548</v>
      </c>
      <c r="C1653" s="467" t="s">
        <v>338</v>
      </c>
      <c r="D1653" s="466" t="s">
        <v>814</v>
      </c>
      <c r="E1653" s="467">
        <v>201508</v>
      </c>
      <c r="F1653" s="468">
        <v>2.3199999999999998</v>
      </c>
      <c r="G1653" s="466">
        <v>2</v>
      </c>
      <c r="H1653" s="469">
        <v>1.3083000000000001E-3</v>
      </c>
      <c r="I1653" s="468">
        <v>0.01</v>
      </c>
      <c r="J1653" s="471">
        <v>0.04</v>
      </c>
      <c r="N1653" s="126"/>
      <c r="O1653" s="126"/>
      <c r="R1653" s="121"/>
    </row>
    <row r="1654" spans="1:18">
      <c r="A1654" s="466" t="s">
        <v>319</v>
      </c>
      <c r="B1654" s="467" t="s">
        <v>548</v>
      </c>
      <c r="C1654" s="467" t="s">
        <v>338</v>
      </c>
      <c r="D1654" s="466" t="s">
        <v>814</v>
      </c>
      <c r="E1654" s="467">
        <v>201508</v>
      </c>
      <c r="F1654" s="468">
        <v>0.06</v>
      </c>
      <c r="G1654" s="466">
        <v>2</v>
      </c>
      <c r="H1654" s="469">
        <v>1.3083000000000001E-3</v>
      </c>
      <c r="I1654" s="468">
        <v>0</v>
      </c>
      <c r="J1654" s="471">
        <v>0</v>
      </c>
      <c r="N1654" s="126"/>
      <c r="O1654" s="126"/>
      <c r="R1654" s="121"/>
    </row>
    <row r="1655" spans="1:18">
      <c r="A1655" s="466" t="s">
        <v>326</v>
      </c>
      <c r="B1655" s="467" t="s">
        <v>550</v>
      </c>
      <c r="C1655" s="467" t="s">
        <v>335</v>
      </c>
      <c r="D1655" s="466" t="s">
        <v>551</v>
      </c>
      <c r="E1655" s="467">
        <v>201508</v>
      </c>
      <c r="F1655" s="468">
        <v>7.0000000000000007E-2</v>
      </c>
      <c r="G1655" s="466">
        <v>2</v>
      </c>
      <c r="H1655" s="469">
        <v>1.1999999999999999E-3</v>
      </c>
      <c r="I1655" s="468">
        <v>0</v>
      </c>
      <c r="J1655" s="471">
        <v>0</v>
      </c>
      <c r="N1655" s="126"/>
      <c r="O1655" s="126"/>
      <c r="R1655" s="121"/>
    </row>
    <row r="1656" spans="1:18">
      <c r="A1656" s="466" t="s">
        <v>319</v>
      </c>
      <c r="B1656" s="467" t="s">
        <v>550</v>
      </c>
      <c r="C1656" s="467" t="s">
        <v>335</v>
      </c>
      <c r="D1656" s="466" t="s">
        <v>551</v>
      </c>
      <c r="E1656" s="467">
        <v>201508</v>
      </c>
      <c r="F1656" s="468">
        <v>1.53</v>
      </c>
      <c r="G1656" s="466">
        <v>2</v>
      </c>
      <c r="H1656" s="469">
        <v>1.3083000000000001E-3</v>
      </c>
      <c r="I1656" s="468">
        <v>0</v>
      </c>
      <c r="J1656" s="471">
        <v>0.02</v>
      </c>
      <c r="N1656" s="126"/>
      <c r="O1656" s="126"/>
      <c r="R1656" s="121"/>
    </row>
    <row r="1657" spans="1:18">
      <c r="A1657" s="466" t="s">
        <v>319</v>
      </c>
      <c r="B1657" s="467" t="s">
        <v>552</v>
      </c>
      <c r="C1657" s="467" t="s">
        <v>338</v>
      </c>
      <c r="D1657" s="466" t="s">
        <v>553</v>
      </c>
      <c r="E1657" s="467">
        <v>201508</v>
      </c>
      <c r="F1657" s="468">
        <v>0.11</v>
      </c>
      <c r="G1657" s="466">
        <v>2</v>
      </c>
      <c r="H1657" s="469">
        <v>1.3083000000000001E-3</v>
      </c>
      <c r="I1657" s="468">
        <v>0</v>
      </c>
      <c r="J1657" s="471">
        <v>0</v>
      </c>
      <c r="N1657" s="126"/>
      <c r="O1657" s="126"/>
      <c r="R1657" s="121"/>
    </row>
    <row r="1658" spans="1:18">
      <c r="A1658" s="466" t="s">
        <v>319</v>
      </c>
      <c r="B1658" s="467" t="s">
        <v>552</v>
      </c>
      <c r="C1658" s="467" t="s">
        <v>338</v>
      </c>
      <c r="D1658" s="466" t="s">
        <v>553</v>
      </c>
      <c r="E1658" s="467">
        <v>201508</v>
      </c>
      <c r="F1658" s="468">
        <v>-0.02</v>
      </c>
      <c r="G1658" s="466">
        <v>2</v>
      </c>
      <c r="H1658" s="469">
        <v>1.3083000000000001E-3</v>
      </c>
      <c r="I1658" s="468">
        <v>0</v>
      </c>
      <c r="J1658" s="471">
        <v>0</v>
      </c>
      <c r="N1658" s="126"/>
      <c r="O1658" s="126"/>
      <c r="R1658" s="121"/>
    </row>
    <row r="1659" spans="1:18">
      <c r="A1659" s="466" t="s">
        <v>319</v>
      </c>
      <c r="B1659" s="467" t="s">
        <v>1025</v>
      </c>
      <c r="C1659" s="467" t="s">
        <v>338</v>
      </c>
      <c r="D1659" s="466" t="s">
        <v>1026</v>
      </c>
      <c r="E1659" s="467">
        <v>201508</v>
      </c>
      <c r="F1659" s="468">
        <v>490566.56</v>
      </c>
      <c r="G1659" s="466">
        <v>2</v>
      </c>
      <c r="H1659" s="469">
        <v>1.3083000000000001E-3</v>
      </c>
      <c r="I1659" s="468">
        <v>1283.6199999999999</v>
      </c>
      <c r="J1659" s="471">
        <v>7701.7</v>
      </c>
      <c r="N1659" s="126"/>
      <c r="O1659" s="126"/>
      <c r="R1659" s="121"/>
    </row>
    <row r="1660" spans="1:18">
      <c r="A1660" s="466" t="s">
        <v>319</v>
      </c>
      <c r="B1660" s="467" t="s">
        <v>1025</v>
      </c>
      <c r="C1660" s="467" t="s">
        <v>338</v>
      </c>
      <c r="D1660" s="466" t="s">
        <v>1026</v>
      </c>
      <c r="E1660" s="467">
        <v>201508</v>
      </c>
      <c r="F1660" s="468">
        <v>4830.62</v>
      </c>
      <c r="G1660" s="466">
        <v>2</v>
      </c>
      <c r="H1660" s="469">
        <v>1.3083000000000001E-3</v>
      </c>
      <c r="I1660" s="468">
        <v>12.64</v>
      </c>
      <c r="J1660" s="471">
        <v>75.84</v>
      </c>
      <c r="N1660" s="126"/>
      <c r="O1660" s="126"/>
      <c r="R1660" s="121"/>
    </row>
    <row r="1661" spans="1:18">
      <c r="A1661" s="466" t="s">
        <v>319</v>
      </c>
      <c r="B1661" s="467" t="s">
        <v>554</v>
      </c>
      <c r="C1661" s="467" t="s">
        <v>338</v>
      </c>
      <c r="D1661" s="466" t="s">
        <v>555</v>
      </c>
      <c r="E1661" s="467">
        <v>201508</v>
      </c>
      <c r="F1661" s="468">
        <v>-2.2000000000000002</v>
      </c>
      <c r="G1661" s="466">
        <v>2</v>
      </c>
      <c r="H1661" s="469">
        <v>1.3083000000000001E-3</v>
      </c>
      <c r="I1661" s="468">
        <v>-0.01</v>
      </c>
      <c r="J1661" s="471">
        <v>-0.03</v>
      </c>
      <c r="N1661" s="126"/>
      <c r="O1661" s="126"/>
      <c r="R1661" s="121"/>
    </row>
    <row r="1662" spans="1:18">
      <c r="A1662" s="466" t="s">
        <v>319</v>
      </c>
      <c r="B1662" s="467" t="s">
        <v>554</v>
      </c>
      <c r="C1662" s="467" t="s">
        <v>338</v>
      </c>
      <c r="D1662" s="466" t="s">
        <v>555</v>
      </c>
      <c r="E1662" s="467">
        <v>201508</v>
      </c>
      <c r="F1662" s="468">
        <v>-0.12</v>
      </c>
      <c r="G1662" s="466">
        <v>2</v>
      </c>
      <c r="H1662" s="469">
        <v>1.3083000000000001E-3</v>
      </c>
      <c r="I1662" s="468">
        <v>0</v>
      </c>
      <c r="J1662" s="471">
        <v>0</v>
      </c>
      <c r="N1662" s="126"/>
      <c r="O1662" s="126"/>
      <c r="R1662" s="121"/>
    </row>
    <row r="1663" spans="1:18">
      <c r="A1663" s="466" t="s">
        <v>319</v>
      </c>
      <c r="B1663" s="467" t="s">
        <v>556</v>
      </c>
      <c r="C1663" s="467" t="s">
        <v>338</v>
      </c>
      <c r="D1663" s="466" t="s">
        <v>557</v>
      </c>
      <c r="E1663" s="467">
        <v>201508</v>
      </c>
      <c r="F1663" s="468">
        <v>2.29</v>
      </c>
      <c r="G1663" s="466">
        <v>2</v>
      </c>
      <c r="H1663" s="469">
        <v>1.3083000000000001E-3</v>
      </c>
      <c r="I1663" s="468">
        <v>0.01</v>
      </c>
      <c r="J1663" s="471">
        <v>0.04</v>
      </c>
      <c r="N1663" s="126"/>
      <c r="O1663" s="126"/>
      <c r="R1663" s="121"/>
    </row>
    <row r="1664" spans="1:18">
      <c r="A1664" s="466" t="s">
        <v>319</v>
      </c>
      <c r="B1664" s="467" t="s">
        <v>556</v>
      </c>
      <c r="C1664" s="467" t="s">
        <v>338</v>
      </c>
      <c r="D1664" s="466" t="s">
        <v>557</v>
      </c>
      <c r="E1664" s="467">
        <v>201508</v>
      </c>
      <c r="F1664" s="468">
        <v>0.01</v>
      </c>
      <c r="G1664" s="466">
        <v>2</v>
      </c>
      <c r="H1664" s="469">
        <v>1.3083000000000001E-3</v>
      </c>
      <c r="I1664" s="468">
        <v>0</v>
      </c>
      <c r="J1664" s="471">
        <v>0</v>
      </c>
      <c r="N1664" s="126"/>
      <c r="O1664" s="126"/>
      <c r="R1664" s="121"/>
    </row>
    <row r="1665" spans="1:18">
      <c r="A1665" s="466" t="s">
        <v>319</v>
      </c>
      <c r="B1665" s="467" t="s">
        <v>741</v>
      </c>
      <c r="C1665" s="467" t="s">
        <v>338</v>
      </c>
      <c r="D1665" s="466" t="s">
        <v>742</v>
      </c>
      <c r="E1665" s="467">
        <v>201508</v>
      </c>
      <c r="F1665" s="468">
        <v>-328.52</v>
      </c>
      <c r="G1665" s="466">
        <v>2</v>
      </c>
      <c r="H1665" s="469">
        <v>1.3083000000000001E-3</v>
      </c>
      <c r="I1665" s="468">
        <v>-0.86</v>
      </c>
      <c r="J1665" s="471">
        <v>-5.16</v>
      </c>
      <c r="N1665" s="126"/>
      <c r="O1665" s="126"/>
      <c r="R1665" s="121"/>
    </row>
    <row r="1666" spans="1:18">
      <c r="A1666" s="466" t="s">
        <v>319</v>
      </c>
      <c r="B1666" s="467" t="s">
        <v>741</v>
      </c>
      <c r="C1666" s="467" t="s">
        <v>338</v>
      </c>
      <c r="D1666" s="466" t="s">
        <v>742</v>
      </c>
      <c r="E1666" s="467">
        <v>201508</v>
      </c>
      <c r="F1666" s="468">
        <v>-7.85</v>
      </c>
      <c r="G1666" s="466">
        <v>2</v>
      </c>
      <c r="H1666" s="469">
        <v>1.3083000000000001E-3</v>
      </c>
      <c r="I1666" s="468">
        <v>-0.02</v>
      </c>
      <c r="J1666" s="471">
        <v>-0.12</v>
      </c>
      <c r="N1666" s="126"/>
      <c r="O1666" s="126"/>
      <c r="R1666" s="121"/>
    </row>
    <row r="1667" spans="1:18">
      <c r="A1667" s="466" t="s">
        <v>319</v>
      </c>
      <c r="B1667" s="467" t="s">
        <v>704</v>
      </c>
      <c r="C1667" s="467" t="s">
        <v>338</v>
      </c>
      <c r="D1667" s="466" t="s">
        <v>705</v>
      </c>
      <c r="E1667" s="467">
        <v>201508</v>
      </c>
      <c r="F1667" s="468">
        <v>-663.23</v>
      </c>
      <c r="G1667" s="466">
        <v>2</v>
      </c>
      <c r="H1667" s="469">
        <v>1.3083000000000001E-3</v>
      </c>
      <c r="I1667" s="468">
        <v>-1.74</v>
      </c>
      <c r="J1667" s="471">
        <v>-10.41</v>
      </c>
      <c r="N1667" s="126"/>
      <c r="O1667" s="126"/>
      <c r="R1667" s="121"/>
    </row>
    <row r="1668" spans="1:18">
      <c r="A1668" s="466" t="s">
        <v>319</v>
      </c>
      <c r="B1668" s="467" t="s">
        <v>704</v>
      </c>
      <c r="C1668" s="467" t="s">
        <v>338</v>
      </c>
      <c r="D1668" s="466" t="s">
        <v>705</v>
      </c>
      <c r="E1668" s="467">
        <v>201508</v>
      </c>
      <c r="F1668" s="468">
        <v>-11.18</v>
      </c>
      <c r="G1668" s="466">
        <v>2</v>
      </c>
      <c r="H1668" s="469">
        <v>1.3083000000000001E-3</v>
      </c>
      <c r="I1668" s="468">
        <v>-0.03</v>
      </c>
      <c r="J1668" s="471">
        <v>-0.18</v>
      </c>
      <c r="N1668" s="126"/>
      <c r="O1668" s="126"/>
      <c r="R1668" s="121"/>
    </row>
    <row r="1669" spans="1:18">
      <c r="A1669" s="466" t="s">
        <v>319</v>
      </c>
      <c r="B1669" s="467" t="s">
        <v>743</v>
      </c>
      <c r="C1669" s="467" t="s">
        <v>338</v>
      </c>
      <c r="D1669" s="466" t="s">
        <v>744</v>
      </c>
      <c r="E1669" s="467">
        <v>201508</v>
      </c>
      <c r="F1669" s="468">
        <v>-400.78</v>
      </c>
      <c r="G1669" s="466">
        <v>2</v>
      </c>
      <c r="H1669" s="469">
        <v>1.3083000000000001E-3</v>
      </c>
      <c r="I1669" s="468">
        <v>-1.05</v>
      </c>
      <c r="J1669" s="471">
        <v>-6.29</v>
      </c>
      <c r="N1669" s="126"/>
      <c r="O1669" s="126"/>
      <c r="R1669" s="121"/>
    </row>
    <row r="1670" spans="1:18">
      <c r="A1670" s="466" t="s">
        <v>319</v>
      </c>
      <c r="B1670" s="467" t="s">
        <v>743</v>
      </c>
      <c r="C1670" s="467" t="s">
        <v>338</v>
      </c>
      <c r="D1670" s="466" t="s">
        <v>744</v>
      </c>
      <c r="E1670" s="467">
        <v>201508</v>
      </c>
      <c r="F1670" s="468">
        <v>-6.67</v>
      </c>
      <c r="G1670" s="466">
        <v>2</v>
      </c>
      <c r="H1670" s="469">
        <v>1.3083000000000001E-3</v>
      </c>
      <c r="I1670" s="468">
        <v>-0.02</v>
      </c>
      <c r="J1670" s="471">
        <v>-0.1</v>
      </c>
      <c r="N1670" s="126"/>
      <c r="O1670" s="126"/>
      <c r="R1670" s="121"/>
    </row>
    <row r="1671" spans="1:18">
      <c r="A1671" s="466" t="s">
        <v>319</v>
      </c>
      <c r="B1671" s="467" t="s">
        <v>486</v>
      </c>
      <c r="C1671" s="467" t="s">
        <v>338</v>
      </c>
      <c r="D1671" s="466" t="s">
        <v>487</v>
      </c>
      <c r="E1671" s="467">
        <v>201508</v>
      </c>
      <c r="F1671" s="468">
        <v>-0.11</v>
      </c>
      <c r="G1671" s="466">
        <v>2</v>
      </c>
      <c r="H1671" s="469">
        <v>1.3083000000000001E-3</v>
      </c>
      <c r="I1671" s="468">
        <v>0</v>
      </c>
      <c r="J1671" s="471">
        <v>0</v>
      </c>
      <c r="N1671" s="126"/>
      <c r="O1671" s="126"/>
      <c r="R1671" s="121"/>
    </row>
    <row r="1672" spans="1:18">
      <c r="A1672" s="466" t="s">
        <v>319</v>
      </c>
      <c r="B1672" s="467" t="s">
        <v>486</v>
      </c>
      <c r="C1672" s="467" t="s">
        <v>338</v>
      </c>
      <c r="D1672" s="466" t="s">
        <v>487</v>
      </c>
      <c r="E1672" s="467">
        <v>201508</v>
      </c>
      <c r="F1672" s="468">
        <v>-0.01</v>
      </c>
      <c r="G1672" s="466">
        <v>2</v>
      </c>
      <c r="H1672" s="469">
        <v>1.3083000000000001E-3</v>
      </c>
      <c r="I1672" s="468">
        <v>0</v>
      </c>
      <c r="J1672" s="471">
        <v>0</v>
      </c>
      <c r="N1672" s="126"/>
      <c r="O1672" s="126"/>
      <c r="R1672" s="121"/>
    </row>
    <row r="1673" spans="1:18">
      <c r="A1673" s="466" t="s">
        <v>326</v>
      </c>
      <c r="B1673" s="467" t="s">
        <v>567</v>
      </c>
      <c r="C1673" s="467" t="s">
        <v>335</v>
      </c>
      <c r="D1673" s="466" t="s">
        <v>494</v>
      </c>
      <c r="E1673" s="467">
        <v>201508</v>
      </c>
      <c r="F1673" s="468">
        <v>0.71</v>
      </c>
      <c r="G1673" s="466">
        <v>2</v>
      </c>
      <c r="H1673" s="469">
        <v>1.1999999999999999E-3</v>
      </c>
      <c r="I1673" s="468">
        <v>0</v>
      </c>
      <c r="J1673" s="471">
        <v>0.01</v>
      </c>
      <c r="N1673" s="126"/>
      <c r="O1673" s="126"/>
      <c r="R1673" s="121"/>
    </row>
    <row r="1674" spans="1:18">
      <c r="A1674" s="466" t="s">
        <v>319</v>
      </c>
      <c r="B1674" s="467" t="s">
        <v>567</v>
      </c>
      <c r="C1674" s="467" t="s">
        <v>335</v>
      </c>
      <c r="D1674" s="466" t="s">
        <v>494</v>
      </c>
      <c r="E1674" s="467">
        <v>201508</v>
      </c>
      <c r="F1674" s="468">
        <v>16.61</v>
      </c>
      <c r="G1674" s="466">
        <v>2</v>
      </c>
      <c r="H1674" s="469">
        <v>1.3083000000000001E-3</v>
      </c>
      <c r="I1674" s="468">
        <v>0.04</v>
      </c>
      <c r="J1674" s="471">
        <v>0.26</v>
      </c>
      <c r="N1674" s="126"/>
      <c r="O1674" s="126"/>
      <c r="R1674" s="121"/>
    </row>
    <row r="1675" spans="1:18">
      <c r="A1675" s="466" t="s">
        <v>319</v>
      </c>
      <c r="B1675" s="467" t="s">
        <v>567</v>
      </c>
      <c r="C1675" s="467" t="s">
        <v>335</v>
      </c>
      <c r="D1675" s="466" t="s">
        <v>494</v>
      </c>
      <c r="E1675" s="467">
        <v>201508</v>
      </c>
      <c r="F1675" s="468">
        <v>5.53</v>
      </c>
      <c r="G1675" s="466">
        <v>2</v>
      </c>
      <c r="H1675" s="469">
        <v>1.3083000000000001E-3</v>
      </c>
      <c r="I1675" s="468">
        <v>0.01</v>
      </c>
      <c r="J1675" s="471">
        <v>0.09</v>
      </c>
      <c r="N1675" s="126"/>
      <c r="O1675" s="126"/>
      <c r="R1675" s="121"/>
    </row>
    <row r="1676" spans="1:18">
      <c r="A1676" s="466" t="s">
        <v>319</v>
      </c>
      <c r="B1676" s="467" t="s">
        <v>745</v>
      </c>
      <c r="C1676" s="467" t="s">
        <v>335</v>
      </c>
      <c r="D1676" s="466" t="s">
        <v>746</v>
      </c>
      <c r="E1676" s="467">
        <v>201508</v>
      </c>
      <c r="F1676" s="468">
        <v>-5875.93</v>
      </c>
      <c r="G1676" s="466">
        <v>2</v>
      </c>
      <c r="H1676" s="469">
        <v>1.3083000000000001E-3</v>
      </c>
      <c r="I1676" s="468">
        <v>-15.37</v>
      </c>
      <c r="J1676" s="471">
        <v>-92.25</v>
      </c>
      <c r="N1676" s="126"/>
      <c r="O1676" s="126"/>
      <c r="R1676" s="121"/>
    </row>
    <row r="1677" spans="1:18">
      <c r="A1677" s="466" t="s">
        <v>319</v>
      </c>
      <c r="B1677" s="467" t="s">
        <v>745</v>
      </c>
      <c r="C1677" s="467" t="s">
        <v>335</v>
      </c>
      <c r="D1677" s="466" t="s">
        <v>746</v>
      </c>
      <c r="E1677" s="467">
        <v>201508</v>
      </c>
      <c r="F1677" s="468">
        <v>-217.89</v>
      </c>
      <c r="G1677" s="466">
        <v>2</v>
      </c>
      <c r="H1677" s="469">
        <v>1.3083000000000001E-3</v>
      </c>
      <c r="I1677" s="468">
        <v>-0.56999999999999995</v>
      </c>
      <c r="J1677" s="471">
        <v>-3.42</v>
      </c>
      <c r="N1677" s="126"/>
      <c r="O1677" s="126"/>
      <c r="R1677" s="121"/>
    </row>
    <row r="1678" spans="1:18">
      <c r="A1678" s="466" t="s">
        <v>319</v>
      </c>
      <c r="B1678" s="467" t="s">
        <v>956</v>
      </c>
      <c r="C1678" s="467" t="s">
        <v>335</v>
      </c>
      <c r="D1678" s="466" t="s">
        <v>957</v>
      </c>
      <c r="E1678" s="467">
        <v>201508</v>
      </c>
      <c r="F1678" s="468">
        <v>422876.81</v>
      </c>
      <c r="G1678" s="466">
        <v>2</v>
      </c>
      <c r="H1678" s="469">
        <v>1.3083000000000001E-3</v>
      </c>
      <c r="I1678" s="468">
        <v>1106.5</v>
      </c>
      <c r="J1678" s="471">
        <v>6639</v>
      </c>
      <c r="N1678" s="126"/>
      <c r="O1678" s="126"/>
      <c r="R1678" s="121"/>
    </row>
    <row r="1679" spans="1:18">
      <c r="A1679" s="466" t="s">
        <v>319</v>
      </c>
      <c r="B1679" s="467" t="s">
        <v>956</v>
      </c>
      <c r="C1679" s="467" t="s">
        <v>335</v>
      </c>
      <c r="D1679" s="466" t="s">
        <v>957</v>
      </c>
      <c r="E1679" s="467">
        <v>201508</v>
      </c>
      <c r="F1679" s="468">
        <v>41228.82</v>
      </c>
      <c r="G1679" s="466">
        <v>2</v>
      </c>
      <c r="H1679" s="469">
        <v>1.3083000000000001E-3</v>
      </c>
      <c r="I1679" s="468">
        <v>107.88</v>
      </c>
      <c r="J1679" s="471">
        <v>647.28</v>
      </c>
      <c r="N1679" s="126"/>
      <c r="O1679" s="126"/>
      <c r="R1679" s="121"/>
    </row>
    <row r="1680" spans="1:18">
      <c r="A1680" s="466" t="s">
        <v>319</v>
      </c>
      <c r="B1680" s="467" t="s">
        <v>815</v>
      </c>
      <c r="C1680" s="467" t="s">
        <v>335</v>
      </c>
      <c r="D1680" s="466" t="s">
        <v>816</v>
      </c>
      <c r="E1680" s="467">
        <v>201508</v>
      </c>
      <c r="F1680" s="468">
        <v>-3889.92</v>
      </c>
      <c r="G1680" s="466">
        <v>2</v>
      </c>
      <c r="H1680" s="469">
        <v>1.3083000000000001E-3</v>
      </c>
      <c r="I1680" s="468">
        <v>-10.18</v>
      </c>
      <c r="J1680" s="471">
        <v>-61.07</v>
      </c>
      <c r="N1680" s="126"/>
      <c r="O1680" s="126"/>
      <c r="R1680" s="121"/>
    </row>
    <row r="1681" spans="1:18">
      <c r="A1681" s="466" t="s">
        <v>319</v>
      </c>
      <c r="B1681" s="467" t="s">
        <v>815</v>
      </c>
      <c r="C1681" s="467" t="s">
        <v>335</v>
      </c>
      <c r="D1681" s="466" t="s">
        <v>816</v>
      </c>
      <c r="E1681" s="467">
        <v>201508</v>
      </c>
      <c r="F1681" s="468">
        <v>-112.16</v>
      </c>
      <c r="G1681" s="466">
        <v>2</v>
      </c>
      <c r="H1681" s="469">
        <v>1.3083000000000001E-3</v>
      </c>
      <c r="I1681" s="468">
        <v>-0.28999999999999998</v>
      </c>
      <c r="J1681" s="471">
        <v>-1.76</v>
      </c>
      <c r="N1681" s="126"/>
      <c r="O1681" s="126"/>
      <c r="R1681" s="121"/>
    </row>
    <row r="1682" spans="1:18">
      <c r="A1682" s="466" t="s">
        <v>319</v>
      </c>
      <c r="B1682" s="467" t="s">
        <v>815</v>
      </c>
      <c r="C1682" s="467" t="s">
        <v>335</v>
      </c>
      <c r="D1682" s="466" t="s">
        <v>816</v>
      </c>
      <c r="E1682" s="467">
        <v>201508</v>
      </c>
      <c r="F1682" s="468">
        <v>-249.77</v>
      </c>
      <c r="G1682" s="466">
        <v>2</v>
      </c>
      <c r="H1682" s="469">
        <v>1.3083000000000001E-3</v>
      </c>
      <c r="I1682" s="468">
        <v>-0.65</v>
      </c>
      <c r="J1682" s="471">
        <v>-3.92</v>
      </c>
      <c r="N1682" s="126"/>
      <c r="O1682" s="126"/>
      <c r="R1682" s="121"/>
    </row>
    <row r="1683" spans="1:18">
      <c r="A1683" s="466" t="s">
        <v>319</v>
      </c>
      <c r="B1683" s="467" t="s">
        <v>488</v>
      </c>
      <c r="C1683" s="467" t="s">
        <v>335</v>
      </c>
      <c r="D1683" s="466" t="s">
        <v>489</v>
      </c>
      <c r="E1683" s="467">
        <v>201508</v>
      </c>
      <c r="F1683" s="468">
        <v>-23.12</v>
      </c>
      <c r="G1683" s="466">
        <v>2</v>
      </c>
      <c r="H1683" s="469">
        <v>1.3083000000000001E-3</v>
      </c>
      <c r="I1683" s="468">
        <v>-0.06</v>
      </c>
      <c r="J1683" s="471">
        <v>-0.36</v>
      </c>
      <c r="N1683" s="126"/>
      <c r="O1683" s="126"/>
      <c r="R1683" s="121"/>
    </row>
    <row r="1684" spans="1:18">
      <c r="A1684" s="466" t="s">
        <v>319</v>
      </c>
      <c r="B1684" s="467" t="s">
        <v>488</v>
      </c>
      <c r="C1684" s="467" t="s">
        <v>335</v>
      </c>
      <c r="D1684" s="466" t="s">
        <v>489</v>
      </c>
      <c r="E1684" s="467">
        <v>201508</v>
      </c>
      <c r="F1684" s="468">
        <v>-0.64</v>
      </c>
      <c r="G1684" s="466">
        <v>2</v>
      </c>
      <c r="H1684" s="469">
        <v>1.3083000000000001E-3</v>
      </c>
      <c r="I1684" s="468">
        <v>0</v>
      </c>
      <c r="J1684" s="471">
        <v>-0.01</v>
      </c>
      <c r="N1684" s="126"/>
      <c r="O1684" s="126"/>
      <c r="R1684" s="121"/>
    </row>
    <row r="1685" spans="1:18">
      <c r="A1685" s="466" t="s">
        <v>326</v>
      </c>
      <c r="B1685" s="467" t="s">
        <v>560</v>
      </c>
      <c r="C1685" s="467" t="s">
        <v>335</v>
      </c>
      <c r="D1685" s="466" t="s">
        <v>561</v>
      </c>
      <c r="E1685" s="467">
        <v>201508</v>
      </c>
      <c r="F1685" s="468">
        <v>0.2</v>
      </c>
      <c r="G1685" s="466">
        <v>2</v>
      </c>
      <c r="H1685" s="469">
        <v>1.1999999999999999E-3</v>
      </c>
      <c r="I1685" s="468">
        <v>0</v>
      </c>
      <c r="J1685" s="471">
        <v>0</v>
      </c>
      <c r="N1685" s="126"/>
      <c r="O1685" s="126"/>
      <c r="R1685" s="121"/>
    </row>
    <row r="1686" spans="1:18">
      <c r="A1686" s="466" t="s">
        <v>319</v>
      </c>
      <c r="B1686" s="467" t="s">
        <v>560</v>
      </c>
      <c r="C1686" s="467" t="s">
        <v>335</v>
      </c>
      <c r="D1686" s="466" t="s">
        <v>561</v>
      </c>
      <c r="E1686" s="467">
        <v>201508</v>
      </c>
      <c r="F1686" s="468">
        <v>4.43</v>
      </c>
      <c r="G1686" s="466">
        <v>2</v>
      </c>
      <c r="H1686" s="469">
        <v>1.3083000000000001E-3</v>
      </c>
      <c r="I1686" s="468">
        <v>0.01</v>
      </c>
      <c r="J1686" s="471">
        <v>7.0000000000000007E-2</v>
      </c>
      <c r="N1686" s="126"/>
      <c r="O1686" s="126"/>
      <c r="R1686" s="121"/>
    </row>
    <row r="1687" spans="1:18">
      <c r="A1687" s="466" t="s">
        <v>319</v>
      </c>
      <c r="B1687" s="467" t="s">
        <v>706</v>
      </c>
      <c r="C1687" s="467" t="s">
        <v>335</v>
      </c>
      <c r="D1687" s="466" t="s">
        <v>707</v>
      </c>
      <c r="E1687" s="467">
        <v>201508</v>
      </c>
      <c r="F1687" s="468">
        <v>-2216.25</v>
      </c>
      <c r="G1687" s="466">
        <v>2</v>
      </c>
      <c r="H1687" s="469">
        <v>1.3083000000000001E-3</v>
      </c>
      <c r="I1687" s="468">
        <v>-5.8</v>
      </c>
      <c r="J1687" s="471">
        <v>-34.79</v>
      </c>
      <c r="N1687" s="126"/>
      <c r="O1687" s="126"/>
      <c r="R1687" s="121"/>
    </row>
    <row r="1688" spans="1:18">
      <c r="A1688" s="466" t="s">
        <v>319</v>
      </c>
      <c r="B1688" s="467" t="s">
        <v>706</v>
      </c>
      <c r="C1688" s="467" t="s">
        <v>335</v>
      </c>
      <c r="D1688" s="466" t="s">
        <v>707</v>
      </c>
      <c r="E1688" s="467">
        <v>201508</v>
      </c>
      <c r="F1688" s="468">
        <v>-343.17</v>
      </c>
      <c r="G1688" s="466">
        <v>2</v>
      </c>
      <c r="H1688" s="469">
        <v>1.3083000000000001E-3</v>
      </c>
      <c r="I1688" s="468">
        <v>-0.9</v>
      </c>
      <c r="J1688" s="471">
        <v>-5.39</v>
      </c>
      <c r="N1688" s="126"/>
      <c r="O1688" s="126"/>
      <c r="R1688" s="121"/>
    </row>
    <row r="1689" spans="1:18">
      <c r="A1689" s="466" t="s">
        <v>319</v>
      </c>
      <c r="B1689" s="467" t="s">
        <v>461</v>
      </c>
      <c r="C1689" s="467" t="s">
        <v>335</v>
      </c>
      <c r="D1689" s="466" t="s">
        <v>462</v>
      </c>
      <c r="E1689" s="467">
        <v>201508</v>
      </c>
      <c r="F1689" s="468">
        <v>-20.52</v>
      </c>
      <c r="G1689" s="466">
        <v>2</v>
      </c>
      <c r="H1689" s="469">
        <v>1.3083000000000001E-3</v>
      </c>
      <c r="I1689" s="468">
        <v>-0.05</v>
      </c>
      <c r="J1689" s="471">
        <v>-0.32</v>
      </c>
      <c r="N1689" s="126"/>
      <c r="O1689" s="126"/>
      <c r="R1689" s="121"/>
    </row>
    <row r="1690" spans="1:18">
      <c r="A1690" s="466" t="s">
        <v>319</v>
      </c>
      <c r="B1690" s="467" t="s">
        <v>461</v>
      </c>
      <c r="C1690" s="467" t="s">
        <v>335</v>
      </c>
      <c r="D1690" s="466" t="s">
        <v>462</v>
      </c>
      <c r="E1690" s="467">
        <v>201508</v>
      </c>
      <c r="F1690" s="468">
        <v>-0.14000000000000001</v>
      </c>
      <c r="G1690" s="466">
        <v>2</v>
      </c>
      <c r="H1690" s="469">
        <v>1.3083000000000001E-3</v>
      </c>
      <c r="I1690" s="468">
        <v>0</v>
      </c>
      <c r="J1690" s="471">
        <v>0</v>
      </c>
      <c r="N1690" s="126"/>
      <c r="O1690" s="126"/>
      <c r="R1690" s="121"/>
    </row>
    <row r="1691" spans="1:18">
      <c r="A1691" s="466" t="s">
        <v>319</v>
      </c>
      <c r="B1691" s="467" t="s">
        <v>461</v>
      </c>
      <c r="C1691" s="467" t="s">
        <v>335</v>
      </c>
      <c r="D1691" s="466" t="s">
        <v>462</v>
      </c>
      <c r="E1691" s="467">
        <v>201508</v>
      </c>
      <c r="F1691" s="468">
        <v>-0.37</v>
      </c>
      <c r="G1691" s="466">
        <v>2</v>
      </c>
      <c r="H1691" s="469">
        <v>1.3083000000000001E-3</v>
      </c>
      <c r="I1691" s="468">
        <v>0</v>
      </c>
      <c r="J1691" s="471">
        <v>-0.01</v>
      </c>
      <c r="N1691" s="126"/>
      <c r="O1691" s="126"/>
      <c r="R1691" s="121"/>
    </row>
    <row r="1692" spans="1:18">
      <c r="A1692" s="466" t="s">
        <v>319</v>
      </c>
      <c r="B1692" s="467" t="s">
        <v>568</v>
      </c>
      <c r="C1692" s="467" t="s">
        <v>335</v>
      </c>
      <c r="D1692" s="466" t="s">
        <v>495</v>
      </c>
      <c r="E1692" s="467">
        <v>201508</v>
      </c>
      <c r="F1692" s="468">
        <v>-0.28999999999999998</v>
      </c>
      <c r="G1692" s="466">
        <v>2</v>
      </c>
      <c r="H1692" s="469">
        <v>1.3083000000000001E-3</v>
      </c>
      <c r="I1692" s="468">
        <v>0</v>
      </c>
      <c r="J1692" s="471">
        <v>0</v>
      </c>
      <c r="N1692" s="126"/>
      <c r="O1692" s="126"/>
      <c r="R1692" s="121"/>
    </row>
    <row r="1693" spans="1:18">
      <c r="A1693" s="466" t="s">
        <v>319</v>
      </c>
      <c r="B1693" s="467" t="s">
        <v>568</v>
      </c>
      <c r="C1693" s="467" t="s">
        <v>335</v>
      </c>
      <c r="D1693" s="466" t="s">
        <v>495</v>
      </c>
      <c r="E1693" s="467">
        <v>201508</v>
      </c>
      <c r="F1693" s="468">
        <v>-0.02</v>
      </c>
      <c r="G1693" s="466">
        <v>2</v>
      </c>
      <c r="H1693" s="469">
        <v>1.3083000000000001E-3</v>
      </c>
      <c r="I1693" s="468">
        <v>0</v>
      </c>
      <c r="J1693" s="471">
        <v>0</v>
      </c>
      <c r="N1693" s="126"/>
      <c r="O1693" s="126"/>
      <c r="R1693" s="121"/>
    </row>
    <row r="1694" spans="1:18">
      <c r="A1694" s="466" t="s">
        <v>326</v>
      </c>
      <c r="B1694" s="467" t="s">
        <v>817</v>
      </c>
      <c r="C1694" s="467" t="s">
        <v>335</v>
      </c>
      <c r="D1694" s="466" t="s">
        <v>818</v>
      </c>
      <c r="E1694" s="467">
        <v>201508</v>
      </c>
      <c r="F1694" s="468">
        <v>-45.03</v>
      </c>
      <c r="G1694" s="466">
        <v>2</v>
      </c>
      <c r="H1694" s="469">
        <v>1.1999999999999999E-3</v>
      </c>
      <c r="I1694" s="468">
        <v>-0.11</v>
      </c>
      <c r="J1694" s="471">
        <v>-0.65</v>
      </c>
      <c r="N1694" s="126"/>
      <c r="O1694" s="126"/>
      <c r="R1694" s="121"/>
    </row>
    <row r="1695" spans="1:18">
      <c r="A1695" s="466" t="s">
        <v>319</v>
      </c>
      <c r="B1695" s="467" t="s">
        <v>817</v>
      </c>
      <c r="C1695" s="467" t="s">
        <v>335</v>
      </c>
      <c r="D1695" s="466" t="s">
        <v>818</v>
      </c>
      <c r="E1695" s="467">
        <v>201508</v>
      </c>
      <c r="F1695" s="468">
        <v>-807.77</v>
      </c>
      <c r="G1695" s="466">
        <v>2</v>
      </c>
      <c r="H1695" s="469">
        <v>1.3083000000000001E-3</v>
      </c>
      <c r="I1695" s="468">
        <v>-2.11</v>
      </c>
      <c r="J1695" s="471">
        <v>-12.68</v>
      </c>
      <c r="N1695" s="126"/>
      <c r="O1695" s="126"/>
      <c r="R1695" s="121"/>
    </row>
    <row r="1696" spans="1:18">
      <c r="A1696" s="466" t="s">
        <v>319</v>
      </c>
      <c r="B1696" s="467" t="s">
        <v>490</v>
      </c>
      <c r="C1696" s="467" t="s">
        <v>335</v>
      </c>
      <c r="D1696" s="466" t="s">
        <v>491</v>
      </c>
      <c r="E1696" s="467">
        <v>201508</v>
      </c>
      <c r="F1696" s="468">
        <v>-0.91</v>
      </c>
      <c r="G1696" s="466">
        <v>2</v>
      </c>
      <c r="H1696" s="469">
        <v>1.3083000000000001E-3</v>
      </c>
      <c r="I1696" s="468">
        <v>0</v>
      </c>
      <c r="J1696" s="471">
        <v>-0.01</v>
      </c>
      <c r="N1696" s="126"/>
      <c r="O1696" s="126"/>
      <c r="R1696" s="121"/>
    </row>
    <row r="1697" spans="1:18">
      <c r="A1697" s="466" t="s">
        <v>319</v>
      </c>
      <c r="B1697" s="467" t="s">
        <v>490</v>
      </c>
      <c r="C1697" s="467" t="s">
        <v>335</v>
      </c>
      <c r="D1697" s="466" t="s">
        <v>491</v>
      </c>
      <c r="E1697" s="467">
        <v>201508</v>
      </c>
      <c r="F1697" s="468">
        <v>-0.04</v>
      </c>
      <c r="G1697" s="466">
        <v>2</v>
      </c>
      <c r="H1697" s="469">
        <v>1.3083000000000001E-3</v>
      </c>
      <c r="I1697" s="468">
        <v>0</v>
      </c>
      <c r="J1697" s="471">
        <v>0</v>
      </c>
      <c r="N1697" s="126"/>
      <c r="O1697" s="126"/>
      <c r="R1697" s="121"/>
    </row>
    <row r="1698" spans="1:18">
      <c r="A1698" s="466" t="s">
        <v>319</v>
      </c>
      <c r="B1698" s="467" t="s">
        <v>1027</v>
      </c>
      <c r="C1698" s="467" t="s">
        <v>338</v>
      </c>
      <c r="D1698" s="466" t="s">
        <v>1028</v>
      </c>
      <c r="E1698" s="467">
        <v>201508</v>
      </c>
      <c r="F1698" s="468">
        <v>1261466.2</v>
      </c>
      <c r="G1698" s="466">
        <v>2</v>
      </c>
      <c r="H1698" s="469">
        <v>1.3083000000000001E-3</v>
      </c>
      <c r="I1698" s="468">
        <v>3300.75</v>
      </c>
      <c r="J1698" s="471">
        <v>19804.509999999998</v>
      </c>
      <c r="N1698" s="126"/>
      <c r="O1698" s="126"/>
      <c r="R1698" s="121"/>
    </row>
    <row r="1699" spans="1:18">
      <c r="A1699" s="466" t="s">
        <v>319</v>
      </c>
      <c r="B1699" s="467" t="s">
        <v>1027</v>
      </c>
      <c r="C1699" s="467" t="s">
        <v>338</v>
      </c>
      <c r="D1699" s="466" t="s">
        <v>1028</v>
      </c>
      <c r="E1699" s="467">
        <v>201508</v>
      </c>
      <c r="F1699" s="468">
        <v>22863.07</v>
      </c>
      <c r="G1699" s="466">
        <v>2</v>
      </c>
      <c r="H1699" s="469">
        <v>1.3083000000000001E-3</v>
      </c>
      <c r="I1699" s="468">
        <v>59.82</v>
      </c>
      <c r="J1699" s="471">
        <v>358.94</v>
      </c>
      <c r="N1699" s="126"/>
      <c r="O1699" s="126"/>
      <c r="R1699" s="121"/>
    </row>
    <row r="1700" spans="1:18">
      <c r="A1700" s="466" t="s">
        <v>319</v>
      </c>
      <c r="B1700" s="467" t="s">
        <v>747</v>
      </c>
      <c r="C1700" s="467" t="s">
        <v>338</v>
      </c>
      <c r="D1700" s="466" t="s">
        <v>748</v>
      </c>
      <c r="E1700" s="467">
        <v>201508</v>
      </c>
      <c r="F1700" s="468">
        <v>-2796.71</v>
      </c>
      <c r="G1700" s="466">
        <v>2</v>
      </c>
      <c r="H1700" s="469">
        <v>1.3083000000000001E-3</v>
      </c>
      <c r="I1700" s="468">
        <v>-7.32</v>
      </c>
      <c r="J1700" s="471">
        <v>-43.91</v>
      </c>
      <c r="N1700" s="126"/>
      <c r="O1700" s="126"/>
      <c r="R1700" s="121"/>
    </row>
    <row r="1701" spans="1:18">
      <c r="A1701" s="466" t="s">
        <v>319</v>
      </c>
      <c r="B1701" s="467" t="s">
        <v>747</v>
      </c>
      <c r="C1701" s="467" t="s">
        <v>338</v>
      </c>
      <c r="D1701" s="466" t="s">
        <v>748</v>
      </c>
      <c r="E1701" s="467">
        <v>201508</v>
      </c>
      <c r="F1701" s="468">
        <v>-50.25</v>
      </c>
      <c r="G1701" s="466">
        <v>2</v>
      </c>
      <c r="H1701" s="469">
        <v>1.3083000000000001E-3</v>
      </c>
      <c r="I1701" s="468">
        <v>-0.13</v>
      </c>
      <c r="J1701" s="471">
        <v>-0.79</v>
      </c>
      <c r="N1701" s="126"/>
      <c r="O1701" s="126"/>
      <c r="R1701" s="121"/>
    </row>
    <row r="1702" spans="1:18">
      <c r="A1702" s="466" t="s">
        <v>319</v>
      </c>
      <c r="B1702" s="467" t="s">
        <v>962</v>
      </c>
      <c r="C1702" s="467" t="s">
        <v>338</v>
      </c>
      <c r="D1702" s="466" t="s">
        <v>963</v>
      </c>
      <c r="E1702" s="467">
        <v>201508</v>
      </c>
      <c r="F1702" s="468">
        <v>156386.57999999999</v>
      </c>
      <c r="G1702" s="466">
        <v>2</v>
      </c>
      <c r="H1702" s="469">
        <v>1.3083000000000001E-3</v>
      </c>
      <c r="I1702" s="468">
        <v>409.2</v>
      </c>
      <c r="J1702" s="471">
        <v>2455.21</v>
      </c>
      <c r="N1702" s="126"/>
      <c r="O1702" s="126"/>
      <c r="R1702" s="121"/>
    </row>
    <row r="1703" spans="1:18">
      <c r="A1703" s="466" t="s">
        <v>319</v>
      </c>
      <c r="B1703" s="467" t="s">
        <v>962</v>
      </c>
      <c r="C1703" s="467" t="s">
        <v>338</v>
      </c>
      <c r="D1703" s="466" t="s">
        <v>963</v>
      </c>
      <c r="E1703" s="467">
        <v>201508</v>
      </c>
      <c r="F1703" s="468">
        <v>8748.24</v>
      </c>
      <c r="G1703" s="466">
        <v>2</v>
      </c>
      <c r="H1703" s="469">
        <v>1.3083000000000001E-3</v>
      </c>
      <c r="I1703" s="468">
        <v>22.89</v>
      </c>
      <c r="J1703" s="471">
        <v>137.34</v>
      </c>
      <c r="N1703" s="126"/>
      <c r="O1703" s="126"/>
      <c r="R1703" s="121"/>
    </row>
    <row r="1704" spans="1:18">
      <c r="A1704" s="466" t="s">
        <v>319</v>
      </c>
      <c r="B1704" s="467" t="s">
        <v>964</v>
      </c>
      <c r="C1704" s="467" t="s">
        <v>338</v>
      </c>
      <c r="D1704" s="466" t="s">
        <v>965</v>
      </c>
      <c r="E1704" s="467">
        <v>201508</v>
      </c>
      <c r="F1704" s="468">
        <v>227652.13</v>
      </c>
      <c r="G1704" s="466">
        <v>2</v>
      </c>
      <c r="H1704" s="469">
        <v>1.3083000000000001E-3</v>
      </c>
      <c r="I1704" s="468">
        <v>595.66999999999996</v>
      </c>
      <c r="J1704" s="471">
        <v>3574.05</v>
      </c>
      <c r="N1704" s="126"/>
      <c r="O1704" s="126"/>
      <c r="R1704" s="121"/>
    </row>
    <row r="1705" spans="1:18">
      <c r="A1705" s="466" t="s">
        <v>319</v>
      </c>
      <c r="B1705" s="467" t="s">
        <v>964</v>
      </c>
      <c r="C1705" s="467" t="s">
        <v>338</v>
      </c>
      <c r="D1705" s="466" t="s">
        <v>965</v>
      </c>
      <c r="E1705" s="467">
        <v>201508</v>
      </c>
      <c r="F1705" s="468">
        <v>4307.8999999999996</v>
      </c>
      <c r="G1705" s="466">
        <v>2</v>
      </c>
      <c r="H1705" s="469">
        <v>1.3083000000000001E-3</v>
      </c>
      <c r="I1705" s="468">
        <v>11.27</v>
      </c>
      <c r="J1705" s="471">
        <v>67.63</v>
      </c>
      <c r="N1705" s="126"/>
      <c r="O1705" s="126"/>
      <c r="R1705" s="121"/>
    </row>
    <row r="1706" spans="1:18">
      <c r="A1706" s="466" t="s">
        <v>319</v>
      </c>
      <c r="B1706" s="467" t="s">
        <v>819</v>
      </c>
      <c r="C1706" s="467" t="s">
        <v>335</v>
      </c>
      <c r="D1706" s="466" t="s">
        <v>820</v>
      </c>
      <c r="E1706" s="467">
        <v>201508</v>
      </c>
      <c r="F1706" s="468">
        <v>-1494.79</v>
      </c>
      <c r="G1706" s="466">
        <v>2</v>
      </c>
      <c r="H1706" s="469">
        <v>1.3083000000000001E-3</v>
      </c>
      <c r="I1706" s="468">
        <v>-3.91</v>
      </c>
      <c r="J1706" s="471">
        <v>-23.47</v>
      </c>
      <c r="N1706" s="126"/>
      <c r="O1706" s="126"/>
      <c r="R1706" s="121"/>
    </row>
    <row r="1707" spans="1:18">
      <c r="A1707" s="466" t="s">
        <v>319</v>
      </c>
      <c r="B1707" s="467" t="s">
        <v>819</v>
      </c>
      <c r="C1707" s="467" t="s">
        <v>335</v>
      </c>
      <c r="D1707" s="466" t="s">
        <v>820</v>
      </c>
      <c r="E1707" s="467">
        <v>201508</v>
      </c>
      <c r="F1707" s="468">
        <v>1795.3</v>
      </c>
      <c r="G1707" s="466">
        <v>2</v>
      </c>
      <c r="H1707" s="469">
        <v>1.3083000000000001E-3</v>
      </c>
      <c r="I1707" s="468">
        <v>4.7</v>
      </c>
      <c r="J1707" s="471">
        <v>28.19</v>
      </c>
      <c r="N1707" s="126"/>
      <c r="O1707" s="126"/>
      <c r="R1707" s="121"/>
    </row>
    <row r="1708" spans="1:18">
      <c r="A1708" s="466" t="s">
        <v>319</v>
      </c>
      <c r="B1708" s="467" t="s">
        <v>708</v>
      </c>
      <c r="C1708" s="467" t="s">
        <v>335</v>
      </c>
      <c r="D1708" s="466" t="s">
        <v>709</v>
      </c>
      <c r="E1708" s="467">
        <v>201508</v>
      </c>
      <c r="F1708" s="468">
        <v>-45.7</v>
      </c>
      <c r="G1708" s="466">
        <v>2</v>
      </c>
      <c r="H1708" s="469">
        <v>1.3083000000000001E-3</v>
      </c>
      <c r="I1708" s="468">
        <v>-0.12</v>
      </c>
      <c r="J1708" s="471">
        <v>-0.72</v>
      </c>
      <c r="N1708" s="126"/>
      <c r="O1708" s="126"/>
      <c r="R1708" s="121"/>
    </row>
    <row r="1709" spans="1:18">
      <c r="A1709" s="466" t="s">
        <v>319</v>
      </c>
      <c r="B1709" s="467" t="s">
        <v>708</v>
      </c>
      <c r="C1709" s="467" t="s">
        <v>335</v>
      </c>
      <c r="D1709" s="466" t="s">
        <v>709</v>
      </c>
      <c r="E1709" s="467">
        <v>201508</v>
      </c>
      <c r="F1709" s="468">
        <v>-1.1000000000000001</v>
      </c>
      <c r="G1709" s="466">
        <v>2</v>
      </c>
      <c r="H1709" s="469">
        <v>1.3083000000000001E-3</v>
      </c>
      <c r="I1709" s="468">
        <v>0</v>
      </c>
      <c r="J1709" s="471">
        <v>-0.02</v>
      </c>
      <c r="N1709" s="126"/>
      <c r="O1709" s="126"/>
      <c r="R1709" s="121"/>
    </row>
    <row r="1710" spans="1:18">
      <c r="A1710" s="466" t="s">
        <v>326</v>
      </c>
      <c r="B1710" s="467" t="s">
        <v>710</v>
      </c>
      <c r="C1710" s="467" t="s">
        <v>335</v>
      </c>
      <c r="D1710" s="466" t="s">
        <v>711</v>
      </c>
      <c r="E1710" s="467">
        <v>201508</v>
      </c>
      <c r="F1710" s="468">
        <v>-38.479999999999997</v>
      </c>
      <c r="G1710" s="466">
        <v>2</v>
      </c>
      <c r="H1710" s="469">
        <v>1.1999999999999999E-3</v>
      </c>
      <c r="I1710" s="468">
        <v>-0.09</v>
      </c>
      <c r="J1710" s="471">
        <v>-0.55000000000000004</v>
      </c>
      <c r="N1710" s="126"/>
      <c r="O1710" s="126"/>
      <c r="R1710" s="121"/>
    </row>
    <row r="1711" spans="1:18">
      <c r="A1711" s="466" t="s">
        <v>319</v>
      </c>
      <c r="B1711" s="467" t="s">
        <v>710</v>
      </c>
      <c r="C1711" s="467" t="s">
        <v>335</v>
      </c>
      <c r="D1711" s="466" t="s">
        <v>711</v>
      </c>
      <c r="E1711" s="467">
        <v>201508</v>
      </c>
      <c r="F1711" s="468">
        <v>-198.9</v>
      </c>
      <c r="G1711" s="466">
        <v>2</v>
      </c>
      <c r="H1711" s="469">
        <v>1.3083000000000001E-3</v>
      </c>
      <c r="I1711" s="468">
        <v>-0.52</v>
      </c>
      <c r="J1711" s="471">
        <v>-3.12</v>
      </c>
      <c r="N1711" s="126"/>
      <c r="O1711" s="126"/>
      <c r="R1711" s="121"/>
    </row>
    <row r="1712" spans="1:18">
      <c r="A1712" s="466" t="s">
        <v>319</v>
      </c>
      <c r="B1712" s="467" t="s">
        <v>710</v>
      </c>
      <c r="C1712" s="467" t="s">
        <v>335</v>
      </c>
      <c r="D1712" s="466" t="s">
        <v>711</v>
      </c>
      <c r="E1712" s="467">
        <v>201508</v>
      </c>
      <c r="F1712" s="468">
        <v>-2405.56</v>
      </c>
      <c r="G1712" s="466">
        <v>2</v>
      </c>
      <c r="H1712" s="469">
        <v>1.3083000000000001E-3</v>
      </c>
      <c r="I1712" s="468">
        <v>-6.29</v>
      </c>
      <c r="J1712" s="471">
        <v>-37.770000000000003</v>
      </c>
      <c r="N1712" s="126"/>
      <c r="O1712" s="126"/>
      <c r="R1712" s="121"/>
    </row>
    <row r="1713" spans="1:18">
      <c r="A1713" s="466" t="s">
        <v>319</v>
      </c>
      <c r="B1713" s="467" t="s">
        <v>821</v>
      </c>
      <c r="C1713" s="467" t="s">
        <v>335</v>
      </c>
      <c r="D1713" s="466" t="s">
        <v>822</v>
      </c>
      <c r="E1713" s="467">
        <v>201508</v>
      </c>
      <c r="F1713" s="468">
        <v>3486.84</v>
      </c>
      <c r="G1713" s="466">
        <v>2</v>
      </c>
      <c r="H1713" s="469">
        <v>1.3083000000000001E-3</v>
      </c>
      <c r="I1713" s="468">
        <v>9.1199999999999992</v>
      </c>
      <c r="J1713" s="471">
        <v>54.74</v>
      </c>
      <c r="N1713" s="126"/>
      <c r="O1713" s="126"/>
      <c r="R1713" s="121"/>
    </row>
    <row r="1714" spans="1:18">
      <c r="A1714" s="466" t="s">
        <v>319</v>
      </c>
      <c r="B1714" s="467" t="s">
        <v>821</v>
      </c>
      <c r="C1714" s="467" t="s">
        <v>335</v>
      </c>
      <c r="D1714" s="466" t="s">
        <v>822</v>
      </c>
      <c r="E1714" s="467">
        <v>201508</v>
      </c>
      <c r="F1714" s="468">
        <v>334.19</v>
      </c>
      <c r="G1714" s="466">
        <v>2</v>
      </c>
      <c r="H1714" s="469">
        <v>1.3083000000000001E-3</v>
      </c>
      <c r="I1714" s="468">
        <v>0.87</v>
      </c>
      <c r="J1714" s="471">
        <v>5.25</v>
      </c>
      <c r="N1714" s="126"/>
      <c r="O1714" s="126"/>
      <c r="R1714" s="121"/>
    </row>
    <row r="1715" spans="1:18">
      <c r="A1715" s="466" t="s">
        <v>319</v>
      </c>
      <c r="B1715" s="467" t="s">
        <v>821</v>
      </c>
      <c r="C1715" s="467" t="s">
        <v>335</v>
      </c>
      <c r="D1715" s="466" t="s">
        <v>822</v>
      </c>
      <c r="E1715" s="467">
        <v>201508</v>
      </c>
      <c r="F1715" s="468">
        <v>49.95</v>
      </c>
      <c r="G1715" s="466">
        <v>2</v>
      </c>
      <c r="H1715" s="469">
        <v>1.3083000000000001E-3</v>
      </c>
      <c r="I1715" s="468">
        <v>0.13</v>
      </c>
      <c r="J1715" s="471">
        <v>0.78</v>
      </c>
      <c r="N1715" s="126"/>
      <c r="O1715" s="126"/>
      <c r="R1715" s="121"/>
    </row>
    <row r="1716" spans="1:18">
      <c r="A1716" s="466" t="s">
        <v>319</v>
      </c>
      <c r="B1716" s="467" t="s">
        <v>823</v>
      </c>
      <c r="C1716" s="467" t="s">
        <v>335</v>
      </c>
      <c r="D1716" s="466" t="s">
        <v>824</v>
      </c>
      <c r="E1716" s="467">
        <v>201508</v>
      </c>
      <c r="F1716" s="468">
        <v>-4469.63</v>
      </c>
      <c r="G1716" s="466">
        <v>2</v>
      </c>
      <c r="H1716" s="469">
        <v>1.3083000000000001E-3</v>
      </c>
      <c r="I1716" s="468">
        <v>-11.7</v>
      </c>
      <c r="J1716" s="471">
        <v>-70.17</v>
      </c>
      <c r="N1716" s="126"/>
      <c r="O1716" s="126"/>
      <c r="R1716" s="121"/>
    </row>
    <row r="1717" spans="1:18">
      <c r="A1717" s="466" t="s">
        <v>319</v>
      </c>
      <c r="B1717" s="467" t="s">
        <v>823</v>
      </c>
      <c r="C1717" s="467" t="s">
        <v>335</v>
      </c>
      <c r="D1717" s="466" t="s">
        <v>824</v>
      </c>
      <c r="E1717" s="467">
        <v>201508</v>
      </c>
      <c r="F1717" s="468">
        <v>374.85</v>
      </c>
      <c r="G1717" s="466">
        <v>2</v>
      </c>
      <c r="H1717" s="469">
        <v>1.3083000000000001E-3</v>
      </c>
      <c r="I1717" s="468">
        <v>0.98</v>
      </c>
      <c r="J1717" s="471">
        <v>5.88</v>
      </c>
      <c r="N1717" s="126"/>
      <c r="O1717" s="126"/>
      <c r="R1717" s="121"/>
    </row>
    <row r="1718" spans="1:18">
      <c r="A1718" s="466" t="s">
        <v>319</v>
      </c>
      <c r="B1718" s="467" t="s">
        <v>825</v>
      </c>
      <c r="C1718" s="467" t="s">
        <v>338</v>
      </c>
      <c r="D1718" s="466" t="s">
        <v>826</v>
      </c>
      <c r="E1718" s="467">
        <v>201508</v>
      </c>
      <c r="F1718" s="468">
        <v>-772.8</v>
      </c>
      <c r="G1718" s="466">
        <v>2</v>
      </c>
      <c r="H1718" s="469">
        <v>1.3083000000000001E-3</v>
      </c>
      <c r="I1718" s="468">
        <v>-2.02</v>
      </c>
      <c r="J1718" s="471">
        <v>-12.13</v>
      </c>
      <c r="N1718" s="126"/>
      <c r="O1718" s="126"/>
      <c r="R1718" s="121"/>
    </row>
    <row r="1719" spans="1:18">
      <c r="A1719" s="466" t="s">
        <v>319</v>
      </c>
      <c r="B1719" s="467" t="s">
        <v>825</v>
      </c>
      <c r="C1719" s="467" t="s">
        <v>338</v>
      </c>
      <c r="D1719" s="466" t="s">
        <v>826</v>
      </c>
      <c r="E1719" s="467">
        <v>201508</v>
      </c>
      <c r="F1719" s="468">
        <v>-20.309999999999999</v>
      </c>
      <c r="G1719" s="466">
        <v>2</v>
      </c>
      <c r="H1719" s="469">
        <v>1.3083000000000001E-3</v>
      </c>
      <c r="I1719" s="468">
        <v>-0.05</v>
      </c>
      <c r="J1719" s="471">
        <v>-0.32</v>
      </c>
      <c r="N1719" s="126"/>
      <c r="O1719" s="126"/>
      <c r="R1719" s="121"/>
    </row>
    <row r="1720" spans="1:18">
      <c r="A1720" s="466" t="s">
        <v>326</v>
      </c>
      <c r="B1720" s="467" t="s">
        <v>1029</v>
      </c>
      <c r="C1720" s="467" t="s">
        <v>335</v>
      </c>
      <c r="D1720" s="466" t="s">
        <v>1030</v>
      </c>
      <c r="E1720" s="467">
        <v>201508</v>
      </c>
      <c r="F1720" s="468">
        <v>25256.58</v>
      </c>
      <c r="G1720" s="466">
        <v>2</v>
      </c>
      <c r="H1720" s="469">
        <v>1.1999999999999999E-3</v>
      </c>
      <c r="I1720" s="468">
        <v>60.62</v>
      </c>
      <c r="J1720" s="471">
        <v>363.69</v>
      </c>
      <c r="N1720" s="126"/>
      <c r="O1720" s="126"/>
      <c r="R1720" s="121"/>
    </row>
    <row r="1721" spans="1:18">
      <c r="A1721" s="466" t="s">
        <v>319</v>
      </c>
      <c r="B1721" s="467" t="s">
        <v>1029</v>
      </c>
      <c r="C1721" s="467" t="s">
        <v>335</v>
      </c>
      <c r="D1721" s="466" t="s">
        <v>1030</v>
      </c>
      <c r="E1721" s="467">
        <v>201508</v>
      </c>
      <c r="F1721" s="468">
        <v>425121.06</v>
      </c>
      <c r="G1721" s="466">
        <v>2</v>
      </c>
      <c r="H1721" s="469">
        <v>1.3083000000000001E-3</v>
      </c>
      <c r="I1721" s="468">
        <v>1112.3699999999999</v>
      </c>
      <c r="J1721" s="471">
        <v>6674.23</v>
      </c>
      <c r="N1721" s="126"/>
      <c r="O1721" s="126"/>
      <c r="R1721" s="121"/>
    </row>
    <row r="1722" spans="1:18">
      <c r="A1722" s="466" t="s">
        <v>319</v>
      </c>
      <c r="B1722" s="467" t="s">
        <v>827</v>
      </c>
      <c r="C1722" s="467" t="s">
        <v>335</v>
      </c>
      <c r="D1722" s="466" t="s">
        <v>828</v>
      </c>
      <c r="E1722" s="467">
        <v>201508</v>
      </c>
      <c r="F1722" s="468">
        <v>-871.03</v>
      </c>
      <c r="G1722" s="466">
        <v>2</v>
      </c>
      <c r="H1722" s="469">
        <v>1.3083000000000001E-3</v>
      </c>
      <c r="I1722" s="468">
        <v>-2.2799999999999998</v>
      </c>
      <c r="J1722" s="471">
        <v>-13.67</v>
      </c>
      <c r="N1722" s="126"/>
      <c r="O1722" s="126"/>
      <c r="R1722" s="121"/>
    </row>
    <row r="1723" spans="1:18">
      <c r="A1723" s="466" t="s">
        <v>319</v>
      </c>
      <c r="B1723" s="467" t="s">
        <v>827</v>
      </c>
      <c r="C1723" s="467" t="s">
        <v>335</v>
      </c>
      <c r="D1723" s="466" t="s">
        <v>828</v>
      </c>
      <c r="E1723" s="467">
        <v>201508</v>
      </c>
      <c r="F1723" s="468">
        <v>-3812.72</v>
      </c>
      <c r="G1723" s="466">
        <v>2</v>
      </c>
      <c r="H1723" s="469">
        <v>1.3083000000000001E-3</v>
      </c>
      <c r="I1723" s="468">
        <v>-9.98</v>
      </c>
      <c r="J1723" s="471">
        <v>-59.86</v>
      </c>
      <c r="N1723" s="126"/>
      <c r="O1723" s="126"/>
      <c r="R1723" s="121"/>
    </row>
    <row r="1724" spans="1:18">
      <c r="A1724" s="466" t="s">
        <v>319</v>
      </c>
      <c r="B1724" s="467" t="s">
        <v>827</v>
      </c>
      <c r="C1724" s="467" t="s">
        <v>335</v>
      </c>
      <c r="D1724" s="466" t="s">
        <v>828</v>
      </c>
      <c r="E1724" s="467">
        <v>201508</v>
      </c>
      <c r="F1724" s="468">
        <v>-1030.06</v>
      </c>
      <c r="G1724" s="466">
        <v>2</v>
      </c>
      <c r="H1724" s="469">
        <v>1.3083000000000001E-3</v>
      </c>
      <c r="I1724" s="468">
        <v>-2.7</v>
      </c>
      <c r="J1724" s="471">
        <v>-16.170000000000002</v>
      </c>
      <c r="N1724" s="126"/>
      <c r="O1724" s="126"/>
      <c r="R1724" s="121"/>
    </row>
    <row r="1725" spans="1:18">
      <c r="A1725" s="466" t="s">
        <v>319</v>
      </c>
      <c r="B1725" s="467" t="s">
        <v>562</v>
      </c>
      <c r="C1725" s="467" t="s">
        <v>335</v>
      </c>
      <c r="D1725" s="466" t="s">
        <v>563</v>
      </c>
      <c r="E1725" s="467">
        <v>201508</v>
      </c>
      <c r="F1725" s="468">
        <v>2.4300000000000002</v>
      </c>
      <c r="G1725" s="466">
        <v>2</v>
      </c>
      <c r="H1725" s="469">
        <v>1.3083000000000001E-3</v>
      </c>
      <c r="I1725" s="468">
        <v>0.01</v>
      </c>
      <c r="J1725" s="471">
        <v>0.04</v>
      </c>
      <c r="N1725" s="126"/>
      <c r="O1725" s="126"/>
      <c r="R1725" s="121"/>
    </row>
    <row r="1726" spans="1:18">
      <c r="A1726" s="466" t="s">
        <v>319</v>
      </c>
      <c r="B1726" s="467" t="s">
        <v>562</v>
      </c>
      <c r="C1726" s="467" t="s">
        <v>335</v>
      </c>
      <c r="D1726" s="466" t="s">
        <v>563</v>
      </c>
      <c r="E1726" s="467">
        <v>201508</v>
      </c>
      <c r="F1726" s="468">
        <v>0</v>
      </c>
      <c r="G1726" s="466">
        <v>2</v>
      </c>
      <c r="H1726" s="469">
        <v>1.3083000000000001E-3</v>
      </c>
      <c r="I1726" s="468">
        <v>0</v>
      </c>
      <c r="J1726" s="471">
        <v>0</v>
      </c>
      <c r="N1726" s="126"/>
      <c r="O1726" s="126"/>
      <c r="R1726" s="121"/>
    </row>
    <row r="1727" spans="1:18">
      <c r="A1727" s="466" t="s">
        <v>319</v>
      </c>
      <c r="B1727" s="467" t="s">
        <v>829</v>
      </c>
      <c r="C1727" s="467" t="s">
        <v>335</v>
      </c>
      <c r="D1727" s="466" t="s">
        <v>830</v>
      </c>
      <c r="E1727" s="467">
        <v>201508</v>
      </c>
      <c r="F1727" s="468">
        <v>-9266.39</v>
      </c>
      <c r="G1727" s="466">
        <v>2</v>
      </c>
      <c r="H1727" s="469">
        <v>1.3083000000000001E-3</v>
      </c>
      <c r="I1727" s="468">
        <v>-24.25</v>
      </c>
      <c r="J1727" s="471">
        <v>-145.47999999999999</v>
      </c>
      <c r="N1727" s="126"/>
      <c r="O1727" s="126"/>
      <c r="R1727" s="121"/>
    </row>
    <row r="1728" spans="1:18">
      <c r="A1728" s="466" t="s">
        <v>319</v>
      </c>
      <c r="B1728" s="467" t="s">
        <v>829</v>
      </c>
      <c r="C1728" s="467" t="s">
        <v>335</v>
      </c>
      <c r="D1728" s="466" t="s">
        <v>830</v>
      </c>
      <c r="E1728" s="467">
        <v>201508</v>
      </c>
      <c r="F1728" s="468">
        <v>-713.66</v>
      </c>
      <c r="G1728" s="466">
        <v>2</v>
      </c>
      <c r="H1728" s="469">
        <v>1.3083000000000001E-3</v>
      </c>
      <c r="I1728" s="468">
        <v>-1.87</v>
      </c>
      <c r="J1728" s="471">
        <v>-11.2</v>
      </c>
      <c r="N1728" s="126"/>
      <c r="O1728" s="126"/>
      <c r="R1728" s="121"/>
    </row>
    <row r="1729" spans="1:18">
      <c r="A1729" s="466" t="s">
        <v>319</v>
      </c>
      <c r="B1729" s="467" t="s">
        <v>712</v>
      </c>
      <c r="C1729" s="467" t="s">
        <v>335</v>
      </c>
      <c r="D1729" s="466" t="s">
        <v>713</v>
      </c>
      <c r="E1729" s="467">
        <v>201508</v>
      </c>
      <c r="F1729" s="468">
        <v>-558.72</v>
      </c>
      <c r="G1729" s="466">
        <v>2</v>
      </c>
      <c r="H1729" s="469">
        <v>1.3083000000000001E-3</v>
      </c>
      <c r="I1729" s="468">
        <v>-1.46</v>
      </c>
      <c r="J1729" s="471">
        <v>-8.77</v>
      </c>
      <c r="N1729" s="126"/>
      <c r="O1729" s="126"/>
      <c r="R1729" s="121"/>
    </row>
    <row r="1730" spans="1:18">
      <c r="A1730" s="466" t="s">
        <v>319</v>
      </c>
      <c r="B1730" s="467" t="s">
        <v>712</v>
      </c>
      <c r="C1730" s="467" t="s">
        <v>335</v>
      </c>
      <c r="D1730" s="466" t="s">
        <v>713</v>
      </c>
      <c r="E1730" s="467">
        <v>201508</v>
      </c>
      <c r="F1730" s="468">
        <v>-13.6</v>
      </c>
      <c r="G1730" s="466">
        <v>2</v>
      </c>
      <c r="H1730" s="469">
        <v>1.3083000000000001E-3</v>
      </c>
      <c r="I1730" s="468">
        <v>-0.04</v>
      </c>
      <c r="J1730" s="471">
        <v>-0.21</v>
      </c>
      <c r="N1730" s="126"/>
      <c r="O1730" s="126"/>
      <c r="R1730" s="121"/>
    </row>
    <row r="1731" spans="1:18">
      <c r="A1731" s="466" t="s">
        <v>319</v>
      </c>
      <c r="B1731" s="467" t="s">
        <v>714</v>
      </c>
      <c r="C1731" s="467" t="s">
        <v>335</v>
      </c>
      <c r="D1731" s="466" t="s">
        <v>715</v>
      </c>
      <c r="E1731" s="467">
        <v>201508</v>
      </c>
      <c r="F1731" s="468">
        <v>-2224.31</v>
      </c>
      <c r="G1731" s="466">
        <v>2</v>
      </c>
      <c r="H1731" s="469">
        <v>1.3083000000000001E-3</v>
      </c>
      <c r="I1731" s="468">
        <v>-5.82</v>
      </c>
      <c r="J1731" s="471">
        <v>-34.92</v>
      </c>
      <c r="N1731" s="126"/>
      <c r="O1731" s="126"/>
      <c r="R1731" s="121"/>
    </row>
    <row r="1732" spans="1:18">
      <c r="A1732" s="466" t="s">
        <v>319</v>
      </c>
      <c r="B1732" s="467" t="s">
        <v>714</v>
      </c>
      <c r="C1732" s="467" t="s">
        <v>335</v>
      </c>
      <c r="D1732" s="466" t="s">
        <v>715</v>
      </c>
      <c r="E1732" s="467">
        <v>201508</v>
      </c>
      <c r="F1732" s="468">
        <v>-62.43</v>
      </c>
      <c r="G1732" s="466">
        <v>2</v>
      </c>
      <c r="H1732" s="469">
        <v>1.3083000000000001E-3</v>
      </c>
      <c r="I1732" s="468">
        <v>-0.16</v>
      </c>
      <c r="J1732" s="471">
        <v>-0.98</v>
      </c>
      <c r="N1732" s="126"/>
      <c r="O1732" s="126"/>
      <c r="R1732" s="121"/>
    </row>
    <row r="1733" spans="1:18">
      <c r="A1733" s="466" t="s">
        <v>326</v>
      </c>
      <c r="B1733" s="467" t="s">
        <v>968</v>
      </c>
      <c r="C1733" s="467" t="s">
        <v>338</v>
      </c>
      <c r="D1733" s="466" t="s">
        <v>969</v>
      </c>
      <c r="E1733" s="467">
        <v>201508</v>
      </c>
      <c r="F1733" s="468">
        <v>9132.1</v>
      </c>
      <c r="G1733" s="466">
        <v>2</v>
      </c>
      <c r="H1733" s="469">
        <v>1.1999999999999999E-3</v>
      </c>
      <c r="I1733" s="468">
        <v>21.92</v>
      </c>
      <c r="J1733" s="471">
        <v>131.5</v>
      </c>
      <c r="N1733" s="126"/>
      <c r="O1733" s="126"/>
      <c r="R1733" s="121"/>
    </row>
    <row r="1734" spans="1:18">
      <c r="A1734" s="466" t="s">
        <v>319</v>
      </c>
      <c r="B1734" s="467" t="s">
        <v>968</v>
      </c>
      <c r="C1734" s="467" t="s">
        <v>338</v>
      </c>
      <c r="D1734" s="466" t="s">
        <v>969</v>
      </c>
      <c r="E1734" s="467">
        <v>201508</v>
      </c>
      <c r="F1734" s="468">
        <v>214570.87</v>
      </c>
      <c r="G1734" s="466">
        <v>2</v>
      </c>
      <c r="H1734" s="469">
        <v>1.3083000000000001E-3</v>
      </c>
      <c r="I1734" s="468">
        <v>561.45000000000005</v>
      </c>
      <c r="J1734" s="471">
        <v>3368.68</v>
      </c>
      <c r="N1734" s="126"/>
      <c r="O1734" s="126"/>
      <c r="R1734" s="121"/>
    </row>
    <row r="1735" spans="1:18">
      <c r="A1735" s="466" t="s">
        <v>319</v>
      </c>
      <c r="B1735" s="467" t="s">
        <v>970</v>
      </c>
      <c r="C1735" s="467" t="s">
        <v>338</v>
      </c>
      <c r="D1735" s="466" t="s">
        <v>971</v>
      </c>
      <c r="E1735" s="467">
        <v>201508</v>
      </c>
      <c r="F1735" s="468">
        <v>176252.39</v>
      </c>
      <c r="G1735" s="466">
        <v>2</v>
      </c>
      <c r="H1735" s="469">
        <v>1.3083000000000001E-3</v>
      </c>
      <c r="I1735" s="468">
        <v>461.18</v>
      </c>
      <c r="J1735" s="471">
        <v>2767.09</v>
      </c>
      <c r="N1735" s="126"/>
      <c r="O1735" s="126"/>
      <c r="R1735" s="121"/>
    </row>
    <row r="1736" spans="1:18">
      <c r="A1736" s="466" t="s">
        <v>319</v>
      </c>
      <c r="B1736" s="467" t="s">
        <v>970</v>
      </c>
      <c r="C1736" s="467" t="s">
        <v>338</v>
      </c>
      <c r="D1736" s="466" t="s">
        <v>971</v>
      </c>
      <c r="E1736" s="467">
        <v>201508</v>
      </c>
      <c r="F1736" s="468">
        <v>6919.43</v>
      </c>
      <c r="G1736" s="466">
        <v>2</v>
      </c>
      <c r="H1736" s="469">
        <v>1.3083000000000001E-3</v>
      </c>
      <c r="I1736" s="468">
        <v>18.11</v>
      </c>
      <c r="J1736" s="471">
        <v>108.63</v>
      </c>
      <c r="N1736" s="126"/>
      <c r="O1736" s="126"/>
      <c r="R1736" s="121"/>
    </row>
    <row r="1737" spans="1:18">
      <c r="A1737" s="466" t="s">
        <v>319</v>
      </c>
      <c r="B1737" s="467" t="s">
        <v>972</v>
      </c>
      <c r="C1737" s="467" t="s">
        <v>338</v>
      </c>
      <c r="D1737" s="466" t="s">
        <v>973</v>
      </c>
      <c r="E1737" s="467">
        <v>201508</v>
      </c>
      <c r="F1737" s="468">
        <v>146247.07999999999</v>
      </c>
      <c r="G1737" s="466">
        <v>2</v>
      </c>
      <c r="H1737" s="469">
        <v>1.3083000000000001E-3</v>
      </c>
      <c r="I1737" s="468">
        <v>382.67</v>
      </c>
      <c r="J1737" s="471">
        <v>2296.02</v>
      </c>
      <c r="N1737" s="126"/>
      <c r="O1737" s="126"/>
      <c r="R1737" s="121"/>
    </row>
    <row r="1738" spans="1:18">
      <c r="A1738" s="466" t="s">
        <v>319</v>
      </c>
      <c r="B1738" s="467" t="s">
        <v>972</v>
      </c>
      <c r="C1738" s="467" t="s">
        <v>338</v>
      </c>
      <c r="D1738" s="466" t="s">
        <v>973</v>
      </c>
      <c r="E1738" s="467">
        <v>201508</v>
      </c>
      <c r="F1738" s="468">
        <v>1490.83</v>
      </c>
      <c r="G1738" s="466">
        <v>2</v>
      </c>
      <c r="H1738" s="469">
        <v>1.3083000000000001E-3</v>
      </c>
      <c r="I1738" s="468">
        <v>3.9</v>
      </c>
      <c r="J1738" s="471">
        <v>23.41</v>
      </c>
      <c r="N1738" s="126"/>
      <c r="O1738" s="126"/>
      <c r="R1738" s="121"/>
    </row>
    <row r="1739" spans="1:18">
      <c r="A1739" s="466" t="s">
        <v>319</v>
      </c>
      <c r="B1739" s="467" t="s">
        <v>564</v>
      </c>
      <c r="C1739" s="467" t="s">
        <v>335</v>
      </c>
      <c r="D1739" s="466" t="s">
        <v>565</v>
      </c>
      <c r="E1739" s="467">
        <v>201508</v>
      </c>
      <c r="F1739" s="468">
        <v>7.4</v>
      </c>
      <c r="G1739" s="466">
        <v>2</v>
      </c>
      <c r="H1739" s="469">
        <v>1.3083000000000001E-3</v>
      </c>
      <c r="I1739" s="468">
        <v>0.02</v>
      </c>
      <c r="J1739" s="471">
        <v>0.12</v>
      </c>
      <c r="N1739" s="126"/>
      <c r="O1739" s="126"/>
      <c r="R1739" s="121"/>
    </row>
    <row r="1740" spans="1:18">
      <c r="A1740" s="466" t="s">
        <v>319</v>
      </c>
      <c r="B1740" s="467" t="s">
        <v>564</v>
      </c>
      <c r="C1740" s="467" t="s">
        <v>335</v>
      </c>
      <c r="D1740" s="466" t="s">
        <v>565</v>
      </c>
      <c r="E1740" s="467">
        <v>201508</v>
      </c>
      <c r="F1740" s="468">
        <v>0.06</v>
      </c>
      <c r="G1740" s="466">
        <v>2</v>
      </c>
      <c r="H1740" s="469">
        <v>1.3083000000000001E-3</v>
      </c>
      <c r="I1740" s="468">
        <v>0</v>
      </c>
      <c r="J1740" s="471">
        <v>0</v>
      </c>
      <c r="N1740" s="126"/>
      <c r="O1740" s="126"/>
      <c r="R1740" s="121"/>
    </row>
    <row r="1741" spans="1:18">
      <c r="A1741" s="466" t="s">
        <v>319</v>
      </c>
      <c r="B1741" s="467" t="s">
        <v>569</v>
      </c>
      <c r="C1741" s="467" t="s">
        <v>335</v>
      </c>
      <c r="D1741" s="466" t="s">
        <v>496</v>
      </c>
      <c r="E1741" s="467">
        <v>201508</v>
      </c>
      <c r="F1741" s="468">
        <v>-4.32</v>
      </c>
      <c r="G1741" s="466">
        <v>2</v>
      </c>
      <c r="H1741" s="469">
        <v>1.3083000000000001E-3</v>
      </c>
      <c r="I1741" s="468">
        <v>-0.01</v>
      </c>
      <c r="J1741" s="471">
        <v>-7.0000000000000007E-2</v>
      </c>
      <c r="N1741" s="126"/>
      <c r="O1741" s="126"/>
      <c r="R1741" s="121"/>
    </row>
    <row r="1742" spans="1:18">
      <c r="A1742" s="466" t="s">
        <v>319</v>
      </c>
      <c r="B1742" s="467" t="s">
        <v>569</v>
      </c>
      <c r="C1742" s="467" t="s">
        <v>335</v>
      </c>
      <c r="D1742" s="466" t="s">
        <v>496</v>
      </c>
      <c r="E1742" s="467">
        <v>201508</v>
      </c>
      <c r="F1742" s="468">
        <v>-0.17</v>
      </c>
      <c r="G1742" s="466">
        <v>2</v>
      </c>
      <c r="H1742" s="469">
        <v>1.3083000000000001E-3</v>
      </c>
      <c r="I1742" s="468">
        <v>0</v>
      </c>
      <c r="J1742" s="471">
        <v>0</v>
      </c>
      <c r="N1742" s="126"/>
      <c r="O1742" s="126"/>
      <c r="R1742" s="121"/>
    </row>
    <row r="1743" spans="1:18">
      <c r="A1743" s="466" t="s">
        <v>319</v>
      </c>
      <c r="B1743" s="467" t="s">
        <v>976</v>
      </c>
      <c r="C1743" s="467" t="s">
        <v>338</v>
      </c>
      <c r="D1743" s="466" t="s">
        <v>977</v>
      </c>
      <c r="E1743" s="467">
        <v>201508</v>
      </c>
      <c r="F1743" s="468">
        <v>3625.41</v>
      </c>
      <c r="G1743" s="466">
        <v>2</v>
      </c>
      <c r="H1743" s="469">
        <v>1.3083000000000001E-3</v>
      </c>
      <c r="I1743" s="468">
        <v>9.49</v>
      </c>
      <c r="J1743" s="471">
        <v>56.92</v>
      </c>
      <c r="N1743" s="126"/>
      <c r="O1743" s="126"/>
      <c r="R1743" s="121"/>
    </row>
    <row r="1744" spans="1:18">
      <c r="A1744" s="466" t="s">
        <v>319</v>
      </c>
      <c r="B1744" s="467" t="s">
        <v>976</v>
      </c>
      <c r="C1744" s="467" t="s">
        <v>338</v>
      </c>
      <c r="D1744" s="466" t="s">
        <v>977</v>
      </c>
      <c r="E1744" s="467">
        <v>201508</v>
      </c>
      <c r="F1744" s="468">
        <v>335.21</v>
      </c>
      <c r="G1744" s="466">
        <v>2</v>
      </c>
      <c r="H1744" s="469">
        <v>1.3083000000000001E-3</v>
      </c>
      <c r="I1744" s="468">
        <v>0.88</v>
      </c>
      <c r="J1744" s="471">
        <v>5.26</v>
      </c>
      <c r="N1744" s="126"/>
      <c r="O1744" s="126"/>
      <c r="R1744" s="121"/>
    </row>
    <row r="1745" spans="1:18">
      <c r="A1745" s="466" t="s">
        <v>319</v>
      </c>
      <c r="B1745" s="467" t="s">
        <v>831</v>
      </c>
      <c r="C1745" s="467" t="s">
        <v>338</v>
      </c>
      <c r="D1745" s="466" t="s">
        <v>978</v>
      </c>
      <c r="E1745" s="467">
        <v>201508</v>
      </c>
      <c r="F1745" s="468">
        <v>-20100.099999999999</v>
      </c>
      <c r="G1745" s="466">
        <v>2</v>
      </c>
      <c r="H1745" s="469">
        <v>1.3083000000000001E-3</v>
      </c>
      <c r="I1745" s="468">
        <v>-52.59</v>
      </c>
      <c r="J1745" s="471">
        <v>-315.56</v>
      </c>
      <c r="N1745" s="126"/>
      <c r="O1745" s="126"/>
      <c r="R1745" s="121"/>
    </row>
    <row r="1746" spans="1:18">
      <c r="A1746" s="466" t="s">
        <v>319</v>
      </c>
      <c r="B1746" s="467" t="s">
        <v>831</v>
      </c>
      <c r="C1746" s="467" t="s">
        <v>338</v>
      </c>
      <c r="D1746" s="466" t="s">
        <v>978</v>
      </c>
      <c r="E1746" s="467">
        <v>201508</v>
      </c>
      <c r="F1746" s="468">
        <v>-1935.34</v>
      </c>
      <c r="G1746" s="466">
        <v>2</v>
      </c>
      <c r="H1746" s="469">
        <v>1.3083000000000001E-3</v>
      </c>
      <c r="I1746" s="468">
        <v>-5.0599999999999996</v>
      </c>
      <c r="J1746" s="471">
        <v>-30.38</v>
      </c>
      <c r="N1746" s="126"/>
      <c r="O1746" s="126"/>
      <c r="R1746" s="121"/>
    </row>
    <row r="1747" spans="1:18">
      <c r="A1747" s="466" t="s">
        <v>319</v>
      </c>
      <c r="B1747" s="467" t="s">
        <v>831</v>
      </c>
      <c r="C1747" s="467" t="s">
        <v>338</v>
      </c>
      <c r="D1747" s="466" t="s">
        <v>978</v>
      </c>
      <c r="E1747" s="467">
        <v>201508</v>
      </c>
      <c r="F1747" s="468">
        <v>-1291.79</v>
      </c>
      <c r="G1747" s="466">
        <v>2</v>
      </c>
      <c r="H1747" s="469">
        <v>1.3083000000000001E-3</v>
      </c>
      <c r="I1747" s="468">
        <v>-3.38</v>
      </c>
      <c r="J1747" s="471">
        <v>-20.28</v>
      </c>
      <c r="N1747" s="126"/>
      <c r="O1747" s="126"/>
      <c r="R1747" s="121"/>
    </row>
    <row r="1748" spans="1:18">
      <c r="A1748" s="466" t="s">
        <v>326</v>
      </c>
      <c r="B1748" s="467" t="s">
        <v>833</v>
      </c>
      <c r="C1748" s="467" t="s">
        <v>338</v>
      </c>
      <c r="D1748" s="466" t="s">
        <v>834</v>
      </c>
      <c r="E1748" s="467">
        <v>201508</v>
      </c>
      <c r="F1748" s="468">
        <v>-258.42</v>
      </c>
      <c r="G1748" s="466">
        <v>2</v>
      </c>
      <c r="H1748" s="469">
        <v>1.1999999999999999E-3</v>
      </c>
      <c r="I1748" s="468">
        <v>-0.62</v>
      </c>
      <c r="J1748" s="471">
        <v>-3.72</v>
      </c>
      <c r="N1748" s="126"/>
      <c r="O1748" s="126"/>
      <c r="R1748" s="121"/>
    </row>
    <row r="1749" spans="1:18">
      <c r="A1749" s="466" t="s">
        <v>319</v>
      </c>
      <c r="B1749" s="467" t="s">
        <v>833</v>
      </c>
      <c r="C1749" s="467" t="s">
        <v>338</v>
      </c>
      <c r="D1749" s="466" t="s">
        <v>834</v>
      </c>
      <c r="E1749" s="467">
        <v>201508</v>
      </c>
      <c r="F1749" s="468">
        <v>-4218.8100000000004</v>
      </c>
      <c r="G1749" s="466">
        <v>2</v>
      </c>
      <c r="H1749" s="469">
        <v>1.3083000000000001E-3</v>
      </c>
      <c r="I1749" s="468">
        <v>-11.04</v>
      </c>
      <c r="J1749" s="471">
        <v>-66.23</v>
      </c>
      <c r="N1749" s="126"/>
      <c r="O1749" s="126"/>
      <c r="R1749" s="121"/>
    </row>
    <row r="1750" spans="1:18">
      <c r="A1750" s="466" t="s">
        <v>319</v>
      </c>
      <c r="B1750" s="467" t="s">
        <v>835</v>
      </c>
      <c r="C1750" s="467" t="s">
        <v>338</v>
      </c>
      <c r="D1750" s="466" t="s">
        <v>836</v>
      </c>
      <c r="E1750" s="467">
        <v>201508</v>
      </c>
      <c r="F1750" s="468">
        <v>-14858.46</v>
      </c>
      <c r="G1750" s="466">
        <v>2</v>
      </c>
      <c r="H1750" s="469">
        <v>1.3083000000000001E-3</v>
      </c>
      <c r="I1750" s="468">
        <v>-38.880000000000003</v>
      </c>
      <c r="J1750" s="471">
        <v>-233.27</v>
      </c>
      <c r="N1750" s="126"/>
      <c r="O1750" s="126"/>
      <c r="R1750" s="121"/>
    </row>
    <row r="1751" spans="1:18">
      <c r="A1751" s="466" t="s">
        <v>319</v>
      </c>
      <c r="B1751" s="467" t="s">
        <v>835</v>
      </c>
      <c r="C1751" s="467" t="s">
        <v>338</v>
      </c>
      <c r="D1751" s="466" t="s">
        <v>836</v>
      </c>
      <c r="E1751" s="467">
        <v>201508</v>
      </c>
      <c r="F1751" s="468">
        <v>-594.74</v>
      </c>
      <c r="G1751" s="466">
        <v>2</v>
      </c>
      <c r="H1751" s="469">
        <v>1.3083000000000001E-3</v>
      </c>
      <c r="I1751" s="468">
        <v>-1.56</v>
      </c>
      <c r="J1751" s="471">
        <v>-9.34</v>
      </c>
      <c r="N1751" s="126"/>
      <c r="O1751" s="126"/>
      <c r="R1751" s="121"/>
    </row>
    <row r="1752" spans="1:18">
      <c r="A1752" s="466" t="s">
        <v>319</v>
      </c>
      <c r="B1752" s="467" t="s">
        <v>837</v>
      </c>
      <c r="C1752" s="467" t="s">
        <v>338</v>
      </c>
      <c r="D1752" s="466" t="s">
        <v>838</v>
      </c>
      <c r="E1752" s="467">
        <v>201508</v>
      </c>
      <c r="F1752" s="468">
        <v>-24563.61</v>
      </c>
      <c r="G1752" s="466">
        <v>2</v>
      </c>
      <c r="H1752" s="469">
        <v>1.3083000000000001E-3</v>
      </c>
      <c r="I1752" s="468">
        <v>-64.27</v>
      </c>
      <c r="J1752" s="471">
        <v>-385.64</v>
      </c>
      <c r="N1752" s="126"/>
      <c r="O1752" s="126"/>
      <c r="R1752" s="121"/>
    </row>
    <row r="1753" spans="1:18">
      <c r="A1753" s="466" t="s">
        <v>319</v>
      </c>
      <c r="B1753" s="467" t="s">
        <v>837</v>
      </c>
      <c r="C1753" s="467" t="s">
        <v>338</v>
      </c>
      <c r="D1753" s="466" t="s">
        <v>838</v>
      </c>
      <c r="E1753" s="467">
        <v>201508</v>
      </c>
      <c r="F1753" s="468">
        <v>-1555.79</v>
      </c>
      <c r="G1753" s="466">
        <v>2</v>
      </c>
      <c r="H1753" s="469">
        <v>1.3083000000000001E-3</v>
      </c>
      <c r="I1753" s="468">
        <v>-4.07</v>
      </c>
      <c r="J1753" s="471">
        <v>-24.43</v>
      </c>
      <c r="N1753" s="126"/>
      <c r="O1753" s="126"/>
      <c r="R1753" s="121"/>
    </row>
    <row r="1754" spans="1:18">
      <c r="A1754" s="466" t="s">
        <v>319</v>
      </c>
      <c r="B1754" s="467" t="s">
        <v>839</v>
      </c>
      <c r="C1754" s="467" t="s">
        <v>338</v>
      </c>
      <c r="D1754" s="466" t="s">
        <v>840</v>
      </c>
      <c r="E1754" s="467">
        <v>201508</v>
      </c>
      <c r="F1754" s="468">
        <v>-1905.53</v>
      </c>
      <c r="G1754" s="466">
        <v>2</v>
      </c>
      <c r="H1754" s="469">
        <v>1.3083000000000001E-3</v>
      </c>
      <c r="I1754" s="468">
        <v>-4.99</v>
      </c>
      <c r="J1754" s="471">
        <v>-29.92</v>
      </c>
      <c r="N1754" s="126"/>
      <c r="O1754" s="126"/>
      <c r="R1754" s="121"/>
    </row>
    <row r="1755" spans="1:18">
      <c r="A1755" s="466" t="s">
        <v>319</v>
      </c>
      <c r="B1755" s="467" t="s">
        <v>839</v>
      </c>
      <c r="C1755" s="467" t="s">
        <v>338</v>
      </c>
      <c r="D1755" s="466" t="s">
        <v>840</v>
      </c>
      <c r="E1755" s="467">
        <v>201508</v>
      </c>
      <c r="F1755" s="468">
        <v>-136.59</v>
      </c>
      <c r="G1755" s="466">
        <v>2</v>
      </c>
      <c r="H1755" s="469">
        <v>1.3083000000000001E-3</v>
      </c>
      <c r="I1755" s="468">
        <v>-0.36</v>
      </c>
      <c r="J1755" s="471">
        <v>-2.14</v>
      </c>
      <c r="N1755" s="126"/>
      <c r="O1755" s="126"/>
      <c r="R1755" s="121"/>
    </row>
    <row r="1756" spans="1:18">
      <c r="A1756" s="466" t="s">
        <v>319</v>
      </c>
      <c r="B1756" s="467" t="s">
        <v>841</v>
      </c>
      <c r="C1756" s="467" t="s">
        <v>338</v>
      </c>
      <c r="D1756" s="466" t="s">
        <v>842</v>
      </c>
      <c r="E1756" s="467">
        <v>201508</v>
      </c>
      <c r="F1756" s="468">
        <v>2263.4699999999998</v>
      </c>
      <c r="G1756" s="466">
        <v>2</v>
      </c>
      <c r="H1756" s="469">
        <v>1.3083000000000001E-3</v>
      </c>
      <c r="I1756" s="468">
        <v>5.92</v>
      </c>
      <c r="J1756" s="471">
        <v>35.54</v>
      </c>
      <c r="N1756" s="126"/>
      <c r="O1756" s="126"/>
      <c r="R1756" s="121"/>
    </row>
    <row r="1757" spans="1:18">
      <c r="A1757" s="466" t="s">
        <v>319</v>
      </c>
      <c r="B1757" s="467" t="s">
        <v>841</v>
      </c>
      <c r="C1757" s="467" t="s">
        <v>338</v>
      </c>
      <c r="D1757" s="466" t="s">
        <v>842</v>
      </c>
      <c r="E1757" s="467">
        <v>201508</v>
      </c>
      <c r="F1757" s="468">
        <v>159.63</v>
      </c>
      <c r="G1757" s="466">
        <v>2</v>
      </c>
      <c r="H1757" s="469">
        <v>1.3083000000000001E-3</v>
      </c>
      <c r="I1757" s="468">
        <v>0.42</v>
      </c>
      <c r="J1757" s="471">
        <v>2.5099999999999998</v>
      </c>
      <c r="N1757" s="126"/>
      <c r="O1757" s="126"/>
      <c r="R1757" s="121"/>
    </row>
    <row r="1758" spans="1:18">
      <c r="A1758" s="466" t="s">
        <v>319</v>
      </c>
      <c r="B1758" s="467" t="s">
        <v>843</v>
      </c>
      <c r="C1758" s="467" t="s">
        <v>338</v>
      </c>
      <c r="D1758" s="466" t="s">
        <v>844</v>
      </c>
      <c r="E1758" s="467">
        <v>201508</v>
      </c>
      <c r="F1758" s="468">
        <v>-10924.28</v>
      </c>
      <c r="G1758" s="466">
        <v>2</v>
      </c>
      <c r="H1758" s="469">
        <v>1.3083000000000001E-3</v>
      </c>
      <c r="I1758" s="468">
        <v>-28.58</v>
      </c>
      <c r="J1758" s="471">
        <v>-171.51</v>
      </c>
      <c r="N1758" s="126"/>
      <c r="O1758" s="126"/>
      <c r="R1758" s="121"/>
    </row>
    <row r="1759" spans="1:18">
      <c r="A1759" s="466" t="s">
        <v>319</v>
      </c>
      <c r="B1759" s="467" t="s">
        <v>843</v>
      </c>
      <c r="C1759" s="467" t="s">
        <v>338</v>
      </c>
      <c r="D1759" s="466" t="s">
        <v>844</v>
      </c>
      <c r="E1759" s="467">
        <v>201508</v>
      </c>
      <c r="F1759" s="468">
        <v>-539.27</v>
      </c>
      <c r="G1759" s="466">
        <v>2</v>
      </c>
      <c r="H1759" s="469">
        <v>1.3083000000000001E-3</v>
      </c>
      <c r="I1759" s="468">
        <v>-1.41</v>
      </c>
      <c r="J1759" s="471">
        <v>-8.4700000000000006</v>
      </c>
      <c r="N1759" s="126"/>
      <c r="O1759" s="126"/>
      <c r="R1759" s="121"/>
    </row>
    <row r="1760" spans="1:18">
      <c r="A1760" s="466" t="s">
        <v>319</v>
      </c>
      <c r="B1760" s="467" t="s">
        <v>845</v>
      </c>
      <c r="C1760" s="467" t="s">
        <v>338</v>
      </c>
      <c r="D1760" s="466" t="s">
        <v>846</v>
      </c>
      <c r="E1760" s="467">
        <v>201508</v>
      </c>
      <c r="F1760" s="468">
        <v>103455.71</v>
      </c>
      <c r="G1760" s="466">
        <v>2</v>
      </c>
      <c r="H1760" s="469">
        <v>1.3083000000000001E-3</v>
      </c>
      <c r="I1760" s="468">
        <v>270.7</v>
      </c>
      <c r="J1760" s="471">
        <v>1624.21</v>
      </c>
      <c r="N1760" s="126"/>
      <c r="O1760" s="126"/>
      <c r="R1760" s="121"/>
    </row>
    <row r="1761" spans="1:18">
      <c r="A1761" s="466" t="s">
        <v>319</v>
      </c>
      <c r="B1761" s="467" t="s">
        <v>845</v>
      </c>
      <c r="C1761" s="467" t="s">
        <v>338</v>
      </c>
      <c r="D1761" s="466" t="s">
        <v>846</v>
      </c>
      <c r="E1761" s="467">
        <v>201508</v>
      </c>
      <c r="F1761" s="468">
        <v>6203.05</v>
      </c>
      <c r="G1761" s="466">
        <v>2</v>
      </c>
      <c r="H1761" s="469">
        <v>1.3083000000000001E-3</v>
      </c>
      <c r="I1761" s="468">
        <v>16.23</v>
      </c>
      <c r="J1761" s="471">
        <v>97.39</v>
      </c>
      <c r="N1761" s="126"/>
      <c r="O1761" s="126"/>
      <c r="R1761" s="121"/>
    </row>
    <row r="1762" spans="1:18">
      <c r="A1762" s="466" t="s">
        <v>319</v>
      </c>
      <c r="B1762" s="467" t="s">
        <v>716</v>
      </c>
      <c r="C1762" s="467" t="s">
        <v>335</v>
      </c>
      <c r="D1762" s="466" t="s">
        <v>717</v>
      </c>
      <c r="E1762" s="467">
        <v>201508</v>
      </c>
      <c r="F1762" s="468">
        <v>-78.19</v>
      </c>
      <c r="G1762" s="466">
        <v>2</v>
      </c>
      <c r="H1762" s="469">
        <v>1.3083000000000001E-3</v>
      </c>
      <c r="I1762" s="468">
        <v>-0.2</v>
      </c>
      <c r="J1762" s="471">
        <v>-1.23</v>
      </c>
      <c r="N1762" s="126"/>
      <c r="O1762" s="126"/>
      <c r="R1762" s="121"/>
    </row>
    <row r="1763" spans="1:18">
      <c r="A1763" s="466" t="s">
        <v>319</v>
      </c>
      <c r="B1763" s="467" t="s">
        <v>716</v>
      </c>
      <c r="C1763" s="467" t="s">
        <v>335</v>
      </c>
      <c r="D1763" s="466" t="s">
        <v>717</v>
      </c>
      <c r="E1763" s="467">
        <v>201508</v>
      </c>
      <c r="F1763" s="468">
        <v>-11.14</v>
      </c>
      <c r="G1763" s="466">
        <v>2</v>
      </c>
      <c r="H1763" s="469">
        <v>1.3083000000000001E-3</v>
      </c>
      <c r="I1763" s="468">
        <v>-0.03</v>
      </c>
      <c r="J1763" s="471">
        <v>-0.17</v>
      </c>
      <c r="N1763" s="126"/>
      <c r="O1763" s="126"/>
      <c r="R1763" s="121"/>
    </row>
    <row r="1764" spans="1:18">
      <c r="A1764" s="466" t="s">
        <v>319</v>
      </c>
      <c r="B1764" s="467" t="s">
        <v>847</v>
      </c>
      <c r="C1764" s="467" t="s">
        <v>335</v>
      </c>
      <c r="D1764" s="466" t="s">
        <v>848</v>
      </c>
      <c r="E1764" s="467">
        <v>201508</v>
      </c>
      <c r="F1764" s="468">
        <v>-4773.6000000000004</v>
      </c>
      <c r="G1764" s="466">
        <v>2</v>
      </c>
      <c r="H1764" s="469">
        <v>1.3083000000000001E-3</v>
      </c>
      <c r="I1764" s="468">
        <v>-12.49</v>
      </c>
      <c r="J1764" s="471">
        <v>-74.94</v>
      </c>
      <c r="N1764" s="126"/>
      <c r="O1764" s="126"/>
      <c r="R1764" s="121"/>
    </row>
    <row r="1765" spans="1:18">
      <c r="A1765" s="466" t="s">
        <v>319</v>
      </c>
      <c r="B1765" s="467" t="s">
        <v>847</v>
      </c>
      <c r="C1765" s="467" t="s">
        <v>335</v>
      </c>
      <c r="D1765" s="466" t="s">
        <v>848</v>
      </c>
      <c r="E1765" s="467">
        <v>201508</v>
      </c>
      <c r="F1765" s="468">
        <v>-197.39</v>
      </c>
      <c r="G1765" s="466">
        <v>2</v>
      </c>
      <c r="H1765" s="469">
        <v>1.3083000000000001E-3</v>
      </c>
      <c r="I1765" s="468">
        <v>-0.52</v>
      </c>
      <c r="J1765" s="471">
        <v>-3.1</v>
      </c>
      <c r="N1765" s="126"/>
      <c r="O1765" s="126"/>
      <c r="R1765" s="121"/>
    </row>
    <row r="1766" spans="1:18">
      <c r="A1766" s="466" t="s">
        <v>319</v>
      </c>
      <c r="B1766" s="467" t="s">
        <v>847</v>
      </c>
      <c r="C1766" s="467" t="s">
        <v>335</v>
      </c>
      <c r="D1766" s="466" t="s">
        <v>848</v>
      </c>
      <c r="E1766" s="467">
        <v>201508</v>
      </c>
      <c r="F1766" s="468">
        <v>-149.27000000000001</v>
      </c>
      <c r="G1766" s="466">
        <v>2</v>
      </c>
      <c r="H1766" s="469">
        <v>1.3083000000000001E-3</v>
      </c>
      <c r="I1766" s="468">
        <v>-0.39</v>
      </c>
      <c r="J1766" s="471">
        <v>-2.34</v>
      </c>
      <c r="N1766" s="126"/>
      <c r="O1766" s="126"/>
      <c r="R1766" s="121"/>
    </row>
    <row r="1767" spans="1:18">
      <c r="A1767" s="466" t="s">
        <v>319</v>
      </c>
      <c r="B1767" s="467" t="s">
        <v>849</v>
      </c>
      <c r="C1767" s="467" t="s">
        <v>335</v>
      </c>
      <c r="D1767" s="466" t="s">
        <v>850</v>
      </c>
      <c r="E1767" s="467">
        <v>201508</v>
      </c>
      <c r="F1767" s="468">
        <v>-8444.64</v>
      </c>
      <c r="G1767" s="466">
        <v>2</v>
      </c>
      <c r="H1767" s="469">
        <v>1.3083000000000001E-3</v>
      </c>
      <c r="I1767" s="468">
        <v>-22.1</v>
      </c>
      <c r="J1767" s="471">
        <v>-132.58000000000001</v>
      </c>
      <c r="N1767" s="126"/>
      <c r="O1767" s="126"/>
      <c r="R1767" s="121"/>
    </row>
    <row r="1768" spans="1:18">
      <c r="A1768" s="466" t="s">
        <v>319</v>
      </c>
      <c r="B1768" s="467" t="s">
        <v>849</v>
      </c>
      <c r="C1768" s="467" t="s">
        <v>335</v>
      </c>
      <c r="D1768" s="466" t="s">
        <v>850</v>
      </c>
      <c r="E1768" s="467">
        <v>201508</v>
      </c>
      <c r="F1768" s="468">
        <v>-452.48</v>
      </c>
      <c r="G1768" s="466">
        <v>2</v>
      </c>
      <c r="H1768" s="469">
        <v>1.3083000000000001E-3</v>
      </c>
      <c r="I1768" s="468">
        <v>-1.18</v>
      </c>
      <c r="J1768" s="471">
        <v>-7.1</v>
      </c>
      <c r="N1768" s="126"/>
      <c r="O1768" s="126"/>
      <c r="R1768" s="121"/>
    </row>
    <row r="1769" spans="1:18">
      <c r="A1769" s="466" t="s">
        <v>319</v>
      </c>
      <c r="B1769" s="467" t="s">
        <v>718</v>
      </c>
      <c r="C1769" s="467" t="s">
        <v>335</v>
      </c>
      <c r="D1769" s="466" t="s">
        <v>719</v>
      </c>
      <c r="E1769" s="467">
        <v>201508</v>
      </c>
      <c r="F1769" s="468">
        <v>-3148.76</v>
      </c>
      <c r="G1769" s="466">
        <v>2</v>
      </c>
      <c r="H1769" s="469">
        <v>1.3083000000000001E-3</v>
      </c>
      <c r="I1769" s="468">
        <v>-8.24</v>
      </c>
      <c r="J1769" s="471">
        <v>-49.43</v>
      </c>
      <c r="N1769" s="126"/>
      <c r="O1769" s="126"/>
      <c r="R1769" s="121"/>
    </row>
    <row r="1770" spans="1:18">
      <c r="A1770" s="466" t="s">
        <v>319</v>
      </c>
      <c r="B1770" s="467" t="s">
        <v>718</v>
      </c>
      <c r="C1770" s="467" t="s">
        <v>335</v>
      </c>
      <c r="D1770" s="466" t="s">
        <v>719</v>
      </c>
      <c r="E1770" s="467">
        <v>201508</v>
      </c>
      <c r="F1770" s="468">
        <v>-107.84</v>
      </c>
      <c r="G1770" s="466">
        <v>2</v>
      </c>
      <c r="H1770" s="469">
        <v>1.3083000000000001E-3</v>
      </c>
      <c r="I1770" s="468">
        <v>-0.28000000000000003</v>
      </c>
      <c r="J1770" s="471">
        <v>-1.69</v>
      </c>
      <c r="N1770" s="126"/>
      <c r="O1770" s="126"/>
      <c r="R1770" s="121"/>
    </row>
    <row r="1771" spans="1:18">
      <c r="A1771" s="466" t="s">
        <v>319</v>
      </c>
      <c r="B1771" s="467" t="s">
        <v>979</v>
      </c>
      <c r="C1771" s="467" t="s">
        <v>338</v>
      </c>
      <c r="D1771" s="466" t="s">
        <v>980</v>
      </c>
      <c r="E1771" s="467">
        <v>201508</v>
      </c>
      <c r="F1771" s="468">
        <v>186352.76</v>
      </c>
      <c r="G1771" s="466">
        <v>2</v>
      </c>
      <c r="H1771" s="469">
        <v>1.3083000000000001E-3</v>
      </c>
      <c r="I1771" s="468">
        <v>487.61</v>
      </c>
      <c r="J1771" s="471">
        <v>2925.66</v>
      </c>
      <c r="N1771" s="126"/>
      <c r="O1771" s="126"/>
      <c r="R1771" s="121"/>
    </row>
    <row r="1772" spans="1:18">
      <c r="A1772" s="466" t="s">
        <v>319</v>
      </c>
      <c r="B1772" s="467" t="s">
        <v>979</v>
      </c>
      <c r="C1772" s="467" t="s">
        <v>338</v>
      </c>
      <c r="D1772" s="466" t="s">
        <v>980</v>
      </c>
      <c r="E1772" s="467">
        <v>201508</v>
      </c>
      <c r="F1772" s="468">
        <v>10075.969999999999</v>
      </c>
      <c r="G1772" s="466">
        <v>2</v>
      </c>
      <c r="H1772" s="469">
        <v>1.3083000000000001E-3</v>
      </c>
      <c r="I1772" s="468">
        <v>26.36</v>
      </c>
      <c r="J1772" s="471">
        <v>158.19</v>
      </c>
      <c r="N1772" s="126"/>
      <c r="O1772" s="126"/>
      <c r="R1772" s="121"/>
    </row>
    <row r="1773" spans="1:18">
      <c r="A1773" s="466" t="s">
        <v>319</v>
      </c>
      <c r="B1773" s="467" t="s">
        <v>981</v>
      </c>
      <c r="C1773" s="467" t="s">
        <v>338</v>
      </c>
      <c r="D1773" s="466" t="s">
        <v>982</v>
      </c>
      <c r="E1773" s="467">
        <v>201508</v>
      </c>
      <c r="F1773" s="468">
        <v>50723.95</v>
      </c>
      <c r="G1773" s="466">
        <v>2</v>
      </c>
      <c r="H1773" s="469">
        <v>1.3083000000000001E-3</v>
      </c>
      <c r="I1773" s="468">
        <v>132.72</v>
      </c>
      <c r="J1773" s="471">
        <v>796.35</v>
      </c>
      <c r="N1773" s="126"/>
      <c r="O1773" s="126"/>
      <c r="R1773" s="121"/>
    </row>
    <row r="1774" spans="1:18">
      <c r="A1774" s="466" t="s">
        <v>319</v>
      </c>
      <c r="B1774" s="467" t="s">
        <v>981</v>
      </c>
      <c r="C1774" s="467" t="s">
        <v>338</v>
      </c>
      <c r="D1774" s="466" t="s">
        <v>982</v>
      </c>
      <c r="E1774" s="467">
        <v>201508</v>
      </c>
      <c r="F1774" s="468">
        <v>4216.8</v>
      </c>
      <c r="G1774" s="466">
        <v>2</v>
      </c>
      <c r="H1774" s="469">
        <v>1.3083000000000001E-3</v>
      </c>
      <c r="I1774" s="468">
        <v>11.03</v>
      </c>
      <c r="J1774" s="471">
        <v>66.2</v>
      </c>
      <c r="N1774" s="126"/>
      <c r="O1774" s="126"/>
      <c r="R1774" s="121"/>
    </row>
    <row r="1775" spans="1:18">
      <c r="A1775" s="466" t="s">
        <v>319</v>
      </c>
      <c r="B1775" s="467" t="s">
        <v>851</v>
      </c>
      <c r="C1775" s="467" t="s">
        <v>338</v>
      </c>
      <c r="D1775" s="466" t="s">
        <v>852</v>
      </c>
      <c r="E1775" s="467">
        <v>201508</v>
      </c>
      <c r="F1775" s="468">
        <v>-2075.3200000000002</v>
      </c>
      <c r="G1775" s="466">
        <v>2</v>
      </c>
      <c r="H1775" s="469">
        <v>1.3083000000000001E-3</v>
      </c>
      <c r="I1775" s="468">
        <v>-5.43</v>
      </c>
      <c r="J1775" s="471">
        <v>-32.58</v>
      </c>
      <c r="N1775" s="126"/>
      <c r="O1775" s="126"/>
      <c r="R1775" s="121"/>
    </row>
    <row r="1776" spans="1:18">
      <c r="A1776" s="466" t="s">
        <v>319</v>
      </c>
      <c r="B1776" s="467" t="s">
        <v>751</v>
      </c>
      <c r="C1776" s="467" t="s">
        <v>338</v>
      </c>
      <c r="D1776" s="466" t="s">
        <v>752</v>
      </c>
      <c r="E1776" s="467">
        <v>201508</v>
      </c>
      <c r="F1776" s="468">
        <v>-1738.55</v>
      </c>
      <c r="G1776" s="466">
        <v>2</v>
      </c>
      <c r="H1776" s="469">
        <v>1.3083000000000001E-3</v>
      </c>
      <c r="I1776" s="468">
        <v>-4.55</v>
      </c>
      <c r="J1776" s="471">
        <v>-27.29</v>
      </c>
      <c r="N1776" s="126"/>
      <c r="O1776" s="126"/>
      <c r="R1776" s="121"/>
    </row>
    <row r="1777" spans="1:18">
      <c r="A1777" s="466" t="s">
        <v>319</v>
      </c>
      <c r="B1777" s="467" t="s">
        <v>751</v>
      </c>
      <c r="C1777" s="467" t="s">
        <v>338</v>
      </c>
      <c r="D1777" s="466" t="s">
        <v>752</v>
      </c>
      <c r="E1777" s="467">
        <v>201508</v>
      </c>
      <c r="F1777" s="468">
        <v>-56.67</v>
      </c>
      <c r="G1777" s="466">
        <v>2</v>
      </c>
      <c r="H1777" s="469">
        <v>1.3083000000000001E-3</v>
      </c>
      <c r="I1777" s="468">
        <v>-0.15</v>
      </c>
      <c r="J1777" s="471">
        <v>-0.89</v>
      </c>
      <c r="N1777" s="126"/>
      <c r="O1777" s="126"/>
      <c r="R1777" s="121"/>
    </row>
    <row r="1778" spans="1:18">
      <c r="A1778" s="466" t="s">
        <v>319</v>
      </c>
      <c r="B1778" s="467" t="s">
        <v>853</v>
      </c>
      <c r="C1778" s="467" t="s">
        <v>338</v>
      </c>
      <c r="D1778" s="466" t="s">
        <v>854</v>
      </c>
      <c r="E1778" s="467">
        <v>201508</v>
      </c>
      <c r="F1778" s="468">
        <v>-4551.18</v>
      </c>
      <c r="G1778" s="466">
        <v>2</v>
      </c>
      <c r="H1778" s="469">
        <v>1.3083000000000001E-3</v>
      </c>
      <c r="I1778" s="468">
        <v>-11.91</v>
      </c>
      <c r="J1778" s="471">
        <v>-71.45</v>
      </c>
      <c r="N1778" s="126"/>
      <c r="O1778" s="126"/>
      <c r="R1778" s="121"/>
    </row>
    <row r="1779" spans="1:18">
      <c r="A1779" s="466" t="s">
        <v>319</v>
      </c>
      <c r="B1779" s="467" t="s">
        <v>853</v>
      </c>
      <c r="C1779" s="467" t="s">
        <v>338</v>
      </c>
      <c r="D1779" s="466" t="s">
        <v>854</v>
      </c>
      <c r="E1779" s="467">
        <v>201508</v>
      </c>
      <c r="F1779" s="468">
        <v>-384.69</v>
      </c>
      <c r="G1779" s="466">
        <v>2</v>
      </c>
      <c r="H1779" s="469">
        <v>1.3083000000000001E-3</v>
      </c>
      <c r="I1779" s="468">
        <v>-1.01</v>
      </c>
      <c r="J1779" s="471">
        <v>-6.04</v>
      </c>
      <c r="N1779" s="126"/>
      <c r="O1779" s="126"/>
      <c r="R1779" s="121"/>
    </row>
    <row r="1780" spans="1:18">
      <c r="A1780" s="466" t="s">
        <v>319</v>
      </c>
      <c r="B1780" s="467" t="s">
        <v>855</v>
      </c>
      <c r="C1780" s="467" t="s">
        <v>338</v>
      </c>
      <c r="D1780" s="466" t="s">
        <v>856</v>
      </c>
      <c r="E1780" s="467">
        <v>201508</v>
      </c>
      <c r="F1780" s="468">
        <v>1246.4000000000001</v>
      </c>
      <c r="G1780" s="466">
        <v>2</v>
      </c>
      <c r="H1780" s="469">
        <v>1.3083000000000001E-3</v>
      </c>
      <c r="I1780" s="468">
        <v>3.26</v>
      </c>
      <c r="J1780" s="471">
        <v>19.57</v>
      </c>
      <c r="N1780" s="126"/>
      <c r="O1780" s="126"/>
      <c r="R1780" s="121"/>
    </row>
    <row r="1781" spans="1:18">
      <c r="A1781" s="466" t="s">
        <v>319</v>
      </c>
      <c r="B1781" s="467" t="s">
        <v>855</v>
      </c>
      <c r="C1781" s="467" t="s">
        <v>338</v>
      </c>
      <c r="D1781" s="466" t="s">
        <v>856</v>
      </c>
      <c r="E1781" s="467">
        <v>201508</v>
      </c>
      <c r="F1781" s="468">
        <v>129.91999999999999</v>
      </c>
      <c r="G1781" s="466">
        <v>2</v>
      </c>
      <c r="H1781" s="469">
        <v>1.3083000000000001E-3</v>
      </c>
      <c r="I1781" s="468">
        <v>0.34</v>
      </c>
      <c r="J1781" s="471">
        <v>2.04</v>
      </c>
      <c r="N1781" s="126"/>
      <c r="O1781" s="126"/>
      <c r="R1781" s="121"/>
    </row>
    <row r="1782" spans="1:18">
      <c r="A1782" s="466" t="s">
        <v>319</v>
      </c>
      <c r="B1782" s="467" t="s">
        <v>857</v>
      </c>
      <c r="C1782" s="467" t="s">
        <v>338</v>
      </c>
      <c r="D1782" s="466" t="s">
        <v>858</v>
      </c>
      <c r="E1782" s="467">
        <v>201508</v>
      </c>
      <c r="F1782" s="468">
        <v>-23620.86</v>
      </c>
      <c r="G1782" s="466">
        <v>2</v>
      </c>
      <c r="H1782" s="469">
        <v>1.3083000000000001E-3</v>
      </c>
      <c r="I1782" s="468">
        <v>-61.81</v>
      </c>
      <c r="J1782" s="471">
        <v>-370.84</v>
      </c>
      <c r="N1782" s="126"/>
      <c r="O1782" s="126"/>
      <c r="R1782" s="121"/>
    </row>
    <row r="1783" spans="1:18">
      <c r="A1783" s="466" t="s">
        <v>319</v>
      </c>
      <c r="B1783" s="467" t="s">
        <v>857</v>
      </c>
      <c r="C1783" s="467" t="s">
        <v>338</v>
      </c>
      <c r="D1783" s="466" t="s">
        <v>858</v>
      </c>
      <c r="E1783" s="467">
        <v>201508</v>
      </c>
      <c r="F1783" s="468">
        <v>-460.03</v>
      </c>
      <c r="G1783" s="466">
        <v>2</v>
      </c>
      <c r="H1783" s="469">
        <v>1.3083000000000001E-3</v>
      </c>
      <c r="I1783" s="468">
        <v>-1.2</v>
      </c>
      <c r="J1783" s="471">
        <v>-7.22</v>
      </c>
      <c r="N1783" s="126"/>
      <c r="O1783" s="126"/>
      <c r="R1783" s="121"/>
    </row>
    <row r="1784" spans="1:18">
      <c r="A1784" s="466" t="s">
        <v>319</v>
      </c>
      <c r="B1784" s="467" t="s">
        <v>1031</v>
      </c>
      <c r="C1784" s="467" t="s">
        <v>335</v>
      </c>
      <c r="D1784" s="466" t="s">
        <v>1032</v>
      </c>
      <c r="E1784" s="467">
        <v>201508</v>
      </c>
      <c r="F1784" s="468">
        <v>235571.68</v>
      </c>
      <c r="G1784" s="466">
        <v>2</v>
      </c>
      <c r="H1784" s="469">
        <v>1.3083000000000001E-3</v>
      </c>
      <c r="I1784" s="468">
        <v>616.4</v>
      </c>
      <c r="J1784" s="471">
        <v>3698.38</v>
      </c>
      <c r="N1784" s="126"/>
      <c r="O1784" s="126"/>
      <c r="R1784" s="121"/>
    </row>
    <row r="1785" spans="1:18">
      <c r="A1785" s="466" t="s">
        <v>319</v>
      </c>
      <c r="B1785" s="467" t="s">
        <v>1031</v>
      </c>
      <c r="C1785" s="467" t="s">
        <v>335</v>
      </c>
      <c r="D1785" s="466" t="s">
        <v>1032</v>
      </c>
      <c r="E1785" s="467">
        <v>201508</v>
      </c>
      <c r="F1785" s="468">
        <v>13473.33</v>
      </c>
      <c r="G1785" s="466">
        <v>2</v>
      </c>
      <c r="H1785" s="469">
        <v>1.3083000000000001E-3</v>
      </c>
      <c r="I1785" s="468">
        <v>35.25</v>
      </c>
      <c r="J1785" s="471">
        <v>211.53</v>
      </c>
      <c r="N1785" s="126"/>
      <c r="O1785" s="126"/>
      <c r="R1785" s="121"/>
    </row>
    <row r="1786" spans="1:18">
      <c r="A1786" s="466" t="s">
        <v>326</v>
      </c>
      <c r="B1786" s="467" t="s">
        <v>859</v>
      </c>
      <c r="C1786" s="467" t="s">
        <v>335</v>
      </c>
      <c r="D1786" s="466" t="s">
        <v>860</v>
      </c>
      <c r="E1786" s="467">
        <v>201508</v>
      </c>
      <c r="F1786" s="468">
        <v>-532.01</v>
      </c>
      <c r="G1786" s="466">
        <v>2</v>
      </c>
      <c r="H1786" s="469">
        <v>1.1999999999999999E-3</v>
      </c>
      <c r="I1786" s="468">
        <v>-1.28</v>
      </c>
      <c r="J1786" s="471">
        <v>-7.66</v>
      </c>
      <c r="N1786" s="126"/>
      <c r="O1786" s="126"/>
      <c r="R1786" s="121"/>
    </row>
    <row r="1787" spans="1:18">
      <c r="A1787" s="466" t="s">
        <v>319</v>
      </c>
      <c r="B1787" s="467" t="s">
        <v>859</v>
      </c>
      <c r="C1787" s="467" t="s">
        <v>335</v>
      </c>
      <c r="D1787" s="466" t="s">
        <v>860</v>
      </c>
      <c r="E1787" s="467">
        <v>201508</v>
      </c>
      <c r="F1787" s="468">
        <v>-9448.83</v>
      </c>
      <c r="G1787" s="466">
        <v>2</v>
      </c>
      <c r="H1787" s="469">
        <v>1.3083000000000001E-3</v>
      </c>
      <c r="I1787" s="468">
        <v>-24.72</v>
      </c>
      <c r="J1787" s="471">
        <v>-148.34</v>
      </c>
      <c r="N1787" s="126"/>
      <c r="O1787" s="126"/>
      <c r="R1787" s="121"/>
    </row>
    <row r="1788" spans="1:18">
      <c r="A1788" s="466" t="s">
        <v>326</v>
      </c>
      <c r="B1788" s="467" t="s">
        <v>861</v>
      </c>
      <c r="C1788" s="467" t="s">
        <v>335</v>
      </c>
      <c r="D1788" s="466" t="s">
        <v>862</v>
      </c>
      <c r="E1788" s="467">
        <v>201508</v>
      </c>
      <c r="F1788" s="468">
        <v>-418.35</v>
      </c>
      <c r="G1788" s="466">
        <v>2</v>
      </c>
      <c r="H1788" s="469">
        <v>1.1999999999999999E-3</v>
      </c>
      <c r="I1788" s="468">
        <v>-1</v>
      </c>
      <c r="J1788" s="471">
        <v>-6.02</v>
      </c>
      <c r="N1788" s="126"/>
      <c r="O1788" s="126"/>
      <c r="R1788" s="121"/>
    </row>
    <row r="1789" spans="1:18">
      <c r="A1789" s="466" t="s">
        <v>319</v>
      </c>
      <c r="B1789" s="467" t="s">
        <v>861</v>
      </c>
      <c r="C1789" s="467" t="s">
        <v>335</v>
      </c>
      <c r="D1789" s="466" t="s">
        <v>862</v>
      </c>
      <c r="E1789" s="467">
        <v>201508</v>
      </c>
      <c r="F1789" s="468">
        <v>-6283.03</v>
      </c>
      <c r="G1789" s="466">
        <v>2</v>
      </c>
      <c r="H1789" s="469">
        <v>1.3083000000000001E-3</v>
      </c>
      <c r="I1789" s="468">
        <v>-16.440000000000001</v>
      </c>
      <c r="J1789" s="471">
        <v>-98.64</v>
      </c>
      <c r="N1789" s="126"/>
      <c r="O1789" s="126"/>
      <c r="R1789" s="121"/>
    </row>
    <row r="1790" spans="1:18">
      <c r="A1790" s="466" t="s">
        <v>319</v>
      </c>
      <c r="B1790" s="467" t="s">
        <v>1033</v>
      </c>
      <c r="C1790" s="467" t="s">
        <v>335</v>
      </c>
      <c r="D1790" s="466" t="s">
        <v>1034</v>
      </c>
      <c r="E1790" s="467">
        <v>201508</v>
      </c>
      <c r="F1790" s="468">
        <v>414385.57</v>
      </c>
      <c r="G1790" s="466">
        <v>2</v>
      </c>
      <c r="H1790" s="469">
        <v>1.3083000000000001E-3</v>
      </c>
      <c r="I1790" s="468">
        <v>1084.28</v>
      </c>
      <c r="J1790" s="471">
        <v>6505.69</v>
      </c>
      <c r="N1790" s="126"/>
      <c r="O1790" s="126"/>
      <c r="R1790" s="121"/>
    </row>
    <row r="1791" spans="1:18">
      <c r="A1791" s="466" t="s">
        <v>319</v>
      </c>
      <c r="B1791" s="467" t="s">
        <v>1033</v>
      </c>
      <c r="C1791" s="467" t="s">
        <v>335</v>
      </c>
      <c r="D1791" s="466" t="s">
        <v>1034</v>
      </c>
      <c r="E1791" s="467">
        <v>201508</v>
      </c>
      <c r="F1791" s="468">
        <v>12380.15</v>
      </c>
      <c r="G1791" s="466">
        <v>2</v>
      </c>
      <c r="H1791" s="469">
        <v>1.3083000000000001E-3</v>
      </c>
      <c r="I1791" s="468">
        <v>32.39</v>
      </c>
      <c r="J1791" s="471">
        <v>194.36</v>
      </c>
      <c r="N1791" s="126"/>
      <c r="O1791" s="126"/>
      <c r="R1791" s="121"/>
    </row>
    <row r="1792" spans="1:18">
      <c r="A1792" s="466" t="s">
        <v>319</v>
      </c>
      <c r="B1792" s="467" t="s">
        <v>985</v>
      </c>
      <c r="C1792" s="467" t="s">
        <v>338</v>
      </c>
      <c r="D1792" s="466" t="s">
        <v>986</v>
      </c>
      <c r="E1792" s="467">
        <v>201508</v>
      </c>
      <c r="F1792" s="468">
        <v>32040.87</v>
      </c>
      <c r="G1792" s="466">
        <v>2</v>
      </c>
      <c r="H1792" s="469">
        <v>1.3083000000000001E-3</v>
      </c>
      <c r="I1792" s="468">
        <v>83.84</v>
      </c>
      <c r="J1792" s="471">
        <v>503.03</v>
      </c>
      <c r="N1792" s="126"/>
      <c r="O1792" s="126"/>
      <c r="R1792" s="121"/>
    </row>
    <row r="1793" spans="1:18">
      <c r="A1793" s="466" t="s">
        <v>319</v>
      </c>
      <c r="B1793" s="467" t="s">
        <v>985</v>
      </c>
      <c r="C1793" s="467" t="s">
        <v>338</v>
      </c>
      <c r="D1793" s="466" t="s">
        <v>986</v>
      </c>
      <c r="E1793" s="467">
        <v>201508</v>
      </c>
      <c r="F1793" s="468">
        <v>4480.0600000000004</v>
      </c>
      <c r="G1793" s="466">
        <v>2</v>
      </c>
      <c r="H1793" s="469">
        <v>1.3083000000000001E-3</v>
      </c>
      <c r="I1793" s="468">
        <v>11.72</v>
      </c>
      <c r="J1793" s="471">
        <v>70.34</v>
      </c>
      <c r="N1793" s="126"/>
      <c r="O1793" s="126"/>
      <c r="R1793" s="121"/>
    </row>
    <row r="1794" spans="1:18">
      <c r="A1794" s="466" t="s">
        <v>319</v>
      </c>
      <c r="B1794" s="467" t="s">
        <v>863</v>
      </c>
      <c r="C1794" s="467" t="s">
        <v>335</v>
      </c>
      <c r="D1794" s="466" t="s">
        <v>864</v>
      </c>
      <c r="E1794" s="467">
        <v>201508</v>
      </c>
      <c r="F1794" s="468">
        <v>-2053.2600000000002</v>
      </c>
      <c r="G1794" s="466">
        <v>2</v>
      </c>
      <c r="H1794" s="469">
        <v>1.3083000000000001E-3</v>
      </c>
      <c r="I1794" s="468">
        <v>-5.37</v>
      </c>
      <c r="J1794" s="471">
        <v>-32.24</v>
      </c>
      <c r="N1794" s="126"/>
      <c r="O1794" s="126"/>
      <c r="R1794" s="121"/>
    </row>
    <row r="1795" spans="1:18">
      <c r="A1795" s="466" t="s">
        <v>319</v>
      </c>
      <c r="B1795" s="467" t="s">
        <v>863</v>
      </c>
      <c r="C1795" s="467" t="s">
        <v>335</v>
      </c>
      <c r="D1795" s="466" t="s">
        <v>864</v>
      </c>
      <c r="E1795" s="467">
        <v>201508</v>
      </c>
      <c r="F1795" s="468">
        <v>-341.8</v>
      </c>
      <c r="G1795" s="466">
        <v>2</v>
      </c>
      <c r="H1795" s="469">
        <v>1.3083000000000001E-3</v>
      </c>
      <c r="I1795" s="468">
        <v>-0.89</v>
      </c>
      <c r="J1795" s="471">
        <v>-5.37</v>
      </c>
      <c r="N1795" s="126"/>
      <c r="O1795" s="126"/>
      <c r="R1795" s="121"/>
    </row>
    <row r="1796" spans="1:18">
      <c r="A1796" s="466" t="s">
        <v>319</v>
      </c>
      <c r="B1796" s="467" t="s">
        <v>865</v>
      </c>
      <c r="C1796" s="467" t="s">
        <v>338</v>
      </c>
      <c r="D1796" s="466" t="s">
        <v>866</v>
      </c>
      <c r="E1796" s="467">
        <v>201508</v>
      </c>
      <c r="F1796" s="468">
        <v>-1236.81</v>
      </c>
      <c r="G1796" s="466">
        <v>2</v>
      </c>
      <c r="H1796" s="469">
        <v>1.3083000000000001E-3</v>
      </c>
      <c r="I1796" s="468">
        <v>-3.24</v>
      </c>
      <c r="J1796" s="471">
        <v>-19.420000000000002</v>
      </c>
      <c r="N1796" s="126"/>
      <c r="O1796" s="126"/>
      <c r="R1796" s="121"/>
    </row>
    <row r="1797" spans="1:18">
      <c r="A1797" s="466" t="s">
        <v>319</v>
      </c>
      <c r="B1797" s="467" t="s">
        <v>865</v>
      </c>
      <c r="C1797" s="467" t="s">
        <v>338</v>
      </c>
      <c r="D1797" s="466" t="s">
        <v>866</v>
      </c>
      <c r="E1797" s="467">
        <v>201508</v>
      </c>
      <c r="F1797" s="468">
        <v>-17.89</v>
      </c>
      <c r="G1797" s="466">
        <v>2</v>
      </c>
      <c r="H1797" s="469">
        <v>1.3083000000000001E-3</v>
      </c>
      <c r="I1797" s="468">
        <v>-0.05</v>
      </c>
      <c r="J1797" s="471">
        <v>-0.28000000000000003</v>
      </c>
      <c r="N1797" s="126"/>
      <c r="O1797" s="126"/>
      <c r="R1797" s="121"/>
    </row>
    <row r="1798" spans="1:18">
      <c r="A1798" s="466" t="s">
        <v>319</v>
      </c>
      <c r="B1798" s="467" t="s">
        <v>720</v>
      </c>
      <c r="C1798" s="467" t="s">
        <v>338</v>
      </c>
      <c r="D1798" s="466" t="s">
        <v>721</v>
      </c>
      <c r="E1798" s="467">
        <v>201508</v>
      </c>
      <c r="F1798" s="468">
        <v>-100.51</v>
      </c>
      <c r="G1798" s="466">
        <v>2</v>
      </c>
      <c r="H1798" s="469">
        <v>1.3083000000000001E-3</v>
      </c>
      <c r="I1798" s="468">
        <v>-0.26</v>
      </c>
      <c r="J1798" s="471">
        <v>-1.58</v>
      </c>
      <c r="N1798" s="126"/>
      <c r="O1798" s="126"/>
      <c r="R1798" s="121"/>
    </row>
    <row r="1799" spans="1:18">
      <c r="A1799" s="466" t="s">
        <v>319</v>
      </c>
      <c r="B1799" s="467" t="s">
        <v>720</v>
      </c>
      <c r="C1799" s="467" t="s">
        <v>338</v>
      </c>
      <c r="D1799" s="466" t="s">
        <v>721</v>
      </c>
      <c r="E1799" s="467">
        <v>201508</v>
      </c>
      <c r="F1799" s="468">
        <v>-3.34</v>
      </c>
      <c r="G1799" s="466">
        <v>2</v>
      </c>
      <c r="H1799" s="469">
        <v>1.3083000000000001E-3</v>
      </c>
      <c r="I1799" s="468">
        <v>-0.01</v>
      </c>
      <c r="J1799" s="471">
        <v>-0.05</v>
      </c>
      <c r="N1799" s="126"/>
      <c r="O1799" s="126"/>
      <c r="R1799" s="121"/>
    </row>
    <row r="1800" spans="1:18">
      <c r="A1800" s="466" t="s">
        <v>319</v>
      </c>
      <c r="B1800" s="467" t="s">
        <v>867</v>
      </c>
      <c r="C1800" s="467" t="s">
        <v>338</v>
      </c>
      <c r="D1800" s="466" t="s">
        <v>868</v>
      </c>
      <c r="E1800" s="467">
        <v>201508</v>
      </c>
      <c r="F1800" s="468">
        <v>-21849.79</v>
      </c>
      <c r="G1800" s="466">
        <v>2</v>
      </c>
      <c r="H1800" s="469">
        <v>1.3083000000000001E-3</v>
      </c>
      <c r="I1800" s="468">
        <v>-57.17</v>
      </c>
      <c r="J1800" s="471">
        <v>-343.03</v>
      </c>
      <c r="N1800" s="126"/>
      <c r="O1800" s="126"/>
      <c r="R1800" s="121"/>
    </row>
    <row r="1801" spans="1:18">
      <c r="A1801" s="466" t="s">
        <v>319</v>
      </c>
      <c r="B1801" s="467" t="s">
        <v>867</v>
      </c>
      <c r="C1801" s="467" t="s">
        <v>338</v>
      </c>
      <c r="D1801" s="466" t="s">
        <v>868</v>
      </c>
      <c r="E1801" s="467">
        <v>201508</v>
      </c>
      <c r="F1801" s="468">
        <v>-773.08</v>
      </c>
      <c r="G1801" s="466">
        <v>2</v>
      </c>
      <c r="H1801" s="469">
        <v>1.3083000000000001E-3</v>
      </c>
      <c r="I1801" s="468">
        <v>-2.02</v>
      </c>
      <c r="J1801" s="471">
        <v>-12.14</v>
      </c>
      <c r="N1801" s="126"/>
      <c r="O1801" s="126"/>
      <c r="R1801" s="121"/>
    </row>
    <row r="1802" spans="1:18">
      <c r="A1802" s="466" t="s">
        <v>326</v>
      </c>
      <c r="B1802" s="467" t="s">
        <v>987</v>
      </c>
      <c r="C1802" s="467" t="s">
        <v>338</v>
      </c>
      <c r="D1802" s="466" t="s">
        <v>988</v>
      </c>
      <c r="E1802" s="467">
        <v>201508</v>
      </c>
      <c r="F1802" s="468">
        <v>3136.25</v>
      </c>
      <c r="G1802" s="466">
        <v>2</v>
      </c>
      <c r="H1802" s="469">
        <v>1.1999999999999999E-3</v>
      </c>
      <c r="I1802" s="468">
        <v>7.53</v>
      </c>
      <c r="J1802" s="471">
        <v>45.16</v>
      </c>
      <c r="N1802" s="126"/>
      <c r="O1802" s="126"/>
      <c r="R1802" s="121"/>
    </row>
    <row r="1803" spans="1:18">
      <c r="A1803" s="466" t="s">
        <v>319</v>
      </c>
      <c r="B1803" s="467" t="s">
        <v>987</v>
      </c>
      <c r="C1803" s="467" t="s">
        <v>338</v>
      </c>
      <c r="D1803" s="466" t="s">
        <v>988</v>
      </c>
      <c r="E1803" s="467">
        <v>201508</v>
      </c>
      <c r="F1803" s="468">
        <v>53114.97</v>
      </c>
      <c r="G1803" s="466">
        <v>2</v>
      </c>
      <c r="H1803" s="469">
        <v>1.3083000000000001E-3</v>
      </c>
      <c r="I1803" s="468">
        <v>138.97999999999999</v>
      </c>
      <c r="J1803" s="471">
        <v>833.88</v>
      </c>
      <c r="N1803" s="126"/>
      <c r="O1803" s="126"/>
      <c r="R1803" s="121"/>
    </row>
    <row r="1804" spans="1:18">
      <c r="A1804" s="466" t="s">
        <v>319</v>
      </c>
      <c r="B1804" s="467" t="s">
        <v>989</v>
      </c>
      <c r="C1804" s="467" t="s">
        <v>338</v>
      </c>
      <c r="D1804" s="466" t="s">
        <v>990</v>
      </c>
      <c r="E1804" s="467">
        <v>201508</v>
      </c>
      <c r="F1804" s="468">
        <v>76298.33</v>
      </c>
      <c r="G1804" s="466">
        <v>2</v>
      </c>
      <c r="H1804" s="469">
        <v>1.3083000000000001E-3</v>
      </c>
      <c r="I1804" s="468">
        <v>199.64</v>
      </c>
      <c r="J1804" s="471">
        <v>1197.8499999999999</v>
      </c>
      <c r="N1804" s="126"/>
      <c r="O1804" s="126"/>
      <c r="R1804" s="121"/>
    </row>
    <row r="1805" spans="1:18">
      <c r="A1805" s="466" t="s">
        <v>319</v>
      </c>
      <c r="B1805" s="467" t="s">
        <v>989</v>
      </c>
      <c r="C1805" s="467" t="s">
        <v>338</v>
      </c>
      <c r="D1805" s="466" t="s">
        <v>990</v>
      </c>
      <c r="E1805" s="467">
        <v>201508</v>
      </c>
      <c r="F1805" s="468">
        <v>1195.7</v>
      </c>
      <c r="G1805" s="466">
        <v>2</v>
      </c>
      <c r="H1805" s="469">
        <v>1.3083000000000001E-3</v>
      </c>
      <c r="I1805" s="468">
        <v>3.13</v>
      </c>
      <c r="J1805" s="471">
        <v>18.77</v>
      </c>
      <c r="N1805" s="126"/>
      <c r="O1805" s="126"/>
      <c r="R1805" s="121"/>
    </row>
    <row r="1806" spans="1:18">
      <c r="A1806" s="466" t="s">
        <v>319</v>
      </c>
      <c r="B1806" s="467" t="s">
        <v>871</v>
      </c>
      <c r="C1806" s="467" t="s">
        <v>338</v>
      </c>
      <c r="D1806" s="466" t="s">
        <v>872</v>
      </c>
      <c r="E1806" s="467">
        <v>201508</v>
      </c>
      <c r="F1806" s="468">
        <v>-5880.23</v>
      </c>
      <c r="G1806" s="466">
        <v>2</v>
      </c>
      <c r="H1806" s="469">
        <v>1.3083000000000001E-3</v>
      </c>
      <c r="I1806" s="468">
        <v>-15.39</v>
      </c>
      <c r="J1806" s="471">
        <v>-92.32</v>
      </c>
      <c r="N1806" s="126"/>
      <c r="O1806" s="126"/>
      <c r="R1806" s="121"/>
    </row>
    <row r="1807" spans="1:18">
      <c r="A1807" s="466" t="s">
        <v>319</v>
      </c>
      <c r="B1807" s="467" t="s">
        <v>871</v>
      </c>
      <c r="C1807" s="467" t="s">
        <v>338</v>
      </c>
      <c r="D1807" s="466" t="s">
        <v>872</v>
      </c>
      <c r="E1807" s="467">
        <v>201508</v>
      </c>
      <c r="F1807" s="468">
        <v>-130.21</v>
      </c>
      <c r="G1807" s="466">
        <v>2</v>
      </c>
      <c r="H1807" s="469">
        <v>1.3083000000000001E-3</v>
      </c>
      <c r="I1807" s="468">
        <v>-0.34</v>
      </c>
      <c r="J1807" s="471">
        <v>-2.04</v>
      </c>
      <c r="N1807" s="126"/>
      <c r="O1807" s="126"/>
      <c r="R1807" s="121"/>
    </row>
    <row r="1808" spans="1:18">
      <c r="A1808" s="466" t="s">
        <v>319</v>
      </c>
      <c r="B1808" s="467" t="s">
        <v>991</v>
      </c>
      <c r="C1808" s="467" t="s">
        <v>338</v>
      </c>
      <c r="D1808" s="466" t="s">
        <v>992</v>
      </c>
      <c r="E1808" s="467">
        <v>201508</v>
      </c>
      <c r="F1808" s="468">
        <v>259412.86</v>
      </c>
      <c r="G1808" s="466">
        <v>2</v>
      </c>
      <c r="H1808" s="469">
        <v>1.3083000000000001E-3</v>
      </c>
      <c r="I1808" s="468">
        <v>678.78</v>
      </c>
      <c r="J1808" s="471">
        <v>4072.68</v>
      </c>
      <c r="N1808" s="126"/>
      <c r="O1808" s="126"/>
      <c r="R1808" s="121"/>
    </row>
    <row r="1809" spans="1:18">
      <c r="A1809" s="466" t="s">
        <v>319</v>
      </c>
      <c r="B1809" s="467" t="s">
        <v>991</v>
      </c>
      <c r="C1809" s="467" t="s">
        <v>338</v>
      </c>
      <c r="D1809" s="466" t="s">
        <v>992</v>
      </c>
      <c r="E1809" s="467">
        <v>201508</v>
      </c>
      <c r="F1809" s="468">
        <v>18646.82</v>
      </c>
      <c r="G1809" s="466">
        <v>2</v>
      </c>
      <c r="H1809" s="469">
        <v>1.3083000000000001E-3</v>
      </c>
      <c r="I1809" s="468">
        <v>48.79</v>
      </c>
      <c r="J1809" s="471">
        <v>292.75</v>
      </c>
      <c r="N1809" s="126"/>
      <c r="O1809" s="126"/>
      <c r="R1809" s="121"/>
    </row>
    <row r="1810" spans="1:18">
      <c r="A1810" s="466" t="s">
        <v>319</v>
      </c>
      <c r="B1810" s="467" t="s">
        <v>873</v>
      </c>
      <c r="C1810" s="467" t="s">
        <v>338</v>
      </c>
      <c r="D1810" s="466" t="s">
        <v>874</v>
      </c>
      <c r="E1810" s="467">
        <v>201508</v>
      </c>
      <c r="F1810" s="468">
        <v>6786.6</v>
      </c>
      <c r="G1810" s="466">
        <v>2</v>
      </c>
      <c r="H1810" s="469">
        <v>1.3083000000000001E-3</v>
      </c>
      <c r="I1810" s="468">
        <v>17.760000000000002</v>
      </c>
      <c r="J1810" s="471">
        <v>106.55</v>
      </c>
      <c r="N1810" s="126"/>
      <c r="O1810" s="126"/>
      <c r="R1810" s="121"/>
    </row>
    <row r="1811" spans="1:18">
      <c r="A1811" s="466" t="s">
        <v>319</v>
      </c>
      <c r="B1811" s="467" t="s">
        <v>873</v>
      </c>
      <c r="C1811" s="467" t="s">
        <v>338</v>
      </c>
      <c r="D1811" s="466" t="s">
        <v>874</v>
      </c>
      <c r="E1811" s="467">
        <v>201508</v>
      </c>
      <c r="F1811" s="468">
        <v>265.27</v>
      </c>
      <c r="G1811" s="466">
        <v>2</v>
      </c>
      <c r="H1811" s="469">
        <v>1.3083000000000001E-3</v>
      </c>
      <c r="I1811" s="468">
        <v>0.69</v>
      </c>
      <c r="J1811" s="471">
        <v>4.16</v>
      </c>
      <c r="N1811" s="126"/>
      <c r="O1811" s="126"/>
      <c r="R1811" s="121"/>
    </row>
    <row r="1812" spans="1:18">
      <c r="A1812" s="466" t="s">
        <v>319</v>
      </c>
      <c r="B1812" s="467" t="s">
        <v>993</v>
      </c>
      <c r="C1812" s="467" t="s">
        <v>338</v>
      </c>
      <c r="D1812" s="466" t="s">
        <v>994</v>
      </c>
      <c r="E1812" s="467">
        <v>201508</v>
      </c>
      <c r="F1812" s="468">
        <v>173218.23</v>
      </c>
      <c r="G1812" s="466">
        <v>2</v>
      </c>
      <c r="H1812" s="469">
        <v>1.3083000000000001E-3</v>
      </c>
      <c r="I1812" s="468">
        <v>453.24</v>
      </c>
      <c r="J1812" s="471">
        <v>2719.46</v>
      </c>
      <c r="N1812" s="126"/>
      <c r="O1812" s="126"/>
      <c r="R1812" s="121"/>
    </row>
    <row r="1813" spans="1:18">
      <c r="A1813" s="466" t="s">
        <v>319</v>
      </c>
      <c r="B1813" s="467" t="s">
        <v>993</v>
      </c>
      <c r="C1813" s="467" t="s">
        <v>338</v>
      </c>
      <c r="D1813" s="466" t="s">
        <v>994</v>
      </c>
      <c r="E1813" s="467">
        <v>201508</v>
      </c>
      <c r="F1813" s="468">
        <v>8172</v>
      </c>
      <c r="G1813" s="466">
        <v>2</v>
      </c>
      <c r="H1813" s="469">
        <v>1.3083000000000001E-3</v>
      </c>
      <c r="I1813" s="468">
        <v>21.38</v>
      </c>
      <c r="J1813" s="471">
        <v>128.30000000000001</v>
      </c>
      <c r="N1813" s="126"/>
      <c r="O1813" s="126"/>
      <c r="R1813" s="121"/>
    </row>
    <row r="1814" spans="1:18">
      <c r="A1814" s="466" t="s">
        <v>319</v>
      </c>
      <c r="B1814" s="467" t="s">
        <v>995</v>
      </c>
      <c r="C1814" s="467" t="s">
        <v>338</v>
      </c>
      <c r="D1814" s="466" t="s">
        <v>996</v>
      </c>
      <c r="E1814" s="467">
        <v>201508</v>
      </c>
      <c r="F1814" s="468">
        <v>51816.959999999999</v>
      </c>
      <c r="G1814" s="466">
        <v>2</v>
      </c>
      <c r="H1814" s="469">
        <v>1.3083000000000001E-3</v>
      </c>
      <c r="I1814" s="468">
        <v>135.58000000000001</v>
      </c>
      <c r="J1814" s="471">
        <v>813.51</v>
      </c>
      <c r="N1814" s="126"/>
      <c r="O1814" s="126"/>
      <c r="R1814" s="121"/>
    </row>
    <row r="1815" spans="1:18">
      <c r="A1815" s="466" t="s">
        <v>319</v>
      </c>
      <c r="B1815" s="467" t="s">
        <v>875</v>
      </c>
      <c r="C1815" s="467" t="s">
        <v>338</v>
      </c>
      <c r="D1815" s="466" t="s">
        <v>876</v>
      </c>
      <c r="E1815" s="467">
        <v>201508</v>
      </c>
      <c r="F1815" s="468">
        <v>-967.21</v>
      </c>
      <c r="G1815" s="466">
        <v>2</v>
      </c>
      <c r="H1815" s="469">
        <v>1.3083000000000001E-3</v>
      </c>
      <c r="I1815" s="468">
        <v>-2.5299999999999998</v>
      </c>
      <c r="J1815" s="471">
        <v>-15.18</v>
      </c>
      <c r="N1815" s="126"/>
      <c r="O1815" s="126"/>
      <c r="R1815" s="121"/>
    </row>
    <row r="1816" spans="1:18">
      <c r="A1816" s="466" t="s">
        <v>319</v>
      </c>
      <c r="B1816" s="467" t="s">
        <v>875</v>
      </c>
      <c r="C1816" s="467" t="s">
        <v>338</v>
      </c>
      <c r="D1816" s="466" t="s">
        <v>876</v>
      </c>
      <c r="E1816" s="467">
        <v>201508</v>
      </c>
      <c r="F1816" s="468">
        <v>-41.65</v>
      </c>
      <c r="G1816" s="466">
        <v>2</v>
      </c>
      <c r="H1816" s="469">
        <v>1.3083000000000001E-3</v>
      </c>
      <c r="I1816" s="468">
        <v>-0.11</v>
      </c>
      <c r="J1816" s="471">
        <v>-0.65</v>
      </c>
      <c r="N1816" s="126"/>
      <c r="O1816" s="126"/>
      <c r="R1816" s="121"/>
    </row>
    <row r="1817" spans="1:18">
      <c r="A1817" s="466" t="s">
        <v>319</v>
      </c>
      <c r="B1817" s="467" t="s">
        <v>877</v>
      </c>
      <c r="C1817" s="467" t="s">
        <v>338</v>
      </c>
      <c r="D1817" s="466" t="s">
        <v>878</v>
      </c>
      <c r="E1817" s="467">
        <v>201508</v>
      </c>
      <c r="F1817" s="468">
        <v>3157.03</v>
      </c>
      <c r="G1817" s="466">
        <v>2</v>
      </c>
      <c r="H1817" s="469">
        <v>1.3083000000000001E-3</v>
      </c>
      <c r="I1817" s="468">
        <v>8.26</v>
      </c>
      <c r="J1817" s="471">
        <v>49.56</v>
      </c>
      <c r="N1817" s="126"/>
      <c r="O1817" s="126"/>
      <c r="R1817" s="121"/>
    </row>
    <row r="1818" spans="1:18">
      <c r="A1818" s="466" t="s">
        <v>319</v>
      </c>
      <c r="B1818" s="467" t="s">
        <v>877</v>
      </c>
      <c r="C1818" s="467" t="s">
        <v>338</v>
      </c>
      <c r="D1818" s="466" t="s">
        <v>878</v>
      </c>
      <c r="E1818" s="467">
        <v>201508</v>
      </c>
      <c r="F1818" s="468">
        <v>250.71</v>
      </c>
      <c r="G1818" s="466">
        <v>2</v>
      </c>
      <c r="H1818" s="469">
        <v>1.3083000000000001E-3</v>
      </c>
      <c r="I1818" s="468">
        <v>0.66</v>
      </c>
      <c r="J1818" s="471">
        <v>3.94</v>
      </c>
      <c r="N1818" s="126"/>
      <c r="O1818" s="126"/>
      <c r="R1818" s="121"/>
    </row>
    <row r="1819" spans="1:18">
      <c r="A1819" s="466" t="s">
        <v>319</v>
      </c>
      <c r="B1819" s="467" t="s">
        <v>879</v>
      </c>
      <c r="C1819" s="467" t="s">
        <v>338</v>
      </c>
      <c r="D1819" s="466" t="s">
        <v>880</v>
      </c>
      <c r="E1819" s="467">
        <v>201508</v>
      </c>
      <c r="F1819" s="468">
        <v>-347.25</v>
      </c>
      <c r="G1819" s="466">
        <v>2</v>
      </c>
      <c r="H1819" s="469">
        <v>1.3083000000000001E-3</v>
      </c>
      <c r="I1819" s="468">
        <v>-0.91</v>
      </c>
      <c r="J1819" s="471">
        <v>-5.45</v>
      </c>
      <c r="N1819" s="126"/>
      <c r="O1819" s="126"/>
      <c r="R1819" s="121"/>
    </row>
    <row r="1820" spans="1:18">
      <c r="A1820" s="466" t="s">
        <v>319</v>
      </c>
      <c r="B1820" s="467" t="s">
        <v>879</v>
      </c>
      <c r="C1820" s="467" t="s">
        <v>338</v>
      </c>
      <c r="D1820" s="466" t="s">
        <v>880</v>
      </c>
      <c r="E1820" s="467">
        <v>201508</v>
      </c>
      <c r="F1820" s="468">
        <v>-31.25</v>
      </c>
      <c r="G1820" s="466">
        <v>2</v>
      </c>
      <c r="H1820" s="469">
        <v>1.3083000000000001E-3</v>
      </c>
      <c r="I1820" s="468">
        <v>-0.08</v>
      </c>
      <c r="J1820" s="471">
        <v>-0.49</v>
      </c>
      <c r="N1820" s="126"/>
      <c r="O1820" s="126"/>
      <c r="R1820" s="121"/>
    </row>
    <row r="1821" spans="1:18">
      <c r="A1821" s="466" t="s">
        <v>319</v>
      </c>
      <c r="B1821" s="467" t="s">
        <v>881</v>
      </c>
      <c r="C1821" s="467" t="s">
        <v>338</v>
      </c>
      <c r="D1821" s="466" t="s">
        <v>882</v>
      </c>
      <c r="E1821" s="467">
        <v>201508</v>
      </c>
      <c r="F1821" s="468">
        <v>-2155.73</v>
      </c>
      <c r="G1821" s="466">
        <v>2</v>
      </c>
      <c r="H1821" s="469">
        <v>1.3083000000000001E-3</v>
      </c>
      <c r="I1821" s="468">
        <v>-5.64</v>
      </c>
      <c r="J1821" s="471">
        <v>-33.840000000000003</v>
      </c>
      <c r="N1821" s="126"/>
      <c r="O1821" s="126"/>
      <c r="R1821" s="121"/>
    </row>
    <row r="1822" spans="1:18">
      <c r="A1822" s="466" t="s">
        <v>319</v>
      </c>
      <c r="B1822" s="467" t="s">
        <v>881</v>
      </c>
      <c r="C1822" s="467" t="s">
        <v>338</v>
      </c>
      <c r="D1822" s="466" t="s">
        <v>882</v>
      </c>
      <c r="E1822" s="467">
        <v>201508</v>
      </c>
      <c r="F1822" s="468">
        <v>-110.11</v>
      </c>
      <c r="G1822" s="466">
        <v>2</v>
      </c>
      <c r="H1822" s="469">
        <v>1.3083000000000001E-3</v>
      </c>
      <c r="I1822" s="468">
        <v>-0.28999999999999998</v>
      </c>
      <c r="J1822" s="471">
        <v>-1.73</v>
      </c>
      <c r="N1822" s="126"/>
      <c r="O1822" s="126"/>
      <c r="R1822" s="121"/>
    </row>
    <row r="1823" spans="1:18">
      <c r="A1823" s="466" t="s">
        <v>319</v>
      </c>
      <c r="B1823" s="467" t="s">
        <v>883</v>
      </c>
      <c r="C1823" s="467" t="s">
        <v>338</v>
      </c>
      <c r="D1823" s="466" t="s">
        <v>884</v>
      </c>
      <c r="E1823" s="467">
        <v>201508</v>
      </c>
      <c r="F1823" s="468">
        <v>-674.02</v>
      </c>
      <c r="G1823" s="466">
        <v>2</v>
      </c>
      <c r="H1823" s="469">
        <v>1.3083000000000001E-3</v>
      </c>
      <c r="I1823" s="468">
        <v>-1.76</v>
      </c>
      <c r="J1823" s="471">
        <v>-10.58</v>
      </c>
      <c r="N1823" s="126"/>
      <c r="O1823" s="126"/>
      <c r="R1823" s="121"/>
    </row>
    <row r="1824" spans="1:18">
      <c r="A1824" s="466" t="s">
        <v>319</v>
      </c>
      <c r="B1824" s="467" t="s">
        <v>883</v>
      </c>
      <c r="C1824" s="467" t="s">
        <v>338</v>
      </c>
      <c r="D1824" s="466" t="s">
        <v>884</v>
      </c>
      <c r="E1824" s="467">
        <v>201508</v>
      </c>
      <c r="F1824" s="468">
        <v>15.92</v>
      </c>
      <c r="G1824" s="466">
        <v>2</v>
      </c>
      <c r="H1824" s="469">
        <v>1.3083000000000001E-3</v>
      </c>
      <c r="I1824" s="468">
        <v>0.04</v>
      </c>
      <c r="J1824" s="471">
        <v>0.25</v>
      </c>
      <c r="N1824" s="126"/>
      <c r="O1824" s="126"/>
      <c r="R1824" s="121"/>
    </row>
    <row r="1825" spans="1:18">
      <c r="A1825" s="466" t="s">
        <v>319</v>
      </c>
      <c r="B1825" s="467" t="s">
        <v>885</v>
      </c>
      <c r="C1825" s="467" t="s">
        <v>338</v>
      </c>
      <c r="D1825" s="466" t="s">
        <v>886</v>
      </c>
      <c r="E1825" s="467">
        <v>201508</v>
      </c>
      <c r="F1825" s="468">
        <v>-828.29</v>
      </c>
      <c r="G1825" s="466">
        <v>2</v>
      </c>
      <c r="H1825" s="469">
        <v>1.3083000000000001E-3</v>
      </c>
      <c r="I1825" s="468">
        <v>-2.17</v>
      </c>
      <c r="J1825" s="471">
        <v>-13</v>
      </c>
      <c r="N1825" s="126"/>
      <c r="O1825" s="126"/>
      <c r="R1825" s="121"/>
    </row>
    <row r="1826" spans="1:18">
      <c r="A1826" s="466" t="s">
        <v>319</v>
      </c>
      <c r="B1826" s="467" t="s">
        <v>885</v>
      </c>
      <c r="C1826" s="467" t="s">
        <v>338</v>
      </c>
      <c r="D1826" s="466" t="s">
        <v>886</v>
      </c>
      <c r="E1826" s="467">
        <v>201508</v>
      </c>
      <c r="F1826" s="468">
        <v>-19.04</v>
      </c>
      <c r="G1826" s="466">
        <v>2</v>
      </c>
      <c r="H1826" s="469">
        <v>1.3083000000000001E-3</v>
      </c>
      <c r="I1826" s="468">
        <v>-0.05</v>
      </c>
      <c r="J1826" s="471">
        <v>-0.3</v>
      </c>
      <c r="N1826" s="126"/>
      <c r="O1826" s="126"/>
      <c r="R1826" s="121"/>
    </row>
    <row r="1827" spans="1:18">
      <c r="A1827" s="466" t="s">
        <v>319</v>
      </c>
      <c r="B1827" s="467" t="s">
        <v>887</v>
      </c>
      <c r="C1827" s="467" t="s">
        <v>338</v>
      </c>
      <c r="D1827" s="466" t="s">
        <v>888</v>
      </c>
      <c r="E1827" s="467">
        <v>201508</v>
      </c>
      <c r="F1827" s="468">
        <v>-2222.31</v>
      </c>
      <c r="G1827" s="466">
        <v>2</v>
      </c>
      <c r="H1827" s="469">
        <v>1.3083000000000001E-3</v>
      </c>
      <c r="I1827" s="468">
        <v>-5.81</v>
      </c>
      <c r="J1827" s="471">
        <v>-34.89</v>
      </c>
      <c r="N1827" s="126"/>
      <c r="O1827" s="126"/>
      <c r="R1827" s="121"/>
    </row>
    <row r="1828" spans="1:18">
      <c r="A1828" s="466" t="s">
        <v>319</v>
      </c>
      <c r="B1828" s="467" t="s">
        <v>887</v>
      </c>
      <c r="C1828" s="467" t="s">
        <v>338</v>
      </c>
      <c r="D1828" s="466" t="s">
        <v>888</v>
      </c>
      <c r="E1828" s="467">
        <v>201508</v>
      </c>
      <c r="F1828" s="468">
        <v>-159.97999999999999</v>
      </c>
      <c r="G1828" s="466">
        <v>2</v>
      </c>
      <c r="H1828" s="469">
        <v>1.3083000000000001E-3</v>
      </c>
      <c r="I1828" s="468">
        <v>-0.42</v>
      </c>
      <c r="J1828" s="471">
        <v>-2.5099999999999998</v>
      </c>
      <c r="N1828" s="126"/>
      <c r="O1828" s="126"/>
      <c r="R1828" s="121"/>
    </row>
    <row r="1829" spans="1:18">
      <c r="A1829" s="466" t="s">
        <v>319</v>
      </c>
      <c r="B1829" s="467" t="s">
        <v>753</v>
      </c>
      <c r="C1829" s="467" t="s">
        <v>338</v>
      </c>
      <c r="D1829" s="466" t="s">
        <v>754</v>
      </c>
      <c r="E1829" s="467">
        <v>201508</v>
      </c>
      <c r="F1829" s="468">
        <v>-89.47</v>
      </c>
      <c r="G1829" s="466">
        <v>2</v>
      </c>
      <c r="H1829" s="469">
        <v>1.3083000000000001E-3</v>
      </c>
      <c r="I1829" s="468">
        <v>-0.23</v>
      </c>
      <c r="J1829" s="471">
        <v>-1.4</v>
      </c>
      <c r="N1829" s="126"/>
      <c r="O1829" s="126"/>
      <c r="R1829" s="121"/>
    </row>
    <row r="1830" spans="1:18">
      <c r="A1830" s="466" t="s">
        <v>319</v>
      </c>
      <c r="B1830" s="467" t="s">
        <v>753</v>
      </c>
      <c r="C1830" s="467" t="s">
        <v>338</v>
      </c>
      <c r="D1830" s="466" t="s">
        <v>754</v>
      </c>
      <c r="E1830" s="467">
        <v>201508</v>
      </c>
      <c r="F1830" s="468">
        <v>-1.63</v>
      </c>
      <c r="G1830" s="466">
        <v>2</v>
      </c>
      <c r="H1830" s="469">
        <v>1.3083000000000001E-3</v>
      </c>
      <c r="I1830" s="468">
        <v>0</v>
      </c>
      <c r="J1830" s="471">
        <v>-0.03</v>
      </c>
      <c r="N1830" s="126"/>
      <c r="O1830" s="126"/>
      <c r="R1830" s="121"/>
    </row>
    <row r="1831" spans="1:18">
      <c r="A1831" s="466" t="s">
        <v>326</v>
      </c>
      <c r="B1831" s="467" t="s">
        <v>1035</v>
      </c>
      <c r="C1831" s="467" t="s">
        <v>335</v>
      </c>
      <c r="D1831" s="466" t="s">
        <v>1036</v>
      </c>
      <c r="E1831" s="467">
        <v>201508</v>
      </c>
      <c r="F1831" s="468">
        <v>37762.33</v>
      </c>
      <c r="G1831" s="466">
        <v>2</v>
      </c>
      <c r="H1831" s="469">
        <v>1.1999999999999999E-3</v>
      </c>
      <c r="I1831" s="468">
        <v>90.63</v>
      </c>
      <c r="J1831" s="471">
        <v>543.78</v>
      </c>
      <c r="N1831" s="126"/>
      <c r="O1831" s="126"/>
      <c r="R1831" s="121"/>
    </row>
    <row r="1832" spans="1:18">
      <c r="A1832" s="466" t="s">
        <v>319</v>
      </c>
      <c r="B1832" s="467" t="s">
        <v>1035</v>
      </c>
      <c r="C1832" s="467" t="s">
        <v>335</v>
      </c>
      <c r="D1832" s="466" t="s">
        <v>1036</v>
      </c>
      <c r="E1832" s="467">
        <v>201508</v>
      </c>
      <c r="F1832" s="468">
        <v>488878.02</v>
      </c>
      <c r="G1832" s="466">
        <v>2</v>
      </c>
      <c r="H1832" s="469">
        <v>1.3083000000000001E-3</v>
      </c>
      <c r="I1832" s="468">
        <v>1279.2</v>
      </c>
      <c r="J1832" s="471">
        <v>7675.19</v>
      </c>
      <c r="N1832" s="126"/>
      <c r="O1832" s="126"/>
      <c r="R1832" s="121"/>
    </row>
    <row r="1833" spans="1:18">
      <c r="A1833" s="466" t="s">
        <v>319</v>
      </c>
      <c r="B1833" s="467" t="s">
        <v>889</v>
      </c>
      <c r="C1833" s="467" t="s">
        <v>338</v>
      </c>
      <c r="D1833" s="466" t="s">
        <v>890</v>
      </c>
      <c r="E1833" s="467">
        <v>201508</v>
      </c>
      <c r="F1833" s="468">
        <v>207.93</v>
      </c>
      <c r="G1833" s="466">
        <v>2</v>
      </c>
      <c r="H1833" s="469">
        <v>1.3083000000000001E-3</v>
      </c>
      <c r="I1833" s="468">
        <v>0.54</v>
      </c>
      <c r="J1833" s="471">
        <v>3.26</v>
      </c>
      <c r="N1833" s="126"/>
      <c r="O1833" s="126"/>
      <c r="R1833" s="121"/>
    </row>
    <row r="1834" spans="1:18">
      <c r="A1834" s="466" t="s">
        <v>319</v>
      </c>
      <c r="B1834" s="467" t="s">
        <v>1037</v>
      </c>
      <c r="C1834" s="467" t="s">
        <v>335</v>
      </c>
      <c r="D1834" s="466" t="s">
        <v>1038</v>
      </c>
      <c r="E1834" s="467">
        <v>201508</v>
      </c>
      <c r="F1834" s="468">
        <v>461478.13</v>
      </c>
      <c r="G1834" s="466">
        <v>2</v>
      </c>
      <c r="H1834" s="469">
        <v>1.3083000000000001E-3</v>
      </c>
      <c r="I1834" s="468">
        <v>1207.5</v>
      </c>
      <c r="J1834" s="471">
        <v>7245.02</v>
      </c>
      <c r="N1834" s="126"/>
      <c r="O1834" s="126"/>
      <c r="R1834" s="121"/>
    </row>
    <row r="1835" spans="1:18">
      <c r="A1835" s="466" t="s">
        <v>319</v>
      </c>
      <c r="B1835" s="467" t="s">
        <v>1037</v>
      </c>
      <c r="C1835" s="467" t="s">
        <v>335</v>
      </c>
      <c r="D1835" s="466" t="s">
        <v>1038</v>
      </c>
      <c r="E1835" s="467">
        <v>201508</v>
      </c>
      <c r="F1835" s="468">
        <v>141130.04999999999</v>
      </c>
      <c r="G1835" s="466">
        <v>2</v>
      </c>
      <c r="H1835" s="469">
        <v>1.3083000000000001E-3</v>
      </c>
      <c r="I1835" s="468">
        <v>369.28</v>
      </c>
      <c r="J1835" s="471">
        <v>2215.69</v>
      </c>
      <c r="N1835" s="126"/>
      <c r="O1835" s="126"/>
      <c r="R1835" s="121"/>
    </row>
    <row r="1836" spans="1:18">
      <c r="A1836" s="466" t="s">
        <v>319</v>
      </c>
      <c r="B1836" s="467" t="s">
        <v>891</v>
      </c>
      <c r="C1836" s="467" t="s">
        <v>338</v>
      </c>
      <c r="D1836" s="466" t="s">
        <v>892</v>
      </c>
      <c r="E1836" s="467">
        <v>201508</v>
      </c>
      <c r="F1836" s="468">
        <v>199.15</v>
      </c>
      <c r="G1836" s="466">
        <v>2</v>
      </c>
      <c r="H1836" s="469">
        <v>1.3083000000000001E-3</v>
      </c>
      <c r="I1836" s="468">
        <v>0.52</v>
      </c>
      <c r="J1836" s="471">
        <v>3.13</v>
      </c>
      <c r="N1836" s="126"/>
      <c r="O1836" s="126"/>
      <c r="R1836" s="121"/>
    </row>
    <row r="1837" spans="1:18">
      <c r="A1837" s="466" t="s">
        <v>319</v>
      </c>
      <c r="B1837" s="467" t="s">
        <v>891</v>
      </c>
      <c r="C1837" s="467" t="s">
        <v>338</v>
      </c>
      <c r="D1837" s="466" t="s">
        <v>892</v>
      </c>
      <c r="E1837" s="467">
        <v>201508</v>
      </c>
      <c r="F1837" s="468">
        <v>19.690000000000001</v>
      </c>
      <c r="G1837" s="466">
        <v>2</v>
      </c>
      <c r="H1837" s="469">
        <v>1.3083000000000001E-3</v>
      </c>
      <c r="I1837" s="468">
        <v>0.05</v>
      </c>
      <c r="J1837" s="471">
        <v>0.31</v>
      </c>
      <c r="N1837" s="126"/>
      <c r="O1837" s="126"/>
      <c r="R1837" s="121"/>
    </row>
    <row r="1838" spans="1:18">
      <c r="A1838" s="466" t="s">
        <v>319</v>
      </c>
      <c r="B1838" s="467" t="s">
        <v>1039</v>
      </c>
      <c r="C1838" s="467" t="s">
        <v>335</v>
      </c>
      <c r="D1838" s="466" t="s">
        <v>1040</v>
      </c>
      <c r="E1838" s="467">
        <v>201508</v>
      </c>
      <c r="F1838" s="468">
        <v>732655.19</v>
      </c>
      <c r="G1838" s="466">
        <v>2</v>
      </c>
      <c r="H1838" s="469">
        <v>1.3083000000000001E-3</v>
      </c>
      <c r="I1838" s="468">
        <v>1917.07</v>
      </c>
      <c r="J1838" s="471">
        <v>11502.39</v>
      </c>
      <c r="N1838" s="126"/>
      <c r="O1838" s="126"/>
      <c r="R1838" s="121"/>
    </row>
    <row r="1839" spans="1:18">
      <c r="A1839" s="466" t="s">
        <v>319</v>
      </c>
      <c r="B1839" s="467" t="s">
        <v>1039</v>
      </c>
      <c r="C1839" s="467" t="s">
        <v>335</v>
      </c>
      <c r="D1839" s="466" t="s">
        <v>1040</v>
      </c>
      <c r="E1839" s="467">
        <v>201508</v>
      </c>
      <c r="F1839" s="468">
        <v>53382.41</v>
      </c>
      <c r="G1839" s="466">
        <v>2</v>
      </c>
      <c r="H1839" s="469">
        <v>1.3083000000000001E-3</v>
      </c>
      <c r="I1839" s="468">
        <v>139.68</v>
      </c>
      <c r="J1839" s="471">
        <v>838.08</v>
      </c>
      <c r="N1839" s="126"/>
      <c r="O1839" s="126"/>
      <c r="R1839" s="121"/>
    </row>
    <row r="1840" spans="1:18">
      <c r="A1840" s="466" t="s">
        <v>319</v>
      </c>
      <c r="B1840" s="467" t="s">
        <v>893</v>
      </c>
      <c r="C1840" s="467" t="s">
        <v>338</v>
      </c>
      <c r="D1840" s="466" t="s">
        <v>894</v>
      </c>
      <c r="E1840" s="467">
        <v>201508</v>
      </c>
      <c r="F1840" s="468">
        <v>220.24</v>
      </c>
      <c r="G1840" s="466">
        <v>2</v>
      </c>
      <c r="H1840" s="469">
        <v>1.3083000000000001E-3</v>
      </c>
      <c r="I1840" s="468">
        <v>0.57999999999999996</v>
      </c>
      <c r="J1840" s="471">
        <v>3.46</v>
      </c>
      <c r="N1840" s="126"/>
      <c r="O1840" s="126"/>
      <c r="R1840" s="121"/>
    </row>
    <row r="1841" spans="1:18">
      <c r="A1841" s="466" t="s">
        <v>319</v>
      </c>
      <c r="B1841" s="467" t="s">
        <v>893</v>
      </c>
      <c r="C1841" s="467" t="s">
        <v>338</v>
      </c>
      <c r="D1841" s="466" t="s">
        <v>894</v>
      </c>
      <c r="E1841" s="467">
        <v>201508</v>
      </c>
      <c r="F1841" s="468">
        <v>11.31</v>
      </c>
      <c r="G1841" s="466">
        <v>2</v>
      </c>
      <c r="H1841" s="469">
        <v>1.3083000000000001E-3</v>
      </c>
      <c r="I1841" s="468">
        <v>0.03</v>
      </c>
      <c r="J1841" s="471">
        <v>0.18</v>
      </c>
      <c r="N1841" s="126"/>
      <c r="O1841" s="126"/>
      <c r="R1841" s="121"/>
    </row>
    <row r="1842" spans="1:18">
      <c r="A1842" s="466" t="s">
        <v>319</v>
      </c>
      <c r="B1842" s="467" t="s">
        <v>1041</v>
      </c>
      <c r="C1842" s="467" t="s">
        <v>338</v>
      </c>
      <c r="D1842" s="466" t="s">
        <v>1042</v>
      </c>
      <c r="E1842" s="467">
        <v>201508</v>
      </c>
      <c r="F1842" s="468">
        <v>50809.22</v>
      </c>
      <c r="G1842" s="466">
        <v>2</v>
      </c>
      <c r="H1842" s="469">
        <v>1.3083000000000001E-3</v>
      </c>
      <c r="I1842" s="468">
        <v>132.94999999999999</v>
      </c>
      <c r="J1842" s="471">
        <v>797.68</v>
      </c>
      <c r="N1842" s="126"/>
      <c r="O1842" s="126"/>
      <c r="R1842" s="121"/>
    </row>
    <row r="1843" spans="1:18">
      <c r="A1843" s="466" t="s">
        <v>319</v>
      </c>
      <c r="B1843" s="467" t="s">
        <v>1041</v>
      </c>
      <c r="C1843" s="467" t="s">
        <v>338</v>
      </c>
      <c r="D1843" s="466" t="s">
        <v>1042</v>
      </c>
      <c r="E1843" s="467">
        <v>201508</v>
      </c>
      <c r="F1843" s="468">
        <v>4640.66</v>
      </c>
      <c r="G1843" s="466">
        <v>2</v>
      </c>
      <c r="H1843" s="469">
        <v>1.3083000000000001E-3</v>
      </c>
      <c r="I1843" s="468">
        <v>12.14</v>
      </c>
      <c r="J1843" s="471">
        <v>72.86</v>
      </c>
      <c r="N1843" s="126"/>
      <c r="O1843" s="126"/>
      <c r="R1843" s="121"/>
    </row>
    <row r="1844" spans="1:18">
      <c r="A1844" s="466" t="s">
        <v>319</v>
      </c>
      <c r="B1844" s="467" t="s">
        <v>997</v>
      </c>
      <c r="C1844" s="467" t="s">
        <v>338</v>
      </c>
      <c r="D1844" s="466" t="s">
        <v>998</v>
      </c>
      <c r="E1844" s="467">
        <v>201508</v>
      </c>
      <c r="F1844" s="468">
        <v>29234.07</v>
      </c>
      <c r="G1844" s="466">
        <v>2</v>
      </c>
      <c r="H1844" s="469">
        <v>1.3083000000000001E-3</v>
      </c>
      <c r="I1844" s="468">
        <v>76.489999999999995</v>
      </c>
      <c r="J1844" s="471">
        <v>458.96</v>
      </c>
      <c r="N1844" s="126"/>
      <c r="O1844" s="126"/>
      <c r="R1844" s="121"/>
    </row>
    <row r="1845" spans="1:18">
      <c r="A1845" s="466" t="s">
        <v>319</v>
      </c>
      <c r="B1845" s="467" t="s">
        <v>997</v>
      </c>
      <c r="C1845" s="467" t="s">
        <v>338</v>
      </c>
      <c r="D1845" s="466" t="s">
        <v>998</v>
      </c>
      <c r="E1845" s="467">
        <v>201508</v>
      </c>
      <c r="F1845" s="468">
        <v>686.49</v>
      </c>
      <c r="G1845" s="466">
        <v>2</v>
      </c>
      <c r="H1845" s="469">
        <v>1.3083000000000001E-3</v>
      </c>
      <c r="I1845" s="468">
        <v>1.8</v>
      </c>
      <c r="J1845" s="471">
        <v>10.78</v>
      </c>
      <c r="N1845" s="126"/>
      <c r="O1845" s="126"/>
      <c r="R1845" s="121"/>
    </row>
    <row r="1846" spans="1:18">
      <c r="A1846" s="466" t="s">
        <v>319</v>
      </c>
      <c r="B1846" s="467" t="s">
        <v>895</v>
      </c>
      <c r="C1846" s="467" t="s">
        <v>338</v>
      </c>
      <c r="D1846" s="466" t="s">
        <v>896</v>
      </c>
      <c r="E1846" s="467">
        <v>201508</v>
      </c>
      <c r="F1846" s="468">
        <v>15950.41</v>
      </c>
      <c r="G1846" s="466">
        <v>2</v>
      </c>
      <c r="H1846" s="469">
        <v>1.3083000000000001E-3</v>
      </c>
      <c r="I1846" s="468">
        <v>41.74</v>
      </c>
      <c r="J1846" s="471">
        <v>250.42</v>
      </c>
      <c r="N1846" s="126"/>
      <c r="O1846" s="126"/>
      <c r="R1846" s="121"/>
    </row>
    <row r="1847" spans="1:18">
      <c r="A1847" s="477"/>
      <c r="B1847" s="478"/>
      <c r="C1847" s="482"/>
      <c r="D1847" s="477"/>
      <c r="E1847" s="478"/>
      <c r="F1847" s="479"/>
      <c r="G1847" s="466"/>
      <c r="H1847" s="480"/>
      <c r="I1847" s="479"/>
      <c r="J1847" s="481"/>
      <c r="N1847" s="126"/>
      <c r="O1847" s="126"/>
      <c r="R1847" s="121"/>
    </row>
    <row r="1848" spans="1:18" s="616" customFormat="1">
      <c r="A1848" s="629" t="s">
        <v>319</v>
      </c>
      <c r="B1848" s="630" t="s">
        <v>336</v>
      </c>
      <c r="C1848" s="630" t="s">
        <v>335</v>
      </c>
      <c r="D1848" s="629" t="s">
        <v>337</v>
      </c>
      <c r="E1848" s="630">
        <v>201501</v>
      </c>
      <c r="F1848" s="631">
        <v>-18.46</v>
      </c>
      <c r="G1848" s="632">
        <v>4</v>
      </c>
      <c r="H1848" s="633">
        <v>1.3083000000000001E-3</v>
      </c>
      <c r="I1848" s="624">
        <v>-9.6604872000000008E-2</v>
      </c>
      <c r="J1848" s="625">
        <v>-0.28981461600000002</v>
      </c>
    </row>
    <row r="1849" spans="1:18" s="616" customFormat="1">
      <c r="A1849" s="629" t="s">
        <v>319</v>
      </c>
      <c r="B1849" s="630" t="s">
        <v>497</v>
      </c>
      <c r="C1849" s="630" t="s">
        <v>338</v>
      </c>
      <c r="D1849" s="629" t="s">
        <v>498</v>
      </c>
      <c r="E1849" s="630">
        <v>201501</v>
      </c>
      <c r="F1849" s="631">
        <v>5.36</v>
      </c>
      <c r="G1849" s="632">
        <v>4</v>
      </c>
      <c r="H1849" s="633">
        <v>1.3083000000000001E-3</v>
      </c>
      <c r="I1849" s="624">
        <v>2.8049952000000003E-2</v>
      </c>
      <c r="J1849" s="625">
        <v>8.4149856000000009E-2</v>
      </c>
    </row>
    <row r="1850" spans="1:18" s="616" customFormat="1">
      <c r="A1850" s="629" t="s">
        <v>319</v>
      </c>
      <c r="B1850" s="630" t="s">
        <v>577</v>
      </c>
      <c r="C1850" s="630" t="s">
        <v>338</v>
      </c>
      <c r="D1850" s="629" t="s">
        <v>578</v>
      </c>
      <c r="E1850" s="630">
        <v>201501</v>
      </c>
      <c r="F1850" s="631">
        <v>7323.23</v>
      </c>
      <c r="G1850" s="632">
        <v>4</v>
      </c>
      <c r="H1850" s="633">
        <v>1.3083000000000001E-3</v>
      </c>
      <c r="I1850" s="624">
        <v>38.323927236000003</v>
      </c>
      <c r="J1850" s="625">
        <v>114.97178170800001</v>
      </c>
    </row>
    <row r="1851" spans="1:18" s="616" customFormat="1">
      <c r="A1851" s="629" t="s">
        <v>319</v>
      </c>
      <c r="B1851" s="630" t="s">
        <v>696</v>
      </c>
      <c r="C1851" s="630" t="s">
        <v>338</v>
      </c>
      <c r="D1851" s="629" t="s">
        <v>697</v>
      </c>
      <c r="E1851" s="630">
        <v>201501</v>
      </c>
      <c r="F1851" s="631">
        <v>522655.87</v>
      </c>
      <c r="G1851" s="632">
        <v>4</v>
      </c>
      <c r="H1851" s="633">
        <v>1.3083000000000001E-3</v>
      </c>
      <c r="I1851" s="624">
        <v>2735.1626988840003</v>
      </c>
      <c r="J1851" s="625">
        <v>8205.4880966520013</v>
      </c>
    </row>
    <row r="1852" spans="1:18" s="616" customFormat="1">
      <c r="A1852" s="629" t="s">
        <v>319</v>
      </c>
      <c r="B1852" s="630" t="s">
        <v>465</v>
      </c>
      <c r="C1852" s="630" t="s">
        <v>338</v>
      </c>
      <c r="D1852" s="629" t="s">
        <v>466</v>
      </c>
      <c r="E1852" s="630">
        <v>201501</v>
      </c>
      <c r="F1852" s="631">
        <v>-0.02</v>
      </c>
      <c r="G1852" s="632">
        <v>4</v>
      </c>
      <c r="H1852" s="633">
        <v>1.3083000000000001E-3</v>
      </c>
      <c r="I1852" s="624">
        <v>-1.0466400000000001E-4</v>
      </c>
      <c r="J1852" s="625">
        <v>-3.1399200000000003E-4</v>
      </c>
    </row>
    <row r="1853" spans="1:18" s="616" customFormat="1">
      <c r="A1853" s="629" t="s">
        <v>319</v>
      </c>
      <c r="B1853" s="630" t="s">
        <v>566</v>
      </c>
      <c r="C1853" s="630" t="s">
        <v>338</v>
      </c>
      <c r="D1853" s="629" t="s">
        <v>1269</v>
      </c>
      <c r="E1853" s="630">
        <v>201501</v>
      </c>
      <c r="F1853" s="631">
        <v>-57.61</v>
      </c>
      <c r="G1853" s="632">
        <v>4</v>
      </c>
      <c r="H1853" s="633">
        <v>1.3083000000000001E-3</v>
      </c>
      <c r="I1853" s="624">
        <v>-0.30148465200000002</v>
      </c>
      <c r="J1853" s="625">
        <v>-0.904453956</v>
      </c>
    </row>
    <row r="1854" spans="1:18" s="616" customFormat="1">
      <c r="A1854" s="629" t="s">
        <v>319</v>
      </c>
      <c r="B1854" s="630" t="s">
        <v>453</v>
      </c>
      <c r="C1854" s="630" t="s">
        <v>338</v>
      </c>
      <c r="D1854" s="629" t="s">
        <v>454</v>
      </c>
      <c r="E1854" s="630">
        <v>201501</v>
      </c>
      <c r="F1854" s="631">
        <v>66.150000000000006</v>
      </c>
      <c r="G1854" s="632">
        <v>4</v>
      </c>
      <c r="H1854" s="633">
        <v>1.3083000000000001E-3</v>
      </c>
      <c r="I1854" s="624">
        <v>0.34617618000000006</v>
      </c>
      <c r="J1854" s="625">
        <v>1.0385285400000002</v>
      </c>
    </row>
    <row r="1855" spans="1:18" s="616" customFormat="1">
      <c r="A1855" s="629" t="s">
        <v>319</v>
      </c>
      <c r="B1855" s="630" t="s">
        <v>499</v>
      </c>
      <c r="C1855" s="630" t="s">
        <v>338</v>
      </c>
      <c r="D1855" s="629" t="s">
        <v>500</v>
      </c>
      <c r="E1855" s="630">
        <v>201501</v>
      </c>
      <c r="F1855" s="631">
        <v>-10.3</v>
      </c>
      <c r="G1855" s="632">
        <v>4</v>
      </c>
      <c r="H1855" s="633">
        <v>1.3083000000000001E-3</v>
      </c>
      <c r="I1855" s="624">
        <v>-5.3901960000000006E-2</v>
      </c>
      <c r="J1855" s="625">
        <v>-0.16170588000000002</v>
      </c>
    </row>
    <row r="1856" spans="1:18" s="616" customFormat="1">
      <c r="A1856" s="629" t="s">
        <v>319</v>
      </c>
      <c r="B1856" s="630" t="s">
        <v>321</v>
      </c>
      <c r="C1856" s="630" t="s">
        <v>322</v>
      </c>
      <c r="D1856" s="629" t="s">
        <v>323</v>
      </c>
      <c r="E1856" s="630">
        <v>201501</v>
      </c>
      <c r="F1856" s="631">
        <v>2838.26</v>
      </c>
      <c r="G1856" s="632">
        <v>4</v>
      </c>
      <c r="H1856" s="633">
        <v>1.3083000000000001E-3</v>
      </c>
      <c r="I1856" s="624">
        <v>14.853182232000002</v>
      </c>
      <c r="J1856" s="625">
        <v>44.559546696000005</v>
      </c>
    </row>
    <row r="1857" spans="1:10" s="616" customFormat="1">
      <c r="A1857" s="629" t="s">
        <v>319</v>
      </c>
      <c r="B1857" s="630" t="s">
        <v>324</v>
      </c>
      <c r="C1857" s="630" t="s">
        <v>320</v>
      </c>
      <c r="D1857" s="629" t="s">
        <v>325</v>
      </c>
      <c r="E1857" s="630">
        <v>201501</v>
      </c>
      <c r="F1857" s="631">
        <v>4576.22</v>
      </c>
      <c r="G1857" s="632">
        <v>4</v>
      </c>
      <c r="H1857" s="633">
        <v>1.3083000000000001E-3</v>
      </c>
      <c r="I1857" s="624">
        <v>23.948274504000004</v>
      </c>
      <c r="J1857" s="625">
        <v>71.844823512000005</v>
      </c>
    </row>
    <row r="1858" spans="1:10" s="616" customFormat="1">
      <c r="A1858" s="629" t="s">
        <v>319</v>
      </c>
      <c r="B1858" s="630" t="s">
        <v>329</v>
      </c>
      <c r="C1858" s="630" t="s">
        <v>320</v>
      </c>
      <c r="D1858" s="629" t="s">
        <v>330</v>
      </c>
      <c r="E1858" s="630">
        <v>201501</v>
      </c>
      <c r="F1858" s="631">
        <v>49373.46</v>
      </c>
      <c r="G1858" s="632">
        <v>4</v>
      </c>
      <c r="H1858" s="633">
        <v>1.3083000000000001E-3</v>
      </c>
      <c r="I1858" s="624">
        <v>258.38119087199999</v>
      </c>
      <c r="J1858" s="625">
        <v>775.14357261600003</v>
      </c>
    </row>
    <row r="1859" spans="1:10" s="616" customFormat="1">
      <c r="A1859" s="629" t="s">
        <v>326</v>
      </c>
      <c r="B1859" s="630" t="s">
        <v>331</v>
      </c>
      <c r="C1859" s="630" t="s">
        <v>320</v>
      </c>
      <c r="D1859" s="629" t="s">
        <v>332</v>
      </c>
      <c r="E1859" s="630">
        <v>201501</v>
      </c>
      <c r="F1859" s="631">
        <v>4826.62</v>
      </c>
      <c r="G1859" s="632">
        <v>4</v>
      </c>
      <c r="H1859" s="633">
        <v>1.1999999999999999E-3</v>
      </c>
      <c r="I1859" s="624">
        <v>23.167775999999996</v>
      </c>
      <c r="J1859" s="625">
        <v>69.503327999999982</v>
      </c>
    </row>
    <row r="1860" spans="1:10" s="616" customFormat="1">
      <c r="A1860" s="629" t="s">
        <v>319</v>
      </c>
      <c r="B1860" s="630" t="s">
        <v>333</v>
      </c>
      <c r="C1860" s="630" t="s">
        <v>320</v>
      </c>
      <c r="D1860" s="629" t="s">
        <v>334</v>
      </c>
      <c r="E1860" s="630">
        <v>201501</v>
      </c>
      <c r="F1860" s="631">
        <v>22719.08</v>
      </c>
      <c r="G1860" s="632">
        <v>4</v>
      </c>
      <c r="H1860" s="633">
        <v>1.3083000000000001E-3</v>
      </c>
      <c r="I1860" s="624">
        <v>118.89348945600001</v>
      </c>
      <c r="J1860" s="625">
        <v>356.68046836800005</v>
      </c>
    </row>
    <row r="1861" spans="1:10" s="616" customFormat="1">
      <c r="A1861" s="629" t="s">
        <v>319</v>
      </c>
      <c r="B1861" s="630" t="s">
        <v>501</v>
      </c>
      <c r="C1861" s="630" t="s">
        <v>338</v>
      </c>
      <c r="D1861" s="629" t="s">
        <v>502</v>
      </c>
      <c r="E1861" s="630">
        <v>201501</v>
      </c>
      <c r="F1861" s="631">
        <v>-10.46</v>
      </c>
      <c r="G1861" s="632">
        <v>4</v>
      </c>
      <c r="H1861" s="633">
        <v>1.3083000000000001E-3</v>
      </c>
      <c r="I1861" s="624">
        <v>-5.4739272000000005E-2</v>
      </c>
      <c r="J1861" s="625">
        <v>-0.16421781600000002</v>
      </c>
    </row>
    <row r="1862" spans="1:10" s="616" customFormat="1">
      <c r="A1862" s="629" t="s">
        <v>319</v>
      </c>
      <c r="B1862" s="630" t="s">
        <v>501</v>
      </c>
      <c r="C1862" s="630" t="s">
        <v>338</v>
      </c>
      <c r="D1862" s="629" t="s">
        <v>502</v>
      </c>
      <c r="E1862" s="630">
        <v>201501</v>
      </c>
      <c r="F1862" s="631">
        <v>-0.78</v>
      </c>
      <c r="G1862" s="632">
        <v>4</v>
      </c>
      <c r="H1862" s="633">
        <v>1.3083000000000001E-3</v>
      </c>
      <c r="I1862" s="624">
        <v>-4.0818960000000007E-3</v>
      </c>
      <c r="J1862" s="625">
        <v>-1.2245688000000001E-2</v>
      </c>
    </row>
    <row r="1863" spans="1:10" s="616" customFormat="1">
      <c r="A1863" s="629" t="s">
        <v>319</v>
      </c>
      <c r="B1863" s="630" t="s">
        <v>503</v>
      </c>
      <c r="C1863" s="630" t="s">
        <v>338</v>
      </c>
      <c r="D1863" s="629" t="s">
        <v>504</v>
      </c>
      <c r="E1863" s="630">
        <v>201501</v>
      </c>
      <c r="F1863" s="631">
        <v>1.29</v>
      </c>
      <c r="G1863" s="632">
        <v>4</v>
      </c>
      <c r="H1863" s="633">
        <v>1.3083000000000001E-3</v>
      </c>
      <c r="I1863" s="624">
        <v>6.7508280000000004E-3</v>
      </c>
      <c r="J1863" s="625">
        <v>2.0252484000000001E-2</v>
      </c>
    </row>
    <row r="1864" spans="1:10" s="616" customFormat="1">
      <c r="A1864" s="629" t="s">
        <v>319</v>
      </c>
      <c r="B1864" s="630" t="s">
        <v>503</v>
      </c>
      <c r="C1864" s="630" t="s">
        <v>338</v>
      </c>
      <c r="D1864" s="629" t="s">
        <v>504</v>
      </c>
      <c r="E1864" s="630">
        <v>201501</v>
      </c>
      <c r="F1864" s="631">
        <v>0.06</v>
      </c>
      <c r="G1864" s="632">
        <v>4</v>
      </c>
      <c r="H1864" s="633">
        <v>1.3083000000000001E-3</v>
      </c>
      <c r="I1864" s="624">
        <v>3.1399200000000003E-4</v>
      </c>
      <c r="J1864" s="625">
        <v>9.4197600000000008E-4</v>
      </c>
    </row>
    <row r="1865" spans="1:10" s="616" customFormat="1">
      <c r="A1865" s="629" t="s">
        <v>319</v>
      </c>
      <c r="B1865" s="630" t="s">
        <v>455</v>
      </c>
      <c r="C1865" s="630" t="s">
        <v>335</v>
      </c>
      <c r="D1865" s="629" t="s">
        <v>456</v>
      </c>
      <c r="E1865" s="630">
        <v>201501</v>
      </c>
      <c r="F1865" s="631">
        <v>0.86</v>
      </c>
      <c r="G1865" s="632">
        <v>4</v>
      </c>
      <c r="H1865" s="633">
        <v>1.3083000000000001E-3</v>
      </c>
      <c r="I1865" s="624">
        <v>4.5005520000000005E-3</v>
      </c>
      <c r="J1865" s="625">
        <v>1.3501656000000001E-2</v>
      </c>
    </row>
    <row r="1866" spans="1:10" s="616" customFormat="1">
      <c r="A1866" s="629" t="s">
        <v>319</v>
      </c>
      <c r="B1866" s="630" t="s">
        <v>455</v>
      </c>
      <c r="C1866" s="630" t="s">
        <v>335</v>
      </c>
      <c r="D1866" s="629" t="s">
        <v>456</v>
      </c>
      <c r="E1866" s="630">
        <v>201501</v>
      </c>
      <c r="F1866" s="631">
        <v>0.01</v>
      </c>
      <c r="G1866" s="632">
        <v>4</v>
      </c>
      <c r="H1866" s="633">
        <v>1.3083000000000001E-3</v>
      </c>
      <c r="I1866" s="624">
        <v>5.2332000000000006E-5</v>
      </c>
      <c r="J1866" s="625">
        <v>1.5699600000000001E-4</v>
      </c>
    </row>
    <row r="1867" spans="1:10" s="616" customFormat="1">
      <c r="A1867" s="629" t="s">
        <v>319</v>
      </c>
      <c r="B1867" s="630" t="s">
        <v>457</v>
      </c>
      <c r="C1867" s="630" t="s">
        <v>335</v>
      </c>
      <c r="D1867" s="629" t="s">
        <v>458</v>
      </c>
      <c r="E1867" s="630">
        <v>201501</v>
      </c>
      <c r="F1867" s="631">
        <v>11.73</v>
      </c>
      <c r="G1867" s="632">
        <v>4</v>
      </c>
      <c r="H1867" s="633">
        <v>1.3083000000000001E-3</v>
      </c>
      <c r="I1867" s="624">
        <v>6.1385436000000008E-2</v>
      </c>
      <c r="J1867" s="625">
        <v>0.18415630800000002</v>
      </c>
    </row>
    <row r="1868" spans="1:10" s="616" customFormat="1">
      <c r="A1868" s="629" t="s">
        <v>319</v>
      </c>
      <c r="B1868" s="630" t="s">
        <v>457</v>
      </c>
      <c r="C1868" s="630" t="s">
        <v>335</v>
      </c>
      <c r="D1868" s="629" t="s">
        <v>458</v>
      </c>
      <c r="E1868" s="630">
        <v>201501</v>
      </c>
      <c r="F1868" s="631">
        <v>0.35</v>
      </c>
      <c r="G1868" s="632">
        <v>4</v>
      </c>
      <c r="H1868" s="633">
        <v>1.3083000000000001E-3</v>
      </c>
      <c r="I1868" s="624">
        <v>1.8316199999999999E-3</v>
      </c>
      <c r="J1868" s="625">
        <v>5.4948599999999998E-3</v>
      </c>
    </row>
    <row r="1869" spans="1:10" s="616" customFormat="1">
      <c r="A1869" s="629" t="s">
        <v>319</v>
      </c>
      <c r="B1869" s="630" t="s">
        <v>698</v>
      </c>
      <c r="C1869" s="630" t="s">
        <v>335</v>
      </c>
      <c r="D1869" s="629" t="s">
        <v>699</v>
      </c>
      <c r="E1869" s="630">
        <v>201501</v>
      </c>
      <c r="F1869" s="631">
        <v>1157991.19</v>
      </c>
      <c r="G1869" s="632">
        <v>4</v>
      </c>
      <c r="H1869" s="633">
        <v>1.3083000000000001E-3</v>
      </c>
      <c r="I1869" s="624">
        <v>6059.9994955080001</v>
      </c>
      <c r="J1869" s="625">
        <v>18179.998486524</v>
      </c>
    </row>
    <row r="1870" spans="1:10" s="616" customFormat="1">
      <c r="A1870" s="629" t="s">
        <v>319</v>
      </c>
      <c r="B1870" s="630" t="s">
        <v>698</v>
      </c>
      <c r="C1870" s="630" t="s">
        <v>335</v>
      </c>
      <c r="D1870" s="629" t="s">
        <v>699</v>
      </c>
      <c r="E1870" s="630">
        <v>201501</v>
      </c>
      <c r="F1870" s="631">
        <v>140904.82</v>
      </c>
      <c r="G1870" s="632">
        <v>4</v>
      </c>
      <c r="H1870" s="633">
        <v>1.3083000000000001E-3</v>
      </c>
      <c r="I1870" s="624">
        <v>737.38310402400009</v>
      </c>
      <c r="J1870" s="625">
        <v>2212.1493120720002</v>
      </c>
    </row>
    <row r="1871" spans="1:10" s="616" customFormat="1">
      <c r="A1871" s="629" t="s">
        <v>319</v>
      </c>
      <c r="B1871" s="630" t="s">
        <v>505</v>
      </c>
      <c r="C1871" s="630" t="s">
        <v>338</v>
      </c>
      <c r="D1871" s="629" t="s">
        <v>506</v>
      </c>
      <c r="E1871" s="630">
        <v>201501</v>
      </c>
      <c r="F1871" s="631">
        <v>-19.27</v>
      </c>
      <c r="G1871" s="632">
        <v>4</v>
      </c>
      <c r="H1871" s="633">
        <v>1.3083000000000001E-3</v>
      </c>
      <c r="I1871" s="624">
        <v>-0.100843764</v>
      </c>
      <c r="J1871" s="625">
        <v>-0.30253129200000001</v>
      </c>
    </row>
    <row r="1872" spans="1:10" s="616" customFormat="1">
      <c r="A1872" s="629" t="s">
        <v>319</v>
      </c>
      <c r="B1872" s="630" t="s">
        <v>505</v>
      </c>
      <c r="C1872" s="630" t="s">
        <v>338</v>
      </c>
      <c r="D1872" s="629" t="s">
        <v>506</v>
      </c>
      <c r="E1872" s="630">
        <v>201501</v>
      </c>
      <c r="F1872" s="631">
        <v>-1.03</v>
      </c>
      <c r="G1872" s="632">
        <v>4</v>
      </c>
      <c r="H1872" s="633">
        <v>1.3083000000000001E-3</v>
      </c>
      <c r="I1872" s="624">
        <v>-5.3901960000000007E-3</v>
      </c>
      <c r="J1872" s="625">
        <v>-1.6170588000000003E-2</v>
      </c>
    </row>
    <row r="1873" spans="1:10" s="616" customFormat="1">
      <c r="A1873" s="629" t="s">
        <v>319</v>
      </c>
      <c r="B1873" s="630" t="s">
        <v>507</v>
      </c>
      <c r="C1873" s="630" t="s">
        <v>338</v>
      </c>
      <c r="D1873" s="629" t="s">
        <v>508</v>
      </c>
      <c r="E1873" s="630">
        <v>201501</v>
      </c>
      <c r="F1873" s="631">
        <v>31.41</v>
      </c>
      <c r="G1873" s="632">
        <v>4</v>
      </c>
      <c r="H1873" s="633">
        <v>1.3083000000000001E-3</v>
      </c>
      <c r="I1873" s="624">
        <v>0.16437481200000001</v>
      </c>
      <c r="J1873" s="625">
        <v>0.493124436</v>
      </c>
    </row>
    <row r="1874" spans="1:10" s="616" customFormat="1">
      <c r="A1874" s="629" t="s">
        <v>319</v>
      </c>
      <c r="B1874" s="630" t="s">
        <v>507</v>
      </c>
      <c r="C1874" s="630" t="s">
        <v>338</v>
      </c>
      <c r="D1874" s="629" t="s">
        <v>508</v>
      </c>
      <c r="E1874" s="630">
        <v>201501</v>
      </c>
      <c r="F1874" s="631">
        <v>1.23</v>
      </c>
      <c r="G1874" s="632">
        <v>4</v>
      </c>
      <c r="H1874" s="633">
        <v>1.3083000000000001E-3</v>
      </c>
      <c r="I1874" s="624">
        <v>6.4368360000000005E-3</v>
      </c>
      <c r="J1874" s="625">
        <v>1.9310508000000001E-2</v>
      </c>
    </row>
    <row r="1875" spans="1:10" s="616" customFormat="1">
      <c r="A1875" s="629" t="s">
        <v>319</v>
      </c>
      <c r="B1875" s="630" t="s">
        <v>509</v>
      </c>
      <c r="C1875" s="630" t="s">
        <v>338</v>
      </c>
      <c r="D1875" s="629" t="s">
        <v>510</v>
      </c>
      <c r="E1875" s="630">
        <v>201501</v>
      </c>
      <c r="F1875" s="631">
        <v>112.62</v>
      </c>
      <c r="G1875" s="632">
        <v>4</v>
      </c>
      <c r="H1875" s="633">
        <v>1.3083000000000001E-3</v>
      </c>
      <c r="I1875" s="624">
        <v>0.58936298400000009</v>
      </c>
      <c r="J1875" s="625">
        <v>1.7680889520000003</v>
      </c>
    </row>
    <row r="1876" spans="1:10" s="616" customFormat="1">
      <c r="A1876" s="629" t="s">
        <v>319</v>
      </c>
      <c r="B1876" s="630" t="s">
        <v>509</v>
      </c>
      <c r="C1876" s="630" t="s">
        <v>338</v>
      </c>
      <c r="D1876" s="629" t="s">
        <v>510</v>
      </c>
      <c r="E1876" s="630">
        <v>201501</v>
      </c>
      <c r="F1876" s="631">
        <v>3.45</v>
      </c>
      <c r="G1876" s="632">
        <v>4</v>
      </c>
      <c r="H1876" s="633">
        <v>1.3083000000000001E-3</v>
      </c>
      <c r="I1876" s="624">
        <v>1.8054540000000001E-2</v>
      </c>
      <c r="J1876" s="625">
        <v>5.4163620000000003E-2</v>
      </c>
    </row>
    <row r="1877" spans="1:10" s="616" customFormat="1">
      <c r="A1877" s="629" t="s">
        <v>319</v>
      </c>
      <c r="B1877" s="630" t="s">
        <v>511</v>
      </c>
      <c r="C1877" s="630" t="s">
        <v>338</v>
      </c>
      <c r="D1877" s="629" t="s">
        <v>512</v>
      </c>
      <c r="E1877" s="630">
        <v>201501</v>
      </c>
      <c r="F1877" s="631">
        <v>50.94</v>
      </c>
      <c r="G1877" s="632">
        <v>4</v>
      </c>
      <c r="H1877" s="633">
        <v>1.3083000000000001E-3</v>
      </c>
      <c r="I1877" s="624">
        <v>0.26657920800000001</v>
      </c>
      <c r="J1877" s="625">
        <v>0.79973762400000004</v>
      </c>
    </row>
    <row r="1878" spans="1:10" s="616" customFormat="1">
      <c r="A1878" s="629" t="s">
        <v>319</v>
      </c>
      <c r="B1878" s="630" t="s">
        <v>511</v>
      </c>
      <c r="C1878" s="630" t="s">
        <v>338</v>
      </c>
      <c r="D1878" s="629" t="s">
        <v>512</v>
      </c>
      <c r="E1878" s="630">
        <v>201501</v>
      </c>
      <c r="F1878" s="631">
        <v>1.99</v>
      </c>
      <c r="G1878" s="632">
        <v>4</v>
      </c>
      <c r="H1878" s="633">
        <v>1.3083000000000001E-3</v>
      </c>
      <c r="I1878" s="624">
        <v>1.0414068E-2</v>
      </c>
      <c r="J1878" s="625">
        <v>3.1242204000000003E-2</v>
      </c>
    </row>
    <row r="1879" spans="1:10" s="616" customFormat="1">
      <c r="A1879" s="629" t="s">
        <v>319</v>
      </c>
      <c r="B1879" s="630" t="s">
        <v>513</v>
      </c>
      <c r="C1879" s="630" t="s">
        <v>338</v>
      </c>
      <c r="D1879" s="629" t="s">
        <v>514</v>
      </c>
      <c r="E1879" s="630">
        <v>201501</v>
      </c>
      <c r="F1879" s="631">
        <v>50.98</v>
      </c>
      <c r="G1879" s="632">
        <v>4</v>
      </c>
      <c r="H1879" s="633">
        <v>1.3083000000000001E-3</v>
      </c>
      <c r="I1879" s="624">
        <v>0.26678853600000002</v>
      </c>
      <c r="J1879" s="625">
        <v>0.80036560800000012</v>
      </c>
    </row>
    <row r="1880" spans="1:10" s="616" customFormat="1">
      <c r="A1880" s="629" t="s">
        <v>319</v>
      </c>
      <c r="B1880" s="630" t="s">
        <v>513</v>
      </c>
      <c r="C1880" s="630" t="s">
        <v>338</v>
      </c>
      <c r="D1880" s="629" t="s">
        <v>514</v>
      </c>
      <c r="E1880" s="630">
        <v>201501</v>
      </c>
      <c r="F1880" s="631">
        <v>2.99</v>
      </c>
      <c r="G1880" s="632">
        <v>4</v>
      </c>
      <c r="H1880" s="633">
        <v>1.3083000000000001E-3</v>
      </c>
      <c r="I1880" s="624">
        <v>1.5647268000000002E-2</v>
      </c>
      <c r="J1880" s="625">
        <v>4.6941804000000004E-2</v>
      </c>
    </row>
    <row r="1881" spans="1:10" s="616" customFormat="1">
      <c r="A1881" s="629" t="s">
        <v>319</v>
      </c>
      <c r="B1881" s="630" t="s">
        <v>570</v>
      </c>
      <c r="C1881" s="630" t="s">
        <v>338</v>
      </c>
      <c r="D1881" s="629" t="s">
        <v>571</v>
      </c>
      <c r="E1881" s="630">
        <v>201501</v>
      </c>
      <c r="F1881" s="631">
        <v>5116.57</v>
      </c>
      <c r="G1881" s="632">
        <v>4</v>
      </c>
      <c r="H1881" s="633">
        <v>1.3083000000000001E-3</v>
      </c>
      <c r="I1881" s="624">
        <v>26.776034123999999</v>
      </c>
      <c r="J1881" s="625">
        <v>80.328102371999989</v>
      </c>
    </row>
    <row r="1882" spans="1:10" s="616" customFormat="1">
      <c r="A1882" s="629" t="s">
        <v>319</v>
      </c>
      <c r="B1882" s="630" t="s">
        <v>1268</v>
      </c>
      <c r="C1882" s="630" t="s">
        <v>338</v>
      </c>
      <c r="D1882" s="629" t="s">
        <v>485</v>
      </c>
      <c r="E1882" s="630">
        <v>201501</v>
      </c>
      <c r="F1882" s="631">
        <v>143.29</v>
      </c>
      <c r="G1882" s="632">
        <v>4</v>
      </c>
      <c r="H1882" s="633">
        <v>1.3083000000000001E-3</v>
      </c>
      <c r="I1882" s="624">
        <v>0.74986522799999999</v>
      </c>
      <c r="J1882" s="625">
        <v>2.249595684</v>
      </c>
    </row>
    <row r="1883" spans="1:10" s="616" customFormat="1">
      <c r="A1883" s="629" t="s">
        <v>319</v>
      </c>
      <c r="B1883" s="630" t="s">
        <v>1268</v>
      </c>
      <c r="C1883" s="630" t="s">
        <v>338</v>
      </c>
      <c r="D1883" s="629" t="s">
        <v>485</v>
      </c>
      <c r="E1883" s="630">
        <v>201501</v>
      </c>
      <c r="F1883" s="631">
        <v>4.05</v>
      </c>
      <c r="G1883" s="632">
        <v>4</v>
      </c>
      <c r="H1883" s="633">
        <v>1.3083000000000001E-3</v>
      </c>
      <c r="I1883" s="624">
        <v>2.1194460000000002E-2</v>
      </c>
      <c r="J1883" s="625">
        <v>6.3583380000000009E-2</v>
      </c>
    </row>
    <row r="1884" spans="1:10" s="616" customFormat="1">
      <c r="A1884" s="629" t="s">
        <v>319</v>
      </c>
      <c r="B1884" s="630" t="s">
        <v>515</v>
      </c>
      <c r="C1884" s="630" t="s">
        <v>338</v>
      </c>
      <c r="D1884" s="629" t="s">
        <v>516</v>
      </c>
      <c r="E1884" s="630">
        <v>201501</v>
      </c>
      <c r="F1884" s="631">
        <v>-273.02999999999997</v>
      </c>
      <c r="G1884" s="632">
        <v>4</v>
      </c>
      <c r="H1884" s="633">
        <v>1.3083000000000001E-3</v>
      </c>
      <c r="I1884" s="624">
        <v>-1.428820596</v>
      </c>
      <c r="J1884" s="625">
        <v>-4.2864617880000004</v>
      </c>
    </row>
    <row r="1885" spans="1:10" s="616" customFormat="1">
      <c r="A1885" s="629" t="s">
        <v>319</v>
      </c>
      <c r="B1885" s="630" t="s">
        <v>515</v>
      </c>
      <c r="C1885" s="630" t="s">
        <v>338</v>
      </c>
      <c r="D1885" s="629" t="s">
        <v>516</v>
      </c>
      <c r="E1885" s="630">
        <v>201501</v>
      </c>
      <c r="F1885" s="631">
        <v>-12.24</v>
      </c>
      <c r="G1885" s="632">
        <v>4</v>
      </c>
      <c r="H1885" s="633">
        <v>1.3083000000000001E-3</v>
      </c>
      <c r="I1885" s="624">
        <v>-6.4054368E-2</v>
      </c>
      <c r="J1885" s="625">
        <v>-0.192163104</v>
      </c>
    </row>
    <row r="1886" spans="1:10" s="616" customFormat="1">
      <c r="A1886" s="629" t="s">
        <v>319</v>
      </c>
      <c r="B1886" s="630" t="s">
        <v>700</v>
      </c>
      <c r="C1886" s="630" t="s">
        <v>338</v>
      </c>
      <c r="D1886" s="629" t="s">
        <v>701</v>
      </c>
      <c r="E1886" s="630">
        <v>201501</v>
      </c>
      <c r="F1886" s="631">
        <v>180759.33</v>
      </c>
      <c r="G1886" s="632">
        <v>4</v>
      </c>
      <c r="H1886" s="633">
        <v>1.3083000000000001E-3</v>
      </c>
      <c r="I1886" s="624">
        <v>945.94972575600002</v>
      </c>
      <c r="J1886" s="625">
        <v>2837.8491772679999</v>
      </c>
    </row>
    <row r="1887" spans="1:10" s="616" customFormat="1">
      <c r="A1887" s="629" t="s">
        <v>319</v>
      </c>
      <c r="B1887" s="630" t="s">
        <v>700</v>
      </c>
      <c r="C1887" s="630" t="s">
        <v>338</v>
      </c>
      <c r="D1887" s="629" t="s">
        <v>701</v>
      </c>
      <c r="E1887" s="630">
        <v>201501</v>
      </c>
      <c r="F1887" s="631">
        <v>7404.83</v>
      </c>
      <c r="G1887" s="632">
        <v>4</v>
      </c>
      <c r="H1887" s="633">
        <v>1.3083000000000001E-3</v>
      </c>
      <c r="I1887" s="624">
        <v>38.750956356000003</v>
      </c>
      <c r="J1887" s="625">
        <v>116.25286906800001</v>
      </c>
    </row>
    <row r="1888" spans="1:10" s="616" customFormat="1">
      <c r="A1888" s="629" t="s">
        <v>319</v>
      </c>
      <c r="B1888" s="630" t="s">
        <v>517</v>
      </c>
      <c r="C1888" s="630" t="s">
        <v>338</v>
      </c>
      <c r="D1888" s="629" t="s">
        <v>518</v>
      </c>
      <c r="E1888" s="630">
        <v>201501</v>
      </c>
      <c r="F1888" s="631">
        <v>-79.66</v>
      </c>
      <c r="G1888" s="632">
        <v>4</v>
      </c>
      <c r="H1888" s="633">
        <v>1.3083000000000001E-3</v>
      </c>
      <c r="I1888" s="624">
        <v>-0.41687671199999998</v>
      </c>
      <c r="J1888" s="625">
        <v>-1.2506301359999998</v>
      </c>
    </row>
    <row r="1889" spans="1:10" s="616" customFormat="1">
      <c r="A1889" s="629" t="s">
        <v>319</v>
      </c>
      <c r="B1889" s="630" t="s">
        <v>517</v>
      </c>
      <c r="C1889" s="630" t="s">
        <v>338</v>
      </c>
      <c r="D1889" s="629" t="s">
        <v>518</v>
      </c>
      <c r="E1889" s="630">
        <v>201501</v>
      </c>
      <c r="F1889" s="631">
        <v>-1.07</v>
      </c>
      <c r="G1889" s="632">
        <v>4</v>
      </c>
      <c r="H1889" s="633">
        <v>1.3083000000000001E-3</v>
      </c>
      <c r="I1889" s="624">
        <v>-5.5995240000000007E-3</v>
      </c>
      <c r="J1889" s="625">
        <v>-1.6798572000000001E-2</v>
      </c>
    </row>
    <row r="1890" spans="1:10" s="616" customFormat="1">
      <c r="A1890" s="629" t="s">
        <v>319</v>
      </c>
      <c r="B1890" s="630" t="s">
        <v>519</v>
      </c>
      <c r="C1890" s="630" t="s">
        <v>338</v>
      </c>
      <c r="D1890" s="629" t="s">
        <v>520</v>
      </c>
      <c r="E1890" s="630">
        <v>201501</v>
      </c>
      <c r="F1890" s="631">
        <v>26.19</v>
      </c>
      <c r="G1890" s="632">
        <v>4</v>
      </c>
      <c r="H1890" s="633">
        <v>1.3083000000000001E-3</v>
      </c>
      <c r="I1890" s="624">
        <v>0.13705750800000002</v>
      </c>
      <c r="J1890" s="625">
        <v>0.41117252400000004</v>
      </c>
    </row>
    <row r="1891" spans="1:10" s="616" customFormat="1">
      <c r="A1891" s="629" t="s">
        <v>319</v>
      </c>
      <c r="B1891" s="630" t="s">
        <v>519</v>
      </c>
      <c r="C1891" s="630" t="s">
        <v>338</v>
      </c>
      <c r="D1891" s="629" t="s">
        <v>520</v>
      </c>
      <c r="E1891" s="630">
        <v>201501</v>
      </c>
      <c r="F1891" s="631">
        <v>1.36</v>
      </c>
      <c r="G1891" s="632">
        <v>4</v>
      </c>
      <c r="H1891" s="633">
        <v>1.3083000000000001E-3</v>
      </c>
      <c r="I1891" s="624">
        <v>7.1171520000000007E-3</v>
      </c>
      <c r="J1891" s="625">
        <v>2.1351456000000001E-2</v>
      </c>
    </row>
    <row r="1892" spans="1:10" s="616" customFormat="1">
      <c r="A1892" s="629" t="s">
        <v>319</v>
      </c>
      <c r="B1892" s="630" t="s">
        <v>521</v>
      </c>
      <c r="C1892" s="630" t="s">
        <v>338</v>
      </c>
      <c r="D1892" s="629" t="s">
        <v>522</v>
      </c>
      <c r="E1892" s="630">
        <v>201501</v>
      </c>
      <c r="F1892" s="631">
        <v>70.42</v>
      </c>
      <c r="G1892" s="632">
        <v>4</v>
      </c>
      <c r="H1892" s="633">
        <v>1.3083000000000001E-3</v>
      </c>
      <c r="I1892" s="624">
        <v>0.36852194400000005</v>
      </c>
      <c r="J1892" s="625">
        <v>1.1055658320000001</v>
      </c>
    </row>
    <row r="1893" spans="1:10" s="616" customFormat="1">
      <c r="A1893" s="629" t="s">
        <v>319</v>
      </c>
      <c r="B1893" s="630" t="s">
        <v>521</v>
      </c>
      <c r="C1893" s="630" t="s">
        <v>338</v>
      </c>
      <c r="D1893" s="629" t="s">
        <v>522</v>
      </c>
      <c r="E1893" s="630">
        <v>201501</v>
      </c>
      <c r="F1893" s="631">
        <v>0.72</v>
      </c>
      <c r="G1893" s="632">
        <v>4</v>
      </c>
      <c r="H1893" s="633">
        <v>1.3083000000000001E-3</v>
      </c>
      <c r="I1893" s="624">
        <v>3.7679040000000003E-3</v>
      </c>
      <c r="J1893" s="625">
        <v>1.1303712E-2</v>
      </c>
    </row>
    <row r="1894" spans="1:10" s="616" customFormat="1">
      <c r="A1894" s="629" t="s">
        <v>319</v>
      </c>
      <c r="B1894" s="630" t="s">
        <v>572</v>
      </c>
      <c r="C1894" s="630" t="s">
        <v>338</v>
      </c>
      <c r="D1894" s="629" t="s">
        <v>573</v>
      </c>
      <c r="E1894" s="630">
        <v>201501</v>
      </c>
      <c r="F1894" s="631">
        <v>2997.41</v>
      </c>
      <c r="G1894" s="632">
        <v>4</v>
      </c>
      <c r="H1894" s="633">
        <v>1.3083000000000001E-3</v>
      </c>
      <c r="I1894" s="624">
        <v>15.686046012</v>
      </c>
      <c r="J1894" s="625">
        <v>47.058138036000003</v>
      </c>
    </row>
    <row r="1895" spans="1:10" s="616" customFormat="1">
      <c r="A1895" s="629" t="s">
        <v>319</v>
      </c>
      <c r="B1895" s="630" t="s">
        <v>572</v>
      </c>
      <c r="C1895" s="630" t="s">
        <v>338</v>
      </c>
      <c r="D1895" s="629" t="s">
        <v>573</v>
      </c>
      <c r="E1895" s="630">
        <v>201501</v>
      </c>
      <c r="F1895" s="631">
        <v>52.22</v>
      </c>
      <c r="G1895" s="632">
        <v>4</v>
      </c>
      <c r="H1895" s="633">
        <v>1.3083000000000001E-3</v>
      </c>
      <c r="I1895" s="624">
        <v>0.27327770400000001</v>
      </c>
      <c r="J1895" s="625">
        <v>0.81983311199999997</v>
      </c>
    </row>
    <row r="1896" spans="1:10" s="616" customFormat="1">
      <c r="A1896" s="629" t="s">
        <v>326</v>
      </c>
      <c r="B1896" s="630" t="s">
        <v>702</v>
      </c>
      <c r="C1896" s="630" t="s">
        <v>338</v>
      </c>
      <c r="D1896" s="629" t="s">
        <v>703</v>
      </c>
      <c r="E1896" s="630">
        <v>201501</v>
      </c>
      <c r="F1896" s="631">
        <v>14172.81</v>
      </c>
      <c r="G1896" s="632">
        <v>4</v>
      </c>
      <c r="H1896" s="633">
        <v>1.1999999999999999E-3</v>
      </c>
      <c r="I1896" s="624">
        <v>68.029487999999986</v>
      </c>
      <c r="J1896" s="625">
        <v>204.08846399999996</v>
      </c>
    </row>
    <row r="1897" spans="1:10" s="616" customFormat="1">
      <c r="A1897" s="629" t="s">
        <v>319</v>
      </c>
      <c r="B1897" s="630" t="s">
        <v>702</v>
      </c>
      <c r="C1897" s="630" t="s">
        <v>338</v>
      </c>
      <c r="D1897" s="629" t="s">
        <v>703</v>
      </c>
      <c r="E1897" s="630">
        <v>201501</v>
      </c>
      <c r="F1897" s="631">
        <v>104927.13</v>
      </c>
      <c r="G1897" s="632">
        <v>4</v>
      </c>
      <c r="H1897" s="633">
        <v>1.3083000000000001E-3</v>
      </c>
      <c r="I1897" s="624">
        <v>549.10465671600002</v>
      </c>
      <c r="J1897" s="625">
        <v>1647.313970148</v>
      </c>
    </row>
    <row r="1898" spans="1:10" s="616" customFormat="1">
      <c r="A1898" s="629" t="s">
        <v>319</v>
      </c>
      <c r="B1898" s="630" t="s">
        <v>702</v>
      </c>
      <c r="C1898" s="630" t="s">
        <v>338</v>
      </c>
      <c r="D1898" s="629" t="s">
        <v>703</v>
      </c>
      <c r="E1898" s="630">
        <v>201501</v>
      </c>
      <c r="F1898" s="631">
        <v>2591.33</v>
      </c>
      <c r="G1898" s="632">
        <v>4</v>
      </c>
      <c r="H1898" s="633">
        <v>1.3083000000000001E-3</v>
      </c>
      <c r="I1898" s="624">
        <v>13.560948156</v>
      </c>
      <c r="J1898" s="625">
        <v>40.682844467999999</v>
      </c>
    </row>
    <row r="1899" spans="1:10" s="616" customFormat="1">
      <c r="A1899" s="629" t="s">
        <v>319</v>
      </c>
      <c r="B1899" s="630" t="s">
        <v>523</v>
      </c>
      <c r="C1899" s="630" t="s">
        <v>338</v>
      </c>
      <c r="D1899" s="629" t="s">
        <v>524</v>
      </c>
      <c r="E1899" s="630">
        <v>201501</v>
      </c>
      <c r="F1899" s="631">
        <v>9.7100000000000009</v>
      </c>
      <c r="G1899" s="632">
        <v>4</v>
      </c>
      <c r="H1899" s="633">
        <v>1.3083000000000001E-3</v>
      </c>
      <c r="I1899" s="624">
        <v>5.081437200000001E-2</v>
      </c>
      <c r="J1899" s="625">
        <v>0.15244311600000005</v>
      </c>
    </row>
    <row r="1900" spans="1:10" s="616" customFormat="1">
      <c r="A1900" s="629" t="s">
        <v>319</v>
      </c>
      <c r="B1900" s="630" t="s">
        <v>525</v>
      </c>
      <c r="C1900" s="630" t="s">
        <v>338</v>
      </c>
      <c r="D1900" s="629" t="s">
        <v>526</v>
      </c>
      <c r="E1900" s="630">
        <v>201501</v>
      </c>
      <c r="F1900" s="631">
        <v>141.57</v>
      </c>
      <c r="G1900" s="632">
        <v>4</v>
      </c>
      <c r="H1900" s="633">
        <v>1.3083000000000001E-3</v>
      </c>
      <c r="I1900" s="624">
        <v>0.74086412400000001</v>
      </c>
      <c r="J1900" s="625">
        <v>2.2225923720000003</v>
      </c>
    </row>
    <row r="1901" spans="1:10" s="616" customFormat="1">
      <c r="A1901" s="629" t="s">
        <v>319</v>
      </c>
      <c r="B1901" s="630" t="s">
        <v>525</v>
      </c>
      <c r="C1901" s="630" t="s">
        <v>338</v>
      </c>
      <c r="D1901" s="629" t="s">
        <v>526</v>
      </c>
      <c r="E1901" s="630">
        <v>201501</v>
      </c>
      <c r="F1901" s="631">
        <v>2.16</v>
      </c>
      <c r="G1901" s="632">
        <v>4</v>
      </c>
      <c r="H1901" s="633">
        <v>1.3083000000000001E-3</v>
      </c>
      <c r="I1901" s="624">
        <v>1.1303712000000002E-2</v>
      </c>
      <c r="J1901" s="625">
        <v>3.3911136000000008E-2</v>
      </c>
    </row>
    <row r="1902" spans="1:10" s="616" customFormat="1">
      <c r="A1902" s="629" t="s">
        <v>319</v>
      </c>
      <c r="B1902" s="630" t="s">
        <v>483</v>
      </c>
      <c r="C1902" s="630" t="s">
        <v>338</v>
      </c>
      <c r="D1902" s="629" t="s">
        <v>484</v>
      </c>
      <c r="E1902" s="630">
        <v>201501</v>
      </c>
      <c r="F1902" s="631">
        <v>1.87</v>
      </c>
      <c r="G1902" s="632">
        <v>4</v>
      </c>
      <c r="H1902" s="633">
        <v>1.3083000000000001E-3</v>
      </c>
      <c r="I1902" s="624">
        <v>9.7860840000000004E-3</v>
      </c>
      <c r="J1902" s="625">
        <v>2.9358252000000001E-2</v>
      </c>
    </row>
    <row r="1903" spans="1:10" s="616" customFormat="1">
      <c r="A1903" s="629" t="s">
        <v>319</v>
      </c>
      <c r="B1903" s="630" t="s">
        <v>483</v>
      </c>
      <c r="C1903" s="630" t="s">
        <v>338</v>
      </c>
      <c r="D1903" s="629" t="s">
        <v>484</v>
      </c>
      <c r="E1903" s="630">
        <v>201501</v>
      </c>
      <c r="F1903" s="631">
        <v>0.04</v>
      </c>
      <c r="G1903" s="632">
        <v>4</v>
      </c>
      <c r="H1903" s="633">
        <v>1.3083000000000001E-3</v>
      </c>
      <c r="I1903" s="624">
        <v>2.0932800000000003E-4</v>
      </c>
      <c r="J1903" s="625">
        <v>6.2798400000000005E-4</v>
      </c>
    </row>
    <row r="1904" spans="1:10" s="616" customFormat="1">
      <c r="A1904" s="629" t="s">
        <v>319</v>
      </c>
      <c r="B1904" s="630" t="s">
        <v>459</v>
      </c>
      <c r="C1904" s="630" t="s">
        <v>335</v>
      </c>
      <c r="D1904" s="629" t="s">
        <v>460</v>
      </c>
      <c r="E1904" s="630">
        <v>201501</v>
      </c>
      <c r="F1904" s="631">
        <v>-23.11</v>
      </c>
      <c r="G1904" s="632">
        <v>4</v>
      </c>
      <c r="H1904" s="633">
        <v>1.3083000000000001E-3</v>
      </c>
      <c r="I1904" s="624">
        <v>-0.12093925200000001</v>
      </c>
      <c r="J1904" s="625">
        <v>-0.36281775600000005</v>
      </c>
    </row>
    <row r="1905" spans="1:10" s="616" customFormat="1">
      <c r="A1905" s="629" t="s">
        <v>319</v>
      </c>
      <c r="B1905" s="630" t="s">
        <v>459</v>
      </c>
      <c r="C1905" s="630" t="s">
        <v>335</v>
      </c>
      <c r="D1905" s="629" t="s">
        <v>460</v>
      </c>
      <c r="E1905" s="630">
        <v>201501</v>
      </c>
      <c r="F1905" s="631">
        <v>-1.0900000000000001</v>
      </c>
      <c r="G1905" s="632">
        <v>4</v>
      </c>
      <c r="H1905" s="633">
        <v>1.3083000000000001E-3</v>
      </c>
      <c r="I1905" s="624">
        <v>-5.7041880000000007E-3</v>
      </c>
      <c r="J1905" s="625">
        <v>-1.7112564000000004E-2</v>
      </c>
    </row>
    <row r="1906" spans="1:10" s="616" customFormat="1">
      <c r="A1906" s="629" t="s">
        <v>319</v>
      </c>
      <c r="B1906" s="630" t="s">
        <v>527</v>
      </c>
      <c r="C1906" s="630" t="s">
        <v>338</v>
      </c>
      <c r="D1906" s="629" t="s">
        <v>574</v>
      </c>
      <c r="E1906" s="630">
        <v>201501</v>
      </c>
      <c r="F1906" s="631">
        <v>13.26</v>
      </c>
      <c r="G1906" s="632">
        <v>4</v>
      </c>
      <c r="H1906" s="633">
        <v>1.3083000000000001E-3</v>
      </c>
      <c r="I1906" s="624">
        <v>6.9392231999999998E-2</v>
      </c>
      <c r="J1906" s="625">
        <v>0.20817669599999999</v>
      </c>
    </row>
    <row r="1907" spans="1:10" s="616" customFormat="1">
      <c r="A1907" s="629" t="s">
        <v>319</v>
      </c>
      <c r="B1907" s="630" t="s">
        <v>528</v>
      </c>
      <c r="C1907" s="630" t="s">
        <v>338</v>
      </c>
      <c r="D1907" s="629" t="s">
        <v>529</v>
      </c>
      <c r="E1907" s="630">
        <v>201501</v>
      </c>
      <c r="F1907" s="631">
        <v>1102.75</v>
      </c>
      <c r="G1907" s="632">
        <v>4</v>
      </c>
      <c r="H1907" s="633">
        <v>1.3083000000000001E-3</v>
      </c>
      <c r="I1907" s="624">
        <v>5.7709113000000007</v>
      </c>
      <c r="J1907" s="625">
        <v>17.312733900000001</v>
      </c>
    </row>
    <row r="1908" spans="1:10" s="616" customFormat="1">
      <c r="A1908" s="629" t="s">
        <v>319</v>
      </c>
      <c r="B1908" s="630" t="s">
        <v>528</v>
      </c>
      <c r="C1908" s="630" t="s">
        <v>338</v>
      </c>
      <c r="D1908" s="629" t="s">
        <v>529</v>
      </c>
      <c r="E1908" s="630">
        <v>201501</v>
      </c>
      <c r="F1908" s="631">
        <v>49.56</v>
      </c>
      <c r="G1908" s="632">
        <v>4</v>
      </c>
      <c r="H1908" s="633">
        <v>1.3083000000000001E-3</v>
      </c>
      <c r="I1908" s="624">
        <v>0.25935739200000002</v>
      </c>
      <c r="J1908" s="625">
        <v>0.778072176</v>
      </c>
    </row>
    <row r="1909" spans="1:10" s="616" customFormat="1">
      <c r="A1909" s="629" t="s">
        <v>319</v>
      </c>
      <c r="B1909" s="630" t="s">
        <v>530</v>
      </c>
      <c r="C1909" s="630" t="s">
        <v>338</v>
      </c>
      <c r="D1909" s="629" t="s">
        <v>531</v>
      </c>
      <c r="E1909" s="630">
        <v>201501</v>
      </c>
      <c r="F1909" s="631">
        <v>8.56</v>
      </c>
      <c r="G1909" s="632">
        <v>4</v>
      </c>
      <c r="H1909" s="633">
        <v>1.3083000000000001E-3</v>
      </c>
      <c r="I1909" s="624">
        <v>4.4796192000000006E-2</v>
      </c>
      <c r="J1909" s="625">
        <v>0.13438857600000001</v>
      </c>
    </row>
    <row r="1910" spans="1:10" s="616" customFormat="1">
      <c r="A1910" s="629" t="s">
        <v>319</v>
      </c>
      <c r="B1910" s="630" t="s">
        <v>530</v>
      </c>
      <c r="C1910" s="630" t="s">
        <v>338</v>
      </c>
      <c r="D1910" s="629" t="s">
        <v>531</v>
      </c>
      <c r="E1910" s="630">
        <v>201501</v>
      </c>
      <c r="F1910" s="631">
        <v>-0.16</v>
      </c>
      <c r="G1910" s="632">
        <v>4</v>
      </c>
      <c r="H1910" s="633">
        <v>1.3083000000000001E-3</v>
      </c>
      <c r="I1910" s="624">
        <v>-8.373120000000001E-4</v>
      </c>
      <c r="J1910" s="625">
        <v>-2.5119360000000002E-3</v>
      </c>
    </row>
    <row r="1911" spans="1:10" s="616" customFormat="1">
      <c r="A1911" s="629" t="s">
        <v>319</v>
      </c>
      <c r="B1911" s="630" t="s">
        <v>532</v>
      </c>
      <c r="C1911" s="630" t="s">
        <v>338</v>
      </c>
      <c r="D1911" s="629" t="s">
        <v>533</v>
      </c>
      <c r="E1911" s="630">
        <v>201501</v>
      </c>
      <c r="F1911" s="631">
        <v>20.09</v>
      </c>
      <c r="G1911" s="632">
        <v>4</v>
      </c>
      <c r="H1911" s="633">
        <v>1.3083000000000001E-3</v>
      </c>
      <c r="I1911" s="624">
        <v>0.10513498800000001</v>
      </c>
      <c r="J1911" s="625">
        <v>0.31540496400000007</v>
      </c>
    </row>
    <row r="1912" spans="1:10" s="616" customFormat="1">
      <c r="A1912" s="629" t="s">
        <v>319</v>
      </c>
      <c r="B1912" s="630" t="s">
        <v>532</v>
      </c>
      <c r="C1912" s="630" t="s">
        <v>338</v>
      </c>
      <c r="D1912" s="629" t="s">
        <v>533</v>
      </c>
      <c r="E1912" s="630">
        <v>201501</v>
      </c>
      <c r="F1912" s="631">
        <v>21.6</v>
      </c>
      <c r="G1912" s="632">
        <v>4</v>
      </c>
      <c r="H1912" s="633">
        <v>1.3083000000000001E-3</v>
      </c>
      <c r="I1912" s="624">
        <v>0.11303712000000002</v>
      </c>
      <c r="J1912" s="625">
        <v>0.33911136000000008</v>
      </c>
    </row>
    <row r="1913" spans="1:10" s="616" customFormat="1">
      <c r="A1913" s="629" t="s">
        <v>319</v>
      </c>
      <c r="B1913" s="630" t="s">
        <v>534</v>
      </c>
      <c r="C1913" s="630" t="s">
        <v>338</v>
      </c>
      <c r="D1913" s="629" t="s">
        <v>535</v>
      </c>
      <c r="E1913" s="630">
        <v>201501</v>
      </c>
      <c r="F1913" s="631">
        <v>78.489999999999995</v>
      </c>
      <c r="G1913" s="632">
        <v>4</v>
      </c>
      <c r="H1913" s="633">
        <v>1.3083000000000001E-3</v>
      </c>
      <c r="I1913" s="624">
        <v>0.41075386800000002</v>
      </c>
      <c r="J1913" s="625">
        <v>1.2322616040000001</v>
      </c>
    </row>
    <row r="1914" spans="1:10" s="616" customFormat="1">
      <c r="A1914" s="629" t="s">
        <v>319</v>
      </c>
      <c r="B1914" s="630" t="s">
        <v>536</v>
      </c>
      <c r="C1914" s="630" t="s">
        <v>338</v>
      </c>
      <c r="D1914" s="629" t="s">
        <v>537</v>
      </c>
      <c r="E1914" s="630">
        <v>201501</v>
      </c>
      <c r="F1914" s="631">
        <v>64.28</v>
      </c>
      <c r="G1914" s="632">
        <v>4</v>
      </c>
      <c r="H1914" s="633">
        <v>1.3083000000000001E-3</v>
      </c>
      <c r="I1914" s="624">
        <v>0.33639009600000003</v>
      </c>
      <c r="J1914" s="625">
        <v>1.009170288</v>
      </c>
    </row>
    <row r="1915" spans="1:10" s="616" customFormat="1">
      <c r="A1915" s="629" t="s">
        <v>319</v>
      </c>
      <c r="B1915" s="630" t="s">
        <v>536</v>
      </c>
      <c r="C1915" s="630" t="s">
        <v>338</v>
      </c>
      <c r="D1915" s="629" t="s">
        <v>537</v>
      </c>
      <c r="E1915" s="630">
        <v>201501</v>
      </c>
      <c r="F1915" s="631">
        <v>1.8</v>
      </c>
      <c r="G1915" s="632">
        <v>4</v>
      </c>
      <c r="H1915" s="633">
        <v>1.3083000000000001E-3</v>
      </c>
      <c r="I1915" s="624">
        <v>9.419760000000001E-3</v>
      </c>
      <c r="J1915" s="625">
        <v>2.8259280000000005E-2</v>
      </c>
    </row>
    <row r="1916" spans="1:10" s="616" customFormat="1">
      <c r="A1916" s="629" t="s">
        <v>319</v>
      </c>
      <c r="B1916" s="630" t="s">
        <v>538</v>
      </c>
      <c r="C1916" s="630" t="s">
        <v>338</v>
      </c>
      <c r="D1916" s="629" t="s">
        <v>539</v>
      </c>
      <c r="E1916" s="630">
        <v>201501</v>
      </c>
      <c r="F1916" s="631">
        <v>-4.6500000000000004</v>
      </c>
      <c r="G1916" s="632">
        <v>4</v>
      </c>
      <c r="H1916" s="633">
        <v>1.3083000000000001E-3</v>
      </c>
      <c r="I1916" s="624">
        <v>-2.4334380000000003E-2</v>
      </c>
      <c r="J1916" s="625">
        <v>-7.3003140000000008E-2</v>
      </c>
    </row>
    <row r="1917" spans="1:10" s="616" customFormat="1">
      <c r="A1917" s="629" t="s">
        <v>319</v>
      </c>
      <c r="B1917" s="630" t="s">
        <v>538</v>
      </c>
      <c r="C1917" s="630" t="s">
        <v>338</v>
      </c>
      <c r="D1917" s="629" t="s">
        <v>539</v>
      </c>
      <c r="E1917" s="630">
        <v>201501</v>
      </c>
      <c r="F1917" s="631">
        <v>-0.34</v>
      </c>
      <c r="G1917" s="632">
        <v>4</v>
      </c>
      <c r="H1917" s="633">
        <v>1.3083000000000001E-3</v>
      </c>
      <c r="I1917" s="624">
        <v>-1.7792880000000002E-3</v>
      </c>
      <c r="J1917" s="625">
        <v>-5.3378640000000003E-3</v>
      </c>
    </row>
    <row r="1918" spans="1:10" s="616" customFormat="1">
      <c r="A1918" s="629" t="s">
        <v>319</v>
      </c>
      <c r="B1918" s="630" t="s">
        <v>540</v>
      </c>
      <c r="C1918" s="630" t="s">
        <v>338</v>
      </c>
      <c r="D1918" s="629" t="s">
        <v>541</v>
      </c>
      <c r="E1918" s="630">
        <v>201501</v>
      </c>
      <c r="F1918" s="631">
        <v>468.24</v>
      </c>
      <c r="G1918" s="632">
        <v>4</v>
      </c>
      <c r="H1918" s="633">
        <v>1.3083000000000001E-3</v>
      </c>
      <c r="I1918" s="624">
        <v>2.4503935680000004</v>
      </c>
      <c r="J1918" s="625">
        <v>7.3511807040000008</v>
      </c>
    </row>
    <row r="1919" spans="1:10" s="616" customFormat="1">
      <c r="A1919" s="629" t="s">
        <v>319</v>
      </c>
      <c r="B1919" s="630" t="s">
        <v>540</v>
      </c>
      <c r="C1919" s="630" t="s">
        <v>338</v>
      </c>
      <c r="D1919" s="629" t="s">
        <v>541</v>
      </c>
      <c r="E1919" s="630">
        <v>201501</v>
      </c>
      <c r="F1919" s="631">
        <v>35.89</v>
      </c>
      <c r="G1919" s="632">
        <v>4</v>
      </c>
      <c r="H1919" s="633">
        <v>1.3083000000000001E-3</v>
      </c>
      <c r="I1919" s="624">
        <v>0.187819548</v>
      </c>
      <c r="J1919" s="625">
        <v>0.56345864400000001</v>
      </c>
    </row>
    <row r="1920" spans="1:10" s="616" customFormat="1">
      <c r="A1920" s="629" t="s">
        <v>319</v>
      </c>
      <c r="B1920" s="630" t="s">
        <v>542</v>
      </c>
      <c r="C1920" s="630" t="s">
        <v>338</v>
      </c>
      <c r="D1920" s="629" t="s">
        <v>543</v>
      </c>
      <c r="E1920" s="630">
        <v>201501</v>
      </c>
      <c r="F1920" s="631">
        <v>113.95</v>
      </c>
      <c r="G1920" s="632">
        <v>4</v>
      </c>
      <c r="H1920" s="633">
        <v>1.3083000000000001E-3</v>
      </c>
      <c r="I1920" s="624">
        <v>0.59632314000000008</v>
      </c>
      <c r="J1920" s="625">
        <v>1.7889694200000004</v>
      </c>
    </row>
    <row r="1921" spans="1:10" s="616" customFormat="1">
      <c r="A1921" s="629" t="s">
        <v>319</v>
      </c>
      <c r="B1921" s="630" t="s">
        <v>542</v>
      </c>
      <c r="C1921" s="630" t="s">
        <v>338</v>
      </c>
      <c r="D1921" s="629" t="s">
        <v>543</v>
      </c>
      <c r="E1921" s="630">
        <v>201501</v>
      </c>
      <c r="F1921" s="631">
        <v>6.97</v>
      </c>
      <c r="G1921" s="632">
        <v>4</v>
      </c>
      <c r="H1921" s="633">
        <v>1.3083000000000001E-3</v>
      </c>
      <c r="I1921" s="624">
        <v>3.6475404000000003E-2</v>
      </c>
      <c r="J1921" s="625">
        <v>0.10942621200000001</v>
      </c>
    </row>
    <row r="1922" spans="1:10" s="616" customFormat="1">
      <c r="A1922" s="629" t="s">
        <v>319</v>
      </c>
      <c r="B1922" s="630" t="s">
        <v>544</v>
      </c>
      <c r="C1922" s="630" t="s">
        <v>338</v>
      </c>
      <c r="D1922" s="629" t="s">
        <v>545</v>
      </c>
      <c r="E1922" s="630">
        <v>201501</v>
      </c>
      <c r="F1922" s="631">
        <v>19.809999999999999</v>
      </c>
      <c r="G1922" s="632">
        <v>4</v>
      </c>
      <c r="H1922" s="633">
        <v>1.3083000000000001E-3</v>
      </c>
      <c r="I1922" s="624">
        <v>0.10366969199999999</v>
      </c>
      <c r="J1922" s="625">
        <v>0.311009076</v>
      </c>
    </row>
    <row r="1923" spans="1:10" s="616" customFormat="1">
      <c r="A1923" s="629" t="s">
        <v>319</v>
      </c>
      <c r="B1923" s="630" t="s">
        <v>544</v>
      </c>
      <c r="C1923" s="630" t="s">
        <v>338</v>
      </c>
      <c r="D1923" s="629" t="s">
        <v>545</v>
      </c>
      <c r="E1923" s="630">
        <v>201501</v>
      </c>
      <c r="F1923" s="631">
        <v>0.87</v>
      </c>
      <c r="G1923" s="632">
        <v>4</v>
      </c>
      <c r="H1923" s="633">
        <v>1.3083000000000001E-3</v>
      </c>
      <c r="I1923" s="624">
        <v>4.5528840000000001E-3</v>
      </c>
      <c r="J1923" s="625">
        <v>1.3658652E-2</v>
      </c>
    </row>
    <row r="1924" spans="1:10" s="616" customFormat="1">
      <c r="A1924" s="629" t="s">
        <v>319</v>
      </c>
      <c r="B1924" s="630" t="s">
        <v>546</v>
      </c>
      <c r="C1924" s="630" t="s">
        <v>338</v>
      </c>
      <c r="D1924" s="629" t="s">
        <v>547</v>
      </c>
      <c r="E1924" s="630">
        <v>201501</v>
      </c>
      <c r="F1924" s="631">
        <v>6.94</v>
      </c>
      <c r="G1924" s="632">
        <v>4</v>
      </c>
      <c r="H1924" s="633">
        <v>1.3083000000000001E-3</v>
      </c>
      <c r="I1924" s="624">
        <v>3.6318408000000003E-2</v>
      </c>
      <c r="J1924" s="625">
        <v>0.10895522400000002</v>
      </c>
    </row>
    <row r="1925" spans="1:10" s="616" customFormat="1">
      <c r="A1925" s="629" t="s">
        <v>319</v>
      </c>
      <c r="B1925" s="630" t="s">
        <v>546</v>
      </c>
      <c r="C1925" s="630" t="s">
        <v>338</v>
      </c>
      <c r="D1925" s="629" t="s">
        <v>547</v>
      </c>
      <c r="E1925" s="630">
        <v>201501</v>
      </c>
      <c r="F1925" s="631">
        <v>-0.19</v>
      </c>
      <c r="G1925" s="632">
        <v>4</v>
      </c>
      <c r="H1925" s="633">
        <v>1.3083000000000001E-3</v>
      </c>
      <c r="I1925" s="624">
        <v>-9.9430800000000017E-4</v>
      </c>
      <c r="J1925" s="625">
        <v>-2.9829240000000005E-3</v>
      </c>
    </row>
    <row r="1926" spans="1:10" s="616" customFormat="1">
      <c r="A1926" s="629" t="s">
        <v>319</v>
      </c>
      <c r="B1926" s="630" t="s">
        <v>548</v>
      </c>
      <c r="C1926" s="630" t="s">
        <v>338</v>
      </c>
      <c r="D1926" s="629" t="s">
        <v>549</v>
      </c>
      <c r="E1926" s="630">
        <v>201501</v>
      </c>
      <c r="F1926" s="631">
        <v>145.4</v>
      </c>
      <c r="G1926" s="632">
        <v>4</v>
      </c>
      <c r="H1926" s="633">
        <v>1.3083000000000001E-3</v>
      </c>
      <c r="I1926" s="624">
        <v>0.76090728000000007</v>
      </c>
      <c r="J1926" s="625">
        <v>2.2827218400000002</v>
      </c>
    </row>
    <row r="1927" spans="1:10" s="616" customFormat="1">
      <c r="A1927" s="629" t="s">
        <v>319</v>
      </c>
      <c r="B1927" s="630" t="s">
        <v>548</v>
      </c>
      <c r="C1927" s="630" t="s">
        <v>338</v>
      </c>
      <c r="D1927" s="629" t="s">
        <v>549</v>
      </c>
      <c r="E1927" s="630">
        <v>201501</v>
      </c>
      <c r="F1927" s="631">
        <v>5.45</v>
      </c>
      <c r="G1927" s="632">
        <v>4</v>
      </c>
      <c r="H1927" s="633">
        <v>1.3083000000000001E-3</v>
      </c>
      <c r="I1927" s="624">
        <v>2.8520940000000002E-2</v>
      </c>
      <c r="J1927" s="625">
        <v>8.5562820000000012E-2</v>
      </c>
    </row>
    <row r="1928" spans="1:10" s="616" customFormat="1">
      <c r="A1928" s="629" t="s">
        <v>319</v>
      </c>
      <c r="B1928" s="630" t="s">
        <v>550</v>
      </c>
      <c r="C1928" s="630" t="s">
        <v>335</v>
      </c>
      <c r="D1928" s="629" t="s">
        <v>551</v>
      </c>
      <c r="E1928" s="630">
        <v>201501</v>
      </c>
      <c r="F1928" s="631">
        <v>38.4</v>
      </c>
      <c r="G1928" s="632">
        <v>4</v>
      </c>
      <c r="H1928" s="633">
        <v>1.3083000000000001E-3</v>
      </c>
      <c r="I1928" s="624">
        <v>0.20095488</v>
      </c>
      <c r="J1928" s="625">
        <v>0.60286463999999995</v>
      </c>
    </row>
    <row r="1929" spans="1:10" s="616" customFormat="1">
      <c r="A1929" s="629" t="s">
        <v>319</v>
      </c>
      <c r="B1929" s="630" t="s">
        <v>550</v>
      </c>
      <c r="C1929" s="630" t="s">
        <v>335</v>
      </c>
      <c r="D1929" s="629" t="s">
        <v>551</v>
      </c>
      <c r="E1929" s="630">
        <v>201501</v>
      </c>
      <c r="F1929" s="631">
        <v>1.49</v>
      </c>
      <c r="G1929" s="632">
        <v>4</v>
      </c>
      <c r="H1929" s="633">
        <v>1.3083000000000001E-3</v>
      </c>
      <c r="I1929" s="624">
        <v>7.7974680000000001E-3</v>
      </c>
      <c r="J1929" s="625">
        <v>2.3392403999999999E-2</v>
      </c>
    </row>
    <row r="1930" spans="1:10" s="616" customFormat="1">
      <c r="A1930" s="629" t="s">
        <v>319</v>
      </c>
      <c r="B1930" s="630" t="s">
        <v>552</v>
      </c>
      <c r="C1930" s="630" t="s">
        <v>338</v>
      </c>
      <c r="D1930" s="629" t="s">
        <v>553</v>
      </c>
      <c r="E1930" s="630">
        <v>201501</v>
      </c>
      <c r="F1930" s="631">
        <v>-26.09</v>
      </c>
      <c r="G1930" s="632">
        <v>4</v>
      </c>
      <c r="H1930" s="633">
        <v>1.3083000000000001E-3</v>
      </c>
      <c r="I1930" s="624">
        <v>-0.136534188</v>
      </c>
      <c r="J1930" s="625">
        <v>-0.409602564</v>
      </c>
    </row>
    <row r="1931" spans="1:10" s="616" customFormat="1">
      <c r="A1931" s="629" t="s">
        <v>319</v>
      </c>
      <c r="B1931" s="630" t="s">
        <v>552</v>
      </c>
      <c r="C1931" s="630" t="s">
        <v>338</v>
      </c>
      <c r="D1931" s="629" t="s">
        <v>553</v>
      </c>
      <c r="E1931" s="630">
        <v>201501</v>
      </c>
      <c r="F1931" s="631">
        <v>-1.0900000000000001</v>
      </c>
      <c r="G1931" s="632">
        <v>4</v>
      </c>
      <c r="H1931" s="633">
        <v>1.3083000000000001E-3</v>
      </c>
      <c r="I1931" s="624">
        <v>-5.7041880000000007E-3</v>
      </c>
      <c r="J1931" s="625">
        <v>-1.7112564000000004E-2</v>
      </c>
    </row>
    <row r="1932" spans="1:10" s="616" customFormat="1">
      <c r="A1932" s="629" t="s">
        <v>319</v>
      </c>
      <c r="B1932" s="630" t="s">
        <v>554</v>
      </c>
      <c r="C1932" s="630" t="s">
        <v>338</v>
      </c>
      <c r="D1932" s="629" t="s">
        <v>555</v>
      </c>
      <c r="E1932" s="630">
        <v>201501</v>
      </c>
      <c r="F1932" s="631">
        <v>-55.58</v>
      </c>
      <c r="G1932" s="632">
        <v>4</v>
      </c>
      <c r="H1932" s="633">
        <v>1.3083000000000001E-3</v>
      </c>
      <c r="I1932" s="624">
        <v>-0.29086125600000001</v>
      </c>
      <c r="J1932" s="625">
        <v>-0.87258376800000004</v>
      </c>
    </row>
    <row r="1933" spans="1:10" s="616" customFormat="1">
      <c r="A1933" s="629" t="s">
        <v>319</v>
      </c>
      <c r="B1933" s="630" t="s">
        <v>554</v>
      </c>
      <c r="C1933" s="630" t="s">
        <v>338</v>
      </c>
      <c r="D1933" s="629" t="s">
        <v>555</v>
      </c>
      <c r="E1933" s="630">
        <v>201501</v>
      </c>
      <c r="F1933" s="631">
        <v>-2.54</v>
      </c>
      <c r="G1933" s="632">
        <v>4</v>
      </c>
      <c r="H1933" s="633">
        <v>1.3083000000000001E-3</v>
      </c>
      <c r="I1933" s="624">
        <v>-1.3292328000000001E-2</v>
      </c>
      <c r="J1933" s="625">
        <v>-3.9876984000000004E-2</v>
      </c>
    </row>
    <row r="1934" spans="1:10" s="616" customFormat="1">
      <c r="A1934" s="629" t="s">
        <v>319</v>
      </c>
      <c r="B1934" s="630" t="s">
        <v>556</v>
      </c>
      <c r="C1934" s="630" t="s">
        <v>338</v>
      </c>
      <c r="D1934" s="629" t="s">
        <v>557</v>
      </c>
      <c r="E1934" s="630">
        <v>201501</v>
      </c>
      <c r="F1934" s="631">
        <v>-4.33</v>
      </c>
      <c r="G1934" s="632">
        <v>4</v>
      </c>
      <c r="H1934" s="633">
        <v>1.3083000000000001E-3</v>
      </c>
      <c r="I1934" s="624">
        <v>-2.2659756000000003E-2</v>
      </c>
      <c r="J1934" s="625">
        <v>-6.7979268000000009E-2</v>
      </c>
    </row>
    <row r="1935" spans="1:10" s="616" customFormat="1">
      <c r="A1935" s="629" t="s">
        <v>319</v>
      </c>
      <c r="B1935" s="630" t="s">
        <v>556</v>
      </c>
      <c r="C1935" s="630" t="s">
        <v>338</v>
      </c>
      <c r="D1935" s="629" t="s">
        <v>557</v>
      </c>
      <c r="E1935" s="630">
        <v>201501</v>
      </c>
      <c r="F1935" s="631">
        <v>-0.01</v>
      </c>
      <c r="G1935" s="632">
        <v>4</v>
      </c>
      <c r="H1935" s="633">
        <v>1.3083000000000001E-3</v>
      </c>
      <c r="I1935" s="624">
        <v>-5.2332000000000006E-5</v>
      </c>
      <c r="J1935" s="625">
        <v>-1.5699600000000001E-4</v>
      </c>
    </row>
    <row r="1936" spans="1:10" s="616" customFormat="1">
      <c r="A1936" s="629" t="s">
        <v>319</v>
      </c>
      <c r="B1936" s="630" t="s">
        <v>704</v>
      </c>
      <c r="C1936" s="630" t="s">
        <v>338</v>
      </c>
      <c r="D1936" s="629" t="s">
        <v>705</v>
      </c>
      <c r="E1936" s="630">
        <v>201501</v>
      </c>
      <c r="F1936" s="631">
        <v>230542.97</v>
      </c>
      <c r="G1936" s="632">
        <v>4</v>
      </c>
      <c r="H1936" s="633">
        <v>1.3083000000000001E-3</v>
      </c>
      <c r="I1936" s="624">
        <v>1206.477470604</v>
      </c>
      <c r="J1936" s="625">
        <v>3619.4324118120003</v>
      </c>
    </row>
    <row r="1937" spans="1:10" s="616" customFormat="1">
      <c r="A1937" s="629" t="s">
        <v>319</v>
      </c>
      <c r="B1937" s="630" t="s">
        <v>704</v>
      </c>
      <c r="C1937" s="630" t="s">
        <v>338</v>
      </c>
      <c r="D1937" s="629" t="s">
        <v>705</v>
      </c>
      <c r="E1937" s="630">
        <v>201501</v>
      </c>
      <c r="F1937" s="631">
        <v>5697.84</v>
      </c>
      <c r="G1937" s="632">
        <v>4</v>
      </c>
      <c r="H1937" s="633">
        <v>1.3083000000000001E-3</v>
      </c>
      <c r="I1937" s="624">
        <v>29.817936288000002</v>
      </c>
      <c r="J1937" s="625">
        <v>89.45380886400001</v>
      </c>
    </row>
    <row r="1938" spans="1:10" s="616" customFormat="1">
      <c r="A1938" s="629" t="s">
        <v>326</v>
      </c>
      <c r="B1938" s="630" t="s">
        <v>558</v>
      </c>
      <c r="C1938" s="630" t="s">
        <v>338</v>
      </c>
      <c r="D1938" s="629" t="s">
        <v>559</v>
      </c>
      <c r="E1938" s="630">
        <v>201501</v>
      </c>
      <c r="F1938" s="631">
        <v>-46.98</v>
      </c>
      <c r="G1938" s="632">
        <v>4</v>
      </c>
      <c r="H1938" s="633">
        <v>1.1999999999999999E-3</v>
      </c>
      <c r="I1938" s="624">
        <v>-0.22550399999999995</v>
      </c>
      <c r="J1938" s="625">
        <v>-0.67651199999999989</v>
      </c>
    </row>
    <row r="1939" spans="1:10" s="616" customFormat="1">
      <c r="A1939" s="629" t="s">
        <v>319</v>
      </c>
      <c r="B1939" s="630" t="s">
        <v>558</v>
      </c>
      <c r="C1939" s="630" t="s">
        <v>338</v>
      </c>
      <c r="D1939" s="629" t="s">
        <v>559</v>
      </c>
      <c r="E1939" s="630">
        <v>201501</v>
      </c>
      <c r="F1939" s="631">
        <v>-1029.05</v>
      </c>
      <c r="G1939" s="632">
        <v>4</v>
      </c>
      <c r="H1939" s="633">
        <v>1.3083000000000001E-3</v>
      </c>
      <c r="I1939" s="624">
        <v>-5.3852244599999999</v>
      </c>
      <c r="J1939" s="625">
        <v>-16.15567338</v>
      </c>
    </row>
    <row r="1940" spans="1:10" s="616" customFormat="1">
      <c r="A1940" s="629" t="s">
        <v>319</v>
      </c>
      <c r="B1940" s="630" t="s">
        <v>558</v>
      </c>
      <c r="C1940" s="630" t="s">
        <v>338</v>
      </c>
      <c r="D1940" s="629" t="s">
        <v>559</v>
      </c>
      <c r="E1940" s="630">
        <v>201501</v>
      </c>
      <c r="F1940" s="631">
        <v>-8.1300000000000008</v>
      </c>
      <c r="G1940" s="632">
        <v>4</v>
      </c>
      <c r="H1940" s="633">
        <v>1.3083000000000001E-3</v>
      </c>
      <c r="I1940" s="624">
        <v>-4.254591600000001E-2</v>
      </c>
      <c r="J1940" s="625">
        <v>-0.12763774800000002</v>
      </c>
    </row>
    <row r="1941" spans="1:10" s="616" customFormat="1">
      <c r="A1941" s="629" t="s">
        <v>326</v>
      </c>
      <c r="B1941" s="630" t="s">
        <v>567</v>
      </c>
      <c r="C1941" s="630" t="s">
        <v>335</v>
      </c>
      <c r="D1941" s="629" t="s">
        <v>494</v>
      </c>
      <c r="E1941" s="630">
        <v>201501</v>
      </c>
      <c r="F1941" s="631">
        <v>-115.8</v>
      </c>
      <c r="G1941" s="632">
        <v>4</v>
      </c>
      <c r="H1941" s="633">
        <v>1.1999999999999999E-3</v>
      </c>
      <c r="I1941" s="624">
        <v>-0.55583999999999989</v>
      </c>
      <c r="J1941" s="625">
        <v>-1.6675199999999997</v>
      </c>
    </row>
    <row r="1942" spans="1:10" s="616" customFormat="1">
      <c r="A1942" s="629" t="s">
        <v>319</v>
      </c>
      <c r="B1942" s="630" t="s">
        <v>567</v>
      </c>
      <c r="C1942" s="630" t="s">
        <v>335</v>
      </c>
      <c r="D1942" s="629" t="s">
        <v>494</v>
      </c>
      <c r="E1942" s="630">
        <v>201501</v>
      </c>
      <c r="F1942" s="631">
        <v>-45.9</v>
      </c>
      <c r="G1942" s="632">
        <v>4</v>
      </c>
      <c r="H1942" s="633">
        <v>1.3083000000000001E-3</v>
      </c>
      <c r="I1942" s="624">
        <v>-0.24020388000000001</v>
      </c>
      <c r="J1942" s="625">
        <v>-0.72061164</v>
      </c>
    </row>
    <row r="1943" spans="1:10" s="616" customFormat="1">
      <c r="A1943" s="629" t="s">
        <v>319</v>
      </c>
      <c r="B1943" s="630" t="s">
        <v>567</v>
      </c>
      <c r="C1943" s="630" t="s">
        <v>335</v>
      </c>
      <c r="D1943" s="629" t="s">
        <v>494</v>
      </c>
      <c r="E1943" s="630">
        <v>201501</v>
      </c>
      <c r="F1943" s="631">
        <v>-33.9</v>
      </c>
      <c r="G1943" s="632">
        <v>4</v>
      </c>
      <c r="H1943" s="633">
        <v>1.3083000000000001E-3</v>
      </c>
      <c r="I1943" s="624">
        <v>-0.17740548</v>
      </c>
      <c r="J1943" s="625">
        <v>-0.53221644000000001</v>
      </c>
    </row>
    <row r="1944" spans="1:10" s="616" customFormat="1">
      <c r="A1944" s="629" t="s">
        <v>319</v>
      </c>
      <c r="B1944" s="630" t="s">
        <v>488</v>
      </c>
      <c r="C1944" s="630" t="s">
        <v>335</v>
      </c>
      <c r="D1944" s="629" t="s">
        <v>489</v>
      </c>
      <c r="E1944" s="630">
        <v>201501</v>
      </c>
      <c r="F1944" s="631">
        <v>154.57</v>
      </c>
      <c r="G1944" s="632">
        <v>4</v>
      </c>
      <c r="H1944" s="633">
        <v>1.3083000000000001E-3</v>
      </c>
      <c r="I1944" s="624">
        <v>0.80889572399999998</v>
      </c>
      <c r="J1944" s="625">
        <v>2.4266871719999998</v>
      </c>
    </row>
    <row r="1945" spans="1:10" s="616" customFormat="1">
      <c r="A1945" s="629" t="s">
        <v>319</v>
      </c>
      <c r="B1945" s="630" t="s">
        <v>488</v>
      </c>
      <c r="C1945" s="630" t="s">
        <v>335</v>
      </c>
      <c r="D1945" s="629" t="s">
        <v>489</v>
      </c>
      <c r="E1945" s="630">
        <v>201501</v>
      </c>
      <c r="F1945" s="631">
        <v>4.9000000000000004</v>
      </c>
      <c r="G1945" s="632">
        <v>4</v>
      </c>
      <c r="H1945" s="633">
        <v>1.3083000000000001E-3</v>
      </c>
      <c r="I1945" s="624">
        <v>2.5642680000000004E-2</v>
      </c>
      <c r="J1945" s="625">
        <v>7.6928040000000017E-2</v>
      </c>
    </row>
    <row r="1946" spans="1:10" s="616" customFormat="1">
      <c r="A1946" s="629" t="s">
        <v>319</v>
      </c>
      <c r="B1946" s="630" t="s">
        <v>560</v>
      </c>
      <c r="C1946" s="630" t="s">
        <v>335</v>
      </c>
      <c r="D1946" s="629" t="s">
        <v>561</v>
      </c>
      <c r="E1946" s="630">
        <v>201501</v>
      </c>
      <c r="F1946" s="631">
        <v>-139.06</v>
      </c>
      <c r="G1946" s="632">
        <v>4</v>
      </c>
      <c r="H1946" s="633">
        <v>1.3083000000000001E-3</v>
      </c>
      <c r="I1946" s="624">
        <v>-0.72772879200000007</v>
      </c>
      <c r="J1946" s="625">
        <v>-2.1831863760000001</v>
      </c>
    </row>
    <row r="1947" spans="1:10" s="616" customFormat="1">
      <c r="A1947" s="629" t="s">
        <v>319</v>
      </c>
      <c r="B1947" s="630" t="s">
        <v>560</v>
      </c>
      <c r="C1947" s="630" t="s">
        <v>335</v>
      </c>
      <c r="D1947" s="629" t="s">
        <v>561</v>
      </c>
      <c r="E1947" s="630">
        <v>201501</v>
      </c>
      <c r="F1947" s="631">
        <v>-9.26</v>
      </c>
      <c r="G1947" s="632">
        <v>4</v>
      </c>
      <c r="H1947" s="633">
        <v>1.3083000000000001E-3</v>
      </c>
      <c r="I1947" s="624">
        <v>-4.8459432000000004E-2</v>
      </c>
      <c r="J1947" s="625">
        <v>-0.14537829600000002</v>
      </c>
    </row>
    <row r="1948" spans="1:10" s="616" customFormat="1">
      <c r="A1948" s="629" t="s">
        <v>319</v>
      </c>
      <c r="B1948" s="630" t="s">
        <v>706</v>
      </c>
      <c r="C1948" s="630" t="s">
        <v>335</v>
      </c>
      <c r="D1948" s="629" t="s">
        <v>707</v>
      </c>
      <c r="E1948" s="630">
        <v>201501</v>
      </c>
      <c r="F1948" s="631">
        <v>793289.16</v>
      </c>
      <c r="G1948" s="632">
        <v>4</v>
      </c>
      <c r="H1948" s="633">
        <v>1.3083000000000001E-3</v>
      </c>
      <c r="I1948" s="624">
        <v>4151.4408321120009</v>
      </c>
      <c r="J1948" s="625">
        <v>12454.322496336003</v>
      </c>
    </row>
    <row r="1949" spans="1:10" s="616" customFormat="1">
      <c r="A1949" s="629" t="s">
        <v>319</v>
      </c>
      <c r="B1949" s="630" t="s">
        <v>706</v>
      </c>
      <c r="C1949" s="630" t="s">
        <v>335</v>
      </c>
      <c r="D1949" s="629" t="s">
        <v>707</v>
      </c>
      <c r="E1949" s="630">
        <v>201501</v>
      </c>
      <c r="F1949" s="631">
        <v>167042.68</v>
      </c>
      <c r="G1949" s="632">
        <v>4</v>
      </c>
      <c r="H1949" s="633">
        <v>1.3083000000000001E-3</v>
      </c>
      <c r="I1949" s="624">
        <v>874.16775297599997</v>
      </c>
      <c r="J1949" s="625">
        <v>2622.5032589279999</v>
      </c>
    </row>
    <row r="1950" spans="1:10" s="616" customFormat="1">
      <c r="A1950" s="629" t="s">
        <v>326</v>
      </c>
      <c r="B1950" s="630" t="s">
        <v>461</v>
      </c>
      <c r="C1950" s="630" t="s">
        <v>335</v>
      </c>
      <c r="D1950" s="629" t="s">
        <v>462</v>
      </c>
      <c r="E1950" s="630">
        <v>201501</v>
      </c>
      <c r="F1950" s="631">
        <v>2.31</v>
      </c>
      <c r="G1950" s="632">
        <v>4</v>
      </c>
      <c r="H1950" s="633">
        <v>1.1999999999999999E-3</v>
      </c>
      <c r="I1950" s="624">
        <v>1.1087999999999999E-2</v>
      </c>
      <c r="J1950" s="625">
        <v>3.3263999999999995E-2</v>
      </c>
    </row>
    <row r="1951" spans="1:10" s="616" customFormat="1">
      <c r="A1951" s="629" t="s">
        <v>319</v>
      </c>
      <c r="B1951" s="630" t="s">
        <v>461</v>
      </c>
      <c r="C1951" s="630" t="s">
        <v>335</v>
      </c>
      <c r="D1951" s="629" t="s">
        <v>462</v>
      </c>
      <c r="E1951" s="630">
        <v>201501</v>
      </c>
      <c r="F1951" s="631">
        <v>344.55</v>
      </c>
      <c r="G1951" s="632">
        <v>4</v>
      </c>
      <c r="H1951" s="633">
        <v>1.3083000000000001E-3</v>
      </c>
      <c r="I1951" s="624">
        <v>1.8030990600000001</v>
      </c>
      <c r="J1951" s="625">
        <v>5.4092971800000003</v>
      </c>
    </row>
    <row r="1952" spans="1:10" s="616" customFormat="1">
      <c r="A1952" s="629" t="s">
        <v>319</v>
      </c>
      <c r="B1952" s="630" t="s">
        <v>461</v>
      </c>
      <c r="C1952" s="630" t="s">
        <v>335</v>
      </c>
      <c r="D1952" s="629" t="s">
        <v>462</v>
      </c>
      <c r="E1952" s="630">
        <v>201501</v>
      </c>
      <c r="F1952" s="631">
        <v>9.4</v>
      </c>
      <c r="G1952" s="632">
        <v>4</v>
      </c>
      <c r="H1952" s="633">
        <v>1.3083000000000001E-3</v>
      </c>
      <c r="I1952" s="624">
        <v>4.9192080000000006E-2</v>
      </c>
      <c r="J1952" s="625">
        <v>0.14757624000000003</v>
      </c>
    </row>
    <row r="1953" spans="1:10" s="616" customFormat="1">
      <c r="A1953" s="629" t="s">
        <v>319</v>
      </c>
      <c r="B1953" s="630" t="s">
        <v>568</v>
      </c>
      <c r="C1953" s="630" t="s">
        <v>335</v>
      </c>
      <c r="D1953" s="629" t="s">
        <v>495</v>
      </c>
      <c r="E1953" s="630">
        <v>201501</v>
      </c>
      <c r="F1953" s="631">
        <v>15.48</v>
      </c>
      <c r="G1953" s="632">
        <v>4</v>
      </c>
      <c r="H1953" s="633">
        <v>1.3083000000000001E-3</v>
      </c>
      <c r="I1953" s="624">
        <v>8.1009936000000005E-2</v>
      </c>
      <c r="J1953" s="625">
        <v>0.24302980800000001</v>
      </c>
    </row>
    <row r="1954" spans="1:10" s="616" customFormat="1">
      <c r="A1954" s="629" t="s">
        <v>319</v>
      </c>
      <c r="B1954" s="630" t="s">
        <v>568</v>
      </c>
      <c r="C1954" s="630" t="s">
        <v>335</v>
      </c>
      <c r="D1954" s="629" t="s">
        <v>495</v>
      </c>
      <c r="E1954" s="630">
        <v>201501</v>
      </c>
      <c r="F1954" s="631">
        <v>0.69</v>
      </c>
      <c r="G1954" s="632">
        <v>4</v>
      </c>
      <c r="H1954" s="633">
        <v>1.3083000000000001E-3</v>
      </c>
      <c r="I1954" s="624">
        <v>3.6109079999999999E-3</v>
      </c>
      <c r="J1954" s="625">
        <v>1.0832724E-2</v>
      </c>
    </row>
    <row r="1955" spans="1:10" s="616" customFormat="1">
      <c r="A1955" s="629" t="s">
        <v>319</v>
      </c>
      <c r="B1955" s="630" t="s">
        <v>490</v>
      </c>
      <c r="C1955" s="630" t="s">
        <v>335</v>
      </c>
      <c r="D1955" s="629" t="s">
        <v>491</v>
      </c>
      <c r="E1955" s="630">
        <v>201501</v>
      </c>
      <c r="F1955" s="631">
        <v>96.43</v>
      </c>
      <c r="G1955" s="632">
        <v>4</v>
      </c>
      <c r="H1955" s="633">
        <v>1.3083000000000001E-3</v>
      </c>
      <c r="I1955" s="624">
        <v>0.50463747600000008</v>
      </c>
      <c r="J1955" s="625">
        <v>1.5139124280000003</v>
      </c>
    </row>
    <row r="1956" spans="1:10" s="616" customFormat="1">
      <c r="A1956" s="629" t="s">
        <v>319</v>
      </c>
      <c r="B1956" s="630" t="s">
        <v>490</v>
      </c>
      <c r="C1956" s="630" t="s">
        <v>335</v>
      </c>
      <c r="D1956" s="629" t="s">
        <v>491</v>
      </c>
      <c r="E1956" s="630">
        <v>201501</v>
      </c>
      <c r="F1956" s="631">
        <v>8.35</v>
      </c>
      <c r="G1956" s="632">
        <v>4</v>
      </c>
      <c r="H1956" s="633">
        <v>1.3083000000000001E-3</v>
      </c>
      <c r="I1956" s="624">
        <v>4.3697220000000002E-2</v>
      </c>
      <c r="J1956" s="625">
        <v>0.13109166</v>
      </c>
    </row>
    <row r="1957" spans="1:10" s="616" customFormat="1">
      <c r="A1957" s="629" t="s">
        <v>319</v>
      </c>
      <c r="B1957" s="630" t="s">
        <v>708</v>
      </c>
      <c r="C1957" s="630" t="s">
        <v>335</v>
      </c>
      <c r="D1957" s="629" t="s">
        <v>709</v>
      </c>
      <c r="E1957" s="630">
        <v>201501</v>
      </c>
      <c r="F1957" s="631">
        <v>553823.22</v>
      </c>
      <c r="G1957" s="632">
        <v>4</v>
      </c>
      <c r="H1957" s="633">
        <v>1.3083000000000001E-3</v>
      </c>
      <c r="I1957" s="624">
        <v>2898.2676749040002</v>
      </c>
      <c r="J1957" s="625">
        <v>8694.8030247120005</v>
      </c>
    </row>
    <row r="1958" spans="1:10" s="616" customFormat="1">
      <c r="A1958" s="629" t="s">
        <v>319</v>
      </c>
      <c r="B1958" s="630" t="s">
        <v>708</v>
      </c>
      <c r="C1958" s="630" t="s">
        <v>335</v>
      </c>
      <c r="D1958" s="629" t="s">
        <v>709</v>
      </c>
      <c r="E1958" s="630">
        <v>201501</v>
      </c>
      <c r="F1958" s="631">
        <v>19742.150000000001</v>
      </c>
      <c r="G1958" s="632">
        <v>4</v>
      </c>
      <c r="H1958" s="633">
        <v>1.3083000000000001E-3</v>
      </c>
      <c r="I1958" s="624">
        <v>103.31461938000001</v>
      </c>
      <c r="J1958" s="625">
        <v>309.94385814000003</v>
      </c>
    </row>
    <row r="1959" spans="1:10" s="616" customFormat="1">
      <c r="A1959" s="629" t="s">
        <v>326</v>
      </c>
      <c r="B1959" s="630" t="s">
        <v>710</v>
      </c>
      <c r="C1959" s="630" t="s">
        <v>335</v>
      </c>
      <c r="D1959" s="629" t="s">
        <v>711</v>
      </c>
      <c r="E1959" s="630">
        <v>201501</v>
      </c>
      <c r="F1959" s="631">
        <v>37439.93</v>
      </c>
      <c r="G1959" s="632">
        <v>4</v>
      </c>
      <c r="H1959" s="633">
        <v>1.1999999999999999E-3</v>
      </c>
      <c r="I1959" s="624">
        <v>179.71166399999998</v>
      </c>
      <c r="J1959" s="625">
        <v>539.13499200000001</v>
      </c>
    </row>
    <row r="1960" spans="1:10" s="616" customFormat="1">
      <c r="A1960" s="629" t="s">
        <v>319</v>
      </c>
      <c r="B1960" s="630" t="s">
        <v>710</v>
      </c>
      <c r="C1960" s="630" t="s">
        <v>335</v>
      </c>
      <c r="D1960" s="629" t="s">
        <v>711</v>
      </c>
      <c r="E1960" s="630">
        <v>201501</v>
      </c>
      <c r="F1960" s="631">
        <v>440207.45</v>
      </c>
      <c r="G1960" s="632">
        <v>4</v>
      </c>
      <c r="H1960" s="633">
        <v>1.3083000000000001E-3</v>
      </c>
      <c r="I1960" s="624">
        <v>2303.6936273400001</v>
      </c>
      <c r="J1960" s="625">
        <v>6911.08088202</v>
      </c>
    </row>
    <row r="1961" spans="1:10" s="616" customFormat="1">
      <c r="A1961" s="629" t="s">
        <v>319</v>
      </c>
      <c r="B1961" s="630" t="s">
        <v>710</v>
      </c>
      <c r="C1961" s="630" t="s">
        <v>335</v>
      </c>
      <c r="D1961" s="629" t="s">
        <v>711</v>
      </c>
      <c r="E1961" s="630">
        <v>201501</v>
      </c>
      <c r="F1961" s="631">
        <v>12680.83</v>
      </c>
      <c r="G1961" s="632">
        <v>4</v>
      </c>
      <c r="H1961" s="633">
        <v>1.3083000000000001E-3</v>
      </c>
      <c r="I1961" s="624">
        <v>66.361319555999998</v>
      </c>
      <c r="J1961" s="625">
        <v>199.08395866799998</v>
      </c>
    </row>
    <row r="1962" spans="1:10" s="616" customFormat="1">
      <c r="A1962" s="629" t="s">
        <v>319</v>
      </c>
      <c r="B1962" s="630" t="s">
        <v>562</v>
      </c>
      <c r="C1962" s="630" t="s">
        <v>335</v>
      </c>
      <c r="D1962" s="629" t="s">
        <v>563</v>
      </c>
      <c r="E1962" s="630">
        <v>201501</v>
      </c>
      <c r="F1962" s="631">
        <v>-77.72</v>
      </c>
      <c r="G1962" s="632">
        <v>4</v>
      </c>
      <c r="H1962" s="633">
        <v>1.3083000000000001E-3</v>
      </c>
      <c r="I1962" s="624">
        <v>-0.40672430400000004</v>
      </c>
      <c r="J1962" s="625">
        <v>-1.2201729120000002</v>
      </c>
    </row>
    <row r="1963" spans="1:10" s="616" customFormat="1">
      <c r="A1963" s="629" t="s">
        <v>319</v>
      </c>
      <c r="B1963" s="630" t="s">
        <v>562</v>
      </c>
      <c r="C1963" s="630" t="s">
        <v>335</v>
      </c>
      <c r="D1963" s="629" t="s">
        <v>563</v>
      </c>
      <c r="E1963" s="630">
        <v>201501</v>
      </c>
      <c r="F1963" s="631">
        <v>-0.46</v>
      </c>
      <c r="G1963" s="632">
        <v>4</v>
      </c>
      <c r="H1963" s="633">
        <v>1.3083000000000001E-3</v>
      </c>
      <c r="I1963" s="624">
        <v>-2.4072720000000002E-3</v>
      </c>
      <c r="J1963" s="625">
        <v>-7.2218160000000007E-3</v>
      </c>
    </row>
    <row r="1964" spans="1:10" s="616" customFormat="1">
      <c r="A1964" s="629" t="s">
        <v>319</v>
      </c>
      <c r="B1964" s="630" t="s">
        <v>712</v>
      </c>
      <c r="C1964" s="630" t="s">
        <v>335</v>
      </c>
      <c r="D1964" s="629" t="s">
        <v>713</v>
      </c>
      <c r="E1964" s="630">
        <v>201501</v>
      </c>
      <c r="F1964" s="631">
        <v>496381.11</v>
      </c>
      <c r="G1964" s="632">
        <v>4</v>
      </c>
      <c r="H1964" s="633">
        <v>1.3083000000000001E-3</v>
      </c>
      <c r="I1964" s="624">
        <v>2597.6616248519999</v>
      </c>
      <c r="J1964" s="625">
        <v>7792.9848745559993</v>
      </c>
    </row>
    <row r="1965" spans="1:10" s="616" customFormat="1">
      <c r="A1965" s="629" t="s">
        <v>319</v>
      </c>
      <c r="B1965" s="630" t="s">
        <v>712</v>
      </c>
      <c r="C1965" s="630" t="s">
        <v>335</v>
      </c>
      <c r="D1965" s="629" t="s">
        <v>713</v>
      </c>
      <c r="E1965" s="630">
        <v>201501</v>
      </c>
      <c r="F1965" s="631">
        <v>20111.22</v>
      </c>
      <c r="G1965" s="632">
        <v>4</v>
      </c>
      <c r="H1965" s="633">
        <v>1.3083000000000001E-3</v>
      </c>
      <c r="I1965" s="624">
        <v>105.24603650400002</v>
      </c>
      <c r="J1965" s="625">
        <v>315.73810951200005</v>
      </c>
    </row>
    <row r="1966" spans="1:10" s="616" customFormat="1">
      <c r="A1966" s="629" t="s">
        <v>319</v>
      </c>
      <c r="B1966" s="630" t="s">
        <v>714</v>
      </c>
      <c r="C1966" s="630" t="s">
        <v>335</v>
      </c>
      <c r="D1966" s="629" t="s">
        <v>715</v>
      </c>
      <c r="E1966" s="630">
        <v>201501</v>
      </c>
      <c r="F1966" s="631">
        <v>932314.95</v>
      </c>
      <c r="G1966" s="632">
        <v>4</v>
      </c>
      <c r="H1966" s="633">
        <v>1.3083000000000001E-3</v>
      </c>
      <c r="I1966" s="624">
        <v>4878.9905963399997</v>
      </c>
      <c r="J1966" s="625">
        <v>14636.971789019999</v>
      </c>
    </row>
    <row r="1967" spans="1:10" s="616" customFormat="1">
      <c r="A1967" s="629" t="s">
        <v>319</v>
      </c>
      <c r="B1967" s="630" t="s">
        <v>714</v>
      </c>
      <c r="C1967" s="630" t="s">
        <v>335</v>
      </c>
      <c r="D1967" s="629" t="s">
        <v>715</v>
      </c>
      <c r="E1967" s="630">
        <v>201501</v>
      </c>
      <c r="F1967" s="631">
        <v>49717.31</v>
      </c>
      <c r="G1967" s="632">
        <v>4</v>
      </c>
      <c r="H1967" s="633">
        <v>1.3083000000000001E-3</v>
      </c>
      <c r="I1967" s="624">
        <v>260.18062669200003</v>
      </c>
      <c r="J1967" s="625">
        <v>780.5418800760001</v>
      </c>
    </row>
    <row r="1968" spans="1:10" s="616" customFormat="1">
      <c r="A1968" s="629" t="s">
        <v>319</v>
      </c>
      <c r="B1968" s="630" t="s">
        <v>564</v>
      </c>
      <c r="C1968" s="630" t="s">
        <v>335</v>
      </c>
      <c r="D1968" s="629" t="s">
        <v>565</v>
      </c>
      <c r="E1968" s="630">
        <v>201501</v>
      </c>
      <c r="F1968" s="631">
        <v>-271.22000000000003</v>
      </c>
      <c r="G1968" s="632">
        <v>4</v>
      </c>
      <c r="H1968" s="633">
        <v>1.3083000000000001E-3</v>
      </c>
      <c r="I1968" s="624">
        <v>-1.4193485040000002</v>
      </c>
      <c r="J1968" s="625">
        <v>-4.2580455120000007</v>
      </c>
    </row>
    <row r="1969" spans="1:10" s="616" customFormat="1">
      <c r="A1969" s="629" t="s">
        <v>319</v>
      </c>
      <c r="B1969" s="630" t="s">
        <v>564</v>
      </c>
      <c r="C1969" s="630" t="s">
        <v>335</v>
      </c>
      <c r="D1969" s="629" t="s">
        <v>565</v>
      </c>
      <c r="E1969" s="630">
        <v>201501</v>
      </c>
      <c r="F1969" s="631">
        <v>-11.72</v>
      </c>
      <c r="G1969" s="632">
        <v>4</v>
      </c>
      <c r="H1969" s="633">
        <v>1.3083000000000001E-3</v>
      </c>
      <c r="I1969" s="624">
        <v>-6.1333104000000006E-2</v>
      </c>
      <c r="J1969" s="625">
        <v>-0.18399931200000003</v>
      </c>
    </row>
    <row r="1970" spans="1:10" s="616" customFormat="1">
      <c r="A1970" s="629" t="s">
        <v>319</v>
      </c>
      <c r="B1970" s="630" t="s">
        <v>569</v>
      </c>
      <c r="C1970" s="630" t="s">
        <v>335</v>
      </c>
      <c r="D1970" s="629" t="s">
        <v>496</v>
      </c>
      <c r="E1970" s="630">
        <v>201501</v>
      </c>
      <c r="F1970" s="631">
        <v>0.11</v>
      </c>
      <c r="G1970" s="632">
        <v>4</v>
      </c>
      <c r="H1970" s="633">
        <v>1.3083000000000001E-3</v>
      </c>
      <c r="I1970" s="624">
        <v>5.7565200000000006E-4</v>
      </c>
      <c r="J1970" s="625">
        <v>1.7269560000000002E-3</v>
      </c>
    </row>
    <row r="1971" spans="1:10" s="616" customFormat="1">
      <c r="A1971" s="629" t="s">
        <v>319</v>
      </c>
      <c r="B1971" s="630" t="s">
        <v>569</v>
      </c>
      <c r="C1971" s="630" t="s">
        <v>335</v>
      </c>
      <c r="D1971" s="629" t="s">
        <v>496</v>
      </c>
      <c r="E1971" s="630">
        <v>201501</v>
      </c>
      <c r="F1971" s="631">
        <v>-0.26</v>
      </c>
      <c r="G1971" s="632">
        <v>4</v>
      </c>
      <c r="H1971" s="633">
        <v>1.3083000000000001E-3</v>
      </c>
      <c r="I1971" s="624">
        <v>-1.3606320000000001E-3</v>
      </c>
      <c r="J1971" s="625">
        <v>-4.0818959999999998E-3</v>
      </c>
    </row>
    <row r="1972" spans="1:10" s="616" customFormat="1">
      <c r="A1972" s="629" t="s">
        <v>319</v>
      </c>
      <c r="B1972" s="630" t="s">
        <v>716</v>
      </c>
      <c r="C1972" s="630" t="s">
        <v>335</v>
      </c>
      <c r="D1972" s="629" t="s">
        <v>717</v>
      </c>
      <c r="E1972" s="630">
        <v>201501</v>
      </c>
      <c r="F1972" s="631">
        <v>371938.07</v>
      </c>
      <c r="G1972" s="632">
        <v>4</v>
      </c>
      <c r="H1972" s="633">
        <v>1.3083000000000001E-3</v>
      </c>
      <c r="I1972" s="624">
        <v>1946.4263079240002</v>
      </c>
      <c r="J1972" s="625">
        <v>5839.2789237720008</v>
      </c>
    </row>
    <row r="1973" spans="1:10" s="616" customFormat="1">
      <c r="A1973" s="629" t="s">
        <v>319</v>
      </c>
      <c r="B1973" s="630" t="s">
        <v>716</v>
      </c>
      <c r="C1973" s="630" t="s">
        <v>335</v>
      </c>
      <c r="D1973" s="629" t="s">
        <v>717</v>
      </c>
      <c r="E1973" s="630">
        <v>201501</v>
      </c>
      <c r="F1973" s="631">
        <v>60319.69</v>
      </c>
      <c r="G1973" s="632">
        <v>4</v>
      </c>
      <c r="H1973" s="633">
        <v>1.3083000000000001E-3</v>
      </c>
      <c r="I1973" s="624">
        <v>315.66500170800003</v>
      </c>
      <c r="J1973" s="625">
        <v>946.99500512400004</v>
      </c>
    </row>
    <row r="1974" spans="1:10" s="616" customFormat="1">
      <c r="A1974" s="629" t="s">
        <v>319</v>
      </c>
      <c r="B1974" s="630" t="s">
        <v>718</v>
      </c>
      <c r="C1974" s="630" t="s">
        <v>335</v>
      </c>
      <c r="D1974" s="629" t="s">
        <v>719</v>
      </c>
      <c r="E1974" s="630">
        <v>201501</v>
      </c>
      <c r="F1974" s="631">
        <v>685693.47</v>
      </c>
      <c r="G1974" s="632">
        <v>4</v>
      </c>
      <c r="H1974" s="633">
        <v>1.3083000000000001E-3</v>
      </c>
      <c r="I1974" s="624">
        <v>3588.3710672040002</v>
      </c>
      <c r="J1974" s="625">
        <v>10765.113201612001</v>
      </c>
    </row>
    <row r="1975" spans="1:10" s="616" customFormat="1">
      <c r="A1975" s="629" t="s">
        <v>319</v>
      </c>
      <c r="B1975" s="630" t="s">
        <v>718</v>
      </c>
      <c r="C1975" s="630" t="s">
        <v>335</v>
      </c>
      <c r="D1975" s="629" t="s">
        <v>719</v>
      </c>
      <c r="E1975" s="630">
        <v>201501</v>
      </c>
      <c r="F1975" s="631">
        <v>41195.879999999997</v>
      </c>
      <c r="G1975" s="632">
        <v>4</v>
      </c>
      <c r="H1975" s="633">
        <v>1.3083000000000001E-3</v>
      </c>
      <c r="I1975" s="624">
        <v>215.58627921600001</v>
      </c>
      <c r="J1975" s="625">
        <v>646.75883764800005</v>
      </c>
    </row>
    <row r="1976" spans="1:10" s="616" customFormat="1">
      <c r="A1976" s="629" t="s">
        <v>319</v>
      </c>
      <c r="B1976" s="630" t="s">
        <v>720</v>
      </c>
      <c r="C1976" s="630" t="s">
        <v>338</v>
      </c>
      <c r="D1976" s="629" t="s">
        <v>721</v>
      </c>
      <c r="E1976" s="630">
        <v>201501</v>
      </c>
      <c r="F1976" s="631">
        <v>36879.39</v>
      </c>
      <c r="G1976" s="632">
        <v>4</v>
      </c>
      <c r="H1976" s="633">
        <v>1.3083000000000001E-3</v>
      </c>
      <c r="I1976" s="624">
        <v>192.99722374800001</v>
      </c>
      <c r="J1976" s="625">
        <v>578.99167124400003</v>
      </c>
    </row>
    <row r="1977" spans="1:10" s="616" customFormat="1">
      <c r="A1977" s="629" t="s">
        <v>319</v>
      </c>
      <c r="B1977" s="630" t="s">
        <v>720</v>
      </c>
      <c r="C1977" s="630" t="s">
        <v>338</v>
      </c>
      <c r="D1977" s="629" t="s">
        <v>721</v>
      </c>
      <c r="E1977" s="630">
        <v>201501</v>
      </c>
      <c r="F1977" s="631">
        <v>2180.25</v>
      </c>
      <c r="G1977" s="632">
        <v>4</v>
      </c>
      <c r="H1977" s="633">
        <v>1.3083000000000001E-3</v>
      </c>
      <c r="I1977" s="624">
        <v>11.4096843</v>
      </c>
      <c r="J1977" s="625">
        <v>34.229052899999999</v>
      </c>
    </row>
    <row r="1978" spans="1:10" s="616" customFormat="1">
      <c r="A1978" s="629" t="s">
        <v>319</v>
      </c>
      <c r="B1978" s="630" t="s">
        <v>336</v>
      </c>
      <c r="C1978" s="630" t="s">
        <v>335</v>
      </c>
      <c r="D1978" s="629" t="s">
        <v>337</v>
      </c>
      <c r="E1978" s="630">
        <v>201502</v>
      </c>
      <c r="F1978" s="631">
        <v>8.64</v>
      </c>
      <c r="G1978" s="632">
        <v>3</v>
      </c>
      <c r="H1978" s="633">
        <v>1.3083000000000001E-3</v>
      </c>
      <c r="I1978" s="624">
        <v>3.3911136000000001E-2</v>
      </c>
      <c r="J1978" s="625">
        <v>0.13564454400000003</v>
      </c>
    </row>
    <row r="1979" spans="1:10" s="616" customFormat="1">
      <c r="A1979" s="629" t="s">
        <v>319</v>
      </c>
      <c r="B1979" s="630" t="s">
        <v>497</v>
      </c>
      <c r="C1979" s="630" t="s">
        <v>338</v>
      </c>
      <c r="D1979" s="629" t="s">
        <v>498</v>
      </c>
      <c r="E1979" s="630">
        <v>201502</v>
      </c>
      <c r="F1979" s="631">
        <v>-3.16</v>
      </c>
      <c r="G1979" s="632">
        <v>3</v>
      </c>
      <c r="H1979" s="633">
        <v>1.3083000000000001E-3</v>
      </c>
      <c r="I1979" s="624">
        <v>-1.2402684000000001E-2</v>
      </c>
      <c r="J1979" s="625">
        <v>-4.9610736000000002E-2</v>
      </c>
    </row>
    <row r="1980" spans="1:10" s="616" customFormat="1">
      <c r="A1980" s="629" t="s">
        <v>319</v>
      </c>
      <c r="B1980" s="630" t="s">
        <v>577</v>
      </c>
      <c r="C1980" s="630" t="s">
        <v>338</v>
      </c>
      <c r="D1980" s="629" t="s">
        <v>578</v>
      </c>
      <c r="E1980" s="630">
        <v>201502</v>
      </c>
      <c r="F1980" s="631">
        <v>-4173.84</v>
      </c>
      <c r="G1980" s="632">
        <v>3</v>
      </c>
      <c r="H1980" s="633">
        <v>1.3083000000000001E-3</v>
      </c>
      <c r="I1980" s="624">
        <v>-16.381904616</v>
      </c>
      <c r="J1980" s="625">
        <v>-65.527618464000014</v>
      </c>
    </row>
    <row r="1981" spans="1:10" s="616" customFormat="1">
      <c r="A1981" s="629" t="s">
        <v>319</v>
      </c>
      <c r="B1981" s="630" t="s">
        <v>463</v>
      </c>
      <c r="C1981" s="630" t="s">
        <v>338</v>
      </c>
      <c r="D1981" s="629" t="s">
        <v>464</v>
      </c>
      <c r="E1981" s="630">
        <v>201502</v>
      </c>
      <c r="F1981" s="631">
        <v>4652.2</v>
      </c>
      <c r="G1981" s="632">
        <v>3</v>
      </c>
      <c r="H1981" s="633">
        <v>1.3083000000000001E-3</v>
      </c>
      <c r="I1981" s="624">
        <v>18.259419779999998</v>
      </c>
      <c r="J1981" s="625">
        <v>73.037679120000007</v>
      </c>
    </row>
    <row r="1982" spans="1:10" s="616" customFormat="1">
      <c r="A1982" s="629" t="s">
        <v>319</v>
      </c>
      <c r="B1982" s="630" t="s">
        <v>465</v>
      </c>
      <c r="C1982" s="630" t="s">
        <v>338</v>
      </c>
      <c r="D1982" s="629" t="s">
        <v>466</v>
      </c>
      <c r="E1982" s="630">
        <v>201502</v>
      </c>
      <c r="F1982" s="631">
        <v>0.01</v>
      </c>
      <c r="G1982" s="632">
        <v>3</v>
      </c>
      <c r="H1982" s="633">
        <v>1.3083000000000001E-3</v>
      </c>
      <c r="I1982" s="624">
        <v>3.9249000000000003E-5</v>
      </c>
      <c r="J1982" s="625">
        <v>1.5699600000000001E-4</v>
      </c>
    </row>
    <row r="1983" spans="1:10" s="616" customFormat="1">
      <c r="A1983" s="629" t="s">
        <v>319</v>
      </c>
      <c r="B1983" s="630" t="s">
        <v>566</v>
      </c>
      <c r="C1983" s="630" t="s">
        <v>338</v>
      </c>
      <c r="D1983" s="629" t="s">
        <v>1269</v>
      </c>
      <c r="E1983" s="630">
        <v>201502</v>
      </c>
      <c r="F1983" s="631">
        <v>5.14</v>
      </c>
      <c r="G1983" s="632">
        <v>3</v>
      </c>
      <c r="H1983" s="633">
        <v>1.3083000000000001E-3</v>
      </c>
      <c r="I1983" s="624">
        <v>2.0173985999999998E-2</v>
      </c>
      <c r="J1983" s="625">
        <v>8.0695944000000006E-2</v>
      </c>
    </row>
    <row r="1984" spans="1:10" s="616" customFormat="1">
      <c r="A1984" s="629" t="s">
        <v>319</v>
      </c>
      <c r="B1984" s="630" t="s">
        <v>453</v>
      </c>
      <c r="C1984" s="630" t="s">
        <v>338</v>
      </c>
      <c r="D1984" s="629" t="s">
        <v>454</v>
      </c>
      <c r="E1984" s="630">
        <v>201502</v>
      </c>
      <c r="F1984" s="631">
        <v>-34.9</v>
      </c>
      <c r="G1984" s="632">
        <v>3</v>
      </c>
      <c r="H1984" s="633">
        <v>1.3083000000000001E-3</v>
      </c>
      <c r="I1984" s="624">
        <v>-0.13697900999999998</v>
      </c>
      <c r="J1984" s="625">
        <v>-0.54791604000000005</v>
      </c>
    </row>
    <row r="1985" spans="1:10" s="616" customFormat="1">
      <c r="A1985" s="629" t="s">
        <v>319</v>
      </c>
      <c r="B1985" s="630" t="s">
        <v>729</v>
      </c>
      <c r="C1985" s="630" t="s">
        <v>338</v>
      </c>
      <c r="D1985" s="629" t="s">
        <v>730</v>
      </c>
      <c r="E1985" s="630">
        <v>201502</v>
      </c>
      <c r="F1985" s="631">
        <v>323446.46000000002</v>
      </c>
      <c r="G1985" s="632">
        <v>3</v>
      </c>
      <c r="H1985" s="633">
        <v>1.3083000000000001E-3</v>
      </c>
      <c r="I1985" s="624">
        <v>1269.4950108540002</v>
      </c>
      <c r="J1985" s="625">
        <v>5077.9800434160006</v>
      </c>
    </row>
    <row r="1986" spans="1:10" s="616" customFormat="1">
      <c r="A1986" s="629" t="s">
        <v>319</v>
      </c>
      <c r="B1986" s="630" t="s">
        <v>499</v>
      </c>
      <c r="C1986" s="630" t="s">
        <v>338</v>
      </c>
      <c r="D1986" s="629" t="s">
        <v>500</v>
      </c>
      <c r="E1986" s="630">
        <v>201502</v>
      </c>
      <c r="F1986" s="631">
        <v>2.2200000000000002</v>
      </c>
      <c r="G1986" s="632">
        <v>3</v>
      </c>
      <c r="H1986" s="633">
        <v>1.3083000000000001E-3</v>
      </c>
      <c r="I1986" s="624">
        <v>8.7132780000000014E-3</v>
      </c>
      <c r="J1986" s="625">
        <v>3.4853112000000006E-2</v>
      </c>
    </row>
    <row r="1987" spans="1:10" s="616" customFormat="1">
      <c r="A1987" s="629" t="s">
        <v>319</v>
      </c>
      <c r="B1987" s="630" t="s">
        <v>321</v>
      </c>
      <c r="C1987" s="630" t="s">
        <v>322</v>
      </c>
      <c r="D1987" s="629" t="s">
        <v>323</v>
      </c>
      <c r="E1987" s="630">
        <v>201502</v>
      </c>
      <c r="F1987" s="631">
        <v>-2008.93</v>
      </c>
      <c r="G1987" s="632">
        <v>3</v>
      </c>
      <c r="H1987" s="633">
        <v>1.3083000000000001E-3</v>
      </c>
      <c r="I1987" s="624">
        <v>-7.8848493570000002</v>
      </c>
      <c r="J1987" s="625">
        <v>-31.539397428000001</v>
      </c>
    </row>
    <row r="1988" spans="1:10" s="616" customFormat="1">
      <c r="A1988" s="629" t="s">
        <v>319</v>
      </c>
      <c r="B1988" s="630" t="s">
        <v>324</v>
      </c>
      <c r="C1988" s="630" t="s">
        <v>320</v>
      </c>
      <c r="D1988" s="629" t="s">
        <v>325</v>
      </c>
      <c r="E1988" s="630">
        <v>201502</v>
      </c>
      <c r="F1988" s="631">
        <v>13731.2</v>
      </c>
      <c r="G1988" s="632">
        <v>3</v>
      </c>
      <c r="H1988" s="633">
        <v>1.3083000000000001E-3</v>
      </c>
      <c r="I1988" s="624">
        <v>53.893586880000008</v>
      </c>
      <c r="J1988" s="625">
        <v>215.57434752000003</v>
      </c>
    </row>
    <row r="1989" spans="1:10" s="616" customFormat="1">
      <c r="A1989" s="629" t="s">
        <v>319</v>
      </c>
      <c r="B1989" s="630" t="s">
        <v>329</v>
      </c>
      <c r="C1989" s="630" t="s">
        <v>320</v>
      </c>
      <c r="D1989" s="629" t="s">
        <v>330</v>
      </c>
      <c r="E1989" s="630">
        <v>201502</v>
      </c>
      <c r="F1989" s="631">
        <v>24643.89</v>
      </c>
      <c r="G1989" s="632">
        <v>3</v>
      </c>
      <c r="H1989" s="633">
        <v>1.3083000000000001E-3</v>
      </c>
      <c r="I1989" s="624">
        <v>96.724803860999998</v>
      </c>
      <c r="J1989" s="625">
        <v>386.89921544399999</v>
      </c>
    </row>
    <row r="1990" spans="1:10" s="616" customFormat="1">
      <c r="A1990" s="629" t="s">
        <v>326</v>
      </c>
      <c r="B1990" s="630" t="s">
        <v>331</v>
      </c>
      <c r="C1990" s="630" t="s">
        <v>320</v>
      </c>
      <c r="D1990" s="629" t="s">
        <v>332</v>
      </c>
      <c r="E1990" s="630">
        <v>201502</v>
      </c>
      <c r="F1990" s="631">
        <v>739.68</v>
      </c>
      <c r="G1990" s="632">
        <v>3</v>
      </c>
      <c r="H1990" s="633">
        <v>1.1999999999999999E-3</v>
      </c>
      <c r="I1990" s="624">
        <v>2.6628479999999999</v>
      </c>
      <c r="J1990" s="625">
        <v>10.651391999999998</v>
      </c>
    </row>
    <row r="1991" spans="1:10" s="616" customFormat="1">
      <c r="A1991" s="629" t="s">
        <v>319</v>
      </c>
      <c r="B1991" s="630" t="s">
        <v>333</v>
      </c>
      <c r="C1991" s="630" t="s">
        <v>320</v>
      </c>
      <c r="D1991" s="629" t="s">
        <v>334</v>
      </c>
      <c r="E1991" s="630">
        <v>201502</v>
      </c>
      <c r="F1991" s="631">
        <v>17114.86</v>
      </c>
      <c r="G1991" s="632">
        <v>3</v>
      </c>
      <c r="H1991" s="633">
        <v>1.3083000000000001E-3</v>
      </c>
      <c r="I1991" s="624">
        <v>67.174114014000011</v>
      </c>
      <c r="J1991" s="625">
        <v>268.69645605600005</v>
      </c>
    </row>
    <row r="1992" spans="1:10" s="616" customFormat="1">
      <c r="A1992" s="629" t="s">
        <v>319</v>
      </c>
      <c r="B1992" s="630" t="s">
        <v>731</v>
      </c>
      <c r="C1992" s="630" t="s">
        <v>338</v>
      </c>
      <c r="D1992" s="629" t="s">
        <v>732</v>
      </c>
      <c r="E1992" s="630">
        <v>201502</v>
      </c>
      <c r="F1992" s="631">
        <v>398427.74</v>
      </c>
      <c r="G1992" s="632">
        <v>3</v>
      </c>
      <c r="H1992" s="633">
        <v>1.3083000000000001E-3</v>
      </c>
      <c r="I1992" s="624">
        <v>1563.7890367260002</v>
      </c>
      <c r="J1992" s="625">
        <v>6255.1561469040007</v>
      </c>
    </row>
    <row r="1993" spans="1:10" s="616" customFormat="1">
      <c r="A1993" s="629" t="s">
        <v>319</v>
      </c>
      <c r="B1993" s="630" t="s">
        <v>731</v>
      </c>
      <c r="C1993" s="630" t="s">
        <v>338</v>
      </c>
      <c r="D1993" s="629" t="s">
        <v>732</v>
      </c>
      <c r="E1993" s="630">
        <v>201502</v>
      </c>
      <c r="F1993" s="631">
        <v>13009.82</v>
      </c>
      <c r="G1993" s="632">
        <v>3</v>
      </c>
      <c r="H1993" s="633">
        <v>1.3083000000000001E-3</v>
      </c>
      <c r="I1993" s="624">
        <v>51.062242518000005</v>
      </c>
      <c r="J1993" s="625">
        <v>204.24897007199999</v>
      </c>
    </row>
    <row r="1994" spans="1:10" s="616" customFormat="1">
      <c r="A1994" s="629" t="s">
        <v>319</v>
      </c>
      <c r="B1994" s="630" t="s">
        <v>501</v>
      </c>
      <c r="C1994" s="630" t="s">
        <v>338</v>
      </c>
      <c r="D1994" s="629" t="s">
        <v>502</v>
      </c>
      <c r="E1994" s="630">
        <v>201502</v>
      </c>
      <c r="F1994" s="631">
        <v>4.68</v>
      </c>
      <c r="G1994" s="632">
        <v>3</v>
      </c>
      <c r="H1994" s="633">
        <v>1.3083000000000001E-3</v>
      </c>
      <c r="I1994" s="624">
        <v>1.8368532E-2</v>
      </c>
      <c r="J1994" s="625">
        <v>7.3474128E-2</v>
      </c>
    </row>
    <row r="1995" spans="1:10" s="616" customFormat="1">
      <c r="A1995" s="629" t="s">
        <v>319</v>
      </c>
      <c r="B1995" s="630" t="s">
        <v>501</v>
      </c>
      <c r="C1995" s="630" t="s">
        <v>338</v>
      </c>
      <c r="D1995" s="629" t="s">
        <v>502</v>
      </c>
      <c r="E1995" s="630">
        <v>201502</v>
      </c>
      <c r="F1995" s="631">
        <v>0.35</v>
      </c>
      <c r="G1995" s="632">
        <v>3</v>
      </c>
      <c r="H1995" s="633">
        <v>1.3083000000000001E-3</v>
      </c>
      <c r="I1995" s="624">
        <v>1.373715E-3</v>
      </c>
      <c r="J1995" s="625">
        <v>5.4948599999999998E-3</v>
      </c>
    </row>
    <row r="1996" spans="1:10" s="616" customFormat="1">
      <c r="A1996" s="629" t="s">
        <v>319</v>
      </c>
      <c r="B1996" s="630" t="s">
        <v>503</v>
      </c>
      <c r="C1996" s="630" t="s">
        <v>338</v>
      </c>
      <c r="D1996" s="629" t="s">
        <v>504</v>
      </c>
      <c r="E1996" s="630">
        <v>201502</v>
      </c>
      <c r="F1996" s="631">
        <v>-0.62</v>
      </c>
      <c r="G1996" s="632">
        <v>3</v>
      </c>
      <c r="H1996" s="633">
        <v>1.3083000000000001E-3</v>
      </c>
      <c r="I1996" s="624">
        <v>-2.433438E-3</v>
      </c>
      <c r="J1996" s="625">
        <v>-9.733752E-3</v>
      </c>
    </row>
    <row r="1997" spans="1:10" s="616" customFormat="1">
      <c r="A1997" s="629" t="s">
        <v>319</v>
      </c>
      <c r="B1997" s="630" t="s">
        <v>503</v>
      </c>
      <c r="C1997" s="630" t="s">
        <v>338</v>
      </c>
      <c r="D1997" s="629" t="s">
        <v>504</v>
      </c>
      <c r="E1997" s="630">
        <v>201502</v>
      </c>
      <c r="F1997" s="631">
        <v>-0.03</v>
      </c>
      <c r="G1997" s="632">
        <v>3</v>
      </c>
      <c r="H1997" s="633">
        <v>1.3083000000000001E-3</v>
      </c>
      <c r="I1997" s="624">
        <v>-1.1774700000000001E-4</v>
      </c>
      <c r="J1997" s="625">
        <v>-4.7098800000000004E-4</v>
      </c>
    </row>
    <row r="1998" spans="1:10" s="616" customFormat="1">
      <c r="A1998" s="629" t="s">
        <v>319</v>
      </c>
      <c r="B1998" s="630" t="s">
        <v>455</v>
      </c>
      <c r="C1998" s="630" t="s">
        <v>335</v>
      </c>
      <c r="D1998" s="629" t="s">
        <v>456</v>
      </c>
      <c r="E1998" s="630">
        <v>201502</v>
      </c>
      <c r="F1998" s="631">
        <v>-0.39</v>
      </c>
      <c r="G1998" s="632">
        <v>3</v>
      </c>
      <c r="H1998" s="633">
        <v>1.3083000000000001E-3</v>
      </c>
      <c r="I1998" s="624">
        <v>-1.5307109999999999E-3</v>
      </c>
      <c r="J1998" s="625">
        <v>-6.1228440000000005E-3</v>
      </c>
    </row>
    <row r="1999" spans="1:10" s="616" customFormat="1">
      <c r="A1999" s="629" t="s">
        <v>319</v>
      </c>
      <c r="B1999" s="630" t="s">
        <v>455</v>
      </c>
      <c r="C1999" s="630" t="s">
        <v>335</v>
      </c>
      <c r="D1999" s="629" t="s">
        <v>456</v>
      </c>
      <c r="E1999" s="630">
        <v>201502</v>
      </c>
      <c r="F1999" s="631">
        <v>-0.01</v>
      </c>
      <c r="G1999" s="632">
        <v>3</v>
      </c>
      <c r="H1999" s="633">
        <v>1.3083000000000001E-3</v>
      </c>
      <c r="I1999" s="624">
        <v>-3.9249000000000003E-5</v>
      </c>
      <c r="J1999" s="625">
        <v>-1.5699600000000001E-4</v>
      </c>
    </row>
    <row r="2000" spans="1:10" s="616" customFormat="1">
      <c r="A2000" s="629" t="s">
        <v>319</v>
      </c>
      <c r="B2000" s="630" t="s">
        <v>457</v>
      </c>
      <c r="C2000" s="630" t="s">
        <v>335</v>
      </c>
      <c r="D2000" s="629" t="s">
        <v>458</v>
      </c>
      <c r="E2000" s="630">
        <v>201502</v>
      </c>
      <c r="F2000" s="631">
        <v>-5.48</v>
      </c>
      <c r="G2000" s="632">
        <v>3</v>
      </c>
      <c r="H2000" s="633">
        <v>1.3083000000000001E-3</v>
      </c>
      <c r="I2000" s="624">
        <v>-2.1508452000000004E-2</v>
      </c>
      <c r="J2000" s="625">
        <v>-8.6033808000000017E-2</v>
      </c>
    </row>
    <row r="2001" spans="1:10" s="616" customFormat="1">
      <c r="A2001" s="629" t="s">
        <v>319</v>
      </c>
      <c r="B2001" s="630" t="s">
        <v>457</v>
      </c>
      <c r="C2001" s="630" t="s">
        <v>335</v>
      </c>
      <c r="D2001" s="629" t="s">
        <v>458</v>
      </c>
      <c r="E2001" s="630">
        <v>201502</v>
      </c>
      <c r="F2001" s="631">
        <v>-0.16</v>
      </c>
      <c r="G2001" s="632">
        <v>3</v>
      </c>
      <c r="H2001" s="633">
        <v>1.3083000000000001E-3</v>
      </c>
      <c r="I2001" s="624">
        <v>-6.2798400000000005E-4</v>
      </c>
      <c r="J2001" s="625">
        <v>-2.5119360000000002E-3</v>
      </c>
    </row>
    <row r="2002" spans="1:10" s="616" customFormat="1">
      <c r="A2002" s="629" t="s">
        <v>319</v>
      </c>
      <c r="B2002" s="630" t="s">
        <v>698</v>
      </c>
      <c r="C2002" s="630" t="s">
        <v>335</v>
      </c>
      <c r="D2002" s="629" t="s">
        <v>699</v>
      </c>
      <c r="E2002" s="630">
        <v>201502</v>
      </c>
      <c r="F2002" s="631">
        <v>-16570.05</v>
      </c>
      <c r="G2002" s="632">
        <v>3</v>
      </c>
      <c r="H2002" s="633">
        <v>1.3083000000000001E-3</v>
      </c>
      <c r="I2002" s="624">
        <v>-65.035789245000004</v>
      </c>
      <c r="J2002" s="625">
        <v>-260.14315698000001</v>
      </c>
    </row>
    <row r="2003" spans="1:10" s="616" customFormat="1">
      <c r="A2003" s="629" t="s">
        <v>319</v>
      </c>
      <c r="B2003" s="630" t="s">
        <v>698</v>
      </c>
      <c r="C2003" s="630" t="s">
        <v>335</v>
      </c>
      <c r="D2003" s="629" t="s">
        <v>699</v>
      </c>
      <c r="E2003" s="630">
        <v>201502</v>
      </c>
      <c r="F2003" s="631">
        <v>-2016.24</v>
      </c>
      <c r="G2003" s="632">
        <v>3</v>
      </c>
      <c r="H2003" s="633">
        <v>1.3083000000000001E-3</v>
      </c>
      <c r="I2003" s="624">
        <v>-7.9135403760000012</v>
      </c>
      <c r="J2003" s="625">
        <v>-31.654161504000005</v>
      </c>
    </row>
    <row r="2004" spans="1:10" s="616" customFormat="1">
      <c r="A2004" s="629" t="s">
        <v>319</v>
      </c>
      <c r="B2004" s="630" t="s">
        <v>505</v>
      </c>
      <c r="C2004" s="630" t="s">
        <v>338</v>
      </c>
      <c r="D2004" s="629" t="s">
        <v>506</v>
      </c>
      <c r="E2004" s="630">
        <v>201502</v>
      </c>
      <c r="F2004" s="631">
        <v>-157.24</v>
      </c>
      <c r="G2004" s="632">
        <v>3</v>
      </c>
      <c r="H2004" s="633">
        <v>1.3083000000000001E-3</v>
      </c>
      <c r="I2004" s="624">
        <v>-0.61715127600000008</v>
      </c>
      <c r="J2004" s="625">
        <v>-2.4686051040000003</v>
      </c>
    </row>
    <row r="2005" spans="1:10" s="616" customFormat="1">
      <c r="A2005" s="629" t="s">
        <v>319</v>
      </c>
      <c r="B2005" s="630" t="s">
        <v>505</v>
      </c>
      <c r="C2005" s="630" t="s">
        <v>338</v>
      </c>
      <c r="D2005" s="629" t="s">
        <v>506</v>
      </c>
      <c r="E2005" s="630">
        <v>201502</v>
      </c>
      <c r="F2005" s="631">
        <v>-53.63</v>
      </c>
      <c r="G2005" s="632">
        <v>3</v>
      </c>
      <c r="H2005" s="633">
        <v>1.3083000000000001E-3</v>
      </c>
      <c r="I2005" s="624">
        <v>-0.21049238700000003</v>
      </c>
      <c r="J2005" s="625">
        <v>-0.84196954800000001</v>
      </c>
    </row>
    <row r="2006" spans="1:10" s="616" customFormat="1">
      <c r="A2006" s="629" t="s">
        <v>319</v>
      </c>
      <c r="B2006" s="630" t="s">
        <v>507</v>
      </c>
      <c r="C2006" s="630" t="s">
        <v>338</v>
      </c>
      <c r="D2006" s="629" t="s">
        <v>508</v>
      </c>
      <c r="E2006" s="630">
        <v>201502</v>
      </c>
      <c r="F2006" s="631">
        <v>-14.72</v>
      </c>
      <c r="G2006" s="632">
        <v>3</v>
      </c>
      <c r="H2006" s="633">
        <v>1.3083000000000001E-3</v>
      </c>
      <c r="I2006" s="624">
        <v>-5.7774528000000006E-2</v>
      </c>
      <c r="J2006" s="625">
        <v>-0.23109811200000002</v>
      </c>
    </row>
    <row r="2007" spans="1:10" s="616" customFormat="1">
      <c r="A2007" s="629" t="s">
        <v>319</v>
      </c>
      <c r="B2007" s="630" t="s">
        <v>507</v>
      </c>
      <c r="C2007" s="630" t="s">
        <v>338</v>
      </c>
      <c r="D2007" s="629" t="s">
        <v>508</v>
      </c>
      <c r="E2007" s="630">
        <v>201502</v>
      </c>
      <c r="F2007" s="631">
        <v>-0.56999999999999995</v>
      </c>
      <c r="G2007" s="632">
        <v>3</v>
      </c>
      <c r="H2007" s="633">
        <v>1.3083000000000001E-3</v>
      </c>
      <c r="I2007" s="624">
        <v>-2.2371930000000002E-3</v>
      </c>
      <c r="J2007" s="625">
        <v>-8.9487720000000007E-3</v>
      </c>
    </row>
    <row r="2008" spans="1:10" s="616" customFormat="1">
      <c r="A2008" s="629" t="s">
        <v>319</v>
      </c>
      <c r="B2008" s="630" t="s">
        <v>509</v>
      </c>
      <c r="C2008" s="630" t="s">
        <v>338</v>
      </c>
      <c r="D2008" s="629" t="s">
        <v>510</v>
      </c>
      <c r="E2008" s="630">
        <v>201502</v>
      </c>
      <c r="F2008" s="631">
        <v>-185.9</v>
      </c>
      <c r="G2008" s="632">
        <v>3</v>
      </c>
      <c r="H2008" s="633">
        <v>1.3083000000000001E-3</v>
      </c>
      <c r="I2008" s="624">
        <v>-0.72963891000000014</v>
      </c>
      <c r="J2008" s="625">
        <v>-2.9185556400000001</v>
      </c>
    </row>
    <row r="2009" spans="1:10" s="616" customFormat="1">
      <c r="A2009" s="629" t="s">
        <v>319</v>
      </c>
      <c r="B2009" s="630" t="s">
        <v>509</v>
      </c>
      <c r="C2009" s="630" t="s">
        <v>338</v>
      </c>
      <c r="D2009" s="629" t="s">
        <v>510</v>
      </c>
      <c r="E2009" s="630">
        <v>201502</v>
      </c>
      <c r="F2009" s="631">
        <v>-60.96</v>
      </c>
      <c r="G2009" s="632">
        <v>3</v>
      </c>
      <c r="H2009" s="633">
        <v>1.3083000000000001E-3</v>
      </c>
      <c r="I2009" s="624">
        <v>-0.239261904</v>
      </c>
      <c r="J2009" s="625">
        <v>-0.9570476160000001</v>
      </c>
    </row>
    <row r="2010" spans="1:10" s="616" customFormat="1">
      <c r="A2010" s="629" t="s">
        <v>319</v>
      </c>
      <c r="B2010" s="630" t="s">
        <v>511</v>
      </c>
      <c r="C2010" s="630" t="s">
        <v>338</v>
      </c>
      <c r="D2010" s="629" t="s">
        <v>512</v>
      </c>
      <c r="E2010" s="630">
        <v>201502</v>
      </c>
      <c r="F2010" s="631">
        <v>-23.86</v>
      </c>
      <c r="G2010" s="632">
        <v>3</v>
      </c>
      <c r="H2010" s="633">
        <v>1.3083000000000001E-3</v>
      </c>
      <c r="I2010" s="624">
        <v>-9.3648114000000005E-2</v>
      </c>
      <c r="J2010" s="625">
        <v>-0.37459245600000002</v>
      </c>
    </row>
    <row r="2011" spans="1:10" s="616" customFormat="1">
      <c r="A2011" s="629" t="s">
        <v>319</v>
      </c>
      <c r="B2011" s="630" t="s">
        <v>511</v>
      </c>
      <c r="C2011" s="630" t="s">
        <v>338</v>
      </c>
      <c r="D2011" s="629" t="s">
        <v>512</v>
      </c>
      <c r="E2011" s="630">
        <v>201502</v>
      </c>
      <c r="F2011" s="631">
        <v>-0.92</v>
      </c>
      <c r="G2011" s="632">
        <v>3</v>
      </c>
      <c r="H2011" s="633">
        <v>1.3083000000000001E-3</v>
      </c>
      <c r="I2011" s="624">
        <v>-3.6109080000000003E-3</v>
      </c>
      <c r="J2011" s="625">
        <v>-1.4443632000000001E-2</v>
      </c>
    </row>
    <row r="2012" spans="1:10" s="616" customFormat="1">
      <c r="A2012" s="629" t="s">
        <v>319</v>
      </c>
      <c r="B2012" s="630" t="s">
        <v>513</v>
      </c>
      <c r="C2012" s="630" t="s">
        <v>338</v>
      </c>
      <c r="D2012" s="629" t="s">
        <v>514</v>
      </c>
      <c r="E2012" s="630">
        <v>201502</v>
      </c>
      <c r="F2012" s="631">
        <v>-24.73</v>
      </c>
      <c r="G2012" s="632">
        <v>3</v>
      </c>
      <c r="H2012" s="633">
        <v>1.3083000000000001E-3</v>
      </c>
      <c r="I2012" s="624">
        <v>-9.7062777000000003E-2</v>
      </c>
      <c r="J2012" s="625">
        <v>-0.38825110800000007</v>
      </c>
    </row>
    <row r="2013" spans="1:10" s="616" customFormat="1">
      <c r="A2013" s="629" t="s">
        <v>319</v>
      </c>
      <c r="B2013" s="630" t="s">
        <v>513</v>
      </c>
      <c r="C2013" s="630" t="s">
        <v>338</v>
      </c>
      <c r="D2013" s="629" t="s">
        <v>514</v>
      </c>
      <c r="E2013" s="630">
        <v>201502</v>
      </c>
      <c r="F2013" s="631">
        <v>-1.44</v>
      </c>
      <c r="G2013" s="632">
        <v>3</v>
      </c>
      <c r="H2013" s="633">
        <v>1.3083000000000001E-3</v>
      </c>
      <c r="I2013" s="624">
        <v>-5.6518560000000011E-3</v>
      </c>
      <c r="J2013" s="625">
        <v>-2.2607424000000001E-2</v>
      </c>
    </row>
    <row r="2014" spans="1:10" s="616" customFormat="1">
      <c r="A2014" s="629" t="s">
        <v>319</v>
      </c>
      <c r="B2014" s="630" t="s">
        <v>570</v>
      </c>
      <c r="C2014" s="630" t="s">
        <v>338</v>
      </c>
      <c r="D2014" s="629" t="s">
        <v>571</v>
      </c>
      <c r="E2014" s="630">
        <v>201502</v>
      </c>
      <c r="F2014" s="631">
        <v>-3037.47</v>
      </c>
      <c r="G2014" s="632">
        <v>3</v>
      </c>
      <c r="H2014" s="633">
        <v>1.3083000000000001E-3</v>
      </c>
      <c r="I2014" s="624">
        <v>-11.921766003</v>
      </c>
      <c r="J2014" s="625">
        <v>-47.687064012</v>
      </c>
    </row>
    <row r="2015" spans="1:10" s="616" customFormat="1">
      <c r="A2015" s="629" t="s">
        <v>319</v>
      </c>
      <c r="B2015" s="630" t="s">
        <v>733</v>
      </c>
      <c r="C2015" s="630" t="s">
        <v>338</v>
      </c>
      <c r="D2015" s="629" t="s">
        <v>734</v>
      </c>
      <c r="E2015" s="630">
        <v>201502</v>
      </c>
      <c r="F2015" s="631">
        <v>434118.34</v>
      </c>
      <c r="G2015" s="632">
        <v>3</v>
      </c>
      <c r="H2015" s="633">
        <v>1.3083000000000001E-3</v>
      </c>
      <c r="I2015" s="624">
        <v>1703.8710726660001</v>
      </c>
      <c r="J2015" s="625">
        <v>6815.4842906640006</v>
      </c>
    </row>
    <row r="2016" spans="1:10" s="616" customFormat="1">
      <c r="A2016" s="629" t="s">
        <v>319</v>
      </c>
      <c r="B2016" s="630" t="s">
        <v>733</v>
      </c>
      <c r="C2016" s="630" t="s">
        <v>338</v>
      </c>
      <c r="D2016" s="629" t="s">
        <v>734</v>
      </c>
      <c r="E2016" s="630">
        <v>201502</v>
      </c>
      <c r="F2016" s="631">
        <v>3330.05</v>
      </c>
      <c r="G2016" s="632">
        <v>3</v>
      </c>
      <c r="H2016" s="633">
        <v>1.3083000000000001E-3</v>
      </c>
      <c r="I2016" s="624">
        <v>13.070113245000003</v>
      </c>
      <c r="J2016" s="625">
        <v>52.280452980000007</v>
      </c>
    </row>
    <row r="2017" spans="1:10" s="616" customFormat="1">
      <c r="A2017" s="629" t="s">
        <v>319</v>
      </c>
      <c r="B2017" s="630" t="s">
        <v>515</v>
      </c>
      <c r="C2017" s="630" t="s">
        <v>338</v>
      </c>
      <c r="D2017" s="629" t="s">
        <v>516</v>
      </c>
      <c r="E2017" s="630">
        <v>201502</v>
      </c>
      <c r="F2017" s="631">
        <v>-111.86</v>
      </c>
      <c r="G2017" s="632">
        <v>3</v>
      </c>
      <c r="H2017" s="633">
        <v>1.3083000000000001E-3</v>
      </c>
      <c r="I2017" s="624">
        <v>-0.43903931400000001</v>
      </c>
      <c r="J2017" s="625">
        <v>-1.7561572559999998</v>
      </c>
    </row>
    <row r="2018" spans="1:10" s="616" customFormat="1">
      <c r="A2018" s="629" t="s">
        <v>319</v>
      </c>
      <c r="B2018" s="630" t="s">
        <v>515</v>
      </c>
      <c r="C2018" s="630" t="s">
        <v>338</v>
      </c>
      <c r="D2018" s="629" t="s">
        <v>516</v>
      </c>
      <c r="E2018" s="630">
        <v>201502</v>
      </c>
      <c r="F2018" s="631">
        <v>-7.04</v>
      </c>
      <c r="G2018" s="632">
        <v>3</v>
      </c>
      <c r="H2018" s="633">
        <v>1.3083000000000001E-3</v>
      </c>
      <c r="I2018" s="624">
        <v>-2.7631296000000003E-2</v>
      </c>
      <c r="J2018" s="625">
        <v>-0.11052518400000001</v>
      </c>
    </row>
    <row r="2019" spans="1:10" s="616" customFormat="1">
      <c r="A2019" s="629" t="s">
        <v>319</v>
      </c>
      <c r="B2019" s="630" t="s">
        <v>700</v>
      </c>
      <c r="C2019" s="630" t="s">
        <v>338</v>
      </c>
      <c r="D2019" s="629" t="s">
        <v>701</v>
      </c>
      <c r="E2019" s="630">
        <v>201502</v>
      </c>
      <c r="F2019" s="631">
        <v>284.3</v>
      </c>
      <c r="G2019" s="632">
        <v>3</v>
      </c>
      <c r="H2019" s="633">
        <v>1.3083000000000001E-3</v>
      </c>
      <c r="I2019" s="624">
        <v>1.1158490700000001</v>
      </c>
      <c r="J2019" s="625">
        <v>4.4633962800000004</v>
      </c>
    </row>
    <row r="2020" spans="1:10" s="616" customFormat="1">
      <c r="A2020" s="629" t="s">
        <v>319</v>
      </c>
      <c r="B2020" s="630" t="s">
        <v>700</v>
      </c>
      <c r="C2020" s="630" t="s">
        <v>338</v>
      </c>
      <c r="D2020" s="629" t="s">
        <v>701</v>
      </c>
      <c r="E2020" s="630">
        <v>201502</v>
      </c>
      <c r="F2020" s="631">
        <v>11.63</v>
      </c>
      <c r="G2020" s="632">
        <v>3</v>
      </c>
      <c r="H2020" s="633">
        <v>1.3083000000000001E-3</v>
      </c>
      <c r="I2020" s="624">
        <v>4.5646587000000002E-2</v>
      </c>
      <c r="J2020" s="625">
        <v>0.18258634800000001</v>
      </c>
    </row>
    <row r="2021" spans="1:10" s="616" customFormat="1">
      <c r="A2021" s="629" t="s">
        <v>319</v>
      </c>
      <c r="B2021" s="630" t="s">
        <v>735</v>
      </c>
      <c r="C2021" s="630" t="s">
        <v>338</v>
      </c>
      <c r="D2021" s="629" t="s">
        <v>736</v>
      </c>
      <c r="E2021" s="630">
        <v>201502</v>
      </c>
      <c r="F2021" s="631">
        <v>215870.23</v>
      </c>
      <c r="G2021" s="632">
        <v>3</v>
      </c>
      <c r="H2021" s="633">
        <v>1.3083000000000001E-3</v>
      </c>
      <c r="I2021" s="624">
        <v>847.26906572700011</v>
      </c>
      <c r="J2021" s="625">
        <v>3389.0762629080009</v>
      </c>
    </row>
    <row r="2022" spans="1:10" s="616" customFormat="1">
      <c r="A2022" s="629" t="s">
        <v>319</v>
      </c>
      <c r="B2022" s="630" t="s">
        <v>735</v>
      </c>
      <c r="C2022" s="630" t="s">
        <v>338</v>
      </c>
      <c r="D2022" s="629" t="s">
        <v>736</v>
      </c>
      <c r="E2022" s="630">
        <v>201502</v>
      </c>
      <c r="F2022" s="631">
        <v>658.31</v>
      </c>
      <c r="G2022" s="632">
        <v>3</v>
      </c>
      <c r="H2022" s="633">
        <v>1.3083000000000001E-3</v>
      </c>
      <c r="I2022" s="624">
        <v>2.5838009189999998</v>
      </c>
      <c r="J2022" s="625">
        <v>10.335203675999999</v>
      </c>
    </row>
    <row r="2023" spans="1:10" s="616" customFormat="1">
      <c r="A2023" s="629" t="s">
        <v>319</v>
      </c>
      <c r="B2023" s="630" t="s">
        <v>517</v>
      </c>
      <c r="C2023" s="630" t="s">
        <v>338</v>
      </c>
      <c r="D2023" s="629" t="s">
        <v>518</v>
      </c>
      <c r="E2023" s="630">
        <v>201502</v>
      </c>
      <c r="F2023" s="631">
        <v>37.549999999999997</v>
      </c>
      <c r="G2023" s="632">
        <v>3</v>
      </c>
      <c r="H2023" s="633">
        <v>1.3083000000000001E-3</v>
      </c>
      <c r="I2023" s="624">
        <v>0.14737999499999999</v>
      </c>
      <c r="J2023" s="625">
        <v>0.58951997999999994</v>
      </c>
    </row>
    <row r="2024" spans="1:10" s="616" customFormat="1">
      <c r="A2024" s="629" t="s">
        <v>319</v>
      </c>
      <c r="B2024" s="630" t="s">
        <v>517</v>
      </c>
      <c r="C2024" s="630" t="s">
        <v>338</v>
      </c>
      <c r="D2024" s="629" t="s">
        <v>518</v>
      </c>
      <c r="E2024" s="630">
        <v>201502</v>
      </c>
      <c r="F2024" s="631">
        <v>0.51</v>
      </c>
      <c r="G2024" s="632">
        <v>3</v>
      </c>
      <c r="H2024" s="633">
        <v>1.3083000000000001E-3</v>
      </c>
      <c r="I2024" s="624">
        <v>2.001699E-3</v>
      </c>
      <c r="J2024" s="625">
        <v>8.0067960000000001E-3</v>
      </c>
    </row>
    <row r="2025" spans="1:10" s="616" customFormat="1">
      <c r="A2025" s="629" t="s">
        <v>319</v>
      </c>
      <c r="B2025" s="630" t="s">
        <v>737</v>
      </c>
      <c r="C2025" s="630" t="s">
        <v>338</v>
      </c>
      <c r="D2025" s="629" t="s">
        <v>738</v>
      </c>
      <c r="E2025" s="630">
        <v>201502</v>
      </c>
      <c r="F2025" s="631">
        <v>255069.01</v>
      </c>
      <c r="G2025" s="632">
        <v>3</v>
      </c>
      <c r="H2025" s="633">
        <v>1.3083000000000001E-3</v>
      </c>
      <c r="I2025" s="624">
        <v>1001.1203573490001</v>
      </c>
      <c r="J2025" s="625">
        <v>4004.4814293960007</v>
      </c>
    </row>
    <row r="2026" spans="1:10" s="616" customFormat="1">
      <c r="A2026" s="629" t="s">
        <v>319</v>
      </c>
      <c r="B2026" s="630" t="s">
        <v>737</v>
      </c>
      <c r="C2026" s="630" t="s">
        <v>338</v>
      </c>
      <c r="D2026" s="629" t="s">
        <v>738</v>
      </c>
      <c r="E2026" s="630">
        <v>201502</v>
      </c>
      <c r="F2026" s="631">
        <v>3118.07</v>
      </c>
      <c r="G2026" s="632">
        <v>3</v>
      </c>
      <c r="H2026" s="633">
        <v>1.3083000000000001E-3</v>
      </c>
      <c r="I2026" s="624">
        <v>12.238112943000003</v>
      </c>
      <c r="J2026" s="625">
        <v>48.952451772000003</v>
      </c>
    </row>
    <row r="2027" spans="1:10" s="616" customFormat="1">
      <c r="A2027" s="629" t="s">
        <v>319</v>
      </c>
      <c r="B2027" s="630" t="s">
        <v>519</v>
      </c>
      <c r="C2027" s="630" t="s">
        <v>338</v>
      </c>
      <c r="D2027" s="629" t="s">
        <v>520</v>
      </c>
      <c r="E2027" s="630">
        <v>201502</v>
      </c>
      <c r="F2027" s="631">
        <v>-12.27</v>
      </c>
      <c r="G2027" s="632">
        <v>3</v>
      </c>
      <c r="H2027" s="633">
        <v>1.3083000000000001E-3</v>
      </c>
      <c r="I2027" s="624">
        <v>-4.8158523000000009E-2</v>
      </c>
      <c r="J2027" s="625">
        <v>-0.19263409200000003</v>
      </c>
    </row>
    <row r="2028" spans="1:10" s="616" customFormat="1">
      <c r="A2028" s="629" t="s">
        <v>319</v>
      </c>
      <c r="B2028" s="630" t="s">
        <v>519</v>
      </c>
      <c r="C2028" s="630" t="s">
        <v>338</v>
      </c>
      <c r="D2028" s="629" t="s">
        <v>520</v>
      </c>
      <c r="E2028" s="630">
        <v>201502</v>
      </c>
      <c r="F2028" s="631">
        <v>-0.62</v>
      </c>
      <c r="G2028" s="632">
        <v>3</v>
      </c>
      <c r="H2028" s="633">
        <v>1.3083000000000001E-3</v>
      </c>
      <c r="I2028" s="624">
        <v>-2.433438E-3</v>
      </c>
      <c r="J2028" s="625">
        <v>-9.733752E-3</v>
      </c>
    </row>
    <row r="2029" spans="1:10" s="616" customFormat="1">
      <c r="A2029" s="629" t="s">
        <v>319</v>
      </c>
      <c r="B2029" s="630" t="s">
        <v>739</v>
      </c>
      <c r="C2029" s="630" t="s">
        <v>338</v>
      </c>
      <c r="D2029" s="629" t="s">
        <v>740</v>
      </c>
      <c r="E2029" s="630">
        <v>201502</v>
      </c>
      <c r="F2029" s="631">
        <v>198428.29</v>
      </c>
      <c r="G2029" s="632">
        <v>3</v>
      </c>
      <c r="H2029" s="633">
        <v>1.3083000000000001E-3</v>
      </c>
      <c r="I2029" s="624">
        <v>778.81119542100009</v>
      </c>
      <c r="J2029" s="625">
        <v>3115.2447816840004</v>
      </c>
    </row>
    <row r="2030" spans="1:10" s="616" customFormat="1">
      <c r="A2030" s="629" t="s">
        <v>319</v>
      </c>
      <c r="B2030" s="630" t="s">
        <v>739</v>
      </c>
      <c r="C2030" s="630" t="s">
        <v>338</v>
      </c>
      <c r="D2030" s="629" t="s">
        <v>740</v>
      </c>
      <c r="E2030" s="630">
        <v>201502</v>
      </c>
      <c r="F2030" s="631">
        <v>8584.81</v>
      </c>
      <c r="G2030" s="632">
        <v>3</v>
      </c>
      <c r="H2030" s="633">
        <v>1.3083000000000001E-3</v>
      </c>
      <c r="I2030" s="624">
        <v>33.694520769</v>
      </c>
      <c r="J2030" s="625">
        <v>134.778083076</v>
      </c>
    </row>
    <row r="2031" spans="1:10" s="616" customFormat="1">
      <c r="A2031" s="629" t="s">
        <v>319</v>
      </c>
      <c r="B2031" s="630" t="s">
        <v>521</v>
      </c>
      <c r="C2031" s="630" t="s">
        <v>338</v>
      </c>
      <c r="D2031" s="629" t="s">
        <v>522</v>
      </c>
      <c r="E2031" s="630">
        <v>201502</v>
      </c>
      <c r="F2031" s="631">
        <v>-32.549999999999997</v>
      </c>
      <c r="G2031" s="632">
        <v>3</v>
      </c>
      <c r="H2031" s="633">
        <v>1.3083000000000001E-3</v>
      </c>
      <c r="I2031" s="624">
        <v>-0.127755495</v>
      </c>
      <c r="J2031" s="625">
        <v>-0.51102197999999999</v>
      </c>
    </row>
    <row r="2032" spans="1:10" s="616" customFormat="1">
      <c r="A2032" s="629" t="s">
        <v>319</v>
      </c>
      <c r="B2032" s="630" t="s">
        <v>521</v>
      </c>
      <c r="C2032" s="630" t="s">
        <v>338</v>
      </c>
      <c r="D2032" s="629" t="s">
        <v>522</v>
      </c>
      <c r="E2032" s="630">
        <v>201502</v>
      </c>
      <c r="F2032" s="631">
        <v>-0.33</v>
      </c>
      <c r="G2032" s="632">
        <v>3</v>
      </c>
      <c r="H2032" s="633">
        <v>1.3083000000000001E-3</v>
      </c>
      <c r="I2032" s="624">
        <v>-1.295217E-3</v>
      </c>
      <c r="J2032" s="625">
        <v>-5.1808680000000008E-3</v>
      </c>
    </row>
    <row r="2033" spans="1:10" s="616" customFormat="1">
      <c r="A2033" s="629" t="s">
        <v>319</v>
      </c>
      <c r="B2033" s="630" t="s">
        <v>572</v>
      </c>
      <c r="C2033" s="630" t="s">
        <v>338</v>
      </c>
      <c r="D2033" s="629" t="s">
        <v>573</v>
      </c>
      <c r="E2033" s="630">
        <v>201502</v>
      </c>
      <c r="F2033" s="631">
        <v>-3414.2</v>
      </c>
      <c r="G2033" s="632">
        <v>3</v>
      </c>
      <c r="H2033" s="633">
        <v>1.3083000000000001E-3</v>
      </c>
      <c r="I2033" s="624">
        <v>-13.400393579999999</v>
      </c>
      <c r="J2033" s="625">
        <v>-53.601574319999997</v>
      </c>
    </row>
    <row r="2034" spans="1:10" s="616" customFormat="1">
      <c r="A2034" s="629" t="s">
        <v>319</v>
      </c>
      <c r="B2034" s="630" t="s">
        <v>572</v>
      </c>
      <c r="C2034" s="630" t="s">
        <v>338</v>
      </c>
      <c r="D2034" s="629" t="s">
        <v>573</v>
      </c>
      <c r="E2034" s="630">
        <v>201502</v>
      </c>
      <c r="F2034" s="631">
        <v>-257.16000000000003</v>
      </c>
      <c r="G2034" s="632">
        <v>3</v>
      </c>
      <c r="H2034" s="633">
        <v>1.3083000000000001E-3</v>
      </c>
      <c r="I2034" s="624">
        <v>-1.009327284</v>
      </c>
      <c r="J2034" s="625">
        <v>-4.0373091360000011</v>
      </c>
    </row>
    <row r="2035" spans="1:10" s="616" customFormat="1">
      <c r="A2035" s="629" t="s">
        <v>326</v>
      </c>
      <c r="B2035" s="630" t="s">
        <v>702</v>
      </c>
      <c r="C2035" s="630" t="s">
        <v>338</v>
      </c>
      <c r="D2035" s="629" t="s">
        <v>703</v>
      </c>
      <c r="E2035" s="630">
        <v>201502</v>
      </c>
      <c r="F2035" s="631">
        <v>2.85</v>
      </c>
      <c r="G2035" s="632">
        <v>3</v>
      </c>
      <c r="H2035" s="633">
        <v>1.1999999999999999E-3</v>
      </c>
      <c r="I2035" s="624">
        <v>1.026E-2</v>
      </c>
      <c r="J2035" s="625">
        <v>4.104E-2</v>
      </c>
    </row>
    <row r="2036" spans="1:10" s="616" customFormat="1">
      <c r="A2036" s="629" t="s">
        <v>319</v>
      </c>
      <c r="B2036" s="630" t="s">
        <v>702</v>
      </c>
      <c r="C2036" s="630" t="s">
        <v>338</v>
      </c>
      <c r="D2036" s="629" t="s">
        <v>703</v>
      </c>
      <c r="E2036" s="630">
        <v>201502</v>
      </c>
      <c r="F2036" s="631">
        <v>21.16</v>
      </c>
      <c r="G2036" s="632">
        <v>3</v>
      </c>
      <c r="H2036" s="633">
        <v>1.3083000000000001E-3</v>
      </c>
      <c r="I2036" s="624">
        <v>8.3050884000000005E-2</v>
      </c>
      <c r="J2036" s="625">
        <v>0.33220353600000002</v>
      </c>
    </row>
    <row r="2037" spans="1:10" s="616" customFormat="1">
      <c r="A2037" s="629" t="s">
        <v>319</v>
      </c>
      <c r="B2037" s="630" t="s">
        <v>702</v>
      </c>
      <c r="C2037" s="630" t="s">
        <v>338</v>
      </c>
      <c r="D2037" s="629" t="s">
        <v>703</v>
      </c>
      <c r="E2037" s="630">
        <v>201502</v>
      </c>
      <c r="F2037" s="631">
        <v>0.54</v>
      </c>
      <c r="G2037" s="632">
        <v>3</v>
      </c>
      <c r="H2037" s="633">
        <v>1.3083000000000001E-3</v>
      </c>
      <c r="I2037" s="624">
        <v>2.1194460000000001E-3</v>
      </c>
      <c r="J2037" s="625">
        <v>8.4777840000000021E-3</v>
      </c>
    </row>
    <row r="2038" spans="1:10" s="616" customFormat="1">
      <c r="A2038" s="629" t="s">
        <v>319</v>
      </c>
      <c r="B2038" s="630" t="s">
        <v>523</v>
      </c>
      <c r="C2038" s="630" t="s">
        <v>338</v>
      </c>
      <c r="D2038" s="629" t="s">
        <v>524</v>
      </c>
      <c r="E2038" s="630">
        <v>201502</v>
      </c>
      <c r="F2038" s="631">
        <v>10.7</v>
      </c>
      <c r="G2038" s="632">
        <v>3</v>
      </c>
      <c r="H2038" s="633">
        <v>1.3083000000000001E-3</v>
      </c>
      <c r="I2038" s="624">
        <v>4.1996429999999994E-2</v>
      </c>
      <c r="J2038" s="625">
        <v>0.16798572000000001</v>
      </c>
    </row>
    <row r="2039" spans="1:10" s="616" customFormat="1">
      <c r="A2039" s="629" t="s">
        <v>319</v>
      </c>
      <c r="B2039" s="630" t="s">
        <v>525</v>
      </c>
      <c r="C2039" s="630" t="s">
        <v>338</v>
      </c>
      <c r="D2039" s="629" t="s">
        <v>526</v>
      </c>
      <c r="E2039" s="630">
        <v>201502</v>
      </c>
      <c r="F2039" s="631">
        <v>-5.41</v>
      </c>
      <c r="G2039" s="632">
        <v>3</v>
      </c>
      <c r="H2039" s="633">
        <v>1.3083000000000001E-3</v>
      </c>
      <c r="I2039" s="624">
        <v>-2.1233709000000003E-2</v>
      </c>
      <c r="J2039" s="625">
        <v>-8.4934836000000014E-2</v>
      </c>
    </row>
    <row r="2040" spans="1:10" s="616" customFormat="1">
      <c r="A2040" s="629" t="s">
        <v>319</v>
      </c>
      <c r="B2040" s="630" t="s">
        <v>525</v>
      </c>
      <c r="C2040" s="630" t="s">
        <v>338</v>
      </c>
      <c r="D2040" s="629" t="s">
        <v>526</v>
      </c>
      <c r="E2040" s="630">
        <v>201502</v>
      </c>
      <c r="F2040" s="631">
        <v>-7.0000000000000007E-2</v>
      </c>
      <c r="G2040" s="632">
        <v>3</v>
      </c>
      <c r="H2040" s="633">
        <v>1.3083000000000001E-3</v>
      </c>
      <c r="I2040" s="624">
        <v>-2.7474300000000004E-4</v>
      </c>
      <c r="J2040" s="625">
        <v>-1.0989720000000001E-3</v>
      </c>
    </row>
    <row r="2041" spans="1:10" s="616" customFormat="1">
      <c r="A2041" s="629" t="s">
        <v>319</v>
      </c>
      <c r="B2041" s="630" t="s">
        <v>483</v>
      </c>
      <c r="C2041" s="630" t="s">
        <v>338</v>
      </c>
      <c r="D2041" s="629" t="s">
        <v>484</v>
      </c>
      <c r="E2041" s="630">
        <v>201502</v>
      </c>
      <c r="F2041" s="631">
        <v>-0.94</v>
      </c>
      <c r="G2041" s="632">
        <v>3</v>
      </c>
      <c r="H2041" s="633">
        <v>1.3083000000000001E-3</v>
      </c>
      <c r="I2041" s="624">
        <v>-3.6894060000000001E-3</v>
      </c>
      <c r="J2041" s="625">
        <v>-1.4757624E-2</v>
      </c>
    </row>
    <row r="2042" spans="1:10" s="616" customFormat="1">
      <c r="A2042" s="629" t="s">
        <v>319</v>
      </c>
      <c r="B2042" s="630" t="s">
        <v>483</v>
      </c>
      <c r="C2042" s="630" t="s">
        <v>338</v>
      </c>
      <c r="D2042" s="629" t="s">
        <v>484</v>
      </c>
      <c r="E2042" s="630">
        <v>201502</v>
      </c>
      <c r="F2042" s="631">
        <v>-0.01</v>
      </c>
      <c r="G2042" s="632">
        <v>3</v>
      </c>
      <c r="H2042" s="633">
        <v>1.3083000000000001E-3</v>
      </c>
      <c r="I2042" s="624">
        <v>-3.9249000000000003E-5</v>
      </c>
      <c r="J2042" s="625">
        <v>-1.5699600000000001E-4</v>
      </c>
    </row>
    <row r="2043" spans="1:10" s="616" customFormat="1">
      <c r="A2043" s="629" t="s">
        <v>319</v>
      </c>
      <c r="B2043" s="630" t="s">
        <v>459</v>
      </c>
      <c r="C2043" s="630" t="s">
        <v>335</v>
      </c>
      <c r="D2043" s="629" t="s">
        <v>460</v>
      </c>
      <c r="E2043" s="630">
        <v>201502</v>
      </c>
      <c r="F2043" s="631">
        <v>10.79</v>
      </c>
      <c r="G2043" s="632">
        <v>3</v>
      </c>
      <c r="H2043" s="633">
        <v>1.3083000000000001E-3</v>
      </c>
      <c r="I2043" s="624">
        <v>4.2349670999999998E-2</v>
      </c>
      <c r="J2043" s="625">
        <v>0.16939868399999999</v>
      </c>
    </row>
    <row r="2044" spans="1:10" s="616" customFormat="1">
      <c r="A2044" s="629" t="s">
        <v>319</v>
      </c>
      <c r="B2044" s="630" t="s">
        <v>459</v>
      </c>
      <c r="C2044" s="630" t="s">
        <v>335</v>
      </c>
      <c r="D2044" s="629" t="s">
        <v>460</v>
      </c>
      <c r="E2044" s="630">
        <v>201502</v>
      </c>
      <c r="F2044" s="631">
        <v>0.5</v>
      </c>
      <c r="G2044" s="632">
        <v>3</v>
      </c>
      <c r="H2044" s="633">
        <v>1.3083000000000001E-3</v>
      </c>
      <c r="I2044" s="624">
        <v>1.9624500000000001E-3</v>
      </c>
      <c r="J2044" s="625">
        <v>7.8498000000000005E-3</v>
      </c>
    </row>
    <row r="2045" spans="1:10" s="616" customFormat="1">
      <c r="A2045" s="629" t="s">
        <v>319</v>
      </c>
      <c r="B2045" s="630" t="s">
        <v>527</v>
      </c>
      <c r="C2045" s="630" t="s">
        <v>338</v>
      </c>
      <c r="D2045" s="629" t="s">
        <v>574</v>
      </c>
      <c r="E2045" s="630">
        <v>201502</v>
      </c>
      <c r="F2045" s="631">
        <v>3.25</v>
      </c>
      <c r="G2045" s="632">
        <v>3</v>
      </c>
      <c r="H2045" s="633">
        <v>1.3083000000000001E-3</v>
      </c>
      <c r="I2045" s="624">
        <v>1.2755925000000001E-2</v>
      </c>
      <c r="J2045" s="625">
        <v>5.1023699999999998E-2</v>
      </c>
    </row>
    <row r="2046" spans="1:10" s="616" customFormat="1">
      <c r="A2046" s="629" t="s">
        <v>319</v>
      </c>
      <c r="B2046" s="630" t="s">
        <v>528</v>
      </c>
      <c r="C2046" s="630" t="s">
        <v>338</v>
      </c>
      <c r="D2046" s="629" t="s">
        <v>529</v>
      </c>
      <c r="E2046" s="630">
        <v>201502</v>
      </c>
      <c r="F2046" s="631">
        <v>-215.21</v>
      </c>
      <c r="G2046" s="632">
        <v>3</v>
      </c>
      <c r="H2046" s="633">
        <v>1.3083000000000001E-3</v>
      </c>
      <c r="I2046" s="624">
        <v>-0.84467772900000004</v>
      </c>
      <c r="J2046" s="625">
        <v>-3.3787109160000002</v>
      </c>
    </row>
    <row r="2047" spans="1:10" s="616" customFormat="1">
      <c r="A2047" s="629" t="s">
        <v>319</v>
      </c>
      <c r="B2047" s="630" t="s">
        <v>528</v>
      </c>
      <c r="C2047" s="630" t="s">
        <v>338</v>
      </c>
      <c r="D2047" s="629" t="s">
        <v>529</v>
      </c>
      <c r="E2047" s="630">
        <v>201502</v>
      </c>
      <c r="F2047" s="631">
        <v>-10.11</v>
      </c>
      <c r="G2047" s="632">
        <v>3</v>
      </c>
      <c r="H2047" s="633">
        <v>1.3083000000000001E-3</v>
      </c>
      <c r="I2047" s="624">
        <v>-3.9680739E-2</v>
      </c>
      <c r="J2047" s="625">
        <v>-0.158722956</v>
      </c>
    </row>
    <row r="2048" spans="1:10" s="616" customFormat="1">
      <c r="A2048" s="629" t="s">
        <v>319</v>
      </c>
      <c r="B2048" s="630" t="s">
        <v>530</v>
      </c>
      <c r="C2048" s="630" t="s">
        <v>338</v>
      </c>
      <c r="D2048" s="629" t="s">
        <v>531</v>
      </c>
      <c r="E2048" s="630">
        <v>201502</v>
      </c>
      <c r="F2048" s="631">
        <v>8.9600000000000009</v>
      </c>
      <c r="G2048" s="632">
        <v>3</v>
      </c>
      <c r="H2048" s="633">
        <v>1.3083000000000001E-3</v>
      </c>
      <c r="I2048" s="624">
        <v>3.5167104000000005E-2</v>
      </c>
      <c r="J2048" s="625">
        <v>0.14066841600000002</v>
      </c>
    </row>
    <row r="2049" spans="1:10" s="616" customFormat="1">
      <c r="A2049" s="629" t="s">
        <v>319</v>
      </c>
      <c r="B2049" s="630" t="s">
        <v>530</v>
      </c>
      <c r="C2049" s="630" t="s">
        <v>338</v>
      </c>
      <c r="D2049" s="629" t="s">
        <v>531</v>
      </c>
      <c r="E2049" s="630">
        <v>201502</v>
      </c>
      <c r="F2049" s="631">
        <v>0.24</v>
      </c>
      <c r="G2049" s="632">
        <v>3</v>
      </c>
      <c r="H2049" s="633">
        <v>1.3083000000000001E-3</v>
      </c>
      <c r="I2049" s="624">
        <v>9.4197600000000008E-4</v>
      </c>
      <c r="J2049" s="625">
        <v>3.7679040000000003E-3</v>
      </c>
    </row>
    <row r="2050" spans="1:10" s="616" customFormat="1">
      <c r="A2050" s="629" t="s">
        <v>319</v>
      </c>
      <c r="B2050" s="630" t="s">
        <v>532</v>
      </c>
      <c r="C2050" s="630" t="s">
        <v>338</v>
      </c>
      <c r="D2050" s="629" t="s">
        <v>533</v>
      </c>
      <c r="E2050" s="630">
        <v>201502</v>
      </c>
      <c r="F2050" s="631">
        <v>40.06</v>
      </c>
      <c r="G2050" s="632">
        <v>3</v>
      </c>
      <c r="H2050" s="633">
        <v>1.3083000000000001E-3</v>
      </c>
      <c r="I2050" s="624">
        <v>0.15723149400000003</v>
      </c>
      <c r="J2050" s="625">
        <v>0.62892597600000011</v>
      </c>
    </row>
    <row r="2051" spans="1:10" s="616" customFormat="1">
      <c r="A2051" s="629" t="s">
        <v>319</v>
      </c>
      <c r="B2051" s="630" t="s">
        <v>532</v>
      </c>
      <c r="C2051" s="630" t="s">
        <v>338</v>
      </c>
      <c r="D2051" s="629" t="s">
        <v>533</v>
      </c>
      <c r="E2051" s="630">
        <v>201502</v>
      </c>
      <c r="F2051" s="631">
        <v>13.72</v>
      </c>
      <c r="G2051" s="632">
        <v>3</v>
      </c>
      <c r="H2051" s="633">
        <v>1.3083000000000001E-3</v>
      </c>
      <c r="I2051" s="624">
        <v>5.384962800000001E-2</v>
      </c>
      <c r="J2051" s="625">
        <v>0.21539851200000004</v>
      </c>
    </row>
    <row r="2052" spans="1:10" s="616" customFormat="1">
      <c r="A2052" s="629" t="s">
        <v>319</v>
      </c>
      <c r="B2052" s="630" t="s">
        <v>534</v>
      </c>
      <c r="C2052" s="630" t="s">
        <v>338</v>
      </c>
      <c r="D2052" s="629" t="s">
        <v>535</v>
      </c>
      <c r="E2052" s="630">
        <v>201502</v>
      </c>
      <c r="F2052" s="631">
        <v>21.65</v>
      </c>
      <c r="G2052" s="632">
        <v>3</v>
      </c>
      <c r="H2052" s="633">
        <v>1.3083000000000001E-3</v>
      </c>
      <c r="I2052" s="624">
        <v>8.4974084999999991E-2</v>
      </c>
      <c r="J2052" s="625">
        <v>0.33989634000000002</v>
      </c>
    </row>
    <row r="2053" spans="1:10" s="616" customFormat="1">
      <c r="A2053" s="629" t="s">
        <v>319</v>
      </c>
      <c r="B2053" s="630" t="s">
        <v>536</v>
      </c>
      <c r="C2053" s="630" t="s">
        <v>338</v>
      </c>
      <c r="D2053" s="629" t="s">
        <v>537</v>
      </c>
      <c r="E2053" s="630">
        <v>201502</v>
      </c>
      <c r="F2053" s="631">
        <v>-5.65</v>
      </c>
      <c r="G2053" s="632">
        <v>3</v>
      </c>
      <c r="H2053" s="633">
        <v>1.3083000000000001E-3</v>
      </c>
      <c r="I2053" s="624">
        <v>-2.2175685000000004E-2</v>
      </c>
      <c r="J2053" s="625">
        <v>-8.8702740000000002E-2</v>
      </c>
    </row>
    <row r="2054" spans="1:10" s="616" customFormat="1">
      <c r="A2054" s="629" t="s">
        <v>319</v>
      </c>
      <c r="B2054" s="630" t="s">
        <v>536</v>
      </c>
      <c r="C2054" s="630" t="s">
        <v>338</v>
      </c>
      <c r="D2054" s="629" t="s">
        <v>537</v>
      </c>
      <c r="E2054" s="630">
        <v>201502</v>
      </c>
      <c r="F2054" s="631">
        <v>-7.0000000000000007E-2</v>
      </c>
      <c r="G2054" s="632">
        <v>3</v>
      </c>
      <c r="H2054" s="633">
        <v>1.3083000000000001E-3</v>
      </c>
      <c r="I2054" s="624">
        <v>-2.7474300000000004E-4</v>
      </c>
      <c r="J2054" s="625">
        <v>-1.0989720000000001E-3</v>
      </c>
    </row>
    <row r="2055" spans="1:10" s="616" customFormat="1">
      <c r="A2055" s="629" t="s">
        <v>319</v>
      </c>
      <c r="B2055" s="630" t="s">
        <v>538</v>
      </c>
      <c r="C2055" s="630" t="s">
        <v>338</v>
      </c>
      <c r="D2055" s="629" t="s">
        <v>539</v>
      </c>
      <c r="E2055" s="630">
        <v>201502</v>
      </c>
      <c r="F2055" s="631">
        <v>1.39</v>
      </c>
      <c r="G2055" s="632">
        <v>3</v>
      </c>
      <c r="H2055" s="633">
        <v>1.3083000000000001E-3</v>
      </c>
      <c r="I2055" s="624">
        <v>5.455611E-3</v>
      </c>
      <c r="J2055" s="625">
        <v>2.1822444E-2</v>
      </c>
    </row>
    <row r="2056" spans="1:10" s="616" customFormat="1">
      <c r="A2056" s="629" t="s">
        <v>319</v>
      </c>
      <c r="B2056" s="630" t="s">
        <v>538</v>
      </c>
      <c r="C2056" s="630" t="s">
        <v>338</v>
      </c>
      <c r="D2056" s="629" t="s">
        <v>539</v>
      </c>
      <c r="E2056" s="630">
        <v>201502</v>
      </c>
      <c r="F2056" s="631">
        <v>0.11</v>
      </c>
      <c r="G2056" s="632">
        <v>3</v>
      </c>
      <c r="H2056" s="633">
        <v>1.3083000000000001E-3</v>
      </c>
      <c r="I2056" s="624">
        <v>4.3173900000000005E-4</v>
      </c>
      <c r="J2056" s="625">
        <v>1.7269560000000002E-3</v>
      </c>
    </row>
    <row r="2057" spans="1:10" s="616" customFormat="1">
      <c r="A2057" s="629" t="s">
        <v>319</v>
      </c>
      <c r="B2057" s="630" t="s">
        <v>540</v>
      </c>
      <c r="C2057" s="630" t="s">
        <v>338</v>
      </c>
      <c r="D2057" s="629" t="s">
        <v>541</v>
      </c>
      <c r="E2057" s="630">
        <v>201502</v>
      </c>
      <c r="F2057" s="631">
        <v>-63.39</v>
      </c>
      <c r="G2057" s="632">
        <v>3</v>
      </c>
      <c r="H2057" s="633">
        <v>1.3083000000000001E-3</v>
      </c>
      <c r="I2057" s="624">
        <v>-0.24879941100000003</v>
      </c>
      <c r="J2057" s="625">
        <v>-0.9951976440000001</v>
      </c>
    </row>
    <row r="2058" spans="1:10" s="616" customFormat="1">
      <c r="A2058" s="629" t="s">
        <v>319</v>
      </c>
      <c r="B2058" s="630" t="s">
        <v>540</v>
      </c>
      <c r="C2058" s="630" t="s">
        <v>338</v>
      </c>
      <c r="D2058" s="629" t="s">
        <v>541</v>
      </c>
      <c r="E2058" s="630">
        <v>201502</v>
      </c>
      <c r="F2058" s="631">
        <v>-5.85</v>
      </c>
      <c r="G2058" s="632">
        <v>3</v>
      </c>
      <c r="H2058" s="633">
        <v>1.3083000000000001E-3</v>
      </c>
      <c r="I2058" s="624">
        <v>-2.2960664999999998E-2</v>
      </c>
      <c r="J2058" s="625">
        <v>-9.1842660000000007E-2</v>
      </c>
    </row>
    <row r="2059" spans="1:10" s="616" customFormat="1">
      <c r="A2059" s="629" t="s">
        <v>319</v>
      </c>
      <c r="B2059" s="630" t="s">
        <v>542</v>
      </c>
      <c r="C2059" s="630" t="s">
        <v>338</v>
      </c>
      <c r="D2059" s="629" t="s">
        <v>543</v>
      </c>
      <c r="E2059" s="630">
        <v>201502</v>
      </c>
      <c r="F2059" s="631">
        <v>10.24</v>
      </c>
      <c r="G2059" s="632">
        <v>3</v>
      </c>
      <c r="H2059" s="633">
        <v>1.3083000000000001E-3</v>
      </c>
      <c r="I2059" s="624">
        <v>4.0190976000000003E-2</v>
      </c>
      <c r="J2059" s="625">
        <v>0.16076390400000001</v>
      </c>
    </row>
    <row r="2060" spans="1:10" s="616" customFormat="1">
      <c r="A2060" s="629" t="s">
        <v>319</v>
      </c>
      <c r="B2060" s="630" t="s">
        <v>542</v>
      </c>
      <c r="C2060" s="630" t="s">
        <v>338</v>
      </c>
      <c r="D2060" s="629" t="s">
        <v>543</v>
      </c>
      <c r="E2060" s="630">
        <v>201502</v>
      </c>
      <c r="F2060" s="631">
        <v>0.85</v>
      </c>
      <c r="G2060" s="632">
        <v>3</v>
      </c>
      <c r="H2060" s="633">
        <v>1.3083000000000001E-3</v>
      </c>
      <c r="I2060" s="624">
        <v>3.3361649999999999E-3</v>
      </c>
      <c r="J2060" s="625">
        <v>1.3344660000000001E-2</v>
      </c>
    </row>
    <row r="2061" spans="1:10" s="616" customFormat="1">
      <c r="A2061" s="629" t="s">
        <v>319</v>
      </c>
      <c r="B2061" s="630" t="s">
        <v>544</v>
      </c>
      <c r="C2061" s="630" t="s">
        <v>338</v>
      </c>
      <c r="D2061" s="629" t="s">
        <v>545</v>
      </c>
      <c r="E2061" s="630">
        <v>201502</v>
      </c>
      <c r="F2061" s="631">
        <v>-18.149999999999999</v>
      </c>
      <c r="G2061" s="632">
        <v>3</v>
      </c>
      <c r="H2061" s="633">
        <v>1.3083000000000001E-3</v>
      </c>
      <c r="I2061" s="624">
        <v>-7.1236935000000001E-2</v>
      </c>
      <c r="J2061" s="625">
        <v>-0.28494774</v>
      </c>
    </row>
    <row r="2062" spans="1:10" s="616" customFormat="1">
      <c r="A2062" s="629" t="s">
        <v>319</v>
      </c>
      <c r="B2062" s="630" t="s">
        <v>544</v>
      </c>
      <c r="C2062" s="630" t="s">
        <v>338</v>
      </c>
      <c r="D2062" s="629" t="s">
        <v>545</v>
      </c>
      <c r="E2062" s="630">
        <v>201502</v>
      </c>
      <c r="F2062" s="631">
        <v>-0.49</v>
      </c>
      <c r="G2062" s="632">
        <v>3</v>
      </c>
      <c r="H2062" s="633">
        <v>1.3083000000000001E-3</v>
      </c>
      <c r="I2062" s="624">
        <v>-1.923201E-3</v>
      </c>
      <c r="J2062" s="625">
        <v>-7.692804000000001E-3</v>
      </c>
    </row>
    <row r="2063" spans="1:10" s="616" customFormat="1">
      <c r="A2063" s="629" t="s">
        <v>319</v>
      </c>
      <c r="B2063" s="630" t="s">
        <v>546</v>
      </c>
      <c r="C2063" s="630" t="s">
        <v>338</v>
      </c>
      <c r="D2063" s="629" t="s">
        <v>547</v>
      </c>
      <c r="E2063" s="630">
        <v>201502</v>
      </c>
      <c r="F2063" s="631">
        <v>24.02</v>
      </c>
      <c r="G2063" s="632">
        <v>3</v>
      </c>
      <c r="H2063" s="633">
        <v>1.3083000000000001E-3</v>
      </c>
      <c r="I2063" s="624">
        <v>9.4276098000000003E-2</v>
      </c>
      <c r="J2063" s="625">
        <v>0.37710439200000001</v>
      </c>
    </row>
    <row r="2064" spans="1:10" s="616" customFormat="1">
      <c r="A2064" s="629" t="s">
        <v>319</v>
      </c>
      <c r="B2064" s="630" t="s">
        <v>546</v>
      </c>
      <c r="C2064" s="630" t="s">
        <v>338</v>
      </c>
      <c r="D2064" s="629" t="s">
        <v>547</v>
      </c>
      <c r="E2064" s="630">
        <v>201502</v>
      </c>
      <c r="F2064" s="631">
        <v>1.24</v>
      </c>
      <c r="G2064" s="632">
        <v>3</v>
      </c>
      <c r="H2064" s="633">
        <v>1.3083000000000001E-3</v>
      </c>
      <c r="I2064" s="624">
        <v>4.866876E-3</v>
      </c>
      <c r="J2064" s="625">
        <v>1.9467504E-2</v>
      </c>
    </row>
    <row r="2065" spans="1:10" s="616" customFormat="1">
      <c r="A2065" s="629" t="s">
        <v>319</v>
      </c>
      <c r="B2065" s="630" t="s">
        <v>548</v>
      </c>
      <c r="C2065" s="630" t="s">
        <v>338</v>
      </c>
      <c r="D2065" s="629" t="s">
        <v>549</v>
      </c>
      <c r="E2065" s="630">
        <v>201502</v>
      </c>
      <c r="F2065" s="631">
        <v>8.15</v>
      </c>
      <c r="G2065" s="632">
        <v>3</v>
      </c>
      <c r="H2065" s="633">
        <v>1.3083000000000001E-3</v>
      </c>
      <c r="I2065" s="624">
        <v>3.1987935000000009E-2</v>
      </c>
      <c r="J2065" s="625">
        <v>0.12795174000000004</v>
      </c>
    </row>
    <row r="2066" spans="1:10" s="616" customFormat="1">
      <c r="A2066" s="629" t="s">
        <v>319</v>
      </c>
      <c r="B2066" s="630" t="s">
        <v>548</v>
      </c>
      <c r="C2066" s="630" t="s">
        <v>338</v>
      </c>
      <c r="D2066" s="629" t="s">
        <v>549</v>
      </c>
      <c r="E2066" s="630">
        <v>201502</v>
      </c>
      <c r="F2066" s="631">
        <v>0.28999999999999998</v>
      </c>
      <c r="G2066" s="632">
        <v>3</v>
      </c>
      <c r="H2066" s="633">
        <v>1.3083000000000001E-3</v>
      </c>
      <c r="I2066" s="624">
        <v>1.138221E-3</v>
      </c>
      <c r="J2066" s="625">
        <v>4.5528840000000001E-3</v>
      </c>
    </row>
    <row r="2067" spans="1:10" s="616" customFormat="1">
      <c r="A2067" s="629" t="s">
        <v>319</v>
      </c>
      <c r="B2067" s="630" t="s">
        <v>550</v>
      </c>
      <c r="C2067" s="630" t="s">
        <v>335</v>
      </c>
      <c r="D2067" s="629" t="s">
        <v>551</v>
      </c>
      <c r="E2067" s="630">
        <v>201502</v>
      </c>
      <c r="F2067" s="631">
        <v>-17.89</v>
      </c>
      <c r="G2067" s="632">
        <v>3</v>
      </c>
      <c r="H2067" s="633">
        <v>1.3083000000000001E-3</v>
      </c>
      <c r="I2067" s="624">
        <v>-7.0216461000000008E-2</v>
      </c>
      <c r="J2067" s="625">
        <v>-0.28086584400000003</v>
      </c>
    </row>
    <row r="2068" spans="1:10" s="616" customFormat="1">
      <c r="A2068" s="629" t="s">
        <v>319</v>
      </c>
      <c r="B2068" s="630" t="s">
        <v>550</v>
      </c>
      <c r="C2068" s="630" t="s">
        <v>335</v>
      </c>
      <c r="D2068" s="629" t="s">
        <v>551</v>
      </c>
      <c r="E2068" s="630">
        <v>201502</v>
      </c>
      <c r="F2068" s="631">
        <v>-0.69</v>
      </c>
      <c r="G2068" s="632">
        <v>3</v>
      </c>
      <c r="H2068" s="633">
        <v>1.3083000000000001E-3</v>
      </c>
      <c r="I2068" s="624">
        <v>-2.708181E-3</v>
      </c>
      <c r="J2068" s="625">
        <v>-1.0832724E-2</v>
      </c>
    </row>
    <row r="2069" spans="1:10" s="616" customFormat="1">
      <c r="A2069" s="629" t="s">
        <v>319</v>
      </c>
      <c r="B2069" s="630" t="s">
        <v>552</v>
      </c>
      <c r="C2069" s="630" t="s">
        <v>338</v>
      </c>
      <c r="D2069" s="629" t="s">
        <v>553</v>
      </c>
      <c r="E2069" s="630">
        <v>201502</v>
      </c>
      <c r="F2069" s="631">
        <v>7.47</v>
      </c>
      <c r="G2069" s="632">
        <v>3</v>
      </c>
      <c r="H2069" s="633">
        <v>1.3083000000000001E-3</v>
      </c>
      <c r="I2069" s="624">
        <v>2.9319003000000003E-2</v>
      </c>
      <c r="J2069" s="625">
        <v>0.117276012</v>
      </c>
    </row>
    <row r="2070" spans="1:10" s="616" customFormat="1">
      <c r="A2070" s="629" t="s">
        <v>319</v>
      </c>
      <c r="B2070" s="630" t="s">
        <v>552</v>
      </c>
      <c r="C2070" s="630" t="s">
        <v>338</v>
      </c>
      <c r="D2070" s="629" t="s">
        <v>553</v>
      </c>
      <c r="E2070" s="630">
        <v>201502</v>
      </c>
      <c r="F2070" s="631">
        <v>0.36</v>
      </c>
      <c r="G2070" s="632">
        <v>3</v>
      </c>
      <c r="H2070" s="633">
        <v>1.3083000000000001E-3</v>
      </c>
      <c r="I2070" s="624">
        <v>1.4129640000000003E-3</v>
      </c>
      <c r="J2070" s="625">
        <v>5.6518560000000002E-3</v>
      </c>
    </row>
    <row r="2071" spans="1:10" s="616" customFormat="1">
      <c r="A2071" s="629" t="s">
        <v>319</v>
      </c>
      <c r="B2071" s="630" t="s">
        <v>554</v>
      </c>
      <c r="C2071" s="630" t="s">
        <v>338</v>
      </c>
      <c r="D2071" s="629" t="s">
        <v>555</v>
      </c>
      <c r="E2071" s="630">
        <v>201502</v>
      </c>
      <c r="F2071" s="631">
        <v>26.02</v>
      </c>
      <c r="G2071" s="632">
        <v>3</v>
      </c>
      <c r="H2071" s="633">
        <v>1.3083000000000001E-3</v>
      </c>
      <c r="I2071" s="624">
        <v>0.10212589800000001</v>
      </c>
      <c r="J2071" s="625">
        <v>0.40850359199999997</v>
      </c>
    </row>
    <row r="2072" spans="1:10" s="616" customFormat="1">
      <c r="A2072" s="629" t="s">
        <v>319</v>
      </c>
      <c r="B2072" s="630" t="s">
        <v>554</v>
      </c>
      <c r="C2072" s="630" t="s">
        <v>338</v>
      </c>
      <c r="D2072" s="629" t="s">
        <v>555</v>
      </c>
      <c r="E2072" s="630">
        <v>201502</v>
      </c>
      <c r="F2072" s="631">
        <v>1.17</v>
      </c>
      <c r="G2072" s="632">
        <v>3</v>
      </c>
      <c r="H2072" s="633">
        <v>1.3083000000000001E-3</v>
      </c>
      <c r="I2072" s="624">
        <v>4.592133E-3</v>
      </c>
      <c r="J2072" s="625">
        <v>1.8368532E-2</v>
      </c>
    </row>
    <row r="2073" spans="1:10" s="616" customFormat="1">
      <c r="A2073" s="629" t="s">
        <v>319</v>
      </c>
      <c r="B2073" s="630" t="s">
        <v>556</v>
      </c>
      <c r="C2073" s="630" t="s">
        <v>338</v>
      </c>
      <c r="D2073" s="629" t="s">
        <v>557</v>
      </c>
      <c r="E2073" s="630">
        <v>201502</v>
      </c>
      <c r="F2073" s="631">
        <v>-7.13</v>
      </c>
      <c r="G2073" s="632">
        <v>3</v>
      </c>
      <c r="H2073" s="633">
        <v>1.3083000000000001E-3</v>
      </c>
      <c r="I2073" s="624">
        <v>-2.7984537000000004E-2</v>
      </c>
      <c r="J2073" s="625">
        <v>-0.11193814800000002</v>
      </c>
    </row>
    <row r="2074" spans="1:10" s="616" customFormat="1">
      <c r="A2074" s="629" t="s">
        <v>319</v>
      </c>
      <c r="B2074" s="630" t="s">
        <v>556</v>
      </c>
      <c r="C2074" s="630" t="s">
        <v>338</v>
      </c>
      <c r="D2074" s="629" t="s">
        <v>557</v>
      </c>
      <c r="E2074" s="630">
        <v>201502</v>
      </c>
      <c r="F2074" s="631">
        <v>-0.03</v>
      </c>
      <c r="G2074" s="632">
        <v>3</v>
      </c>
      <c r="H2074" s="633">
        <v>1.3083000000000001E-3</v>
      </c>
      <c r="I2074" s="624">
        <v>-1.1774700000000001E-4</v>
      </c>
      <c r="J2074" s="625">
        <v>-4.7098800000000004E-4</v>
      </c>
    </row>
    <row r="2075" spans="1:10" s="616" customFormat="1">
      <c r="A2075" s="629" t="s">
        <v>319</v>
      </c>
      <c r="B2075" s="630" t="s">
        <v>741</v>
      </c>
      <c r="C2075" s="630" t="s">
        <v>338</v>
      </c>
      <c r="D2075" s="629" t="s">
        <v>742</v>
      </c>
      <c r="E2075" s="630">
        <v>201502</v>
      </c>
      <c r="F2075" s="631">
        <v>112174.53</v>
      </c>
      <c r="G2075" s="632">
        <v>3</v>
      </c>
      <c r="H2075" s="633">
        <v>1.3083000000000001E-3</v>
      </c>
      <c r="I2075" s="624">
        <v>440.27381279700001</v>
      </c>
      <c r="J2075" s="625">
        <v>1761.095251188</v>
      </c>
    </row>
    <row r="2076" spans="1:10" s="616" customFormat="1">
      <c r="A2076" s="629" t="s">
        <v>319</v>
      </c>
      <c r="B2076" s="630" t="s">
        <v>741</v>
      </c>
      <c r="C2076" s="630" t="s">
        <v>338</v>
      </c>
      <c r="D2076" s="629" t="s">
        <v>742</v>
      </c>
      <c r="E2076" s="630">
        <v>201502</v>
      </c>
      <c r="F2076" s="631">
        <v>4945.04</v>
      </c>
      <c r="G2076" s="632">
        <v>3</v>
      </c>
      <c r="H2076" s="633">
        <v>1.3083000000000001E-3</v>
      </c>
      <c r="I2076" s="624">
        <v>19.408787495999999</v>
      </c>
      <c r="J2076" s="625">
        <v>77.635149984000009</v>
      </c>
    </row>
    <row r="2077" spans="1:10" s="616" customFormat="1">
      <c r="A2077" s="629" t="s">
        <v>319</v>
      </c>
      <c r="B2077" s="630" t="s">
        <v>704</v>
      </c>
      <c r="C2077" s="630" t="s">
        <v>338</v>
      </c>
      <c r="D2077" s="629" t="s">
        <v>705</v>
      </c>
      <c r="E2077" s="630">
        <v>201502</v>
      </c>
      <c r="F2077" s="631">
        <v>-429.65</v>
      </c>
      <c r="G2077" s="632">
        <v>3</v>
      </c>
      <c r="H2077" s="633">
        <v>1.3083000000000001E-3</v>
      </c>
      <c r="I2077" s="624">
        <v>-1.6863332849999999</v>
      </c>
      <c r="J2077" s="625">
        <v>-6.7453331399999996</v>
      </c>
    </row>
    <row r="2078" spans="1:10" s="616" customFormat="1">
      <c r="A2078" s="629" t="s">
        <v>319</v>
      </c>
      <c r="B2078" s="630" t="s">
        <v>704</v>
      </c>
      <c r="C2078" s="630" t="s">
        <v>338</v>
      </c>
      <c r="D2078" s="629" t="s">
        <v>705</v>
      </c>
      <c r="E2078" s="630">
        <v>201502</v>
      </c>
      <c r="F2078" s="631">
        <v>-10.63</v>
      </c>
      <c r="G2078" s="632">
        <v>3</v>
      </c>
      <c r="H2078" s="633">
        <v>1.3083000000000001E-3</v>
      </c>
      <c r="I2078" s="624">
        <v>-4.1721687E-2</v>
      </c>
      <c r="J2078" s="625">
        <v>-0.16688674800000003</v>
      </c>
    </row>
    <row r="2079" spans="1:10" s="616" customFormat="1">
      <c r="A2079" s="629" t="s">
        <v>319</v>
      </c>
      <c r="B2079" s="630" t="s">
        <v>743</v>
      </c>
      <c r="C2079" s="630" t="s">
        <v>338</v>
      </c>
      <c r="D2079" s="629" t="s">
        <v>744</v>
      </c>
      <c r="E2079" s="630">
        <v>201502</v>
      </c>
      <c r="F2079" s="631">
        <v>235937.28</v>
      </c>
      <c r="G2079" s="632">
        <v>3</v>
      </c>
      <c r="H2079" s="633">
        <v>1.3083000000000001E-3</v>
      </c>
      <c r="I2079" s="624">
        <v>926.03023027200004</v>
      </c>
      <c r="J2079" s="625">
        <v>3704.1209210879997</v>
      </c>
    </row>
    <row r="2080" spans="1:10" s="616" customFormat="1">
      <c r="A2080" s="629" t="s">
        <v>319</v>
      </c>
      <c r="B2080" s="630" t="s">
        <v>743</v>
      </c>
      <c r="C2080" s="630" t="s">
        <v>338</v>
      </c>
      <c r="D2080" s="629" t="s">
        <v>744</v>
      </c>
      <c r="E2080" s="630">
        <v>201502</v>
      </c>
      <c r="F2080" s="631">
        <v>6852.67</v>
      </c>
      <c r="G2080" s="632">
        <v>3</v>
      </c>
      <c r="H2080" s="633">
        <v>1.3083000000000001E-3</v>
      </c>
      <c r="I2080" s="624">
        <v>26.896044483000004</v>
      </c>
      <c r="J2080" s="625">
        <v>107.58417793200002</v>
      </c>
    </row>
    <row r="2081" spans="1:10" s="616" customFormat="1">
      <c r="A2081" s="629" t="s">
        <v>326</v>
      </c>
      <c r="B2081" s="630" t="s">
        <v>567</v>
      </c>
      <c r="C2081" s="630" t="s">
        <v>335</v>
      </c>
      <c r="D2081" s="629" t="s">
        <v>494</v>
      </c>
      <c r="E2081" s="630">
        <v>201502</v>
      </c>
      <c r="F2081" s="631">
        <v>-63.54</v>
      </c>
      <c r="G2081" s="632">
        <v>3</v>
      </c>
      <c r="H2081" s="633">
        <v>1.1999999999999999E-3</v>
      </c>
      <c r="I2081" s="624">
        <v>-0.22874399999999998</v>
      </c>
      <c r="J2081" s="625">
        <v>-0.91497600000000001</v>
      </c>
    </row>
    <row r="2082" spans="1:10" s="616" customFormat="1">
      <c r="A2082" s="629" t="s">
        <v>319</v>
      </c>
      <c r="B2082" s="630" t="s">
        <v>567</v>
      </c>
      <c r="C2082" s="630" t="s">
        <v>335</v>
      </c>
      <c r="D2082" s="629" t="s">
        <v>494</v>
      </c>
      <c r="E2082" s="630">
        <v>201502</v>
      </c>
      <c r="F2082" s="631">
        <v>-200.72</v>
      </c>
      <c r="G2082" s="632">
        <v>3</v>
      </c>
      <c r="H2082" s="633">
        <v>1.3083000000000001E-3</v>
      </c>
      <c r="I2082" s="624">
        <v>-0.78780592800000004</v>
      </c>
      <c r="J2082" s="625">
        <v>-3.1512237120000002</v>
      </c>
    </row>
    <row r="2083" spans="1:10" s="616" customFormat="1">
      <c r="A2083" s="629" t="s">
        <v>319</v>
      </c>
      <c r="B2083" s="630" t="s">
        <v>567</v>
      </c>
      <c r="C2083" s="630" t="s">
        <v>335</v>
      </c>
      <c r="D2083" s="629" t="s">
        <v>494</v>
      </c>
      <c r="E2083" s="630">
        <v>201502</v>
      </c>
      <c r="F2083" s="631">
        <v>-7.52</v>
      </c>
      <c r="G2083" s="632">
        <v>3</v>
      </c>
      <c r="H2083" s="633">
        <v>1.3083000000000001E-3</v>
      </c>
      <c r="I2083" s="624">
        <v>-2.9515248000000001E-2</v>
      </c>
      <c r="J2083" s="625">
        <v>-0.118060992</v>
      </c>
    </row>
    <row r="2084" spans="1:10" s="616" customFormat="1">
      <c r="A2084" s="629" t="s">
        <v>319</v>
      </c>
      <c r="B2084" s="630" t="s">
        <v>745</v>
      </c>
      <c r="C2084" s="630" t="s">
        <v>335</v>
      </c>
      <c r="D2084" s="629" t="s">
        <v>746</v>
      </c>
      <c r="E2084" s="630">
        <v>201502</v>
      </c>
      <c r="F2084" s="631">
        <v>456189.64</v>
      </c>
      <c r="G2084" s="632">
        <v>3</v>
      </c>
      <c r="H2084" s="633">
        <v>1.3083000000000001E-3</v>
      </c>
      <c r="I2084" s="624">
        <v>1790.4987180360001</v>
      </c>
      <c r="J2084" s="625">
        <v>7161.9948721440014</v>
      </c>
    </row>
    <row r="2085" spans="1:10" s="616" customFormat="1">
      <c r="A2085" s="629" t="s">
        <v>319</v>
      </c>
      <c r="B2085" s="630" t="s">
        <v>745</v>
      </c>
      <c r="C2085" s="630" t="s">
        <v>335</v>
      </c>
      <c r="D2085" s="629" t="s">
        <v>746</v>
      </c>
      <c r="E2085" s="630">
        <v>201502</v>
      </c>
      <c r="F2085" s="631">
        <v>29370.15</v>
      </c>
      <c r="G2085" s="632">
        <v>3</v>
      </c>
      <c r="H2085" s="633">
        <v>1.3083000000000001E-3</v>
      </c>
      <c r="I2085" s="624">
        <v>115.27490173500003</v>
      </c>
      <c r="J2085" s="625">
        <v>461.09960694000006</v>
      </c>
    </row>
    <row r="2086" spans="1:10" s="616" customFormat="1">
      <c r="A2086" s="629" t="s">
        <v>319</v>
      </c>
      <c r="B2086" s="630" t="s">
        <v>488</v>
      </c>
      <c r="C2086" s="630" t="s">
        <v>335</v>
      </c>
      <c r="D2086" s="629" t="s">
        <v>489</v>
      </c>
      <c r="E2086" s="630">
        <v>201502</v>
      </c>
      <c r="F2086" s="631">
        <v>-95.63</v>
      </c>
      <c r="G2086" s="632">
        <v>3</v>
      </c>
      <c r="H2086" s="633">
        <v>1.3083000000000001E-3</v>
      </c>
      <c r="I2086" s="624">
        <v>-0.37533818699999999</v>
      </c>
      <c r="J2086" s="625">
        <v>-1.501352748</v>
      </c>
    </row>
    <row r="2087" spans="1:10" s="616" customFormat="1">
      <c r="A2087" s="629" t="s">
        <v>319</v>
      </c>
      <c r="B2087" s="630" t="s">
        <v>488</v>
      </c>
      <c r="C2087" s="630" t="s">
        <v>335</v>
      </c>
      <c r="D2087" s="629" t="s">
        <v>489</v>
      </c>
      <c r="E2087" s="630">
        <v>201502</v>
      </c>
      <c r="F2087" s="631">
        <v>-2.96</v>
      </c>
      <c r="G2087" s="632">
        <v>3</v>
      </c>
      <c r="H2087" s="633">
        <v>1.3083000000000001E-3</v>
      </c>
      <c r="I2087" s="624">
        <v>-1.1617704E-2</v>
      </c>
      <c r="J2087" s="625">
        <v>-4.6470816000000005E-2</v>
      </c>
    </row>
    <row r="2088" spans="1:10" s="616" customFormat="1">
      <c r="A2088" s="629" t="s">
        <v>319</v>
      </c>
      <c r="B2088" s="630" t="s">
        <v>560</v>
      </c>
      <c r="C2088" s="630" t="s">
        <v>335</v>
      </c>
      <c r="D2088" s="629" t="s">
        <v>561</v>
      </c>
      <c r="E2088" s="630">
        <v>201502</v>
      </c>
      <c r="F2088" s="631">
        <v>24.25</v>
      </c>
      <c r="G2088" s="632">
        <v>3</v>
      </c>
      <c r="H2088" s="633">
        <v>1.3083000000000001E-3</v>
      </c>
      <c r="I2088" s="624">
        <v>9.5178825000000009E-2</v>
      </c>
      <c r="J2088" s="625">
        <v>0.38071530000000009</v>
      </c>
    </row>
    <row r="2089" spans="1:10" s="616" customFormat="1">
      <c r="A2089" s="629" t="s">
        <v>319</v>
      </c>
      <c r="B2089" s="630" t="s">
        <v>560</v>
      </c>
      <c r="C2089" s="630" t="s">
        <v>335</v>
      </c>
      <c r="D2089" s="629" t="s">
        <v>561</v>
      </c>
      <c r="E2089" s="630">
        <v>201502</v>
      </c>
      <c r="F2089" s="631">
        <v>1.91</v>
      </c>
      <c r="G2089" s="632">
        <v>3</v>
      </c>
      <c r="H2089" s="633">
        <v>1.3083000000000001E-3</v>
      </c>
      <c r="I2089" s="624">
        <v>7.4965589999999999E-3</v>
      </c>
      <c r="J2089" s="625">
        <v>2.9986235999999999E-2</v>
      </c>
    </row>
    <row r="2090" spans="1:10" s="616" customFormat="1">
      <c r="A2090" s="629" t="s">
        <v>319</v>
      </c>
      <c r="B2090" s="630" t="s">
        <v>706</v>
      </c>
      <c r="C2090" s="630" t="s">
        <v>335</v>
      </c>
      <c r="D2090" s="629" t="s">
        <v>707</v>
      </c>
      <c r="E2090" s="630">
        <v>201502</v>
      </c>
      <c r="F2090" s="631">
        <v>-11927.14</v>
      </c>
      <c r="G2090" s="632">
        <v>3</v>
      </c>
      <c r="H2090" s="633">
        <v>1.3083000000000001E-3</v>
      </c>
      <c r="I2090" s="624">
        <v>-46.812831786000004</v>
      </c>
      <c r="J2090" s="625">
        <v>-187.25132714400002</v>
      </c>
    </row>
    <row r="2091" spans="1:10" s="616" customFormat="1">
      <c r="A2091" s="629" t="s">
        <v>319</v>
      </c>
      <c r="B2091" s="630" t="s">
        <v>706</v>
      </c>
      <c r="C2091" s="630" t="s">
        <v>335</v>
      </c>
      <c r="D2091" s="629" t="s">
        <v>707</v>
      </c>
      <c r="E2091" s="630">
        <v>201502</v>
      </c>
      <c r="F2091" s="631">
        <v>-2511.4899999999998</v>
      </c>
      <c r="G2091" s="632">
        <v>3</v>
      </c>
      <c r="H2091" s="633">
        <v>1.3083000000000001E-3</v>
      </c>
      <c r="I2091" s="624">
        <v>-9.8573471010000002</v>
      </c>
      <c r="J2091" s="625">
        <v>-39.429388404000001</v>
      </c>
    </row>
    <row r="2092" spans="1:10" s="616" customFormat="1">
      <c r="A2092" s="629" t="s">
        <v>326</v>
      </c>
      <c r="B2092" s="630" t="s">
        <v>461</v>
      </c>
      <c r="C2092" s="630" t="s">
        <v>335</v>
      </c>
      <c r="D2092" s="629" t="s">
        <v>462</v>
      </c>
      <c r="E2092" s="630">
        <v>201502</v>
      </c>
      <c r="F2092" s="631">
        <v>-0.59</v>
      </c>
      <c r="G2092" s="632">
        <v>3</v>
      </c>
      <c r="H2092" s="633">
        <v>1.1999999999999999E-3</v>
      </c>
      <c r="I2092" s="624">
        <v>-2.124E-3</v>
      </c>
      <c r="J2092" s="625">
        <v>-8.4959999999999983E-3</v>
      </c>
    </row>
    <row r="2093" spans="1:10" s="616" customFormat="1">
      <c r="A2093" s="629" t="s">
        <v>319</v>
      </c>
      <c r="B2093" s="630" t="s">
        <v>461</v>
      </c>
      <c r="C2093" s="630" t="s">
        <v>335</v>
      </c>
      <c r="D2093" s="629" t="s">
        <v>462</v>
      </c>
      <c r="E2093" s="630">
        <v>201502</v>
      </c>
      <c r="F2093" s="631">
        <v>-90.34</v>
      </c>
      <c r="G2093" s="632">
        <v>3</v>
      </c>
      <c r="H2093" s="633">
        <v>1.3083000000000001E-3</v>
      </c>
      <c r="I2093" s="624">
        <v>-0.35457546600000001</v>
      </c>
      <c r="J2093" s="625">
        <v>-1.4183018640000002</v>
      </c>
    </row>
    <row r="2094" spans="1:10" s="616" customFormat="1">
      <c r="A2094" s="629" t="s">
        <v>319</v>
      </c>
      <c r="B2094" s="630" t="s">
        <v>461</v>
      </c>
      <c r="C2094" s="630" t="s">
        <v>335</v>
      </c>
      <c r="D2094" s="629" t="s">
        <v>462</v>
      </c>
      <c r="E2094" s="630">
        <v>201502</v>
      </c>
      <c r="F2094" s="631">
        <v>-2.87</v>
      </c>
      <c r="G2094" s="632">
        <v>3</v>
      </c>
      <c r="H2094" s="633">
        <v>1.3083000000000001E-3</v>
      </c>
      <c r="I2094" s="624">
        <v>-1.1264463000000001E-2</v>
      </c>
      <c r="J2094" s="625">
        <v>-4.5057852000000002E-2</v>
      </c>
    </row>
    <row r="2095" spans="1:10" s="616" customFormat="1">
      <c r="A2095" s="629" t="s">
        <v>319</v>
      </c>
      <c r="B2095" s="630" t="s">
        <v>568</v>
      </c>
      <c r="C2095" s="630" t="s">
        <v>335</v>
      </c>
      <c r="D2095" s="629" t="s">
        <v>495</v>
      </c>
      <c r="E2095" s="630">
        <v>201502</v>
      </c>
      <c r="F2095" s="631">
        <v>-7.24</v>
      </c>
      <c r="G2095" s="632">
        <v>3</v>
      </c>
      <c r="H2095" s="633">
        <v>1.3083000000000001E-3</v>
      </c>
      <c r="I2095" s="624">
        <v>-2.8416276000000001E-2</v>
      </c>
      <c r="J2095" s="625">
        <v>-0.11366510400000002</v>
      </c>
    </row>
    <row r="2096" spans="1:10" s="616" customFormat="1">
      <c r="A2096" s="629" t="s">
        <v>319</v>
      </c>
      <c r="B2096" s="630" t="s">
        <v>568</v>
      </c>
      <c r="C2096" s="630" t="s">
        <v>335</v>
      </c>
      <c r="D2096" s="629" t="s">
        <v>495</v>
      </c>
      <c r="E2096" s="630">
        <v>201502</v>
      </c>
      <c r="F2096" s="631">
        <v>-0.31</v>
      </c>
      <c r="G2096" s="632">
        <v>3</v>
      </c>
      <c r="H2096" s="633">
        <v>1.3083000000000001E-3</v>
      </c>
      <c r="I2096" s="624">
        <v>-1.216719E-3</v>
      </c>
      <c r="J2096" s="625">
        <v>-4.866876E-3</v>
      </c>
    </row>
    <row r="2097" spans="1:10" s="616" customFormat="1">
      <c r="A2097" s="629" t="s">
        <v>319</v>
      </c>
      <c r="B2097" s="630" t="s">
        <v>490</v>
      </c>
      <c r="C2097" s="630" t="s">
        <v>335</v>
      </c>
      <c r="D2097" s="629" t="s">
        <v>491</v>
      </c>
      <c r="E2097" s="630">
        <v>201502</v>
      </c>
      <c r="F2097" s="631">
        <v>-4.4800000000000004</v>
      </c>
      <c r="G2097" s="632">
        <v>3</v>
      </c>
      <c r="H2097" s="633">
        <v>1.3083000000000001E-3</v>
      </c>
      <c r="I2097" s="624">
        <v>-1.7583552000000002E-2</v>
      </c>
      <c r="J2097" s="625">
        <v>-7.0334208000000009E-2</v>
      </c>
    </row>
    <row r="2098" spans="1:10" s="616" customFormat="1">
      <c r="A2098" s="629" t="s">
        <v>319</v>
      </c>
      <c r="B2098" s="630" t="s">
        <v>490</v>
      </c>
      <c r="C2098" s="630" t="s">
        <v>335</v>
      </c>
      <c r="D2098" s="629" t="s">
        <v>491</v>
      </c>
      <c r="E2098" s="630">
        <v>201502</v>
      </c>
      <c r="F2098" s="631">
        <v>-0.56999999999999995</v>
      </c>
      <c r="G2098" s="632">
        <v>3</v>
      </c>
      <c r="H2098" s="633">
        <v>1.3083000000000001E-3</v>
      </c>
      <c r="I2098" s="624">
        <v>-2.2371930000000002E-3</v>
      </c>
      <c r="J2098" s="625">
        <v>-8.9487720000000007E-3</v>
      </c>
    </row>
    <row r="2099" spans="1:10" s="616" customFormat="1">
      <c r="A2099" s="629" t="s">
        <v>319</v>
      </c>
      <c r="B2099" s="630" t="s">
        <v>747</v>
      </c>
      <c r="C2099" s="630" t="s">
        <v>338</v>
      </c>
      <c r="D2099" s="629" t="s">
        <v>748</v>
      </c>
      <c r="E2099" s="630">
        <v>201502</v>
      </c>
      <c r="F2099" s="631">
        <v>264777.03000000003</v>
      </c>
      <c r="G2099" s="632">
        <v>3</v>
      </c>
      <c r="H2099" s="633">
        <v>1.3083000000000001E-3</v>
      </c>
      <c r="I2099" s="624">
        <v>1039.2233650470002</v>
      </c>
      <c r="J2099" s="625">
        <v>4156.893460188001</v>
      </c>
    </row>
    <row r="2100" spans="1:10" s="616" customFormat="1">
      <c r="A2100" s="629" t="s">
        <v>319</v>
      </c>
      <c r="B2100" s="630" t="s">
        <v>747</v>
      </c>
      <c r="C2100" s="630" t="s">
        <v>338</v>
      </c>
      <c r="D2100" s="629" t="s">
        <v>748</v>
      </c>
      <c r="E2100" s="630">
        <v>201502</v>
      </c>
      <c r="F2100" s="631">
        <v>8901.68</v>
      </c>
      <c r="G2100" s="632">
        <v>3</v>
      </c>
      <c r="H2100" s="633">
        <v>1.3083000000000001E-3</v>
      </c>
      <c r="I2100" s="624">
        <v>34.938203832000006</v>
      </c>
      <c r="J2100" s="625">
        <v>139.752815328</v>
      </c>
    </row>
    <row r="2101" spans="1:10" s="616" customFormat="1">
      <c r="A2101" s="629" t="s">
        <v>319</v>
      </c>
      <c r="B2101" s="630" t="s">
        <v>708</v>
      </c>
      <c r="C2101" s="630" t="s">
        <v>335</v>
      </c>
      <c r="D2101" s="629" t="s">
        <v>709</v>
      </c>
      <c r="E2101" s="630">
        <v>201502</v>
      </c>
      <c r="F2101" s="631">
        <v>-1588.19</v>
      </c>
      <c r="G2101" s="632">
        <v>3</v>
      </c>
      <c r="H2101" s="633">
        <v>1.3083000000000001E-3</v>
      </c>
      <c r="I2101" s="624">
        <v>-6.2334869309999998</v>
      </c>
      <c r="J2101" s="625">
        <v>-24.933947724000003</v>
      </c>
    </row>
    <row r="2102" spans="1:10" s="616" customFormat="1">
      <c r="A2102" s="629" t="s">
        <v>319</v>
      </c>
      <c r="B2102" s="630" t="s">
        <v>708</v>
      </c>
      <c r="C2102" s="630" t="s">
        <v>335</v>
      </c>
      <c r="D2102" s="629" t="s">
        <v>709</v>
      </c>
      <c r="E2102" s="630">
        <v>201502</v>
      </c>
      <c r="F2102" s="631">
        <v>-56.61</v>
      </c>
      <c r="G2102" s="632">
        <v>3</v>
      </c>
      <c r="H2102" s="633">
        <v>1.3083000000000001E-3</v>
      </c>
      <c r="I2102" s="624">
        <v>-0.22218858899999999</v>
      </c>
      <c r="J2102" s="625">
        <v>-0.88875435600000008</v>
      </c>
    </row>
    <row r="2103" spans="1:10" s="616" customFormat="1">
      <c r="A2103" s="629" t="s">
        <v>326</v>
      </c>
      <c r="B2103" s="630" t="s">
        <v>710</v>
      </c>
      <c r="C2103" s="630" t="s">
        <v>335</v>
      </c>
      <c r="D2103" s="629" t="s">
        <v>711</v>
      </c>
      <c r="E2103" s="630">
        <v>201502</v>
      </c>
      <c r="F2103" s="631">
        <v>-1204.23</v>
      </c>
      <c r="G2103" s="632">
        <v>3</v>
      </c>
      <c r="H2103" s="633">
        <v>1.1999999999999999E-3</v>
      </c>
      <c r="I2103" s="624">
        <v>-4.3352279999999999</v>
      </c>
      <c r="J2103" s="625">
        <v>-17.340911999999996</v>
      </c>
    </row>
    <row r="2104" spans="1:10" s="616" customFormat="1">
      <c r="A2104" s="629" t="s">
        <v>319</v>
      </c>
      <c r="B2104" s="630" t="s">
        <v>710</v>
      </c>
      <c r="C2104" s="630" t="s">
        <v>335</v>
      </c>
      <c r="D2104" s="629" t="s">
        <v>711</v>
      </c>
      <c r="E2104" s="630">
        <v>201502</v>
      </c>
      <c r="F2104" s="631">
        <v>-14159.02</v>
      </c>
      <c r="G2104" s="632">
        <v>3</v>
      </c>
      <c r="H2104" s="633">
        <v>1.3083000000000001E-3</v>
      </c>
      <c r="I2104" s="624">
        <v>-55.572737598000003</v>
      </c>
      <c r="J2104" s="625">
        <v>-222.29095039200001</v>
      </c>
    </row>
    <row r="2105" spans="1:10" s="616" customFormat="1">
      <c r="A2105" s="629" t="s">
        <v>319</v>
      </c>
      <c r="B2105" s="630" t="s">
        <v>710</v>
      </c>
      <c r="C2105" s="630" t="s">
        <v>335</v>
      </c>
      <c r="D2105" s="629" t="s">
        <v>711</v>
      </c>
      <c r="E2105" s="630">
        <v>201502</v>
      </c>
      <c r="F2105" s="631">
        <v>-407.88</v>
      </c>
      <c r="G2105" s="632">
        <v>3</v>
      </c>
      <c r="H2105" s="633">
        <v>1.3083000000000001E-3</v>
      </c>
      <c r="I2105" s="624">
        <v>-1.6008882119999999</v>
      </c>
      <c r="J2105" s="625">
        <v>-6.4035528480000004</v>
      </c>
    </row>
    <row r="2106" spans="1:10" s="616" customFormat="1">
      <c r="A2106" s="629" t="s">
        <v>319</v>
      </c>
      <c r="B2106" s="630" t="s">
        <v>562</v>
      </c>
      <c r="C2106" s="630" t="s">
        <v>335</v>
      </c>
      <c r="D2106" s="629" t="s">
        <v>563</v>
      </c>
      <c r="E2106" s="630">
        <v>201502</v>
      </c>
      <c r="F2106" s="631">
        <v>13.66</v>
      </c>
      <c r="G2106" s="632">
        <v>3</v>
      </c>
      <c r="H2106" s="633">
        <v>1.3083000000000001E-3</v>
      </c>
      <c r="I2106" s="624">
        <v>5.3614134000000008E-2</v>
      </c>
      <c r="J2106" s="625">
        <v>0.214456536</v>
      </c>
    </row>
    <row r="2107" spans="1:10" s="616" customFormat="1">
      <c r="A2107" s="629" t="s">
        <v>319</v>
      </c>
      <c r="B2107" s="630" t="s">
        <v>562</v>
      </c>
      <c r="C2107" s="630" t="s">
        <v>335</v>
      </c>
      <c r="D2107" s="629" t="s">
        <v>563</v>
      </c>
      <c r="E2107" s="630">
        <v>201502</v>
      </c>
      <c r="F2107" s="631">
        <v>0.11</v>
      </c>
      <c r="G2107" s="632">
        <v>3</v>
      </c>
      <c r="H2107" s="633">
        <v>1.3083000000000001E-3</v>
      </c>
      <c r="I2107" s="624">
        <v>4.3173900000000005E-4</v>
      </c>
      <c r="J2107" s="625">
        <v>1.7269560000000002E-3</v>
      </c>
    </row>
    <row r="2108" spans="1:10" s="616" customFormat="1">
      <c r="A2108" s="629" t="s">
        <v>319</v>
      </c>
      <c r="B2108" s="630" t="s">
        <v>712</v>
      </c>
      <c r="C2108" s="630" t="s">
        <v>335</v>
      </c>
      <c r="D2108" s="629" t="s">
        <v>713</v>
      </c>
      <c r="E2108" s="630">
        <v>201502</v>
      </c>
      <c r="F2108" s="631">
        <v>-2577.66</v>
      </c>
      <c r="G2108" s="632">
        <v>3</v>
      </c>
      <c r="H2108" s="633">
        <v>1.3083000000000001E-3</v>
      </c>
      <c r="I2108" s="624">
        <v>-10.117057733999999</v>
      </c>
      <c r="J2108" s="625">
        <v>-40.468230935999998</v>
      </c>
    </row>
    <row r="2109" spans="1:10" s="616" customFormat="1">
      <c r="A2109" s="629" t="s">
        <v>319</v>
      </c>
      <c r="B2109" s="630" t="s">
        <v>712</v>
      </c>
      <c r="C2109" s="630" t="s">
        <v>335</v>
      </c>
      <c r="D2109" s="629" t="s">
        <v>713</v>
      </c>
      <c r="E2109" s="630">
        <v>201502</v>
      </c>
      <c r="F2109" s="631">
        <v>-104.43</v>
      </c>
      <c r="G2109" s="632">
        <v>3</v>
      </c>
      <c r="H2109" s="633">
        <v>1.3083000000000001E-3</v>
      </c>
      <c r="I2109" s="624">
        <v>-0.40987730700000008</v>
      </c>
      <c r="J2109" s="625">
        <v>-1.6395092280000001</v>
      </c>
    </row>
    <row r="2110" spans="1:10" s="616" customFormat="1">
      <c r="A2110" s="629" t="s">
        <v>319</v>
      </c>
      <c r="B2110" s="630" t="s">
        <v>714</v>
      </c>
      <c r="C2110" s="630" t="s">
        <v>335</v>
      </c>
      <c r="D2110" s="629" t="s">
        <v>715</v>
      </c>
      <c r="E2110" s="630">
        <v>201502</v>
      </c>
      <c r="F2110" s="631">
        <v>-2626.09</v>
      </c>
      <c r="G2110" s="632">
        <v>3</v>
      </c>
      <c r="H2110" s="633">
        <v>1.3083000000000001E-3</v>
      </c>
      <c r="I2110" s="624">
        <v>-10.307140641000002</v>
      </c>
      <c r="J2110" s="625">
        <v>-41.228562564000001</v>
      </c>
    </row>
    <row r="2111" spans="1:10" s="616" customFormat="1">
      <c r="A2111" s="629" t="s">
        <v>319</v>
      </c>
      <c r="B2111" s="630" t="s">
        <v>714</v>
      </c>
      <c r="C2111" s="630" t="s">
        <v>335</v>
      </c>
      <c r="D2111" s="629" t="s">
        <v>715</v>
      </c>
      <c r="E2111" s="630">
        <v>201502</v>
      </c>
      <c r="F2111" s="631">
        <v>-140.03</v>
      </c>
      <c r="G2111" s="632">
        <v>3</v>
      </c>
      <c r="H2111" s="633">
        <v>1.3083000000000001E-3</v>
      </c>
      <c r="I2111" s="624">
        <v>-0.54960374700000003</v>
      </c>
      <c r="J2111" s="625">
        <v>-2.1984149880000001</v>
      </c>
    </row>
    <row r="2112" spans="1:10" s="616" customFormat="1">
      <c r="A2112" s="629" t="s">
        <v>319</v>
      </c>
      <c r="B2112" s="630" t="s">
        <v>564</v>
      </c>
      <c r="C2112" s="630" t="s">
        <v>335</v>
      </c>
      <c r="D2112" s="629" t="s">
        <v>565</v>
      </c>
      <c r="E2112" s="630">
        <v>201502</v>
      </c>
      <c r="F2112" s="631">
        <v>52.17</v>
      </c>
      <c r="G2112" s="632">
        <v>3</v>
      </c>
      <c r="H2112" s="633">
        <v>1.3083000000000001E-3</v>
      </c>
      <c r="I2112" s="624">
        <v>0.20476203300000001</v>
      </c>
      <c r="J2112" s="625">
        <v>0.81904813200000004</v>
      </c>
    </row>
    <row r="2113" spans="1:10" s="616" customFormat="1">
      <c r="A2113" s="629" t="s">
        <v>319</v>
      </c>
      <c r="B2113" s="630" t="s">
        <v>564</v>
      </c>
      <c r="C2113" s="630" t="s">
        <v>335</v>
      </c>
      <c r="D2113" s="629" t="s">
        <v>565</v>
      </c>
      <c r="E2113" s="630">
        <v>201502</v>
      </c>
      <c r="F2113" s="631">
        <v>3.03</v>
      </c>
      <c r="G2113" s="632">
        <v>3</v>
      </c>
      <c r="H2113" s="633">
        <v>1.3083000000000001E-3</v>
      </c>
      <c r="I2113" s="624">
        <v>1.1892447E-2</v>
      </c>
      <c r="J2113" s="625">
        <v>4.7569788000000002E-2</v>
      </c>
    </row>
    <row r="2114" spans="1:10" s="616" customFormat="1">
      <c r="A2114" s="629" t="s">
        <v>319</v>
      </c>
      <c r="B2114" s="630" t="s">
        <v>569</v>
      </c>
      <c r="C2114" s="630" t="s">
        <v>335</v>
      </c>
      <c r="D2114" s="629" t="s">
        <v>496</v>
      </c>
      <c r="E2114" s="630">
        <v>201502</v>
      </c>
      <c r="F2114" s="631">
        <v>-3.46</v>
      </c>
      <c r="G2114" s="632">
        <v>3</v>
      </c>
      <c r="H2114" s="633">
        <v>1.3083000000000001E-3</v>
      </c>
      <c r="I2114" s="624">
        <v>-1.3580153999999999E-2</v>
      </c>
      <c r="J2114" s="625">
        <v>-5.4320616000000002E-2</v>
      </c>
    </row>
    <row r="2115" spans="1:10" s="616" customFormat="1">
      <c r="A2115" s="629" t="s">
        <v>319</v>
      </c>
      <c r="B2115" s="630" t="s">
        <v>716</v>
      </c>
      <c r="C2115" s="630" t="s">
        <v>335</v>
      </c>
      <c r="D2115" s="629" t="s">
        <v>717</v>
      </c>
      <c r="E2115" s="630">
        <v>201502</v>
      </c>
      <c r="F2115" s="631">
        <v>-315.72000000000003</v>
      </c>
      <c r="G2115" s="632">
        <v>3</v>
      </c>
      <c r="H2115" s="633">
        <v>1.3083000000000001E-3</v>
      </c>
      <c r="I2115" s="624">
        <v>-1.2391694280000003</v>
      </c>
      <c r="J2115" s="625">
        <v>-4.9566777120000012</v>
      </c>
    </row>
    <row r="2116" spans="1:10" s="616" customFormat="1">
      <c r="A2116" s="629" t="s">
        <v>319</v>
      </c>
      <c r="B2116" s="630" t="s">
        <v>716</v>
      </c>
      <c r="C2116" s="630" t="s">
        <v>335</v>
      </c>
      <c r="D2116" s="629" t="s">
        <v>717</v>
      </c>
      <c r="E2116" s="630">
        <v>201502</v>
      </c>
      <c r="F2116" s="631">
        <v>-51.2</v>
      </c>
      <c r="G2116" s="632">
        <v>3</v>
      </c>
      <c r="H2116" s="633">
        <v>1.3083000000000001E-3</v>
      </c>
      <c r="I2116" s="624">
        <v>-0.20095488000000003</v>
      </c>
      <c r="J2116" s="625">
        <v>-0.80381952000000012</v>
      </c>
    </row>
    <row r="2117" spans="1:10" s="616" customFormat="1">
      <c r="A2117" s="629" t="s">
        <v>319</v>
      </c>
      <c r="B2117" s="630" t="s">
        <v>718</v>
      </c>
      <c r="C2117" s="630" t="s">
        <v>335</v>
      </c>
      <c r="D2117" s="629" t="s">
        <v>719</v>
      </c>
      <c r="E2117" s="630">
        <v>201502</v>
      </c>
      <c r="F2117" s="631">
        <v>-16352.65</v>
      </c>
      <c r="G2117" s="632">
        <v>3</v>
      </c>
      <c r="H2117" s="633">
        <v>1.3083000000000001E-3</v>
      </c>
      <c r="I2117" s="624">
        <v>-64.182515984999995</v>
      </c>
      <c r="J2117" s="625">
        <v>-256.73006394000004</v>
      </c>
    </row>
    <row r="2118" spans="1:10" s="616" customFormat="1">
      <c r="A2118" s="629" t="s">
        <v>319</v>
      </c>
      <c r="B2118" s="630" t="s">
        <v>718</v>
      </c>
      <c r="C2118" s="630" t="s">
        <v>335</v>
      </c>
      <c r="D2118" s="629" t="s">
        <v>719</v>
      </c>
      <c r="E2118" s="630">
        <v>201502</v>
      </c>
      <c r="F2118" s="631">
        <v>-982.46</v>
      </c>
      <c r="G2118" s="632">
        <v>3</v>
      </c>
      <c r="H2118" s="633">
        <v>1.3083000000000001E-3</v>
      </c>
      <c r="I2118" s="624">
        <v>-3.8560572540000004</v>
      </c>
      <c r="J2118" s="625">
        <v>-15.424229016000002</v>
      </c>
    </row>
    <row r="2119" spans="1:10" s="616" customFormat="1">
      <c r="A2119" s="629" t="s">
        <v>319</v>
      </c>
      <c r="B2119" s="630" t="s">
        <v>749</v>
      </c>
      <c r="C2119" s="630" t="s">
        <v>338</v>
      </c>
      <c r="D2119" s="629" t="s">
        <v>750</v>
      </c>
      <c r="E2119" s="630">
        <v>201502</v>
      </c>
      <c r="F2119" s="631">
        <v>132968.04</v>
      </c>
      <c r="G2119" s="632">
        <v>3</v>
      </c>
      <c r="H2119" s="633">
        <v>1.3083000000000001E-3</v>
      </c>
      <c r="I2119" s="624">
        <v>521.88626019600008</v>
      </c>
      <c r="J2119" s="625">
        <v>2087.5450407840003</v>
      </c>
    </row>
    <row r="2120" spans="1:10" s="616" customFormat="1">
      <c r="A2120" s="629" t="s">
        <v>319</v>
      </c>
      <c r="B2120" s="630" t="s">
        <v>749</v>
      </c>
      <c r="C2120" s="630" t="s">
        <v>338</v>
      </c>
      <c r="D2120" s="629" t="s">
        <v>750</v>
      </c>
      <c r="E2120" s="630">
        <v>201502</v>
      </c>
      <c r="F2120" s="631">
        <v>3351.87</v>
      </c>
      <c r="G2120" s="632">
        <v>3</v>
      </c>
      <c r="H2120" s="633">
        <v>1.3083000000000001E-3</v>
      </c>
      <c r="I2120" s="624">
        <v>13.155754563000002</v>
      </c>
      <c r="J2120" s="625">
        <v>52.623018251999994</v>
      </c>
    </row>
    <row r="2121" spans="1:10" s="616" customFormat="1">
      <c r="A2121" s="629" t="s">
        <v>319</v>
      </c>
      <c r="B2121" s="630" t="s">
        <v>751</v>
      </c>
      <c r="C2121" s="630" t="s">
        <v>338</v>
      </c>
      <c r="D2121" s="629" t="s">
        <v>752</v>
      </c>
      <c r="E2121" s="630">
        <v>201502</v>
      </c>
      <c r="F2121" s="631">
        <v>154702.78</v>
      </c>
      <c r="G2121" s="632">
        <v>3</v>
      </c>
      <c r="H2121" s="633">
        <v>1.3083000000000001E-3</v>
      </c>
      <c r="I2121" s="624">
        <v>607.19294122199994</v>
      </c>
      <c r="J2121" s="625">
        <v>2428.7717648880002</v>
      </c>
    </row>
    <row r="2122" spans="1:10" s="616" customFormat="1">
      <c r="A2122" s="629" t="s">
        <v>319</v>
      </c>
      <c r="B2122" s="630" t="s">
        <v>751</v>
      </c>
      <c r="C2122" s="630" t="s">
        <v>338</v>
      </c>
      <c r="D2122" s="629" t="s">
        <v>752</v>
      </c>
      <c r="E2122" s="630">
        <v>201502</v>
      </c>
      <c r="F2122" s="631">
        <v>9092.64</v>
      </c>
      <c r="G2122" s="632">
        <v>3</v>
      </c>
      <c r="H2122" s="633">
        <v>1.3083000000000001E-3</v>
      </c>
      <c r="I2122" s="624">
        <v>35.687702735999999</v>
      </c>
      <c r="J2122" s="625">
        <v>142.75081094399999</v>
      </c>
    </row>
    <row r="2123" spans="1:10" s="616" customFormat="1">
      <c r="A2123" s="629" t="s">
        <v>319</v>
      </c>
      <c r="B2123" s="630" t="s">
        <v>720</v>
      </c>
      <c r="C2123" s="630" t="s">
        <v>338</v>
      </c>
      <c r="D2123" s="629" t="s">
        <v>721</v>
      </c>
      <c r="E2123" s="630">
        <v>201502</v>
      </c>
      <c r="F2123" s="631">
        <v>-493.29</v>
      </c>
      <c r="G2123" s="632">
        <v>3</v>
      </c>
      <c r="H2123" s="633">
        <v>1.3083000000000001E-3</v>
      </c>
      <c r="I2123" s="624">
        <v>-1.9361139210000002</v>
      </c>
      <c r="J2123" s="625">
        <v>-7.7444556840000018</v>
      </c>
    </row>
    <row r="2124" spans="1:10" s="616" customFormat="1">
      <c r="A2124" s="629" t="s">
        <v>319</v>
      </c>
      <c r="B2124" s="630" t="s">
        <v>720</v>
      </c>
      <c r="C2124" s="630" t="s">
        <v>338</v>
      </c>
      <c r="D2124" s="629" t="s">
        <v>721</v>
      </c>
      <c r="E2124" s="630">
        <v>201502</v>
      </c>
      <c r="F2124" s="631">
        <v>-29.17</v>
      </c>
      <c r="G2124" s="632">
        <v>3</v>
      </c>
      <c r="H2124" s="633">
        <v>1.3083000000000001E-3</v>
      </c>
      <c r="I2124" s="624">
        <v>-0.11448933300000001</v>
      </c>
      <c r="J2124" s="625">
        <v>-0.45795733200000011</v>
      </c>
    </row>
    <row r="2125" spans="1:10" s="616" customFormat="1">
      <c r="A2125" s="629" t="s">
        <v>319</v>
      </c>
      <c r="B2125" s="630" t="s">
        <v>753</v>
      </c>
      <c r="C2125" s="630" t="s">
        <v>338</v>
      </c>
      <c r="D2125" s="629" t="s">
        <v>754</v>
      </c>
      <c r="E2125" s="630">
        <v>201502</v>
      </c>
      <c r="F2125" s="631">
        <v>8979.48</v>
      </c>
      <c r="G2125" s="632">
        <v>3</v>
      </c>
      <c r="H2125" s="633">
        <v>1.3083000000000001E-3</v>
      </c>
      <c r="I2125" s="624">
        <v>35.243561052000004</v>
      </c>
      <c r="J2125" s="625">
        <v>140.97424420800002</v>
      </c>
    </row>
    <row r="2126" spans="1:10" s="616" customFormat="1">
      <c r="A2126" s="629" t="s">
        <v>319</v>
      </c>
      <c r="B2126" s="630" t="s">
        <v>753</v>
      </c>
      <c r="C2126" s="630" t="s">
        <v>338</v>
      </c>
      <c r="D2126" s="629" t="s">
        <v>754</v>
      </c>
      <c r="E2126" s="630">
        <v>201502</v>
      </c>
      <c r="F2126" s="631">
        <v>225.16</v>
      </c>
      <c r="G2126" s="632">
        <v>3</v>
      </c>
      <c r="H2126" s="633">
        <v>1.3083000000000001E-3</v>
      </c>
      <c r="I2126" s="624">
        <v>0.88373048400000009</v>
      </c>
      <c r="J2126" s="625">
        <v>3.5349219359999999</v>
      </c>
    </row>
    <row r="2127" spans="1:10" s="616" customFormat="1">
      <c r="A2127" s="626"/>
      <c r="B2127" s="627"/>
      <c r="C2127" s="627"/>
      <c r="D2127" s="626"/>
      <c r="E2127" s="627"/>
      <c r="F2127" s="628"/>
      <c r="G2127" s="626"/>
      <c r="H2127" s="623"/>
      <c r="I2127" s="624"/>
      <c r="J2127" s="625"/>
    </row>
    <row r="2128" spans="1:10" s="616" customFormat="1">
      <c r="A2128" s="619"/>
      <c r="B2128" s="618"/>
      <c r="C2128" s="618"/>
      <c r="D2128" s="619"/>
      <c r="E2128" s="618"/>
      <c r="F2128" s="155"/>
      <c r="G2128" s="619"/>
      <c r="H2128" s="620"/>
      <c r="I2128" s="621"/>
      <c r="J2128" s="622"/>
    </row>
    <row r="2129" spans="1:17">
      <c r="A2129" s="160"/>
      <c r="B2129" s="161"/>
      <c r="C2129" s="162"/>
      <c r="D2129" s="127"/>
      <c r="E2129" s="162"/>
      <c r="F2129" s="163"/>
      <c r="G2129" s="126"/>
      <c r="H2129" s="156"/>
      <c r="I2129" s="157"/>
      <c r="J2129" s="158"/>
      <c r="Q2129" s="101">
        <f>IF(E2129&lt;=$Q$1,$S$5,#REF!)</f>
        <v>2015</v>
      </c>
    </row>
    <row r="2130" spans="1:17">
      <c r="A2130" s="103"/>
      <c r="B2130" s="114"/>
      <c r="C2130" s="114"/>
      <c r="D2130" s="121"/>
      <c r="E2130" s="164"/>
      <c r="F2130" s="165"/>
      <c r="G2130" s="166"/>
      <c r="H2130" s="132"/>
      <c r="I2130" s="103"/>
      <c r="J2130" s="103"/>
    </row>
    <row r="2131" spans="1:17" ht="13.5" thickBot="1">
      <c r="A2131" s="103"/>
      <c r="B2131" s="114"/>
      <c r="C2131" s="114"/>
      <c r="D2131" s="114"/>
      <c r="E2131" s="164"/>
      <c r="F2131" s="167">
        <f>SUM(F5:F2130)</f>
        <v>41596868.179999985</v>
      </c>
      <c r="G2131" s="166"/>
      <c r="H2131" s="121"/>
      <c r="I2131" s="167">
        <f>SUM(I5:I2130)</f>
        <v>204861.74506501324</v>
      </c>
      <c r="J2131" s="167">
        <f>SUM(J5:J2130)</f>
        <v>652249.82732803666</v>
      </c>
    </row>
    <row r="2132" spans="1:17" ht="13.5" thickTop="1">
      <c r="A2132" s="103"/>
      <c r="B2132" s="114"/>
      <c r="C2132" s="114"/>
      <c r="D2132" s="114"/>
      <c r="E2132" s="164"/>
      <c r="F2132" s="115"/>
      <c r="G2132" s="166"/>
      <c r="H2132" s="121"/>
      <c r="I2132" s="103"/>
      <c r="J2132" s="103"/>
    </row>
    <row r="2133" spans="1:17">
      <c r="A2133" s="67" t="s">
        <v>103</v>
      </c>
    </row>
    <row r="2135" spans="1:17">
      <c r="A2135" s="81" t="s">
        <v>86</v>
      </c>
      <c r="B2135" s="81" t="s">
        <v>87</v>
      </c>
      <c r="C2135" s="81" t="s">
        <v>88</v>
      </c>
      <c r="D2135" s="81"/>
      <c r="E2135" s="146" t="s">
        <v>89</v>
      </c>
      <c r="F2135" s="81" t="s">
        <v>90</v>
      </c>
      <c r="G2135" s="147"/>
      <c r="H2135" s="81" t="s">
        <v>91</v>
      </c>
      <c r="I2135" s="81" t="s">
        <v>92</v>
      </c>
      <c r="J2135" s="81" t="s">
        <v>93</v>
      </c>
    </row>
    <row r="2136" spans="1:17">
      <c r="A2136" s="86" t="s">
        <v>94</v>
      </c>
      <c r="B2136" s="86" t="s">
        <v>95</v>
      </c>
      <c r="C2136" s="86" t="s">
        <v>96</v>
      </c>
      <c r="D2136" s="87" t="s">
        <v>97</v>
      </c>
      <c r="E2136" s="148" t="s">
        <v>98</v>
      </c>
      <c r="F2136" s="86" t="s">
        <v>99</v>
      </c>
      <c r="G2136" s="149" t="s">
        <v>100</v>
      </c>
      <c r="H2136" s="86" t="s">
        <v>101</v>
      </c>
      <c r="I2136" s="86" t="s">
        <v>93</v>
      </c>
      <c r="J2136" s="86" t="s">
        <v>102</v>
      </c>
    </row>
    <row r="2137" spans="1:17">
      <c r="A2137" s="333" t="s">
        <v>319</v>
      </c>
      <c r="B2137" s="334" t="s">
        <v>336</v>
      </c>
      <c r="C2137" s="434" t="s">
        <v>335</v>
      </c>
      <c r="D2137" s="333" t="s">
        <v>337</v>
      </c>
      <c r="E2137" s="334">
        <v>201509</v>
      </c>
      <c r="F2137" s="335">
        <v>-0.01</v>
      </c>
      <c r="G2137" s="333">
        <f t="shared" ref="G2137:G2200" si="63">VLOOKUP(E2137,$N$6:$O$35,2,FALSE)</f>
        <v>7</v>
      </c>
      <c r="H2137" s="382">
        <v>1.3083000000000001E-3</v>
      </c>
      <c r="I2137" s="335">
        <f t="shared" ref="I2137:I2200" si="64">ROUND(F2137*G2137*H2137,2)</f>
        <v>0</v>
      </c>
      <c r="J2137" s="335">
        <f t="shared" ref="J2137:J2200" si="65">ROUND(F2137*H2137*12,2)</f>
        <v>0</v>
      </c>
      <c r="Q2137" s="101">
        <f>IF(E2137&lt;=$Q$1,$S$5,#REF!)</f>
        <v>2015</v>
      </c>
    </row>
    <row r="2138" spans="1:17">
      <c r="A2138" s="333" t="s">
        <v>319</v>
      </c>
      <c r="B2138" s="334" t="s">
        <v>497</v>
      </c>
      <c r="C2138" s="434" t="s">
        <v>338</v>
      </c>
      <c r="D2138" s="333" t="s">
        <v>498</v>
      </c>
      <c r="E2138" s="334">
        <v>201509</v>
      </c>
      <c r="F2138" s="335">
        <v>0.3</v>
      </c>
      <c r="G2138" s="333">
        <f t="shared" si="63"/>
        <v>7</v>
      </c>
      <c r="H2138" s="382">
        <v>1.3083000000000001E-3</v>
      </c>
      <c r="I2138" s="335">
        <f t="shared" si="64"/>
        <v>0</v>
      </c>
      <c r="J2138" s="335">
        <f t="shared" si="65"/>
        <v>0</v>
      </c>
    </row>
    <row r="2139" spans="1:17">
      <c r="A2139" s="333" t="s">
        <v>319</v>
      </c>
      <c r="B2139" s="334" t="s">
        <v>577</v>
      </c>
      <c r="C2139" s="434" t="s">
        <v>338</v>
      </c>
      <c r="D2139" s="333" t="s">
        <v>578</v>
      </c>
      <c r="E2139" s="334">
        <v>201509</v>
      </c>
      <c r="F2139" s="335">
        <v>-2758.9500000000003</v>
      </c>
      <c r="G2139" s="333">
        <f t="shared" si="63"/>
        <v>7</v>
      </c>
      <c r="H2139" s="382">
        <v>1.3083000000000001E-3</v>
      </c>
      <c r="I2139" s="335">
        <f t="shared" si="64"/>
        <v>-25.27</v>
      </c>
      <c r="J2139" s="335">
        <f t="shared" si="65"/>
        <v>-43.31</v>
      </c>
    </row>
    <row r="2140" spans="1:17">
      <c r="A2140" s="650" t="s">
        <v>319</v>
      </c>
      <c r="B2140" s="651" t="s">
        <v>1183</v>
      </c>
      <c r="C2140" s="434" t="s">
        <v>340</v>
      </c>
      <c r="D2140" s="650" t="s">
        <v>1184</v>
      </c>
      <c r="E2140" s="651">
        <v>201509</v>
      </c>
      <c r="F2140" s="652">
        <v>110930.59</v>
      </c>
      <c r="G2140" s="650">
        <f t="shared" si="63"/>
        <v>7</v>
      </c>
      <c r="H2140" s="653">
        <v>1.3083000000000001E-3</v>
      </c>
      <c r="I2140" s="335">
        <f t="shared" si="64"/>
        <v>1015.91</v>
      </c>
      <c r="J2140" s="335">
        <f t="shared" si="65"/>
        <v>1741.57</v>
      </c>
    </row>
    <row r="2141" spans="1:17">
      <c r="A2141" s="650" t="s">
        <v>319</v>
      </c>
      <c r="B2141" s="651" t="s">
        <v>1183</v>
      </c>
      <c r="C2141" s="434" t="s">
        <v>340</v>
      </c>
      <c r="D2141" s="650" t="s">
        <v>1185</v>
      </c>
      <c r="E2141" s="651">
        <v>201511</v>
      </c>
      <c r="F2141" s="652">
        <v>-51100.99</v>
      </c>
      <c r="G2141" s="650">
        <f t="shared" si="63"/>
        <v>5</v>
      </c>
      <c r="H2141" s="653">
        <v>1.3083000000000001E-3</v>
      </c>
      <c r="I2141" s="335">
        <f t="shared" si="64"/>
        <v>-334.28</v>
      </c>
      <c r="J2141" s="335">
        <f t="shared" si="65"/>
        <v>-802.27</v>
      </c>
    </row>
    <row r="2142" spans="1:17">
      <c r="A2142" s="333" t="s">
        <v>319</v>
      </c>
      <c r="B2142" s="334" t="s">
        <v>463</v>
      </c>
      <c r="C2142" s="434" t="s">
        <v>338</v>
      </c>
      <c r="D2142" s="333" t="s">
        <v>802</v>
      </c>
      <c r="E2142" s="334">
        <v>201509</v>
      </c>
      <c r="F2142" s="335">
        <v>-74.710000000000008</v>
      </c>
      <c r="G2142" s="333">
        <f t="shared" si="63"/>
        <v>7</v>
      </c>
      <c r="H2142" s="382">
        <v>1.3083000000000001E-3</v>
      </c>
      <c r="I2142" s="335">
        <f t="shared" si="64"/>
        <v>-0.68</v>
      </c>
      <c r="J2142" s="335">
        <f t="shared" si="65"/>
        <v>-1.17</v>
      </c>
    </row>
    <row r="2143" spans="1:17">
      <c r="A2143" s="333" t="s">
        <v>319</v>
      </c>
      <c r="B2143" s="334" t="s">
        <v>465</v>
      </c>
      <c r="C2143" s="434" t="s">
        <v>338</v>
      </c>
      <c r="D2143" s="333" t="s">
        <v>466</v>
      </c>
      <c r="E2143" s="334">
        <v>201509</v>
      </c>
      <c r="F2143" s="335">
        <v>-0.01</v>
      </c>
      <c r="G2143" s="333">
        <f t="shared" si="63"/>
        <v>7</v>
      </c>
      <c r="H2143" s="337">
        <v>1.3083000000000001E-3</v>
      </c>
      <c r="I2143" s="335">
        <f t="shared" si="64"/>
        <v>0</v>
      </c>
      <c r="J2143" s="335">
        <f t="shared" si="65"/>
        <v>0</v>
      </c>
    </row>
    <row r="2144" spans="1:17">
      <c r="A2144" s="333" t="s">
        <v>319</v>
      </c>
      <c r="B2144" s="334" t="s">
        <v>566</v>
      </c>
      <c r="C2144" s="434" t="s">
        <v>338</v>
      </c>
      <c r="D2144" s="333" t="s">
        <v>803</v>
      </c>
      <c r="E2144" s="334">
        <v>201509</v>
      </c>
      <c r="F2144" s="335">
        <v>-2.81</v>
      </c>
      <c r="G2144" s="333">
        <f t="shared" si="63"/>
        <v>7</v>
      </c>
      <c r="H2144" s="337">
        <v>1.3083000000000001E-3</v>
      </c>
      <c r="I2144" s="335">
        <f t="shared" si="64"/>
        <v>-0.03</v>
      </c>
      <c r="J2144" s="335">
        <f t="shared" si="65"/>
        <v>-0.04</v>
      </c>
    </row>
    <row r="2145" spans="1:10">
      <c r="A2145" s="333" t="s">
        <v>319</v>
      </c>
      <c r="B2145" s="334" t="s">
        <v>453</v>
      </c>
      <c r="C2145" s="434" t="s">
        <v>338</v>
      </c>
      <c r="D2145" s="333" t="s">
        <v>454</v>
      </c>
      <c r="E2145" s="334">
        <v>201509</v>
      </c>
      <c r="F2145" s="335">
        <v>6666.83</v>
      </c>
      <c r="G2145" s="333">
        <f t="shared" si="63"/>
        <v>7</v>
      </c>
      <c r="H2145" s="337">
        <v>1.3083000000000001E-3</v>
      </c>
      <c r="I2145" s="335">
        <f t="shared" si="64"/>
        <v>61.06</v>
      </c>
      <c r="J2145" s="335">
        <f t="shared" si="65"/>
        <v>104.67</v>
      </c>
    </row>
    <row r="2146" spans="1:10" ht="15">
      <c r="A2146" s="333" t="s">
        <v>319</v>
      </c>
      <c r="B2146" s="334" t="s">
        <v>453</v>
      </c>
      <c r="C2146" s="435" t="s">
        <v>338</v>
      </c>
      <c r="D2146" s="333" t="s">
        <v>454</v>
      </c>
      <c r="E2146" s="334">
        <v>201510</v>
      </c>
      <c r="F2146" s="335">
        <v>-22.96</v>
      </c>
      <c r="G2146" s="333">
        <f t="shared" si="63"/>
        <v>6</v>
      </c>
      <c r="H2146" s="337">
        <v>1.3083000000000001E-3</v>
      </c>
      <c r="I2146" s="335">
        <f t="shared" si="64"/>
        <v>-0.18</v>
      </c>
      <c r="J2146" s="335">
        <f t="shared" si="65"/>
        <v>-0.36</v>
      </c>
    </row>
    <row r="2147" spans="1:10">
      <c r="A2147" s="333" t="s">
        <v>319</v>
      </c>
      <c r="B2147" s="334" t="s">
        <v>729</v>
      </c>
      <c r="C2147" s="434" t="s">
        <v>338</v>
      </c>
      <c r="D2147" s="333" t="s">
        <v>804</v>
      </c>
      <c r="E2147" s="334">
        <v>201509</v>
      </c>
      <c r="F2147" s="335">
        <v>-1621.71</v>
      </c>
      <c r="G2147" s="333">
        <f t="shared" si="63"/>
        <v>7</v>
      </c>
      <c r="H2147" s="337">
        <v>1.3083000000000001E-3</v>
      </c>
      <c r="I2147" s="335">
        <f t="shared" si="64"/>
        <v>-14.85</v>
      </c>
      <c r="J2147" s="335">
        <f t="shared" si="65"/>
        <v>-25.46</v>
      </c>
    </row>
    <row r="2148" spans="1:10">
      <c r="A2148" s="333" t="s">
        <v>319</v>
      </c>
      <c r="B2148" s="334" t="s">
        <v>805</v>
      </c>
      <c r="C2148" s="434" t="s">
        <v>338</v>
      </c>
      <c r="D2148" s="333" t="s">
        <v>807</v>
      </c>
      <c r="E2148" s="334">
        <v>201509</v>
      </c>
      <c r="F2148" s="335">
        <v>-2490.75</v>
      </c>
      <c r="G2148" s="333">
        <f t="shared" si="63"/>
        <v>7</v>
      </c>
      <c r="H2148" s="337">
        <v>1.3083000000000001E-3</v>
      </c>
      <c r="I2148" s="335">
        <f t="shared" si="64"/>
        <v>-22.81</v>
      </c>
      <c r="J2148" s="335">
        <f t="shared" si="65"/>
        <v>-39.1</v>
      </c>
    </row>
    <row r="2149" spans="1:10">
      <c r="A2149" s="333" t="s">
        <v>319</v>
      </c>
      <c r="B2149" s="334" t="s">
        <v>1021</v>
      </c>
      <c r="C2149" s="434" t="s">
        <v>338</v>
      </c>
      <c r="D2149" s="333" t="s">
        <v>1022</v>
      </c>
      <c r="E2149" s="334">
        <v>201509</v>
      </c>
      <c r="F2149" s="335">
        <v>-8638.24</v>
      </c>
      <c r="G2149" s="333">
        <f t="shared" si="63"/>
        <v>7</v>
      </c>
      <c r="H2149" s="337">
        <v>1.3083000000000001E-3</v>
      </c>
      <c r="I2149" s="335">
        <f t="shared" si="64"/>
        <v>-79.11</v>
      </c>
      <c r="J2149" s="335">
        <f t="shared" si="65"/>
        <v>-135.62</v>
      </c>
    </row>
    <row r="2150" spans="1:10" ht="15">
      <c r="A2150" s="333" t="s">
        <v>319</v>
      </c>
      <c r="B2150" s="334" t="s">
        <v>1021</v>
      </c>
      <c r="C2150" s="435" t="s">
        <v>338</v>
      </c>
      <c r="D2150" s="333" t="s">
        <v>1022</v>
      </c>
      <c r="E2150" s="334">
        <v>201510</v>
      </c>
      <c r="F2150" s="335">
        <v>1725.33</v>
      </c>
      <c r="G2150" s="333">
        <f t="shared" si="63"/>
        <v>6</v>
      </c>
      <c r="H2150" s="337">
        <v>1.3083000000000001E-3</v>
      </c>
      <c r="I2150" s="335">
        <f t="shared" si="64"/>
        <v>13.54</v>
      </c>
      <c r="J2150" s="335">
        <f t="shared" si="65"/>
        <v>27.09</v>
      </c>
    </row>
    <row r="2151" spans="1:10" ht="15">
      <c r="A2151" s="333" t="s">
        <v>319</v>
      </c>
      <c r="B2151" s="334" t="s">
        <v>1021</v>
      </c>
      <c r="C2151" s="435" t="s">
        <v>338</v>
      </c>
      <c r="D2151" s="333" t="s">
        <v>1022</v>
      </c>
      <c r="E2151" s="334">
        <v>201511</v>
      </c>
      <c r="F2151" s="335">
        <v>2708.85</v>
      </c>
      <c r="G2151" s="333">
        <f t="shared" si="63"/>
        <v>5</v>
      </c>
      <c r="H2151" s="337">
        <v>1.3083000000000001E-3</v>
      </c>
      <c r="I2151" s="335">
        <f t="shared" si="64"/>
        <v>17.72</v>
      </c>
      <c r="J2151" s="335">
        <f t="shared" si="65"/>
        <v>42.53</v>
      </c>
    </row>
    <row r="2152" spans="1:10" ht="15">
      <c r="A2152" s="333" t="s">
        <v>319</v>
      </c>
      <c r="B2152" s="334" t="s">
        <v>1021</v>
      </c>
      <c r="C2152" s="435" t="s">
        <v>338</v>
      </c>
      <c r="D2152" s="333" t="s">
        <v>1022</v>
      </c>
      <c r="E2152" s="334">
        <v>201512</v>
      </c>
      <c r="F2152" s="335">
        <v>387.47</v>
      </c>
      <c r="G2152" s="333">
        <f t="shared" si="63"/>
        <v>4</v>
      </c>
      <c r="H2152" s="337">
        <v>1.3083000000000001E-3</v>
      </c>
      <c r="I2152" s="335">
        <f t="shared" si="64"/>
        <v>2.0299999999999998</v>
      </c>
      <c r="J2152" s="335">
        <f t="shared" si="65"/>
        <v>6.08</v>
      </c>
    </row>
    <row r="2153" spans="1:10">
      <c r="A2153" s="333" t="s">
        <v>319</v>
      </c>
      <c r="B2153" s="334" t="s">
        <v>1023</v>
      </c>
      <c r="C2153" s="434" t="s">
        <v>338</v>
      </c>
      <c r="D2153" s="333" t="s">
        <v>1024</v>
      </c>
      <c r="E2153" s="334">
        <v>201509</v>
      </c>
      <c r="F2153" s="335">
        <v>-2470.33</v>
      </c>
      <c r="G2153" s="333">
        <f t="shared" si="63"/>
        <v>7</v>
      </c>
      <c r="H2153" s="337">
        <v>1.3083000000000001E-3</v>
      </c>
      <c r="I2153" s="335">
        <f t="shared" si="64"/>
        <v>-22.62</v>
      </c>
      <c r="J2153" s="335">
        <f t="shared" si="65"/>
        <v>-38.78</v>
      </c>
    </row>
    <row r="2154" spans="1:10" ht="15">
      <c r="A2154" s="333" t="s">
        <v>319</v>
      </c>
      <c r="B2154" s="334" t="s">
        <v>1023</v>
      </c>
      <c r="C2154" s="435" t="s">
        <v>338</v>
      </c>
      <c r="D2154" s="333" t="s">
        <v>1024</v>
      </c>
      <c r="E2154" s="334">
        <v>201510</v>
      </c>
      <c r="F2154" s="335">
        <v>-3703.14</v>
      </c>
      <c r="G2154" s="333">
        <f t="shared" si="63"/>
        <v>6</v>
      </c>
      <c r="H2154" s="337">
        <v>1.3083000000000001E-3</v>
      </c>
      <c r="I2154" s="335">
        <f t="shared" si="64"/>
        <v>-29.07</v>
      </c>
      <c r="J2154" s="335">
        <f t="shared" si="65"/>
        <v>-58.14</v>
      </c>
    </row>
    <row r="2155" spans="1:10">
      <c r="A2155" s="333" t="s">
        <v>319</v>
      </c>
      <c r="B2155" s="334" t="s">
        <v>499</v>
      </c>
      <c r="C2155" s="434" t="s">
        <v>338</v>
      </c>
      <c r="D2155" s="333" t="s">
        <v>500</v>
      </c>
      <c r="E2155" s="334">
        <v>201509</v>
      </c>
      <c r="F2155" s="335">
        <v>-0.56000000000000005</v>
      </c>
      <c r="G2155" s="333">
        <f t="shared" si="63"/>
        <v>7</v>
      </c>
      <c r="H2155" s="337">
        <v>1.3083000000000001E-3</v>
      </c>
      <c r="I2155" s="335">
        <f t="shared" si="64"/>
        <v>-0.01</v>
      </c>
      <c r="J2155" s="335">
        <f t="shared" si="65"/>
        <v>-0.01</v>
      </c>
    </row>
    <row r="2156" spans="1:10">
      <c r="A2156" s="333" t="s">
        <v>319</v>
      </c>
      <c r="B2156" s="334" t="s">
        <v>780</v>
      </c>
      <c r="C2156" s="434" t="s">
        <v>352</v>
      </c>
      <c r="D2156" s="333" t="s">
        <v>781</v>
      </c>
      <c r="E2156" s="334">
        <v>201509</v>
      </c>
      <c r="F2156" s="335">
        <v>289.62</v>
      </c>
      <c r="G2156" s="333">
        <f t="shared" si="63"/>
        <v>7</v>
      </c>
      <c r="H2156" s="337">
        <v>1.3083000000000001E-3</v>
      </c>
      <c r="I2156" s="335">
        <f t="shared" si="64"/>
        <v>2.65</v>
      </c>
      <c r="J2156" s="335">
        <f t="shared" si="65"/>
        <v>4.55</v>
      </c>
    </row>
    <row r="2157" spans="1:10" ht="15">
      <c r="A2157" s="333" t="s">
        <v>319</v>
      </c>
      <c r="B2157" s="334" t="s">
        <v>1186</v>
      </c>
      <c r="C2157" s="435" t="s">
        <v>352</v>
      </c>
      <c r="D2157" s="333" t="s">
        <v>1187</v>
      </c>
      <c r="E2157" s="334">
        <v>201512</v>
      </c>
      <c r="F2157" s="335">
        <v>2025.67</v>
      </c>
      <c r="G2157" s="333">
        <f t="shared" si="63"/>
        <v>4</v>
      </c>
      <c r="H2157" s="337">
        <v>1.3083000000000001E-3</v>
      </c>
      <c r="I2157" s="335">
        <f t="shared" si="64"/>
        <v>10.6</v>
      </c>
      <c r="J2157" s="335">
        <f t="shared" si="65"/>
        <v>31.8</v>
      </c>
    </row>
    <row r="2158" spans="1:10" ht="15">
      <c r="A2158" s="333" t="s">
        <v>319</v>
      </c>
      <c r="B2158" s="334" t="s">
        <v>1188</v>
      </c>
      <c r="C2158" s="435" t="s">
        <v>339</v>
      </c>
      <c r="D2158" s="333" t="s">
        <v>1189</v>
      </c>
      <c r="E2158" s="334">
        <v>201510</v>
      </c>
      <c r="F2158" s="335">
        <v>4021.28</v>
      </c>
      <c r="G2158" s="333">
        <f t="shared" si="63"/>
        <v>6</v>
      </c>
      <c r="H2158" s="337">
        <v>1.3083000000000001E-3</v>
      </c>
      <c r="I2158" s="335">
        <f t="shared" si="64"/>
        <v>31.57</v>
      </c>
      <c r="J2158" s="335">
        <f t="shared" si="65"/>
        <v>63.13</v>
      </c>
    </row>
    <row r="2159" spans="1:10">
      <c r="A2159" s="333" t="s">
        <v>319</v>
      </c>
      <c r="B2159" s="334" t="s">
        <v>731</v>
      </c>
      <c r="C2159" s="434" t="s">
        <v>338</v>
      </c>
      <c r="D2159" s="333" t="s">
        <v>732</v>
      </c>
      <c r="E2159" s="334">
        <v>201509</v>
      </c>
      <c r="F2159" s="335">
        <v>-111.72</v>
      </c>
      <c r="G2159" s="333">
        <f t="shared" si="63"/>
        <v>7</v>
      </c>
      <c r="H2159" s="337">
        <v>1.3083000000000001E-3</v>
      </c>
      <c r="I2159" s="335">
        <f t="shared" si="64"/>
        <v>-1.02</v>
      </c>
      <c r="J2159" s="335">
        <f t="shared" si="65"/>
        <v>-1.75</v>
      </c>
    </row>
    <row r="2160" spans="1:10" ht="15">
      <c r="A2160" s="333" t="s">
        <v>319</v>
      </c>
      <c r="B2160" s="334" t="s">
        <v>1045</v>
      </c>
      <c r="C2160" s="435" t="s">
        <v>338</v>
      </c>
      <c r="D2160" s="333" t="s">
        <v>1046</v>
      </c>
      <c r="E2160" s="334">
        <v>201511</v>
      </c>
      <c r="F2160" s="335">
        <v>180314.01</v>
      </c>
      <c r="G2160" s="333">
        <f t="shared" si="63"/>
        <v>5</v>
      </c>
      <c r="H2160" s="337">
        <v>1.3083000000000001E-3</v>
      </c>
      <c r="I2160" s="335">
        <f t="shared" si="64"/>
        <v>1179.52</v>
      </c>
      <c r="J2160" s="335">
        <f t="shared" si="65"/>
        <v>2830.86</v>
      </c>
    </row>
    <row r="2161" spans="1:10" ht="15">
      <c r="A2161" s="333" t="s">
        <v>319</v>
      </c>
      <c r="B2161" s="334" t="s">
        <v>1045</v>
      </c>
      <c r="C2161" s="435" t="s">
        <v>338</v>
      </c>
      <c r="D2161" s="333" t="s">
        <v>1046</v>
      </c>
      <c r="E2161" s="334">
        <v>201512</v>
      </c>
      <c r="F2161" s="335">
        <v>596.1</v>
      </c>
      <c r="G2161" s="333">
        <f t="shared" si="63"/>
        <v>4</v>
      </c>
      <c r="H2161" s="337">
        <v>1.3083000000000001E-3</v>
      </c>
      <c r="I2161" s="335">
        <f t="shared" si="64"/>
        <v>3.12</v>
      </c>
      <c r="J2161" s="335">
        <f t="shared" si="65"/>
        <v>9.36</v>
      </c>
    </row>
    <row r="2162" spans="1:10">
      <c r="A2162" s="333" t="s">
        <v>319</v>
      </c>
      <c r="B2162" s="334" t="s">
        <v>810</v>
      </c>
      <c r="C2162" s="434" t="s">
        <v>338</v>
      </c>
      <c r="D2162" s="333" t="s">
        <v>809</v>
      </c>
      <c r="E2162" s="334">
        <v>201509</v>
      </c>
      <c r="F2162" s="335">
        <v>217169.41</v>
      </c>
      <c r="G2162" s="333">
        <f t="shared" si="63"/>
        <v>7</v>
      </c>
      <c r="H2162" s="337">
        <v>1.3083000000000001E-3</v>
      </c>
      <c r="I2162" s="335">
        <f t="shared" si="64"/>
        <v>1988.86</v>
      </c>
      <c r="J2162" s="335">
        <f t="shared" si="65"/>
        <v>3409.47</v>
      </c>
    </row>
    <row r="2163" spans="1:10" ht="15">
      <c r="A2163" s="333" t="s">
        <v>319</v>
      </c>
      <c r="B2163" s="334" t="s">
        <v>810</v>
      </c>
      <c r="C2163" s="435" t="s">
        <v>338</v>
      </c>
      <c r="D2163" s="333" t="s">
        <v>809</v>
      </c>
      <c r="E2163" s="334">
        <v>201510</v>
      </c>
      <c r="F2163" s="335">
        <v>285.49</v>
      </c>
      <c r="G2163" s="333">
        <f t="shared" si="63"/>
        <v>6</v>
      </c>
      <c r="H2163" s="337">
        <v>1.3083000000000001E-3</v>
      </c>
      <c r="I2163" s="335">
        <f t="shared" si="64"/>
        <v>2.2400000000000002</v>
      </c>
      <c r="J2163" s="335">
        <f t="shared" si="65"/>
        <v>4.4800000000000004</v>
      </c>
    </row>
    <row r="2164" spans="1:10">
      <c r="A2164" s="333" t="s">
        <v>319</v>
      </c>
      <c r="B2164" s="334" t="s">
        <v>503</v>
      </c>
      <c r="C2164" s="434" t="s">
        <v>338</v>
      </c>
      <c r="D2164" s="333" t="s">
        <v>504</v>
      </c>
      <c r="E2164" s="334">
        <v>201509</v>
      </c>
      <c r="F2164" s="335">
        <v>0.04</v>
      </c>
      <c r="G2164" s="333">
        <f t="shared" si="63"/>
        <v>7</v>
      </c>
      <c r="H2164" s="337">
        <v>1.3083000000000001E-3</v>
      </c>
      <c r="I2164" s="335">
        <f t="shared" si="64"/>
        <v>0</v>
      </c>
      <c r="J2164" s="335">
        <f t="shared" si="65"/>
        <v>0</v>
      </c>
    </row>
    <row r="2165" spans="1:10">
      <c r="A2165" s="333" t="s">
        <v>319</v>
      </c>
      <c r="B2165" s="334" t="s">
        <v>755</v>
      </c>
      <c r="C2165" s="434" t="s">
        <v>340</v>
      </c>
      <c r="D2165" s="333" t="s">
        <v>774</v>
      </c>
      <c r="E2165" s="334">
        <v>201509</v>
      </c>
      <c r="F2165" s="335">
        <v>-60.36</v>
      </c>
      <c r="G2165" s="333">
        <f t="shared" si="63"/>
        <v>7</v>
      </c>
      <c r="H2165" s="337">
        <v>1.3083000000000001E-3</v>
      </c>
      <c r="I2165" s="335">
        <f t="shared" si="64"/>
        <v>-0.55000000000000004</v>
      </c>
      <c r="J2165" s="335">
        <f t="shared" si="65"/>
        <v>-0.95</v>
      </c>
    </row>
    <row r="2166" spans="1:10" ht="15">
      <c r="A2166" s="333" t="s">
        <v>319</v>
      </c>
      <c r="B2166" s="334" t="s">
        <v>1190</v>
      </c>
      <c r="C2166" s="435" t="s">
        <v>340</v>
      </c>
      <c r="D2166" s="333" t="s">
        <v>1191</v>
      </c>
      <c r="E2166" s="334">
        <v>201512</v>
      </c>
      <c r="F2166" s="335">
        <v>46034.5</v>
      </c>
      <c r="G2166" s="333">
        <f t="shared" si="63"/>
        <v>4</v>
      </c>
      <c r="H2166" s="337">
        <v>1.3083000000000001E-3</v>
      </c>
      <c r="I2166" s="335">
        <f t="shared" si="64"/>
        <v>240.91</v>
      </c>
      <c r="J2166" s="335">
        <f t="shared" si="65"/>
        <v>722.72</v>
      </c>
    </row>
    <row r="2167" spans="1:10">
      <c r="A2167" s="333" t="s">
        <v>319</v>
      </c>
      <c r="B2167" s="334" t="s">
        <v>507</v>
      </c>
      <c r="C2167" s="434" t="s">
        <v>338</v>
      </c>
      <c r="D2167" s="333" t="s">
        <v>508</v>
      </c>
      <c r="E2167" s="334">
        <v>201509</v>
      </c>
      <c r="F2167" s="335">
        <v>0.04</v>
      </c>
      <c r="G2167" s="333">
        <f t="shared" si="63"/>
        <v>7</v>
      </c>
      <c r="H2167" s="337">
        <v>1.3083000000000001E-3</v>
      </c>
      <c r="I2167" s="335">
        <f t="shared" si="64"/>
        <v>0</v>
      </c>
      <c r="J2167" s="335">
        <f t="shared" si="65"/>
        <v>0</v>
      </c>
    </row>
    <row r="2168" spans="1:10">
      <c r="A2168" s="333" t="s">
        <v>319</v>
      </c>
      <c r="B2168" s="334" t="s">
        <v>509</v>
      </c>
      <c r="C2168" s="434" t="s">
        <v>338</v>
      </c>
      <c r="D2168" s="333" t="s">
        <v>1049</v>
      </c>
      <c r="E2168" s="334">
        <v>201509</v>
      </c>
      <c r="F2168" s="335">
        <v>-0.04</v>
      </c>
      <c r="G2168" s="333">
        <f t="shared" si="63"/>
        <v>7</v>
      </c>
      <c r="H2168" s="337">
        <v>1.3083000000000001E-3</v>
      </c>
      <c r="I2168" s="335">
        <f t="shared" si="64"/>
        <v>0</v>
      </c>
      <c r="J2168" s="335">
        <f t="shared" si="65"/>
        <v>0</v>
      </c>
    </row>
    <row r="2169" spans="1:10" ht="15">
      <c r="A2169" s="333" t="s">
        <v>319</v>
      </c>
      <c r="B2169" s="334" t="s">
        <v>509</v>
      </c>
      <c r="C2169" s="435" t="s">
        <v>338</v>
      </c>
      <c r="D2169" s="333" t="s">
        <v>510</v>
      </c>
      <c r="E2169" s="334">
        <v>201510</v>
      </c>
      <c r="F2169" s="335">
        <v>0.14000000000000001</v>
      </c>
      <c r="G2169" s="333">
        <f t="shared" si="63"/>
        <v>6</v>
      </c>
      <c r="H2169" s="337">
        <v>1.3083000000000001E-3</v>
      </c>
      <c r="I2169" s="335">
        <f t="shared" si="64"/>
        <v>0</v>
      </c>
      <c r="J2169" s="335">
        <f t="shared" si="65"/>
        <v>0</v>
      </c>
    </row>
    <row r="2170" spans="1:10" ht="15">
      <c r="A2170" s="333" t="s">
        <v>319</v>
      </c>
      <c r="B2170" s="334" t="s">
        <v>509</v>
      </c>
      <c r="C2170" s="435" t="s">
        <v>338</v>
      </c>
      <c r="D2170" s="333" t="s">
        <v>510</v>
      </c>
      <c r="E2170" s="334">
        <v>201511</v>
      </c>
      <c r="F2170" s="335">
        <v>-0.01</v>
      </c>
      <c r="G2170" s="333">
        <f t="shared" si="63"/>
        <v>5</v>
      </c>
      <c r="H2170" s="337">
        <v>1.3083000000000001E-3</v>
      </c>
      <c r="I2170" s="335">
        <f t="shared" si="64"/>
        <v>0</v>
      </c>
      <c r="J2170" s="335">
        <f t="shared" si="65"/>
        <v>0</v>
      </c>
    </row>
    <row r="2171" spans="1:10" ht="15">
      <c r="A2171" s="333" t="s">
        <v>319</v>
      </c>
      <c r="B2171" s="334" t="s">
        <v>509</v>
      </c>
      <c r="C2171" s="435" t="s">
        <v>338</v>
      </c>
      <c r="D2171" s="333" t="s">
        <v>510</v>
      </c>
      <c r="E2171" s="334">
        <v>201512</v>
      </c>
      <c r="F2171" s="335">
        <v>0.69</v>
      </c>
      <c r="G2171" s="333">
        <f t="shared" si="63"/>
        <v>4</v>
      </c>
      <c r="H2171" s="337">
        <v>1.3083000000000001E-3</v>
      </c>
      <c r="I2171" s="335">
        <f t="shared" si="64"/>
        <v>0</v>
      </c>
      <c r="J2171" s="335">
        <f t="shared" si="65"/>
        <v>0.01</v>
      </c>
    </row>
    <row r="2172" spans="1:10">
      <c r="A2172" s="333" t="s">
        <v>319</v>
      </c>
      <c r="B2172" s="334" t="s">
        <v>570</v>
      </c>
      <c r="C2172" s="434" t="s">
        <v>338</v>
      </c>
      <c r="D2172" s="333" t="s">
        <v>571</v>
      </c>
      <c r="E2172" s="334">
        <v>201509</v>
      </c>
      <c r="F2172" s="335">
        <v>-613.9</v>
      </c>
      <c r="G2172" s="333">
        <f t="shared" si="63"/>
        <v>7</v>
      </c>
      <c r="H2172" s="337">
        <v>1.3083000000000001E-3</v>
      </c>
      <c r="I2172" s="335">
        <f t="shared" si="64"/>
        <v>-5.62</v>
      </c>
      <c r="J2172" s="335">
        <f t="shared" si="65"/>
        <v>-9.64</v>
      </c>
    </row>
    <row r="2173" spans="1:10">
      <c r="A2173" s="333" t="s">
        <v>319</v>
      </c>
      <c r="B2173" s="334" t="s">
        <v>942</v>
      </c>
      <c r="C2173" s="434" t="s">
        <v>338</v>
      </c>
      <c r="D2173" s="333" t="s">
        <v>1051</v>
      </c>
      <c r="E2173" s="334">
        <v>201509</v>
      </c>
      <c r="F2173" s="335">
        <v>-615.30000000000007</v>
      </c>
      <c r="G2173" s="333">
        <f t="shared" si="63"/>
        <v>7</v>
      </c>
      <c r="H2173" s="337">
        <v>1.3083000000000001E-3</v>
      </c>
      <c r="I2173" s="335">
        <f t="shared" si="64"/>
        <v>-5.63</v>
      </c>
      <c r="J2173" s="335">
        <f t="shared" si="65"/>
        <v>-9.66</v>
      </c>
    </row>
    <row r="2174" spans="1:10" ht="15">
      <c r="A2174" s="333" t="s">
        <v>319</v>
      </c>
      <c r="B2174" s="334" t="s">
        <v>942</v>
      </c>
      <c r="C2174" s="435" t="s">
        <v>338</v>
      </c>
      <c r="D2174" s="333" t="s">
        <v>943</v>
      </c>
      <c r="E2174" s="334">
        <v>201511</v>
      </c>
      <c r="F2174" s="335">
        <v>1856.3</v>
      </c>
      <c r="G2174" s="333">
        <f t="shared" si="63"/>
        <v>5</v>
      </c>
      <c r="H2174" s="337">
        <v>1.3083000000000001E-3</v>
      </c>
      <c r="I2174" s="335">
        <f t="shared" si="64"/>
        <v>12.14</v>
      </c>
      <c r="J2174" s="335">
        <f t="shared" si="65"/>
        <v>29.14</v>
      </c>
    </row>
    <row r="2175" spans="1:10" ht="15">
      <c r="A2175" s="333" t="s">
        <v>319</v>
      </c>
      <c r="B2175" s="334" t="s">
        <v>946</v>
      </c>
      <c r="C2175" s="435" t="s">
        <v>338</v>
      </c>
      <c r="D2175" s="333" t="s">
        <v>947</v>
      </c>
      <c r="E2175" s="334">
        <v>201512</v>
      </c>
      <c r="F2175" s="335">
        <v>115841.25</v>
      </c>
      <c r="G2175" s="333">
        <f t="shared" si="63"/>
        <v>4</v>
      </c>
      <c r="H2175" s="337">
        <v>1.3083000000000001E-3</v>
      </c>
      <c r="I2175" s="335">
        <f t="shared" si="64"/>
        <v>606.22</v>
      </c>
      <c r="J2175" s="335">
        <f t="shared" si="65"/>
        <v>1818.66</v>
      </c>
    </row>
    <row r="2176" spans="1:10">
      <c r="A2176" s="333" t="s">
        <v>319</v>
      </c>
      <c r="B2176" s="334" t="s">
        <v>733</v>
      </c>
      <c r="C2176" s="434" t="s">
        <v>338</v>
      </c>
      <c r="D2176" s="333" t="s">
        <v>1057</v>
      </c>
      <c r="E2176" s="334">
        <v>201509</v>
      </c>
      <c r="F2176" s="335">
        <v>-1631.25</v>
      </c>
      <c r="G2176" s="333">
        <f t="shared" si="63"/>
        <v>7</v>
      </c>
      <c r="H2176" s="337">
        <v>1.3083000000000001E-3</v>
      </c>
      <c r="I2176" s="335">
        <f t="shared" si="64"/>
        <v>-14.94</v>
      </c>
      <c r="J2176" s="335">
        <f t="shared" si="65"/>
        <v>-25.61</v>
      </c>
    </row>
    <row r="2177" spans="1:10">
      <c r="A2177" s="333" t="s">
        <v>319</v>
      </c>
      <c r="B2177" s="334" t="s">
        <v>700</v>
      </c>
      <c r="C2177" s="434" t="s">
        <v>338</v>
      </c>
      <c r="D2177" s="333" t="s">
        <v>701</v>
      </c>
      <c r="E2177" s="334">
        <v>201509</v>
      </c>
      <c r="F2177" s="335">
        <v>-1.42</v>
      </c>
      <c r="G2177" s="333">
        <f t="shared" si="63"/>
        <v>7</v>
      </c>
      <c r="H2177" s="337">
        <v>1.3083000000000001E-3</v>
      </c>
      <c r="I2177" s="335">
        <f t="shared" si="64"/>
        <v>-0.01</v>
      </c>
      <c r="J2177" s="335">
        <f t="shared" si="65"/>
        <v>-0.02</v>
      </c>
    </row>
    <row r="2178" spans="1:10">
      <c r="A2178" s="333" t="s">
        <v>319</v>
      </c>
      <c r="B2178" s="334" t="s">
        <v>735</v>
      </c>
      <c r="C2178" s="434" t="s">
        <v>338</v>
      </c>
      <c r="D2178" s="333" t="s">
        <v>1058</v>
      </c>
      <c r="E2178" s="334">
        <v>201509</v>
      </c>
      <c r="F2178" s="335">
        <v>-528.38</v>
      </c>
      <c r="G2178" s="333">
        <f t="shared" si="63"/>
        <v>7</v>
      </c>
      <c r="H2178" s="337">
        <v>1.3083000000000001E-3</v>
      </c>
      <c r="I2178" s="335">
        <f t="shared" si="64"/>
        <v>-4.84</v>
      </c>
      <c r="J2178" s="335">
        <f t="shared" si="65"/>
        <v>-8.3000000000000007</v>
      </c>
    </row>
    <row r="2179" spans="1:10">
      <c r="A2179" s="333" t="s">
        <v>319</v>
      </c>
      <c r="B2179" s="334" t="s">
        <v>737</v>
      </c>
      <c r="C2179" s="434" t="s">
        <v>338</v>
      </c>
      <c r="D2179" s="333" t="s">
        <v>738</v>
      </c>
      <c r="E2179" s="334">
        <v>201509</v>
      </c>
      <c r="F2179" s="335">
        <v>-773.04</v>
      </c>
      <c r="G2179" s="333">
        <f t="shared" si="63"/>
        <v>7</v>
      </c>
      <c r="H2179" s="337">
        <v>1.3083000000000001E-3</v>
      </c>
      <c r="I2179" s="335">
        <f t="shared" si="64"/>
        <v>-7.08</v>
      </c>
      <c r="J2179" s="335">
        <f t="shared" si="65"/>
        <v>-12.14</v>
      </c>
    </row>
    <row r="2180" spans="1:10">
      <c r="A2180" s="333" t="s">
        <v>319</v>
      </c>
      <c r="B2180" s="334" t="s">
        <v>739</v>
      </c>
      <c r="C2180" s="434" t="s">
        <v>338</v>
      </c>
      <c r="D2180" s="333" t="s">
        <v>1060</v>
      </c>
      <c r="E2180" s="334">
        <v>201509</v>
      </c>
      <c r="F2180" s="335">
        <v>-22.330000000000002</v>
      </c>
      <c r="G2180" s="333">
        <f t="shared" si="63"/>
        <v>7</v>
      </c>
      <c r="H2180" s="337">
        <v>1.3083000000000001E-3</v>
      </c>
      <c r="I2180" s="335">
        <f t="shared" si="64"/>
        <v>-0.2</v>
      </c>
      <c r="J2180" s="335">
        <f t="shared" si="65"/>
        <v>-0.35</v>
      </c>
    </row>
    <row r="2181" spans="1:10" ht="15">
      <c r="A2181" s="333" t="s">
        <v>319</v>
      </c>
      <c r="B2181" s="334" t="s">
        <v>470</v>
      </c>
      <c r="C2181" s="435" t="s">
        <v>340</v>
      </c>
      <c r="D2181" s="333" t="s">
        <v>1192</v>
      </c>
      <c r="E2181" s="334">
        <v>201510</v>
      </c>
      <c r="F2181" s="335">
        <v>-232.81</v>
      </c>
      <c r="G2181" s="333">
        <f t="shared" si="63"/>
        <v>6</v>
      </c>
      <c r="H2181" s="337">
        <v>1.3083000000000001E-3</v>
      </c>
      <c r="I2181" s="335">
        <f t="shared" si="64"/>
        <v>-1.83</v>
      </c>
      <c r="J2181" s="335">
        <f t="shared" si="65"/>
        <v>-3.66</v>
      </c>
    </row>
    <row r="2182" spans="1:10">
      <c r="A2182" s="333" t="s">
        <v>319</v>
      </c>
      <c r="B2182" s="334" t="s">
        <v>521</v>
      </c>
      <c r="C2182" s="434" t="s">
        <v>338</v>
      </c>
      <c r="D2182" s="333" t="s">
        <v>602</v>
      </c>
      <c r="E2182" s="334">
        <v>201509</v>
      </c>
      <c r="F2182" s="335">
        <v>0.22</v>
      </c>
      <c r="G2182" s="333">
        <f t="shared" si="63"/>
        <v>7</v>
      </c>
      <c r="H2182" s="337">
        <v>1.3083000000000001E-3</v>
      </c>
      <c r="I2182" s="335">
        <f t="shared" si="64"/>
        <v>0</v>
      </c>
      <c r="J2182" s="335">
        <f t="shared" si="65"/>
        <v>0</v>
      </c>
    </row>
    <row r="2183" spans="1:10">
      <c r="A2183" s="333" t="s">
        <v>319</v>
      </c>
      <c r="B2183" s="334" t="s">
        <v>572</v>
      </c>
      <c r="C2183" s="434" t="s">
        <v>338</v>
      </c>
      <c r="D2183" s="333" t="s">
        <v>1061</v>
      </c>
      <c r="E2183" s="334">
        <v>201509</v>
      </c>
      <c r="F2183" s="335">
        <v>-250.19</v>
      </c>
      <c r="G2183" s="333">
        <f t="shared" si="63"/>
        <v>7</v>
      </c>
      <c r="H2183" s="337">
        <v>1.3083000000000001E-3</v>
      </c>
      <c r="I2183" s="335">
        <f t="shared" si="64"/>
        <v>-2.29</v>
      </c>
      <c r="J2183" s="335">
        <f t="shared" si="65"/>
        <v>-3.93</v>
      </c>
    </row>
    <row r="2184" spans="1:10">
      <c r="A2184" s="333" t="s">
        <v>319</v>
      </c>
      <c r="B2184" s="334" t="s">
        <v>702</v>
      </c>
      <c r="C2184" s="434" t="s">
        <v>338</v>
      </c>
      <c r="D2184" s="333" t="s">
        <v>1062</v>
      </c>
      <c r="E2184" s="334">
        <v>201509</v>
      </c>
      <c r="F2184" s="335">
        <v>-10.51</v>
      </c>
      <c r="G2184" s="333">
        <f t="shared" si="63"/>
        <v>7</v>
      </c>
      <c r="H2184" s="337">
        <v>1.3083000000000001E-3</v>
      </c>
      <c r="I2184" s="335">
        <f t="shared" si="64"/>
        <v>-0.1</v>
      </c>
      <c r="J2184" s="335">
        <f t="shared" si="65"/>
        <v>-0.17</v>
      </c>
    </row>
    <row r="2185" spans="1:10">
      <c r="A2185" s="333" t="s">
        <v>319</v>
      </c>
      <c r="B2185" s="334" t="s">
        <v>523</v>
      </c>
      <c r="C2185" s="434" t="s">
        <v>338</v>
      </c>
      <c r="D2185" s="333" t="s">
        <v>524</v>
      </c>
      <c r="E2185" s="334">
        <v>201509</v>
      </c>
      <c r="F2185" s="335">
        <v>-8.120000000000001</v>
      </c>
      <c r="G2185" s="333">
        <f t="shared" si="63"/>
        <v>7</v>
      </c>
      <c r="H2185" s="337">
        <v>1.3083000000000001E-3</v>
      </c>
      <c r="I2185" s="335">
        <f t="shared" si="64"/>
        <v>-7.0000000000000007E-2</v>
      </c>
      <c r="J2185" s="335">
        <f t="shared" si="65"/>
        <v>-0.13</v>
      </c>
    </row>
    <row r="2186" spans="1:10">
      <c r="A2186" s="333" t="s">
        <v>319</v>
      </c>
      <c r="B2186" s="334" t="s">
        <v>525</v>
      </c>
      <c r="C2186" s="434" t="s">
        <v>338</v>
      </c>
      <c r="D2186" s="333" t="s">
        <v>603</v>
      </c>
      <c r="E2186" s="334">
        <v>201509</v>
      </c>
      <c r="F2186" s="335">
        <v>-0.47000000000000003</v>
      </c>
      <c r="G2186" s="333">
        <f t="shared" si="63"/>
        <v>7</v>
      </c>
      <c r="H2186" s="337">
        <v>1.3083000000000001E-3</v>
      </c>
      <c r="I2186" s="335">
        <f t="shared" si="64"/>
        <v>0</v>
      </c>
      <c r="J2186" s="335">
        <f t="shared" si="65"/>
        <v>-0.01</v>
      </c>
    </row>
    <row r="2187" spans="1:10">
      <c r="A2187" s="333" t="s">
        <v>319</v>
      </c>
      <c r="B2187" s="334" t="s">
        <v>483</v>
      </c>
      <c r="C2187" s="434" t="s">
        <v>338</v>
      </c>
      <c r="D2187" s="333" t="s">
        <v>1063</v>
      </c>
      <c r="E2187" s="334">
        <v>201509</v>
      </c>
      <c r="F2187" s="335">
        <v>-0.09</v>
      </c>
      <c r="G2187" s="333">
        <f t="shared" si="63"/>
        <v>7</v>
      </c>
      <c r="H2187" s="337">
        <v>1.3083000000000001E-3</v>
      </c>
      <c r="I2187" s="335">
        <f t="shared" si="64"/>
        <v>0</v>
      </c>
      <c r="J2187" s="335">
        <f t="shared" si="65"/>
        <v>0</v>
      </c>
    </row>
    <row r="2188" spans="1:10">
      <c r="A2188" s="333" t="s">
        <v>319</v>
      </c>
      <c r="B2188" s="334" t="s">
        <v>530</v>
      </c>
      <c r="C2188" s="434" t="s">
        <v>338</v>
      </c>
      <c r="D2188" s="333" t="s">
        <v>531</v>
      </c>
      <c r="E2188" s="334">
        <v>201509</v>
      </c>
      <c r="F2188" s="335">
        <v>-4.1100000000000003</v>
      </c>
      <c r="G2188" s="333">
        <f t="shared" si="63"/>
        <v>7</v>
      </c>
      <c r="H2188" s="337">
        <v>1.3083000000000001E-3</v>
      </c>
      <c r="I2188" s="335">
        <f t="shared" si="64"/>
        <v>-0.04</v>
      </c>
      <c r="J2188" s="335">
        <f t="shared" si="65"/>
        <v>-0.06</v>
      </c>
    </row>
    <row r="2189" spans="1:10">
      <c r="A2189" s="333" t="s">
        <v>319</v>
      </c>
      <c r="B2189" s="334" t="s">
        <v>532</v>
      </c>
      <c r="C2189" s="434" t="s">
        <v>338</v>
      </c>
      <c r="D2189" s="333" t="s">
        <v>533</v>
      </c>
      <c r="E2189" s="334">
        <v>201509</v>
      </c>
      <c r="F2189" s="335">
        <v>-14.76</v>
      </c>
      <c r="G2189" s="333">
        <f t="shared" si="63"/>
        <v>7</v>
      </c>
      <c r="H2189" s="337">
        <v>1.3083000000000001E-3</v>
      </c>
      <c r="I2189" s="335">
        <f t="shared" si="64"/>
        <v>-0.14000000000000001</v>
      </c>
      <c r="J2189" s="335">
        <f t="shared" si="65"/>
        <v>-0.23</v>
      </c>
    </row>
    <row r="2190" spans="1:10">
      <c r="A2190" s="333" t="s">
        <v>319</v>
      </c>
      <c r="B2190" s="334" t="s">
        <v>538</v>
      </c>
      <c r="C2190" s="434" t="s">
        <v>338</v>
      </c>
      <c r="D2190" s="333" t="s">
        <v>539</v>
      </c>
      <c r="E2190" s="334">
        <v>201509</v>
      </c>
      <c r="F2190" s="335">
        <v>-0.04</v>
      </c>
      <c r="G2190" s="333">
        <f t="shared" si="63"/>
        <v>7</v>
      </c>
      <c r="H2190" s="337">
        <v>1.3083000000000001E-3</v>
      </c>
      <c r="I2190" s="335">
        <f t="shared" si="64"/>
        <v>0</v>
      </c>
      <c r="J2190" s="335">
        <f t="shared" si="65"/>
        <v>0</v>
      </c>
    </row>
    <row r="2191" spans="1:10">
      <c r="A2191" s="333" t="s">
        <v>319</v>
      </c>
      <c r="B2191" s="334" t="s">
        <v>542</v>
      </c>
      <c r="C2191" s="434" t="s">
        <v>338</v>
      </c>
      <c r="D2191" s="333" t="s">
        <v>609</v>
      </c>
      <c r="E2191" s="334">
        <v>201509</v>
      </c>
      <c r="F2191" s="335">
        <v>-1.31</v>
      </c>
      <c r="G2191" s="333">
        <f t="shared" si="63"/>
        <v>7</v>
      </c>
      <c r="H2191" s="337">
        <v>1.3083000000000001E-3</v>
      </c>
      <c r="I2191" s="335">
        <f t="shared" si="64"/>
        <v>-0.01</v>
      </c>
      <c r="J2191" s="335">
        <f t="shared" si="65"/>
        <v>-0.02</v>
      </c>
    </row>
    <row r="2192" spans="1:10">
      <c r="A2192" s="333" t="s">
        <v>319</v>
      </c>
      <c r="B2192" s="334" t="s">
        <v>544</v>
      </c>
      <c r="C2192" s="434" t="s">
        <v>338</v>
      </c>
      <c r="D2192" s="333" t="s">
        <v>610</v>
      </c>
      <c r="E2192" s="334">
        <v>201509</v>
      </c>
      <c r="F2192" s="335">
        <v>-6.62</v>
      </c>
      <c r="G2192" s="333">
        <f t="shared" si="63"/>
        <v>7</v>
      </c>
      <c r="H2192" s="337">
        <v>1.3083000000000001E-3</v>
      </c>
      <c r="I2192" s="335">
        <f t="shared" si="64"/>
        <v>-0.06</v>
      </c>
      <c r="J2192" s="335">
        <f t="shared" si="65"/>
        <v>-0.1</v>
      </c>
    </row>
    <row r="2193" spans="1:10">
      <c r="A2193" s="333" t="s">
        <v>319</v>
      </c>
      <c r="B2193" s="334" t="s">
        <v>741</v>
      </c>
      <c r="C2193" s="434" t="s">
        <v>338</v>
      </c>
      <c r="D2193" s="333" t="s">
        <v>1066</v>
      </c>
      <c r="E2193" s="334">
        <v>201509</v>
      </c>
      <c r="F2193" s="335">
        <v>-448.53000000000003</v>
      </c>
      <c r="G2193" s="333">
        <f t="shared" si="63"/>
        <v>7</v>
      </c>
      <c r="H2193" s="337">
        <v>1.3083000000000001E-3</v>
      </c>
      <c r="I2193" s="335">
        <f t="shared" si="64"/>
        <v>-4.1100000000000003</v>
      </c>
      <c r="J2193" s="335">
        <f t="shared" si="65"/>
        <v>-7.04</v>
      </c>
    </row>
    <row r="2194" spans="1:10">
      <c r="A2194" s="333" t="s">
        <v>319</v>
      </c>
      <c r="B2194" s="334" t="s">
        <v>704</v>
      </c>
      <c r="C2194" s="434" t="s">
        <v>338</v>
      </c>
      <c r="D2194" s="333" t="s">
        <v>1067</v>
      </c>
      <c r="E2194" s="334">
        <v>201509</v>
      </c>
      <c r="F2194" s="335">
        <v>-1.93</v>
      </c>
      <c r="G2194" s="333">
        <f t="shared" si="63"/>
        <v>7</v>
      </c>
      <c r="H2194" s="337">
        <v>1.3083000000000001E-3</v>
      </c>
      <c r="I2194" s="335">
        <f t="shared" si="64"/>
        <v>-0.02</v>
      </c>
      <c r="J2194" s="335">
        <f t="shared" si="65"/>
        <v>-0.03</v>
      </c>
    </row>
    <row r="2195" spans="1:10">
      <c r="A2195" s="333" t="s">
        <v>319</v>
      </c>
      <c r="B2195" s="334" t="s">
        <v>743</v>
      </c>
      <c r="C2195" s="434" t="s">
        <v>338</v>
      </c>
      <c r="D2195" s="333" t="s">
        <v>744</v>
      </c>
      <c r="E2195" s="334">
        <v>201509</v>
      </c>
      <c r="F2195" s="335">
        <v>-210.42000000000002</v>
      </c>
      <c r="G2195" s="333">
        <f t="shared" si="63"/>
        <v>7</v>
      </c>
      <c r="H2195" s="337">
        <v>1.3083000000000001E-3</v>
      </c>
      <c r="I2195" s="335">
        <f t="shared" si="64"/>
        <v>-1.93</v>
      </c>
      <c r="J2195" s="335">
        <f t="shared" si="65"/>
        <v>-3.3</v>
      </c>
    </row>
    <row r="2196" spans="1:10">
      <c r="A2196" s="333" t="s">
        <v>319</v>
      </c>
      <c r="B2196" s="334" t="s">
        <v>747</v>
      </c>
      <c r="C2196" s="434" t="s">
        <v>338</v>
      </c>
      <c r="D2196" s="333" t="s">
        <v>1085</v>
      </c>
      <c r="E2196" s="334">
        <v>201509</v>
      </c>
      <c r="F2196" s="335">
        <v>-3228.7000000000003</v>
      </c>
      <c r="G2196" s="333">
        <f t="shared" si="63"/>
        <v>7</v>
      </c>
      <c r="H2196" s="337">
        <v>1.3083000000000001E-3</v>
      </c>
      <c r="I2196" s="335">
        <f t="shared" si="64"/>
        <v>-29.57</v>
      </c>
      <c r="J2196" s="335">
        <f t="shared" si="65"/>
        <v>-50.69</v>
      </c>
    </row>
    <row r="2197" spans="1:10">
      <c r="A2197" s="333" t="s">
        <v>319</v>
      </c>
      <c r="B2197" s="334" t="s">
        <v>964</v>
      </c>
      <c r="C2197" s="434" t="s">
        <v>338</v>
      </c>
      <c r="D2197" s="333" t="s">
        <v>965</v>
      </c>
      <c r="E2197" s="334">
        <v>201509</v>
      </c>
      <c r="F2197" s="335">
        <v>-3138.92</v>
      </c>
      <c r="G2197" s="333">
        <f t="shared" si="63"/>
        <v>7</v>
      </c>
      <c r="H2197" s="337">
        <v>1.3083000000000001E-3</v>
      </c>
      <c r="I2197" s="335">
        <f t="shared" si="64"/>
        <v>-28.75</v>
      </c>
      <c r="J2197" s="335">
        <f t="shared" si="65"/>
        <v>-49.28</v>
      </c>
    </row>
    <row r="2198" spans="1:10" ht="15">
      <c r="A2198" s="333" t="s">
        <v>319</v>
      </c>
      <c r="B2198" s="334" t="s">
        <v>964</v>
      </c>
      <c r="C2198" s="435" t="s">
        <v>338</v>
      </c>
      <c r="D2198" s="333" t="s">
        <v>965</v>
      </c>
      <c r="E2198" s="334">
        <v>201510</v>
      </c>
      <c r="F2198" s="335">
        <v>-301.23</v>
      </c>
      <c r="G2198" s="333">
        <f t="shared" si="63"/>
        <v>6</v>
      </c>
      <c r="H2198" s="337">
        <v>1.3083000000000001E-3</v>
      </c>
      <c r="I2198" s="335">
        <f t="shared" si="64"/>
        <v>-2.36</v>
      </c>
      <c r="J2198" s="335">
        <f t="shared" si="65"/>
        <v>-4.7300000000000004</v>
      </c>
    </row>
    <row r="2199" spans="1:10" ht="15">
      <c r="A2199" s="333" t="s">
        <v>319</v>
      </c>
      <c r="B2199" s="334" t="s">
        <v>964</v>
      </c>
      <c r="C2199" s="435" t="s">
        <v>338</v>
      </c>
      <c r="D2199" s="333" t="s">
        <v>965</v>
      </c>
      <c r="E2199" s="334">
        <v>201511</v>
      </c>
      <c r="F2199" s="335">
        <v>2620.23</v>
      </c>
      <c r="G2199" s="333">
        <f t="shared" si="63"/>
        <v>5</v>
      </c>
      <c r="H2199" s="337">
        <v>1.3083000000000001E-3</v>
      </c>
      <c r="I2199" s="335">
        <f t="shared" si="64"/>
        <v>17.14</v>
      </c>
      <c r="J2199" s="335">
        <f t="shared" si="65"/>
        <v>41.14</v>
      </c>
    </row>
    <row r="2200" spans="1:10" ht="15">
      <c r="A2200" s="333" t="s">
        <v>319</v>
      </c>
      <c r="B2200" s="334" t="s">
        <v>964</v>
      </c>
      <c r="C2200" s="435" t="s">
        <v>338</v>
      </c>
      <c r="D2200" s="333" t="s">
        <v>965</v>
      </c>
      <c r="E2200" s="334">
        <v>201512</v>
      </c>
      <c r="F2200" s="335">
        <v>524.80999999999995</v>
      </c>
      <c r="G2200" s="333">
        <f t="shared" si="63"/>
        <v>4</v>
      </c>
      <c r="H2200" s="337">
        <v>1.3083000000000001E-3</v>
      </c>
      <c r="I2200" s="335">
        <f t="shared" si="64"/>
        <v>2.75</v>
      </c>
      <c r="J2200" s="335">
        <f t="shared" si="65"/>
        <v>8.24</v>
      </c>
    </row>
    <row r="2201" spans="1:10" ht="15">
      <c r="A2201" s="333" t="s">
        <v>319</v>
      </c>
      <c r="B2201" s="334" t="s">
        <v>1089</v>
      </c>
      <c r="C2201" s="435" t="s">
        <v>338</v>
      </c>
      <c r="D2201" s="333" t="s">
        <v>1090</v>
      </c>
      <c r="E2201" s="334">
        <v>201511</v>
      </c>
      <c r="F2201" s="335">
        <v>235678.12</v>
      </c>
      <c r="G2201" s="333">
        <f t="shared" ref="G2201:G2264" si="66">VLOOKUP(E2201,$N$6:$O$35,2,FALSE)</f>
        <v>5</v>
      </c>
      <c r="H2201" s="337">
        <v>1.3083000000000001E-3</v>
      </c>
      <c r="I2201" s="335">
        <f t="shared" ref="I2201:I2264" si="67">ROUND(F2201*G2201*H2201,2)</f>
        <v>1541.69</v>
      </c>
      <c r="J2201" s="335">
        <f t="shared" ref="J2201:J2264" si="68">ROUND(F2201*H2201*12,2)</f>
        <v>3700.05</v>
      </c>
    </row>
    <row r="2202" spans="1:10" ht="15">
      <c r="A2202" s="333" t="s">
        <v>319</v>
      </c>
      <c r="B2202" s="334" t="s">
        <v>1089</v>
      </c>
      <c r="C2202" s="435" t="s">
        <v>338</v>
      </c>
      <c r="D2202" s="333" t="s">
        <v>1090</v>
      </c>
      <c r="E2202" s="334">
        <v>201512</v>
      </c>
      <c r="F2202" s="335">
        <v>20.18</v>
      </c>
      <c r="G2202" s="333">
        <f t="shared" si="66"/>
        <v>4</v>
      </c>
      <c r="H2202" s="337">
        <v>1.3083000000000001E-3</v>
      </c>
      <c r="I2202" s="335">
        <f t="shared" si="67"/>
        <v>0.11</v>
      </c>
      <c r="J2202" s="335">
        <f t="shared" si="68"/>
        <v>0.32</v>
      </c>
    </row>
    <row r="2203" spans="1:10">
      <c r="A2203" s="333" t="s">
        <v>319</v>
      </c>
      <c r="B2203" s="334" t="s">
        <v>825</v>
      </c>
      <c r="C2203" s="434" t="s">
        <v>338</v>
      </c>
      <c r="D2203" s="333" t="s">
        <v>1099</v>
      </c>
      <c r="E2203" s="334">
        <v>201509</v>
      </c>
      <c r="F2203" s="335">
        <v>347.05</v>
      </c>
      <c r="G2203" s="333">
        <f t="shared" si="66"/>
        <v>7</v>
      </c>
      <c r="H2203" s="337">
        <v>1.3083000000000001E-3</v>
      </c>
      <c r="I2203" s="335">
        <f t="shared" si="67"/>
        <v>3.18</v>
      </c>
      <c r="J2203" s="335">
        <f t="shared" si="68"/>
        <v>5.45</v>
      </c>
    </row>
    <row r="2204" spans="1:10">
      <c r="A2204" s="333" t="s">
        <v>326</v>
      </c>
      <c r="B2204" s="334" t="s">
        <v>782</v>
      </c>
      <c r="C2204" s="434" t="s">
        <v>340</v>
      </c>
      <c r="D2204" s="333" t="s">
        <v>1193</v>
      </c>
      <c r="E2204" s="334">
        <v>201509</v>
      </c>
      <c r="F2204" s="335">
        <v>69.23</v>
      </c>
      <c r="G2204" s="333">
        <f t="shared" si="66"/>
        <v>7</v>
      </c>
      <c r="H2204" s="337">
        <v>1.1999999999999999E-3</v>
      </c>
      <c r="I2204" s="335">
        <f t="shared" si="67"/>
        <v>0.57999999999999996</v>
      </c>
      <c r="J2204" s="335">
        <f t="shared" si="68"/>
        <v>1</v>
      </c>
    </row>
    <row r="2205" spans="1:10" ht="15">
      <c r="A2205" s="333" t="s">
        <v>326</v>
      </c>
      <c r="B2205" s="334" t="s">
        <v>782</v>
      </c>
      <c r="C2205" s="435" t="s">
        <v>340</v>
      </c>
      <c r="D2205" s="333" t="s">
        <v>783</v>
      </c>
      <c r="E2205" s="334">
        <v>201510</v>
      </c>
      <c r="F2205" s="335">
        <v>-21.24</v>
      </c>
      <c r="G2205" s="333">
        <f t="shared" si="66"/>
        <v>6</v>
      </c>
      <c r="H2205" s="337">
        <v>1.1999999999999999E-3</v>
      </c>
      <c r="I2205" s="335">
        <f t="shared" si="67"/>
        <v>-0.15</v>
      </c>
      <c r="J2205" s="335">
        <f t="shared" si="68"/>
        <v>-0.31</v>
      </c>
    </row>
    <row r="2206" spans="1:10">
      <c r="A2206" s="333" t="s">
        <v>319</v>
      </c>
      <c r="B2206" s="334" t="s">
        <v>829</v>
      </c>
      <c r="C2206" s="434" t="s">
        <v>335</v>
      </c>
      <c r="D2206" s="333" t="s">
        <v>830</v>
      </c>
      <c r="E2206" s="334">
        <v>201509</v>
      </c>
      <c r="F2206" s="335">
        <v>3004.32</v>
      </c>
      <c r="G2206" s="333">
        <f t="shared" si="66"/>
        <v>7</v>
      </c>
      <c r="H2206" s="337">
        <v>1.3083000000000001E-3</v>
      </c>
      <c r="I2206" s="335">
        <f t="shared" si="67"/>
        <v>27.51</v>
      </c>
      <c r="J2206" s="335">
        <f t="shared" si="68"/>
        <v>47.17</v>
      </c>
    </row>
    <row r="2207" spans="1:10" ht="15">
      <c r="A2207" s="333" t="s">
        <v>319</v>
      </c>
      <c r="B2207" s="334" t="s">
        <v>829</v>
      </c>
      <c r="C2207" s="435" t="s">
        <v>335</v>
      </c>
      <c r="D2207" s="333" t="s">
        <v>830</v>
      </c>
      <c r="E2207" s="334">
        <v>201510</v>
      </c>
      <c r="F2207" s="335">
        <v>0.46</v>
      </c>
      <c r="G2207" s="333">
        <f t="shared" si="66"/>
        <v>6</v>
      </c>
      <c r="H2207" s="337">
        <v>1.3083000000000001E-3</v>
      </c>
      <c r="I2207" s="335">
        <f t="shared" si="67"/>
        <v>0</v>
      </c>
      <c r="J2207" s="335">
        <f t="shared" si="68"/>
        <v>0.01</v>
      </c>
    </row>
    <row r="2208" spans="1:10" ht="15">
      <c r="A2208" s="333" t="s">
        <v>319</v>
      </c>
      <c r="B2208" s="334" t="s">
        <v>968</v>
      </c>
      <c r="C2208" s="435" t="s">
        <v>338</v>
      </c>
      <c r="D2208" s="333" t="s">
        <v>969</v>
      </c>
      <c r="E2208" s="334">
        <v>201512</v>
      </c>
      <c r="F2208" s="335">
        <v>163168.26999999999</v>
      </c>
      <c r="G2208" s="333">
        <f t="shared" si="66"/>
        <v>4</v>
      </c>
      <c r="H2208" s="337">
        <v>1.3083000000000001E-3</v>
      </c>
      <c r="I2208" s="335">
        <f t="shared" si="67"/>
        <v>853.89</v>
      </c>
      <c r="J2208" s="335">
        <f t="shared" si="68"/>
        <v>2561.6799999999998</v>
      </c>
    </row>
    <row r="2209" spans="1:10">
      <c r="A2209" s="333" t="s">
        <v>319</v>
      </c>
      <c r="B2209" s="334" t="s">
        <v>970</v>
      </c>
      <c r="C2209" s="434" t="s">
        <v>338</v>
      </c>
      <c r="D2209" s="333" t="s">
        <v>971</v>
      </c>
      <c r="E2209" s="334">
        <v>201509</v>
      </c>
      <c r="F2209" s="335">
        <v>-2688.21</v>
      </c>
      <c r="G2209" s="333">
        <f t="shared" si="66"/>
        <v>7</v>
      </c>
      <c r="H2209" s="337">
        <v>1.3083000000000001E-3</v>
      </c>
      <c r="I2209" s="335">
        <f t="shared" si="67"/>
        <v>-24.62</v>
      </c>
      <c r="J2209" s="335">
        <f t="shared" si="68"/>
        <v>-42.2</v>
      </c>
    </row>
    <row r="2210" spans="1:10" ht="15">
      <c r="A2210" s="333" t="s">
        <v>319</v>
      </c>
      <c r="B2210" s="334" t="s">
        <v>970</v>
      </c>
      <c r="C2210" s="435" t="s">
        <v>338</v>
      </c>
      <c r="D2210" s="333" t="s">
        <v>971</v>
      </c>
      <c r="E2210" s="334">
        <v>201511</v>
      </c>
      <c r="F2210" s="335">
        <v>2450.79</v>
      </c>
      <c r="G2210" s="333">
        <f t="shared" si="66"/>
        <v>5</v>
      </c>
      <c r="H2210" s="337">
        <v>1.3083000000000001E-3</v>
      </c>
      <c r="I2210" s="335">
        <f t="shared" si="67"/>
        <v>16.03</v>
      </c>
      <c r="J2210" s="335">
        <f t="shared" si="68"/>
        <v>38.479999999999997</v>
      </c>
    </row>
    <row r="2211" spans="1:10">
      <c r="A2211" s="333" t="s">
        <v>319</v>
      </c>
      <c r="B2211" s="334" t="s">
        <v>972</v>
      </c>
      <c r="C2211" s="434" t="s">
        <v>338</v>
      </c>
      <c r="D2211" s="333" t="s">
        <v>1106</v>
      </c>
      <c r="E2211" s="334">
        <v>201509</v>
      </c>
      <c r="F2211" s="335">
        <v>-1110.82</v>
      </c>
      <c r="G2211" s="333">
        <f t="shared" si="66"/>
        <v>7</v>
      </c>
      <c r="H2211" s="337">
        <v>1.3083000000000001E-3</v>
      </c>
      <c r="I2211" s="335">
        <f t="shared" si="67"/>
        <v>-10.17</v>
      </c>
      <c r="J2211" s="335">
        <f t="shared" si="68"/>
        <v>-17.440000000000001</v>
      </c>
    </row>
    <row r="2212" spans="1:10" ht="15">
      <c r="A2212" s="333" t="s">
        <v>319</v>
      </c>
      <c r="B2212" s="334" t="s">
        <v>972</v>
      </c>
      <c r="C2212" s="435" t="s">
        <v>338</v>
      </c>
      <c r="D2212" s="333" t="s">
        <v>973</v>
      </c>
      <c r="E2212" s="334">
        <v>201510</v>
      </c>
      <c r="F2212" s="335">
        <v>113.69</v>
      </c>
      <c r="G2212" s="333">
        <f t="shared" si="66"/>
        <v>6</v>
      </c>
      <c r="H2212" s="337">
        <v>1.3083000000000001E-3</v>
      </c>
      <c r="I2212" s="335">
        <f t="shared" si="67"/>
        <v>0.89</v>
      </c>
      <c r="J2212" s="335">
        <f t="shared" si="68"/>
        <v>1.78</v>
      </c>
    </row>
    <row r="2213" spans="1:10" ht="15">
      <c r="A2213" s="333" t="s">
        <v>319</v>
      </c>
      <c r="B2213" s="334" t="s">
        <v>972</v>
      </c>
      <c r="C2213" s="435" t="s">
        <v>338</v>
      </c>
      <c r="D2213" s="333" t="s">
        <v>973</v>
      </c>
      <c r="E2213" s="334">
        <v>201511</v>
      </c>
      <c r="F2213" s="335">
        <v>5428.8</v>
      </c>
      <c r="G2213" s="333">
        <f t="shared" si="66"/>
        <v>5</v>
      </c>
      <c r="H2213" s="337">
        <v>1.3083000000000001E-3</v>
      </c>
      <c r="I2213" s="335">
        <f t="shared" si="67"/>
        <v>35.51</v>
      </c>
      <c r="J2213" s="335">
        <f t="shared" si="68"/>
        <v>85.23</v>
      </c>
    </row>
    <row r="2214" spans="1:10" ht="15">
      <c r="A2214" s="333" t="s">
        <v>319</v>
      </c>
      <c r="B2214" s="334" t="s">
        <v>972</v>
      </c>
      <c r="C2214" s="435" t="s">
        <v>338</v>
      </c>
      <c r="D2214" s="333" t="s">
        <v>973</v>
      </c>
      <c r="E2214" s="334">
        <v>201512</v>
      </c>
      <c r="F2214" s="335">
        <v>3.58</v>
      </c>
      <c r="G2214" s="333">
        <f t="shared" si="66"/>
        <v>4</v>
      </c>
      <c r="H2214" s="337">
        <v>1.3083000000000001E-3</v>
      </c>
      <c r="I2214" s="335">
        <f t="shared" si="67"/>
        <v>0.02</v>
      </c>
      <c r="J2214" s="335">
        <f t="shared" si="68"/>
        <v>0.06</v>
      </c>
    </row>
    <row r="2215" spans="1:10">
      <c r="A2215" s="333" t="s">
        <v>319</v>
      </c>
      <c r="B2215" s="334" t="s">
        <v>784</v>
      </c>
      <c r="C2215" s="434" t="s">
        <v>340</v>
      </c>
      <c r="D2215" s="333" t="s">
        <v>785</v>
      </c>
      <c r="E2215" s="334">
        <v>201509</v>
      </c>
      <c r="F2215" s="335">
        <v>-3400.7200000000003</v>
      </c>
      <c r="G2215" s="333">
        <f t="shared" si="66"/>
        <v>7</v>
      </c>
      <c r="H2215" s="337">
        <v>1.3083000000000001E-3</v>
      </c>
      <c r="I2215" s="335">
        <f t="shared" si="67"/>
        <v>-31.14</v>
      </c>
      <c r="J2215" s="335">
        <f t="shared" si="68"/>
        <v>-53.39</v>
      </c>
    </row>
    <row r="2216" spans="1:10" ht="15">
      <c r="A2216" s="333" t="s">
        <v>319</v>
      </c>
      <c r="B2216" s="334" t="s">
        <v>833</v>
      </c>
      <c r="C2216" s="435" t="s">
        <v>338</v>
      </c>
      <c r="D2216" s="333" t="s">
        <v>834</v>
      </c>
      <c r="E2216" s="334">
        <v>201511</v>
      </c>
      <c r="F2216" s="335">
        <v>12896.7</v>
      </c>
      <c r="G2216" s="333">
        <f t="shared" si="66"/>
        <v>5</v>
      </c>
      <c r="H2216" s="337">
        <v>1.3083000000000001E-3</v>
      </c>
      <c r="I2216" s="335">
        <f t="shared" si="67"/>
        <v>84.36</v>
      </c>
      <c r="J2216" s="335">
        <f t="shared" si="68"/>
        <v>202.47</v>
      </c>
    </row>
    <row r="2217" spans="1:10">
      <c r="A2217" s="333" t="s">
        <v>319</v>
      </c>
      <c r="B2217" s="334" t="s">
        <v>835</v>
      </c>
      <c r="C2217" s="434" t="s">
        <v>338</v>
      </c>
      <c r="D2217" s="333" t="s">
        <v>1109</v>
      </c>
      <c r="E2217" s="334">
        <v>201509</v>
      </c>
      <c r="F2217" s="335">
        <v>20971.99</v>
      </c>
      <c r="G2217" s="333">
        <f t="shared" si="66"/>
        <v>7</v>
      </c>
      <c r="H2217" s="337">
        <v>1.3083000000000001E-3</v>
      </c>
      <c r="I2217" s="335">
        <f t="shared" si="67"/>
        <v>192.06</v>
      </c>
      <c r="J2217" s="335">
        <f t="shared" si="68"/>
        <v>329.25</v>
      </c>
    </row>
    <row r="2218" spans="1:10">
      <c r="A2218" s="333" t="s">
        <v>319</v>
      </c>
      <c r="B2218" s="334" t="s">
        <v>837</v>
      </c>
      <c r="C2218" s="434" t="s">
        <v>338</v>
      </c>
      <c r="D2218" s="333" t="s">
        <v>1110</v>
      </c>
      <c r="E2218" s="334">
        <v>201509</v>
      </c>
      <c r="F2218" s="335">
        <v>30596.05</v>
      </c>
      <c r="G2218" s="333">
        <f t="shared" si="66"/>
        <v>7</v>
      </c>
      <c r="H2218" s="337">
        <v>1.3083000000000001E-3</v>
      </c>
      <c r="I2218" s="335">
        <f t="shared" si="67"/>
        <v>280.2</v>
      </c>
      <c r="J2218" s="335">
        <f t="shared" si="68"/>
        <v>480.35</v>
      </c>
    </row>
    <row r="2219" spans="1:10" ht="15">
      <c r="A2219" s="333" t="s">
        <v>319</v>
      </c>
      <c r="B2219" s="334" t="s">
        <v>837</v>
      </c>
      <c r="C2219" s="435" t="s">
        <v>338</v>
      </c>
      <c r="D2219" s="333" t="s">
        <v>838</v>
      </c>
      <c r="E2219" s="334">
        <v>201510</v>
      </c>
      <c r="F2219" s="335">
        <v>14.69</v>
      </c>
      <c r="G2219" s="333">
        <f t="shared" si="66"/>
        <v>6</v>
      </c>
      <c r="H2219" s="337">
        <v>1.3083000000000001E-3</v>
      </c>
      <c r="I2219" s="335">
        <f t="shared" si="67"/>
        <v>0.12</v>
      </c>
      <c r="J2219" s="335">
        <f t="shared" si="68"/>
        <v>0.23</v>
      </c>
    </row>
    <row r="2220" spans="1:10" ht="15">
      <c r="A2220" s="333" t="s">
        <v>319</v>
      </c>
      <c r="B2220" s="334" t="s">
        <v>837</v>
      </c>
      <c r="C2220" s="435" t="s">
        <v>338</v>
      </c>
      <c r="D2220" s="333" t="s">
        <v>838</v>
      </c>
      <c r="E2220" s="334">
        <v>201511</v>
      </c>
      <c r="F2220" s="335">
        <v>-0.01</v>
      </c>
      <c r="G2220" s="333">
        <f t="shared" si="66"/>
        <v>5</v>
      </c>
      <c r="H2220" s="337">
        <v>1.3083000000000001E-3</v>
      </c>
      <c r="I2220" s="335">
        <f t="shared" si="67"/>
        <v>0</v>
      </c>
      <c r="J2220" s="335">
        <f t="shared" si="68"/>
        <v>0</v>
      </c>
    </row>
    <row r="2221" spans="1:10" ht="15">
      <c r="A2221" s="333" t="s">
        <v>319</v>
      </c>
      <c r="B2221" s="334" t="s">
        <v>837</v>
      </c>
      <c r="C2221" s="435" t="s">
        <v>338</v>
      </c>
      <c r="D2221" s="333" t="s">
        <v>838</v>
      </c>
      <c r="E2221" s="334">
        <v>201512</v>
      </c>
      <c r="F2221" s="335">
        <v>0.48</v>
      </c>
      <c r="G2221" s="333">
        <f t="shared" si="66"/>
        <v>4</v>
      </c>
      <c r="H2221" s="337">
        <v>1.3083000000000001E-3</v>
      </c>
      <c r="I2221" s="335">
        <f t="shared" si="67"/>
        <v>0</v>
      </c>
      <c r="J2221" s="335">
        <f t="shared" si="68"/>
        <v>0.01</v>
      </c>
    </row>
    <row r="2222" spans="1:10">
      <c r="A2222" s="333" t="s">
        <v>319</v>
      </c>
      <c r="B2222" s="334" t="s">
        <v>839</v>
      </c>
      <c r="C2222" s="434" t="s">
        <v>338</v>
      </c>
      <c r="D2222" s="333" t="s">
        <v>1111</v>
      </c>
      <c r="E2222" s="334">
        <v>201509</v>
      </c>
      <c r="F2222" s="335">
        <v>11433.79</v>
      </c>
      <c r="G2222" s="333">
        <f t="shared" si="66"/>
        <v>7</v>
      </c>
      <c r="H2222" s="337">
        <v>1.3083000000000001E-3</v>
      </c>
      <c r="I2222" s="335">
        <f t="shared" si="67"/>
        <v>104.71</v>
      </c>
      <c r="J2222" s="335">
        <f t="shared" si="68"/>
        <v>179.51</v>
      </c>
    </row>
    <row r="2223" spans="1:10" ht="15">
      <c r="A2223" s="333" t="s">
        <v>319</v>
      </c>
      <c r="B2223" s="334" t="s">
        <v>839</v>
      </c>
      <c r="C2223" s="435" t="s">
        <v>338</v>
      </c>
      <c r="D2223" s="333" t="s">
        <v>840</v>
      </c>
      <c r="E2223" s="334">
        <v>201510</v>
      </c>
      <c r="F2223" s="335">
        <v>15.45</v>
      </c>
      <c r="G2223" s="333">
        <f t="shared" si="66"/>
        <v>6</v>
      </c>
      <c r="H2223" s="337">
        <v>1.3083000000000001E-3</v>
      </c>
      <c r="I2223" s="335">
        <f t="shared" si="67"/>
        <v>0.12</v>
      </c>
      <c r="J2223" s="335">
        <f t="shared" si="68"/>
        <v>0.24</v>
      </c>
    </row>
    <row r="2224" spans="1:10" ht="15">
      <c r="A2224" s="333" t="s">
        <v>319</v>
      </c>
      <c r="B2224" s="334" t="s">
        <v>839</v>
      </c>
      <c r="C2224" s="435" t="s">
        <v>338</v>
      </c>
      <c r="D2224" s="333" t="s">
        <v>840</v>
      </c>
      <c r="E2224" s="334">
        <v>201511</v>
      </c>
      <c r="F2224" s="335">
        <v>-0.02</v>
      </c>
      <c r="G2224" s="333">
        <f t="shared" si="66"/>
        <v>5</v>
      </c>
      <c r="H2224" s="337">
        <v>1.3083000000000001E-3</v>
      </c>
      <c r="I2224" s="335">
        <f t="shared" si="67"/>
        <v>0</v>
      </c>
      <c r="J2224" s="335">
        <f t="shared" si="68"/>
        <v>0</v>
      </c>
    </row>
    <row r="2225" spans="1:10" ht="15">
      <c r="A2225" s="333" t="s">
        <v>319</v>
      </c>
      <c r="B2225" s="334" t="s">
        <v>839</v>
      </c>
      <c r="C2225" s="435" t="s">
        <v>338</v>
      </c>
      <c r="D2225" s="333" t="s">
        <v>840</v>
      </c>
      <c r="E2225" s="334">
        <v>201512</v>
      </c>
      <c r="F2225" s="335">
        <v>0.52</v>
      </c>
      <c r="G2225" s="333">
        <f t="shared" si="66"/>
        <v>4</v>
      </c>
      <c r="H2225" s="337">
        <v>1.3083000000000001E-3</v>
      </c>
      <c r="I2225" s="335">
        <f t="shared" si="67"/>
        <v>0</v>
      </c>
      <c r="J2225" s="335">
        <f t="shared" si="68"/>
        <v>0.01</v>
      </c>
    </row>
    <row r="2226" spans="1:10">
      <c r="A2226" s="333" t="s">
        <v>319</v>
      </c>
      <c r="B2226" s="334" t="s">
        <v>841</v>
      </c>
      <c r="C2226" s="434" t="s">
        <v>338</v>
      </c>
      <c r="D2226" s="333" t="s">
        <v>842</v>
      </c>
      <c r="E2226" s="334">
        <v>201509</v>
      </c>
      <c r="F2226" s="335">
        <v>9530.1</v>
      </c>
      <c r="G2226" s="333">
        <f t="shared" si="66"/>
        <v>7</v>
      </c>
      <c r="H2226" s="337">
        <v>1.3083000000000001E-3</v>
      </c>
      <c r="I2226" s="335">
        <f t="shared" si="67"/>
        <v>87.28</v>
      </c>
      <c r="J2226" s="335">
        <f t="shared" si="68"/>
        <v>149.62</v>
      </c>
    </row>
    <row r="2227" spans="1:10">
      <c r="A2227" s="333" t="s">
        <v>319</v>
      </c>
      <c r="B2227" s="334" t="s">
        <v>843</v>
      </c>
      <c r="C2227" s="434" t="s">
        <v>338</v>
      </c>
      <c r="D2227" s="333" t="s">
        <v>844</v>
      </c>
      <c r="E2227" s="334">
        <v>201509</v>
      </c>
      <c r="F2227" s="335">
        <v>15057.720000000001</v>
      </c>
      <c r="G2227" s="333">
        <f t="shared" si="66"/>
        <v>7</v>
      </c>
      <c r="H2227" s="337">
        <v>1.3083000000000001E-3</v>
      </c>
      <c r="I2227" s="335">
        <f t="shared" si="67"/>
        <v>137.9</v>
      </c>
      <c r="J2227" s="335">
        <f t="shared" si="68"/>
        <v>236.4</v>
      </c>
    </row>
    <row r="2228" spans="1:10" ht="15">
      <c r="A2228" s="333" t="s">
        <v>319</v>
      </c>
      <c r="B2228" s="334" t="s">
        <v>843</v>
      </c>
      <c r="C2228" s="435" t="s">
        <v>338</v>
      </c>
      <c r="D2228" s="333" t="s">
        <v>844</v>
      </c>
      <c r="E2228" s="334">
        <v>201510</v>
      </c>
      <c r="F2228" s="335">
        <v>-32.36</v>
      </c>
      <c r="G2228" s="333">
        <f t="shared" si="66"/>
        <v>6</v>
      </c>
      <c r="H2228" s="337">
        <v>1.3083000000000001E-3</v>
      </c>
      <c r="I2228" s="335">
        <f t="shared" si="67"/>
        <v>-0.25</v>
      </c>
      <c r="J2228" s="335">
        <f t="shared" si="68"/>
        <v>-0.51</v>
      </c>
    </row>
    <row r="2229" spans="1:10" ht="15">
      <c r="A2229" s="333" t="s">
        <v>319</v>
      </c>
      <c r="B2229" s="334" t="s">
        <v>843</v>
      </c>
      <c r="C2229" s="435" t="s">
        <v>338</v>
      </c>
      <c r="D2229" s="333" t="s">
        <v>844</v>
      </c>
      <c r="E2229" s="334">
        <v>201511</v>
      </c>
      <c r="F2229" s="335">
        <v>0.06</v>
      </c>
      <c r="G2229" s="333">
        <f t="shared" si="66"/>
        <v>5</v>
      </c>
      <c r="H2229" s="337">
        <v>1.3083000000000001E-3</v>
      </c>
      <c r="I2229" s="335">
        <f t="shared" si="67"/>
        <v>0</v>
      </c>
      <c r="J2229" s="335">
        <f t="shared" si="68"/>
        <v>0</v>
      </c>
    </row>
    <row r="2230" spans="1:10" ht="15">
      <c r="A2230" s="333" t="s">
        <v>319</v>
      </c>
      <c r="B2230" s="334" t="s">
        <v>843</v>
      </c>
      <c r="C2230" s="435" t="s">
        <v>338</v>
      </c>
      <c r="D2230" s="333" t="s">
        <v>844</v>
      </c>
      <c r="E2230" s="334">
        <v>201512</v>
      </c>
      <c r="F2230" s="335">
        <v>-7.82</v>
      </c>
      <c r="G2230" s="333">
        <f t="shared" si="66"/>
        <v>4</v>
      </c>
      <c r="H2230" s="337">
        <v>1.3083000000000001E-3</v>
      </c>
      <c r="I2230" s="335">
        <f t="shared" si="67"/>
        <v>-0.04</v>
      </c>
      <c r="J2230" s="335">
        <f t="shared" si="68"/>
        <v>-0.12</v>
      </c>
    </row>
    <row r="2231" spans="1:10">
      <c r="A2231" s="333" t="s">
        <v>319</v>
      </c>
      <c r="B2231" s="334" t="s">
        <v>579</v>
      </c>
      <c r="C2231" s="434" t="s">
        <v>340</v>
      </c>
      <c r="D2231" s="333" t="s">
        <v>613</v>
      </c>
      <c r="E2231" s="334">
        <v>201509</v>
      </c>
      <c r="F2231" s="335">
        <v>1.37</v>
      </c>
      <c r="G2231" s="333">
        <f t="shared" si="66"/>
        <v>7</v>
      </c>
      <c r="H2231" s="337">
        <v>1.3083000000000001E-3</v>
      </c>
      <c r="I2231" s="335">
        <f t="shared" si="67"/>
        <v>0.01</v>
      </c>
      <c r="J2231" s="335">
        <f t="shared" si="68"/>
        <v>0.02</v>
      </c>
    </row>
    <row r="2232" spans="1:10">
      <c r="A2232" s="333" t="s">
        <v>319</v>
      </c>
      <c r="B2232" s="334" t="s">
        <v>786</v>
      </c>
      <c r="C2232" s="434" t="s">
        <v>340</v>
      </c>
      <c r="D2232" s="333" t="s">
        <v>1194</v>
      </c>
      <c r="E2232" s="334">
        <v>201509</v>
      </c>
      <c r="F2232" s="335">
        <v>-167.78</v>
      </c>
      <c r="G2232" s="333">
        <f t="shared" si="66"/>
        <v>7</v>
      </c>
      <c r="H2232" s="337">
        <v>1.3083000000000001E-3</v>
      </c>
      <c r="I2232" s="335">
        <f t="shared" si="67"/>
        <v>-1.54</v>
      </c>
      <c r="J2232" s="335">
        <f t="shared" si="68"/>
        <v>-2.63</v>
      </c>
    </row>
    <row r="2233" spans="1:10" ht="15">
      <c r="A2233" s="333" t="s">
        <v>319</v>
      </c>
      <c r="B2233" s="334" t="s">
        <v>786</v>
      </c>
      <c r="C2233" s="435" t="s">
        <v>340</v>
      </c>
      <c r="D2233" s="333" t="s">
        <v>787</v>
      </c>
      <c r="E2233" s="334">
        <v>201510</v>
      </c>
      <c r="F2233" s="335">
        <v>-0.39</v>
      </c>
      <c r="G2233" s="333">
        <f t="shared" si="66"/>
        <v>6</v>
      </c>
      <c r="H2233" s="337">
        <v>1.3083000000000001E-3</v>
      </c>
      <c r="I2233" s="335">
        <f t="shared" si="67"/>
        <v>0</v>
      </c>
      <c r="J2233" s="335">
        <f t="shared" si="68"/>
        <v>-0.01</v>
      </c>
    </row>
    <row r="2234" spans="1:10">
      <c r="A2234" s="333" t="s">
        <v>319</v>
      </c>
      <c r="B2234" s="334" t="s">
        <v>979</v>
      </c>
      <c r="C2234" s="434" t="s">
        <v>338</v>
      </c>
      <c r="D2234" s="333" t="s">
        <v>1115</v>
      </c>
      <c r="E2234" s="334">
        <v>201509</v>
      </c>
      <c r="F2234" s="335">
        <v>-2232.41</v>
      </c>
      <c r="G2234" s="333">
        <f t="shared" si="66"/>
        <v>7</v>
      </c>
      <c r="H2234" s="337">
        <v>1.3083000000000001E-3</v>
      </c>
      <c r="I2234" s="335">
        <f t="shared" si="67"/>
        <v>-20.440000000000001</v>
      </c>
      <c r="J2234" s="335">
        <f t="shared" si="68"/>
        <v>-35.049999999999997</v>
      </c>
    </row>
    <row r="2235" spans="1:10" ht="15">
      <c r="A2235" s="333" t="s">
        <v>319</v>
      </c>
      <c r="B2235" s="334" t="s">
        <v>979</v>
      </c>
      <c r="C2235" s="435" t="s">
        <v>338</v>
      </c>
      <c r="D2235" s="333" t="s">
        <v>980</v>
      </c>
      <c r="E2235" s="334">
        <v>201510</v>
      </c>
      <c r="F2235" s="335">
        <v>17.27</v>
      </c>
      <c r="G2235" s="333">
        <f t="shared" si="66"/>
        <v>6</v>
      </c>
      <c r="H2235" s="337">
        <v>1.3083000000000001E-3</v>
      </c>
      <c r="I2235" s="335">
        <f t="shared" si="67"/>
        <v>0.14000000000000001</v>
      </c>
      <c r="J2235" s="335">
        <f t="shared" si="68"/>
        <v>0.27</v>
      </c>
    </row>
    <row r="2236" spans="1:10" ht="15">
      <c r="A2236" s="333" t="s">
        <v>319</v>
      </c>
      <c r="B2236" s="334" t="s">
        <v>979</v>
      </c>
      <c r="C2236" s="435" t="s">
        <v>338</v>
      </c>
      <c r="D2236" s="333" t="s">
        <v>980</v>
      </c>
      <c r="E2236" s="334">
        <v>201511</v>
      </c>
      <c r="F2236" s="335">
        <v>994.93</v>
      </c>
      <c r="G2236" s="333">
        <f t="shared" si="66"/>
        <v>5</v>
      </c>
      <c r="H2236" s="337">
        <v>1.3083000000000001E-3</v>
      </c>
      <c r="I2236" s="335">
        <f t="shared" si="67"/>
        <v>6.51</v>
      </c>
      <c r="J2236" s="335">
        <f t="shared" si="68"/>
        <v>15.62</v>
      </c>
    </row>
    <row r="2237" spans="1:10" ht="15">
      <c r="A2237" s="333" t="s">
        <v>319</v>
      </c>
      <c r="B2237" s="334" t="s">
        <v>979</v>
      </c>
      <c r="C2237" s="435" t="s">
        <v>338</v>
      </c>
      <c r="D2237" s="333" t="s">
        <v>980</v>
      </c>
      <c r="E2237" s="334">
        <v>201512</v>
      </c>
      <c r="F2237" s="335">
        <v>83.23</v>
      </c>
      <c r="G2237" s="333">
        <f t="shared" si="66"/>
        <v>4</v>
      </c>
      <c r="H2237" s="337">
        <v>1.3083000000000001E-3</v>
      </c>
      <c r="I2237" s="335">
        <f t="shared" si="67"/>
        <v>0.44</v>
      </c>
      <c r="J2237" s="335">
        <f t="shared" si="68"/>
        <v>1.31</v>
      </c>
    </row>
    <row r="2238" spans="1:10">
      <c r="A2238" s="333" t="s">
        <v>319</v>
      </c>
      <c r="B2238" s="334" t="s">
        <v>981</v>
      </c>
      <c r="C2238" s="434" t="s">
        <v>338</v>
      </c>
      <c r="D2238" s="333" t="s">
        <v>982</v>
      </c>
      <c r="E2238" s="334">
        <v>201509</v>
      </c>
      <c r="F2238" s="335">
        <v>-1251.6200000000001</v>
      </c>
      <c r="G2238" s="333">
        <f t="shared" si="66"/>
        <v>7</v>
      </c>
      <c r="H2238" s="337">
        <v>1.3083000000000001E-3</v>
      </c>
      <c r="I2238" s="335">
        <f t="shared" si="67"/>
        <v>-11.46</v>
      </c>
      <c r="J2238" s="335">
        <f t="shared" si="68"/>
        <v>-19.649999999999999</v>
      </c>
    </row>
    <row r="2239" spans="1:10" ht="15">
      <c r="A2239" s="333" t="s">
        <v>319</v>
      </c>
      <c r="B2239" s="334" t="s">
        <v>981</v>
      </c>
      <c r="C2239" s="435" t="s">
        <v>338</v>
      </c>
      <c r="D2239" s="333" t="s">
        <v>982</v>
      </c>
      <c r="E2239" s="334">
        <v>201511</v>
      </c>
      <c r="F2239" s="335">
        <v>194.36</v>
      </c>
      <c r="G2239" s="333">
        <f t="shared" si="66"/>
        <v>5</v>
      </c>
      <c r="H2239" s="337">
        <v>1.3083000000000001E-3</v>
      </c>
      <c r="I2239" s="335">
        <f t="shared" si="67"/>
        <v>1.27</v>
      </c>
      <c r="J2239" s="335">
        <f t="shared" si="68"/>
        <v>3.05</v>
      </c>
    </row>
    <row r="2240" spans="1:10" ht="15">
      <c r="A2240" s="333" t="s">
        <v>319</v>
      </c>
      <c r="B2240" s="334" t="s">
        <v>981</v>
      </c>
      <c r="C2240" s="435" t="s">
        <v>338</v>
      </c>
      <c r="D2240" s="333" t="s">
        <v>982</v>
      </c>
      <c r="E2240" s="334">
        <v>201512</v>
      </c>
      <c r="F2240" s="335">
        <v>17.14</v>
      </c>
      <c r="G2240" s="333">
        <f t="shared" si="66"/>
        <v>4</v>
      </c>
      <c r="H2240" s="337">
        <v>1.3083000000000001E-3</v>
      </c>
      <c r="I2240" s="335">
        <f t="shared" si="67"/>
        <v>0.09</v>
      </c>
      <c r="J2240" s="335">
        <f t="shared" si="68"/>
        <v>0.27</v>
      </c>
    </row>
    <row r="2241" spans="1:10">
      <c r="A2241" s="333" t="s">
        <v>319</v>
      </c>
      <c r="B2241" s="334" t="s">
        <v>851</v>
      </c>
      <c r="C2241" s="434" t="s">
        <v>338</v>
      </c>
      <c r="D2241" s="333" t="s">
        <v>1116</v>
      </c>
      <c r="E2241" s="334">
        <v>201509</v>
      </c>
      <c r="F2241" s="335">
        <v>-64448.480000000003</v>
      </c>
      <c r="G2241" s="333">
        <f t="shared" si="66"/>
        <v>7</v>
      </c>
      <c r="H2241" s="337">
        <v>1.3083000000000001E-3</v>
      </c>
      <c r="I2241" s="335">
        <f t="shared" si="67"/>
        <v>-590.23</v>
      </c>
      <c r="J2241" s="335">
        <f t="shared" si="68"/>
        <v>-1011.82</v>
      </c>
    </row>
    <row r="2242" spans="1:10" ht="15">
      <c r="A2242" s="333" t="s">
        <v>319</v>
      </c>
      <c r="B2242" s="334" t="s">
        <v>851</v>
      </c>
      <c r="C2242" s="435" t="s">
        <v>338</v>
      </c>
      <c r="D2242" s="333" t="s">
        <v>852</v>
      </c>
      <c r="E2242" s="334">
        <v>201510</v>
      </c>
      <c r="F2242" s="335">
        <v>11.48</v>
      </c>
      <c r="G2242" s="333">
        <f t="shared" si="66"/>
        <v>6</v>
      </c>
      <c r="H2242" s="337">
        <v>1.3083000000000001E-3</v>
      </c>
      <c r="I2242" s="335">
        <f t="shared" si="67"/>
        <v>0.09</v>
      </c>
      <c r="J2242" s="335">
        <f t="shared" si="68"/>
        <v>0.18</v>
      </c>
    </row>
    <row r="2243" spans="1:10">
      <c r="A2243" s="333" t="s">
        <v>319</v>
      </c>
      <c r="B2243" s="334" t="s">
        <v>751</v>
      </c>
      <c r="C2243" s="434" t="s">
        <v>338</v>
      </c>
      <c r="D2243" s="333" t="s">
        <v>1117</v>
      </c>
      <c r="E2243" s="334">
        <v>201509</v>
      </c>
      <c r="F2243" s="335">
        <v>-90.58</v>
      </c>
      <c r="G2243" s="333">
        <f t="shared" si="66"/>
        <v>7</v>
      </c>
      <c r="H2243" s="337">
        <v>1.3083000000000001E-3</v>
      </c>
      <c r="I2243" s="335">
        <f t="shared" si="67"/>
        <v>-0.83</v>
      </c>
      <c r="J2243" s="335">
        <f t="shared" si="68"/>
        <v>-1.42</v>
      </c>
    </row>
    <row r="2244" spans="1:10">
      <c r="A2244" s="333" t="s">
        <v>319</v>
      </c>
      <c r="B2244" s="334" t="s">
        <v>853</v>
      </c>
      <c r="C2244" s="434" t="s">
        <v>338</v>
      </c>
      <c r="D2244" s="333" t="s">
        <v>1118</v>
      </c>
      <c r="E2244" s="334">
        <v>201509</v>
      </c>
      <c r="F2244" s="335">
        <v>143475.06</v>
      </c>
      <c r="G2244" s="333">
        <f t="shared" si="66"/>
        <v>7</v>
      </c>
      <c r="H2244" s="337">
        <v>1.3083000000000001E-3</v>
      </c>
      <c r="I2244" s="335">
        <f t="shared" si="67"/>
        <v>1313.96</v>
      </c>
      <c r="J2244" s="335">
        <f t="shared" si="68"/>
        <v>2252.5</v>
      </c>
    </row>
    <row r="2245" spans="1:10">
      <c r="A2245" s="333" t="s">
        <v>319</v>
      </c>
      <c r="B2245" s="334" t="s">
        <v>855</v>
      </c>
      <c r="C2245" s="434" t="s">
        <v>338</v>
      </c>
      <c r="D2245" s="333" t="s">
        <v>856</v>
      </c>
      <c r="E2245" s="334">
        <v>201509</v>
      </c>
      <c r="F2245" s="335">
        <v>11272</v>
      </c>
      <c r="G2245" s="333">
        <f t="shared" si="66"/>
        <v>7</v>
      </c>
      <c r="H2245" s="337">
        <v>1.3083000000000001E-3</v>
      </c>
      <c r="I2245" s="335">
        <f t="shared" si="67"/>
        <v>103.23</v>
      </c>
      <c r="J2245" s="335">
        <f t="shared" si="68"/>
        <v>176.97</v>
      </c>
    </row>
    <row r="2246" spans="1:10" ht="15">
      <c r="A2246" s="333" t="s">
        <v>319</v>
      </c>
      <c r="B2246" s="334" t="s">
        <v>855</v>
      </c>
      <c r="C2246" s="435" t="s">
        <v>338</v>
      </c>
      <c r="D2246" s="333" t="s">
        <v>856</v>
      </c>
      <c r="E2246" s="334">
        <v>201510</v>
      </c>
      <c r="F2246" s="335">
        <v>4.1500000000000004</v>
      </c>
      <c r="G2246" s="333">
        <f t="shared" si="66"/>
        <v>6</v>
      </c>
      <c r="H2246" s="337">
        <v>1.3083000000000001E-3</v>
      </c>
      <c r="I2246" s="335">
        <f t="shared" si="67"/>
        <v>0.03</v>
      </c>
      <c r="J2246" s="335">
        <f t="shared" si="68"/>
        <v>7.0000000000000007E-2</v>
      </c>
    </row>
    <row r="2247" spans="1:10">
      <c r="A2247" s="333" t="s">
        <v>319</v>
      </c>
      <c r="B2247" s="334" t="s">
        <v>857</v>
      </c>
      <c r="C2247" s="434" t="s">
        <v>338</v>
      </c>
      <c r="D2247" s="333" t="s">
        <v>1119</v>
      </c>
      <c r="E2247" s="334">
        <v>201509</v>
      </c>
      <c r="F2247" s="335">
        <v>40343.950000000004</v>
      </c>
      <c r="G2247" s="333">
        <f t="shared" si="66"/>
        <v>7</v>
      </c>
      <c r="H2247" s="337">
        <v>1.3083000000000001E-3</v>
      </c>
      <c r="I2247" s="335">
        <f t="shared" si="67"/>
        <v>369.47</v>
      </c>
      <c r="J2247" s="335">
        <f t="shared" si="68"/>
        <v>633.38</v>
      </c>
    </row>
    <row r="2248" spans="1:10">
      <c r="A2248" s="333" t="s">
        <v>319</v>
      </c>
      <c r="B2248" s="334" t="s">
        <v>756</v>
      </c>
      <c r="C2248" s="434" t="s">
        <v>340</v>
      </c>
      <c r="D2248" s="333" t="s">
        <v>757</v>
      </c>
      <c r="E2248" s="334">
        <v>201509</v>
      </c>
      <c r="F2248" s="335">
        <v>-567.54</v>
      </c>
      <c r="G2248" s="333">
        <f t="shared" si="66"/>
        <v>7</v>
      </c>
      <c r="H2248" s="337">
        <v>1.3083000000000001E-3</v>
      </c>
      <c r="I2248" s="335">
        <f t="shared" si="67"/>
        <v>-5.2</v>
      </c>
      <c r="J2248" s="335">
        <f t="shared" si="68"/>
        <v>-8.91</v>
      </c>
    </row>
    <row r="2249" spans="1:10">
      <c r="A2249" s="333" t="s">
        <v>319</v>
      </c>
      <c r="B2249" s="334" t="s">
        <v>758</v>
      </c>
      <c r="C2249" s="434" t="s">
        <v>340</v>
      </c>
      <c r="D2249" s="333" t="s">
        <v>759</v>
      </c>
      <c r="E2249" s="334">
        <v>201509</v>
      </c>
      <c r="F2249" s="335">
        <v>-726.74</v>
      </c>
      <c r="G2249" s="333">
        <f t="shared" si="66"/>
        <v>7</v>
      </c>
      <c r="H2249" s="337">
        <v>1.3083000000000001E-3</v>
      </c>
      <c r="I2249" s="335">
        <f t="shared" si="67"/>
        <v>-6.66</v>
      </c>
      <c r="J2249" s="335">
        <f t="shared" si="68"/>
        <v>-11.41</v>
      </c>
    </row>
    <row r="2250" spans="1:10">
      <c r="A2250" s="333" t="s">
        <v>319</v>
      </c>
      <c r="B2250" s="334" t="s">
        <v>722</v>
      </c>
      <c r="C2250" s="434" t="s">
        <v>469</v>
      </c>
      <c r="D2250" s="333" t="s">
        <v>723</v>
      </c>
      <c r="E2250" s="334">
        <v>201509</v>
      </c>
      <c r="F2250" s="335">
        <v>-85.78</v>
      </c>
      <c r="G2250" s="333">
        <f t="shared" si="66"/>
        <v>7</v>
      </c>
      <c r="H2250" s="382">
        <v>1.3083000000000001E-3</v>
      </c>
      <c r="I2250" s="335">
        <f t="shared" si="67"/>
        <v>-0.79</v>
      </c>
      <c r="J2250" s="335">
        <f t="shared" si="68"/>
        <v>-1.35</v>
      </c>
    </row>
    <row r="2251" spans="1:10">
      <c r="A2251" s="333" t="s">
        <v>319</v>
      </c>
      <c r="B2251" s="334" t="s">
        <v>760</v>
      </c>
      <c r="C2251" s="434" t="s">
        <v>469</v>
      </c>
      <c r="D2251" s="333" t="s">
        <v>1195</v>
      </c>
      <c r="E2251" s="334">
        <v>201509</v>
      </c>
      <c r="F2251" s="335">
        <v>-880.86</v>
      </c>
      <c r="G2251" s="333">
        <f t="shared" si="66"/>
        <v>7</v>
      </c>
      <c r="H2251" s="382">
        <v>1.3083000000000001E-3</v>
      </c>
      <c r="I2251" s="335">
        <f t="shared" si="67"/>
        <v>-8.07</v>
      </c>
      <c r="J2251" s="335">
        <f t="shared" si="68"/>
        <v>-13.83</v>
      </c>
    </row>
    <row r="2252" spans="1:10">
      <c r="A2252" s="333" t="s">
        <v>319</v>
      </c>
      <c r="B2252" s="334" t="s">
        <v>865</v>
      </c>
      <c r="C2252" s="434" t="s">
        <v>338</v>
      </c>
      <c r="D2252" s="333" t="s">
        <v>1125</v>
      </c>
      <c r="E2252" s="334">
        <v>201509</v>
      </c>
      <c r="F2252" s="335">
        <v>-577.52</v>
      </c>
      <c r="G2252" s="333">
        <f t="shared" si="66"/>
        <v>7</v>
      </c>
      <c r="H2252" s="382">
        <v>1.3083000000000001E-3</v>
      </c>
      <c r="I2252" s="335">
        <f t="shared" si="67"/>
        <v>-5.29</v>
      </c>
      <c r="J2252" s="335">
        <f t="shared" si="68"/>
        <v>-9.07</v>
      </c>
    </row>
    <row r="2253" spans="1:10" ht="15">
      <c r="A2253" s="333" t="s">
        <v>319</v>
      </c>
      <c r="B2253" s="334" t="s">
        <v>865</v>
      </c>
      <c r="C2253" s="435" t="s">
        <v>338</v>
      </c>
      <c r="D2253" s="333" t="s">
        <v>866</v>
      </c>
      <c r="E2253" s="334">
        <v>201510</v>
      </c>
      <c r="F2253" s="335">
        <v>6.99</v>
      </c>
      <c r="G2253" s="333">
        <f t="shared" si="66"/>
        <v>6</v>
      </c>
      <c r="H2253" s="382">
        <v>1.3083000000000001E-3</v>
      </c>
      <c r="I2253" s="335">
        <f t="shared" si="67"/>
        <v>0.05</v>
      </c>
      <c r="J2253" s="335">
        <f t="shared" si="68"/>
        <v>0.11</v>
      </c>
    </row>
    <row r="2254" spans="1:10">
      <c r="A2254" s="333" t="s">
        <v>319</v>
      </c>
      <c r="B2254" s="334" t="s">
        <v>720</v>
      </c>
      <c r="C2254" s="434" t="s">
        <v>338</v>
      </c>
      <c r="D2254" s="333" t="s">
        <v>1126</v>
      </c>
      <c r="E2254" s="334">
        <v>201509</v>
      </c>
      <c r="F2254" s="335">
        <v>-32.910000000000004</v>
      </c>
      <c r="G2254" s="333">
        <f t="shared" si="66"/>
        <v>7</v>
      </c>
      <c r="H2254" s="382">
        <v>1.3083000000000001E-3</v>
      </c>
      <c r="I2254" s="335">
        <f t="shared" si="67"/>
        <v>-0.3</v>
      </c>
      <c r="J2254" s="335">
        <f t="shared" si="68"/>
        <v>-0.52</v>
      </c>
    </row>
    <row r="2255" spans="1:10">
      <c r="A2255" s="333" t="s">
        <v>319</v>
      </c>
      <c r="B2255" s="334" t="s">
        <v>867</v>
      </c>
      <c r="C2255" s="434" t="s">
        <v>338</v>
      </c>
      <c r="D2255" s="333" t="s">
        <v>868</v>
      </c>
      <c r="E2255" s="334">
        <v>201509</v>
      </c>
      <c r="F2255" s="335">
        <v>-32613.27</v>
      </c>
      <c r="G2255" s="333">
        <f t="shared" si="66"/>
        <v>7</v>
      </c>
      <c r="H2255" s="382">
        <v>1.3083000000000001E-3</v>
      </c>
      <c r="I2255" s="335">
        <f t="shared" si="67"/>
        <v>-298.68</v>
      </c>
      <c r="J2255" s="335">
        <f t="shared" si="68"/>
        <v>-512.02</v>
      </c>
    </row>
    <row r="2256" spans="1:10" ht="15">
      <c r="A2256" s="333" t="s">
        <v>319</v>
      </c>
      <c r="B2256" s="334" t="s">
        <v>867</v>
      </c>
      <c r="C2256" s="435" t="s">
        <v>338</v>
      </c>
      <c r="D2256" s="333" t="s">
        <v>1127</v>
      </c>
      <c r="E2256" s="334">
        <v>201510</v>
      </c>
      <c r="F2256" s="335">
        <v>-14.29</v>
      </c>
      <c r="G2256" s="333">
        <f t="shared" si="66"/>
        <v>6</v>
      </c>
      <c r="H2256" s="382">
        <v>1.3083000000000001E-3</v>
      </c>
      <c r="I2256" s="335">
        <f t="shared" si="67"/>
        <v>-0.11</v>
      </c>
      <c r="J2256" s="335">
        <f t="shared" si="68"/>
        <v>-0.22</v>
      </c>
    </row>
    <row r="2257" spans="1:10" ht="15">
      <c r="A2257" s="333" t="s">
        <v>319</v>
      </c>
      <c r="B2257" s="334" t="s">
        <v>867</v>
      </c>
      <c r="C2257" s="435" t="s">
        <v>338</v>
      </c>
      <c r="D2257" s="333" t="s">
        <v>1127</v>
      </c>
      <c r="E2257" s="334">
        <v>201511</v>
      </c>
      <c r="F2257" s="335">
        <v>0.02</v>
      </c>
      <c r="G2257" s="333">
        <f t="shared" si="66"/>
        <v>5</v>
      </c>
      <c r="H2257" s="382">
        <v>1.3083000000000001E-3</v>
      </c>
      <c r="I2257" s="335">
        <f t="shared" si="67"/>
        <v>0</v>
      </c>
      <c r="J2257" s="335">
        <f t="shared" si="68"/>
        <v>0</v>
      </c>
    </row>
    <row r="2258" spans="1:10" ht="15">
      <c r="A2258" s="333" t="s">
        <v>319</v>
      </c>
      <c r="B2258" s="334" t="s">
        <v>867</v>
      </c>
      <c r="C2258" s="435" t="s">
        <v>338</v>
      </c>
      <c r="D2258" s="333" t="s">
        <v>1127</v>
      </c>
      <c r="E2258" s="334">
        <v>201512</v>
      </c>
      <c r="F2258" s="335">
        <v>-0.97</v>
      </c>
      <c r="G2258" s="333">
        <f t="shared" si="66"/>
        <v>4</v>
      </c>
      <c r="H2258" s="382">
        <v>1.3083000000000001E-3</v>
      </c>
      <c r="I2258" s="335">
        <f t="shared" si="67"/>
        <v>-0.01</v>
      </c>
      <c r="J2258" s="335">
        <f t="shared" si="68"/>
        <v>-0.02</v>
      </c>
    </row>
    <row r="2259" spans="1:10" ht="15">
      <c r="A2259" s="333" t="s">
        <v>319</v>
      </c>
      <c r="B2259" s="334" t="s">
        <v>1128</v>
      </c>
      <c r="C2259" s="435" t="s">
        <v>338</v>
      </c>
      <c r="D2259" s="333" t="s">
        <v>1129</v>
      </c>
      <c r="E2259" s="334">
        <v>201512</v>
      </c>
      <c r="F2259" s="335">
        <v>123314.47</v>
      </c>
      <c r="G2259" s="333">
        <f t="shared" si="66"/>
        <v>4</v>
      </c>
      <c r="H2259" s="382">
        <v>1.3083000000000001E-3</v>
      </c>
      <c r="I2259" s="335">
        <f t="shared" si="67"/>
        <v>645.33000000000004</v>
      </c>
      <c r="J2259" s="335">
        <f t="shared" si="68"/>
        <v>1935.99</v>
      </c>
    </row>
    <row r="2260" spans="1:10">
      <c r="A2260" s="333" t="s">
        <v>319</v>
      </c>
      <c r="B2260" s="334" t="s">
        <v>989</v>
      </c>
      <c r="C2260" s="434" t="s">
        <v>338</v>
      </c>
      <c r="D2260" s="333" t="s">
        <v>1131</v>
      </c>
      <c r="E2260" s="334">
        <v>201509</v>
      </c>
      <c r="F2260" s="335">
        <v>-660.31000000000006</v>
      </c>
      <c r="G2260" s="333">
        <f t="shared" si="66"/>
        <v>7</v>
      </c>
      <c r="H2260" s="382">
        <v>1.3083000000000001E-3</v>
      </c>
      <c r="I2260" s="335">
        <f t="shared" si="67"/>
        <v>-6.05</v>
      </c>
      <c r="J2260" s="335">
        <f t="shared" si="68"/>
        <v>-10.37</v>
      </c>
    </row>
    <row r="2261" spans="1:10" ht="15">
      <c r="A2261" s="333" t="s">
        <v>319</v>
      </c>
      <c r="B2261" s="334" t="s">
        <v>989</v>
      </c>
      <c r="C2261" s="435" t="s">
        <v>338</v>
      </c>
      <c r="D2261" s="333" t="s">
        <v>990</v>
      </c>
      <c r="E2261" s="334">
        <v>201510</v>
      </c>
      <c r="F2261" s="335">
        <v>453.39</v>
      </c>
      <c r="G2261" s="333">
        <f t="shared" si="66"/>
        <v>6</v>
      </c>
      <c r="H2261" s="382">
        <v>1.3083000000000001E-3</v>
      </c>
      <c r="I2261" s="335">
        <f t="shared" si="67"/>
        <v>3.56</v>
      </c>
      <c r="J2261" s="335">
        <f t="shared" si="68"/>
        <v>7.12</v>
      </c>
    </row>
    <row r="2262" spans="1:10" ht="15">
      <c r="A2262" s="333" t="s">
        <v>319</v>
      </c>
      <c r="B2262" s="334" t="s">
        <v>989</v>
      </c>
      <c r="C2262" s="435" t="s">
        <v>338</v>
      </c>
      <c r="D2262" s="333" t="s">
        <v>990</v>
      </c>
      <c r="E2262" s="334">
        <v>201511</v>
      </c>
      <c r="F2262" s="335">
        <v>-0.34</v>
      </c>
      <c r="G2262" s="333">
        <f t="shared" si="66"/>
        <v>5</v>
      </c>
      <c r="H2262" s="382">
        <v>1.3083000000000001E-3</v>
      </c>
      <c r="I2262" s="335">
        <f t="shared" si="67"/>
        <v>0</v>
      </c>
      <c r="J2262" s="335">
        <f t="shared" si="68"/>
        <v>-0.01</v>
      </c>
    </row>
    <row r="2263" spans="1:10" ht="15">
      <c r="A2263" s="333" t="s">
        <v>319</v>
      </c>
      <c r="B2263" s="334" t="s">
        <v>989</v>
      </c>
      <c r="C2263" s="435" t="s">
        <v>338</v>
      </c>
      <c r="D2263" s="333" t="s">
        <v>990</v>
      </c>
      <c r="E2263" s="334">
        <v>201512</v>
      </c>
      <c r="F2263" s="335">
        <v>-4356.04</v>
      </c>
      <c r="G2263" s="333">
        <f t="shared" si="66"/>
        <v>4</v>
      </c>
      <c r="H2263" s="382">
        <v>1.3083000000000001E-3</v>
      </c>
      <c r="I2263" s="335">
        <f t="shared" si="67"/>
        <v>-22.8</v>
      </c>
      <c r="J2263" s="335">
        <f t="shared" si="68"/>
        <v>-68.39</v>
      </c>
    </row>
    <row r="2264" spans="1:10">
      <c r="A2264" s="333" t="s">
        <v>319</v>
      </c>
      <c r="B2264" s="334" t="s">
        <v>871</v>
      </c>
      <c r="C2264" s="434" t="s">
        <v>338</v>
      </c>
      <c r="D2264" s="333" t="s">
        <v>1132</v>
      </c>
      <c r="E2264" s="334">
        <v>201509</v>
      </c>
      <c r="F2264" s="335">
        <v>-102284.82</v>
      </c>
      <c r="G2264" s="333">
        <f t="shared" si="66"/>
        <v>7</v>
      </c>
      <c r="H2264" s="382">
        <v>1.3083000000000001E-3</v>
      </c>
      <c r="I2264" s="335">
        <f t="shared" si="67"/>
        <v>-936.73</v>
      </c>
      <c r="J2264" s="335">
        <f t="shared" si="68"/>
        <v>-1605.83</v>
      </c>
    </row>
    <row r="2265" spans="1:10" ht="15">
      <c r="A2265" s="333" t="s">
        <v>319</v>
      </c>
      <c r="B2265" s="334" t="s">
        <v>871</v>
      </c>
      <c r="C2265" s="435" t="s">
        <v>338</v>
      </c>
      <c r="D2265" s="333" t="s">
        <v>872</v>
      </c>
      <c r="E2265" s="334">
        <v>201510</v>
      </c>
      <c r="F2265" s="335">
        <v>53.95</v>
      </c>
      <c r="G2265" s="333">
        <f t="shared" ref="G2265:G2328" si="69">VLOOKUP(E2265,$N$6:$O$35,2,FALSE)</f>
        <v>6</v>
      </c>
      <c r="H2265" s="382">
        <v>1.3083000000000001E-3</v>
      </c>
      <c r="I2265" s="335">
        <f t="shared" ref="I2265:I2328" si="70">ROUND(F2265*G2265*H2265,2)</f>
        <v>0.42</v>
      </c>
      <c r="J2265" s="335">
        <f t="shared" ref="J2265:J2328" si="71">ROUND(F2265*H2265*12,2)</f>
        <v>0.85</v>
      </c>
    </row>
    <row r="2266" spans="1:10">
      <c r="A2266" s="333" t="s">
        <v>326</v>
      </c>
      <c r="B2266" s="334" t="s">
        <v>724</v>
      </c>
      <c r="C2266" s="434" t="s">
        <v>340</v>
      </c>
      <c r="D2266" s="333" t="s">
        <v>1196</v>
      </c>
      <c r="E2266" s="334">
        <v>201509</v>
      </c>
      <c r="F2266" s="335">
        <v>-100.57000000000001</v>
      </c>
      <c r="G2266" s="333">
        <f t="shared" si="69"/>
        <v>7</v>
      </c>
      <c r="H2266" s="382">
        <v>1.1999999999999999E-3</v>
      </c>
      <c r="I2266" s="335">
        <f t="shared" si="70"/>
        <v>-0.84</v>
      </c>
      <c r="J2266" s="335">
        <f t="shared" si="71"/>
        <v>-1.45</v>
      </c>
    </row>
    <row r="2267" spans="1:10">
      <c r="A2267" s="333" t="s">
        <v>319</v>
      </c>
      <c r="B2267" s="334" t="s">
        <v>991</v>
      </c>
      <c r="C2267" s="434" t="s">
        <v>338</v>
      </c>
      <c r="D2267" s="333" t="s">
        <v>1133</v>
      </c>
      <c r="E2267" s="334">
        <v>201509</v>
      </c>
      <c r="F2267" s="335">
        <v>-469.56</v>
      </c>
      <c r="G2267" s="333">
        <f t="shared" si="69"/>
        <v>7</v>
      </c>
      <c r="H2267" s="382">
        <v>1.3083000000000001E-3</v>
      </c>
      <c r="I2267" s="335">
        <f t="shared" si="70"/>
        <v>-4.3</v>
      </c>
      <c r="J2267" s="335">
        <f t="shared" si="71"/>
        <v>-7.37</v>
      </c>
    </row>
    <row r="2268" spans="1:10" ht="15">
      <c r="A2268" s="333" t="s">
        <v>319</v>
      </c>
      <c r="B2268" s="334" t="s">
        <v>991</v>
      </c>
      <c r="C2268" s="435" t="s">
        <v>338</v>
      </c>
      <c r="D2268" s="333" t="s">
        <v>992</v>
      </c>
      <c r="E2268" s="334">
        <v>201511</v>
      </c>
      <c r="F2268" s="335">
        <v>-76.45</v>
      </c>
      <c r="G2268" s="333">
        <f t="shared" si="69"/>
        <v>5</v>
      </c>
      <c r="H2268" s="382">
        <v>1.3083000000000001E-3</v>
      </c>
      <c r="I2268" s="335">
        <f t="shared" si="70"/>
        <v>-0.5</v>
      </c>
      <c r="J2268" s="335">
        <f t="shared" si="71"/>
        <v>-1.2</v>
      </c>
    </row>
    <row r="2269" spans="1:10" ht="15">
      <c r="A2269" s="333" t="s">
        <v>319</v>
      </c>
      <c r="B2269" s="334" t="s">
        <v>991</v>
      </c>
      <c r="C2269" s="435" t="s">
        <v>338</v>
      </c>
      <c r="D2269" s="333" t="s">
        <v>992</v>
      </c>
      <c r="E2269" s="334">
        <v>201512</v>
      </c>
      <c r="F2269" s="335">
        <v>-109.51</v>
      </c>
      <c r="G2269" s="333">
        <f t="shared" si="69"/>
        <v>4</v>
      </c>
      <c r="H2269" s="382">
        <v>1.3083000000000001E-3</v>
      </c>
      <c r="I2269" s="335">
        <f t="shared" si="70"/>
        <v>-0.56999999999999995</v>
      </c>
      <c r="J2269" s="335">
        <f t="shared" si="71"/>
        <v>-1.72</v>
      </c>
    </row>
    <row r="2270" spans="1:10">
      <c r="A2270" s="333" t="s">
        <v>319</v>
      </c>
      <c r="B2270" s="334" t="s">
        <v>873</v>
      </c>
      <c r="C2270" s="434" t="s">
        <v>338</v>
      </c>
      <c r="D2270" s="333" t="s">
        <v>1134</v>
      </c>
      <c r="E2270" s="334">
        <v>201509</v>
      </c>
      <c r="F2270" s="335">
        <v>-64879.040000000001</v>
      </c>
      <c r="G2270" s="333">
        <f t="shared" si="69"/>
        <v>7</v>
      </c>
      <c r="H2270" s="382">
        <v>1.3083000000000001E-3</v>
      </c>
      <c r="I2270" s="335">
        <f t="shared" si="70"/>
        <v>-594.16999999999996</v>
      </c>
      <c r="J2270" s="335">
        <f t="shared" si="71"/>
        <v>-1018.57</v>
      </c>
    </row>
    <row r="2271" spans="1:10" ht="15">
      <c r="A2271" s="333" t="s">
        <v>319</v>
      </c>
      <c r="B2271" s="334" t="s">
        <v>873</v>
      </c>
      <c r="C2271" s="435" t="s">
        <v>338</v>
      </c>
      <c r="D2271" s="333" t="s">
        <v>874</v>
      </c>
      <c r="E2271" s="334">
        <v>201510</v>
      </c>
      <c r="F2271" s="335">
        <v>-6.31</v>
      </c>
      <c r="G2271" s="333">
        <f t="shared" si="69"/>
        <v>6</v>
      </c>
      <c r="H2271" s="382">
        <v>1.3083000000000001E-3</v>
      </c>
      <c r="I2271" s="335">
        <f t="shared" si="70"/>
        <v>-0.05</v>
      </c>
      <c r="J2271" s="335">
        <f t="shared" si="71"/>
        <v>-0.1</v>
      </c>
    </row>
    <row r="2272" spans="1:10" ht="15">
      <c r="A2272" s="333" t="s">
        <v>319</v>
      </c>
      <c r="B2272" s="334" t="s">
        <v>873</v>
      </c>
      <c r="C2272" s="435" t="s">
        <v>338</v>
      </c>
      <c r="D2272" s="333" t="s">
        <v>874</v>
      </c>
      <c r="E2272" s="334">
        <v>201512</v>
      </c>
      <c r="F2272" s="335">
        <v>-0.82</v>
      </c>
      <c r="G2272" s="333">
        <f t="shared" si="69"/>
        <v>4</v>
      </c>
      <c r="H2272" s="382">
        <v>1.3083000000000001E-3</v>
      </c>
      <c r="I2272" s="335">
        <f t="shared" si="70"/>
        <v>0</v>
      </c>
      <c r="J2272" s="335">
        <f t="shared" si="71"/>
        <v>-0.01</v>
      </c>
    </row>
    <row r="2273" spans="1:10">
      <c r="A2273" s="333" t="s">
        <v>319</v>
      </c>
      <c r="B2273" s="334" t="s">
        <v>993</v>
      </c>
      <c r="C2273" s="434" t="s">
        <v>338</v>
      </c>
      <c r="D2273" s="333" t="s">
        <v>1135</v>
      </c>
      <c r="E2273" s="334">
        <v>201509</v>
      </c>
      <c r="F2273" s="335">
        <v>-1333.98</v>
      </c>
      <c r="G2273" s="333">
        <f t="shared" si="69"/>
        <v>7</v>
      </c>
      <c r="H2273" s="382">
        <v>1.3083000000000001E-3</v>
      </c>
      <c r="I2273" s="335">
        <f t="shared" si="70"/>
        <v>-12.22</v>
      </c>
      <c r="J2273" s="335">
        <f t="shared" si="71"/>
        <v>-20.94</v>
      </c>
    </row>
    <row r="2274" spans="1:10" ht="15">
      <c r="A2274" s="333" t="s">
        <v>319</v>
      </c>
      <c r="B2274" s="334" t="s">
        <v>993</v>
      </c>
      <c r="C2274" s="435" t="s">
        <v>338</v>
      </c>
      <c r="D2274" s="333" t="s">
        <v>994</v>
      </c>
      <c r="E2274" s="334">
        <v>201510</v>
      </c>
      <c r="F2274" s="335">
        <v>149.08000000000001</v>
      </c>
      <c r="G2274" s="333">
        <f t="shared" si="69"/>
        <v>6</v>
      </c>
      <c r="H2274" s="382">
        <v>1.3083000000000001E-3</v>
      </c>
      <c r="I2274" s="335">
        <f t="shared" si="70"/>
        <v>1.17</v>
      </c>
      <c r="J2274" s="335">
        <f t="shared" si="71"/>
        <v>2.34</v>
      </c>
    </row>
    <row r="2275" spans="1:10" ht="15">
      <c r="A2275" s="333" t="s">
        <v>319</v>
      </c>
      <c r="B2275" s="334" t="s">
        <v>993</v>
      </c>
      <c r="C2275" s="435" t="s">
        <v>338</v>
      </c>
      <c r="D2275" s="333" t="s">
        <v>994</v>
      </c>
      <c r="E2275" s="334">
        <v>201511</v>
      </c>
      <c r="F2275" s="335">
        <v>1032.8399999999999</v>
      </c>
      <c r="G2275" s="333">
        <f t="shared" si="69"/>
        <v>5</v>
      </c>
      <c r="H2275" s="382">
        <v>1.3083000000000001E-3</v>
      </c>
      <c r="I2275" s="335">
        <f t="shared" si="70"/>
        <v>6.76</v>
      </c>
      <c r="J2275" s="335">
        <f t="shared" si="71"/>
        <v>16.22</v>
      </c>
    </row>
    <row r="2276" spans="1:10" ht="15">
      <c r="A2276" s="333" t="s">
        <v>319</v>
      </c>
      <c r="B2276" s="334" t="s">
        <v>993</v>
      </c>
      <c r="C2276" s="435" t="s">
        <v>338</v>
      </c>
      <c r="D2276" s="333" t="s">
        <v>994</v>
      </c>
      <c r="E2276" s="334">
        <v>201512</v>
      </c>
      <c r="F2276" s="335">
        <v>-144.91</v>
      </c>
      <c r="G2276" s="333">
        <f t="shared" si="69"/>
        <v>4</v>
      </c>
      <c r="H2276" s="382">
        <v>1.3083000000000001E-3</v>
      </c>
      <c r="I2276" s="335">
        <f t="shared" si="70"/>
        <v>-0.76</v>
      </c>
      <c r="J2276" s="335">
        <f t="shared" si="71"/>
        <v>-2.2799999999999998</v>
      </c>
    </row>
    <row r="2277" spans="1:10">
      <c r="A2277" s="333" t="s">
        <v>319</v>
      </c>
      <c r="B2277" s="334" t="s">
        <v>995</v>
      </c>
      <c r="C2277" s="434" t="s">
        <v>338</v>
      </c>
      <c r="D2277" s="333" t="s">
        <v>1136</v>
      </c>
      <c r="E2277" s="334">
        <v>201509</v>
      </c>
      <c r="F2277" s="335">
        <v>1441.88</v>
      </c>
      <c r="G2277" s="333">
        <f t="shared" si="69"/>
        <v>7</v>
      </c>
      <c r="H2277" s="382">
        <v>1.3083000000000001E-3</v>
      </c>
      <c r="I2277" s="335">
        <f t="shared" si="70"/>
        <v>13.2</v>
      </c>
      <c r="J2277" s="335">
        <f t="shared" si="71"/>
        <v>22.64</v>
      </c>
    </row>
    <row r="2278" spans="1:10" ht="15">
      <c r="A2278" s="333" t="s">
        <v>319</v>
      </c>
      <c r="B2278" s="334" t="s">
        <v>995</v>
      </c>
      <c r="C2278" s="435" t="s">
        <v>338</v>
      </c>
      <c r="D2278" s="333" t="s">
        <v>996</v>
      </c>
      <c r="E2278" s="334">
        <v>201511</v>
      </c>
      <c r="F2278" s="335">
        <v>657.62</v>
      </c>
      <c r="G2278" s="333">
        <f t="shared" si="69"/>
        <v>5</v>
      </c>
      <c r="H2278" s="382">
        <v>1.3083000000000001E-3</v>
      </c>
      <c r="I2278" s="335">
        <f t="shared" si="70"/>
        <v>4.3</v>
      </c>
      <c r="J2278" s="335">
        <f t="shared" si="71"/>
        <v>10.32</v>
      </c>
    </row>
    <row r="2279" spans="1:10" ht="15">
      <c r="A2279" s="333" t="s">
        <v>319</v>
      </c>
      <c r="B2279" s="334" t="s">
        <v>995</v>
      </c>
      <c r="C2279" s="435" t="s">
        <v>338</v>
      </c>
      <c r="D2279" s="333" t="s">
        <v>996</v>
      </c>
      <c r="E2279" s="334">
        <v>201512</v>
      </c>
      <c r="F2279" s="335">
        <v>-162.03</v>
      </c>
      <c r="G2279" s="333">
        <f t="shared" si="69"/>
        <v>4</v>
      </c>
      <c r="H2279" s="382">
        <v>1.3083000000000001E-3</v>
      </c>
      <c r="I2279" s="335">
        <f t="shared" si="70"/>
        <v>-0.85</v>
      </c>
      <c r="J2279" s="335">
        <f t="shared" si="71"/>
        <v>-2.54</v>
      </c>
    </row>
    <row r="2280" spans="1:10">
      <c r="A2280" s="333" t="s">
        <v>319</v>
      </c>
      <c r="B2280" s="334" t="s">
        <v>875</v>
      </c>
      <c r="C2280" s="434" t="s">
        <v>338</v>
      </c>
      <c r="D2280" s="333" t="s">
        <v>876</v>
      </c>
      <c r="E2280" s="334">
        <v>201509</v>
      </c>
      <c r="F2280" s="335">
        <v>-13628.710000000001</v>
      </c>
      <c r="G2280" s="333">
        <f t="shared" si="69"/>
        <v>7</v>
      </c>
      <c r="H2280" s="382">
        <v>1.3083000000000001E-3</v>
      </c>
      <c r="I2280" s="335">
        <f t="shared" si="70"/>
        <v>-124.81</v>
      </c>
      <c r="J2280" s="335">
        <f t="shared" si="71"/>
        <v>-213.97</v>
      </c>
    </row>
    <row r="2281" spans="1:10" ht="15">
      <c r="A2281" s="333" t="s">
        <v>319</v>
      </c>
      <c r="B2281" s="334" t="s">
        <v>875</v>
      </c>
      <c r="C2281" s="435" t="s">
        <v>338</v>
      </c>
      <c r="D2281" s="333" t="s">
        <v>876</v>
      </c>
      <c r="E2281" s="334">
        <v>201510</v>
      </c>
      <c r="F2281" s="335">
        <v>-2.13</v>
      </c>
      <c r="G2281" s="333">
        <f t="shared" si="69"/>
        <v>6</v>
      </c>
      <c r="H2281" s="382">
        <v>1.3083000000000001E-3</v>
      </c>
      <c r="I2281" s="335">
        <f t="shared" si="70"/>
        <v>-0.02</v>
      </c>
      <c r="J2281" s="335">
        <f t="shared" si="71"/>
        <v>-0.03</v>
      </c>
    </row>
    <row r="2282" spans="1:10">
      <c r="A2282" s="333" t="s">
        <v>319</v>
      </c>
      <c r="B2282" s="334" t="s">
        <v>877</v>
      </c>
      <c r="C2282" s="434" t="s">
        <v>338</v>
      </c>
      <c r="D2282" s="333" t="s">
        <v>1137</v>
      </c>
      <c r="E2282" s="334">
        <v>201509</v>
      </c>
      <c r="F2282" s="335">
        <v>3602.9900000000002</v>
      </c>
      <c r="G2282" s="333">
        <f t="shared" si="69"/>
        <v>7</v>
      </c>
      <c r="H2282" s="382">
        <v>1.3083000000000001E-3</v>
      </c>
      <c r="I2282" s="335">
        <f t="shared" si="70"/>
        <v>33</v>
      </c>
      <c r="J2282" s="335">
        <f t="shared" si="71"/>
        <v>56.57</v>
      </c>
    </row>
    <row r="2283" spans="1:10" ht="15">
      <c r="A2283" s="333" t="s">
        <v>319</v>
      </c>
      <c r="B2283" s="334" t="s">
        <v>877</v>
      </c>
      <c r="C2283" s="435" t="s">
        <v>338</v>
      </c>
      <c r="D2283" s="333" t="s">
        <v>878</v>
      </c>
      <c r="E2283" s="334">
        <v>201510</v>
      </c>
      <c r="F2283" s="335">
        <v>26.89</v>
      </c>
      <c r="G2283" s="333">
        <f t="shared" si="69"/>
        <v>6</v>
      </c>
      <c r="H2283" s="382">
        <v>1.3083000000000001E-3</v>
      </c>
      <c r="I2283" s="335">
        <f t="shared" si="70"/>
        <v>0.21</v>
      </c>
      <c r="J2283" s="335">
        <f t="shared" si="71"/>
        <v>0.42</v>
      </c>
    </row>
    <row r="2284" spans="1:10">
      <c r="A2284" s="333" t="s">
        <v>319</v>
      </c>
      <c r="B2284" s="334" t="s">
        <v>879</v>
      </c>
      <c r="C2284" s="434" t="s">
        <v>338</v>
      </c>
      <c r="D2284" s="333" t="s">
        <v>1138</v>
      </c>
      <c r="E2284" s="334">
        <v>201509</v>
      </c>
      <c r="F2284" s="335">
        <v>-234.17000000000002</v>
      </c>
      <c r="G2284" s="333">
        <f t="shared" si="69"/>
        <v>7</v>
      </c>
      <c r="H2284" s="382">
        <v>1.3083000000000001E-3</v>
      </c>
      <c r="I2284" s="335">
        <f t="shared" si="70"/>
        <v>-2.14</v>
      </c>
      <c r="J2284" s="335">
        <f t="shared" si="71"/>
        <v>-3.68</v>
      </c>
    </row>
    <row r="2285" spans="1:10" ht="15">
      <c r="A2285" s="333" t="s">
        <v>319</v>
      </c>
      <c r="B2285" s="334" t="s">
        <v>879</v>
      </c>
      <c r="C2285" s="435" t="s">
        <v>338</v>
      </c>
      <c r="D2285" s="333" t="s">
        <v>880</v>
      </c>
      <c r="E2285" s="334">
        <v>201510</v>
      </c>
      <c r="F2285" s="335">
        <v>-63.69</v>
      </c>
      <c r="G2285" s="333">
        <f t="shared" si="69"/>
        <v>6</v>
      </c>
      <c r="H2285" s="382">
        <v>1.3083000000000001E-3</v>
      </c>
      <c r="I2285" s="335">
        <f t="shared" si="70"/>
        <v>-0.5</v>
      </c>
      <c r="J2285" s="335">
        <f t="shared" si="71"/>
        <v>-1</v>
      </c>
    </row>
    <row r="2286" spans="1:10">
      <c r="A2286" s="333" t="s">
        <v>319</v>
      </c>
      <c r="B2286" s="334" t="s">
        <v>881</v>
      </c>
      <c r="C2286" s="434" t="s">
        <v>338</v>
      </c>
      <c r="D2286" s="333" t="s">
        <v>1139</v>
      </c>
      <c r="E2286" s="334">
        <v>201509</v>
      </c>
      <c r="F2286" s="335">
        <v>-4938.82</v>
      </c>
      <c r="G2286" s="333">
        <f t="shared" si="69"/>
        <v>7</v>
      </c>
      <c r="H2286" s="382">
        <v>1.3083000000000001E-3</v>
      </c>
      <c r="I2286" s="335">
        <f t="shared" si="70"/>
        <v>-45.23</v>
      </c>
      <c r="J2286" s="335">
        <f t="shared" si="71"/>
        <v>-77.540000000000006</v>
      </c>
    </row>
    <row r="2287" spans="1:10" ht="15">
      <c r="A2287" s="333" t="s">
        <v>319</v>
      </c>
      <c r="B2287" s="334" t="s">
        <v>881</v>
      </c>
      <c r="C2287" s="435" t="s">
        <v>338</v>
      </c>
      <c r="D2287" s="333" t="s">
        <v>882</v>
      </c>
      <c r="E2287" s="334">
        <v>201510</v>
      </c>
      <c r="F2287" s="335">
        <v>7.97</v>
      </c>
      <c r="G2287" s="333">
        <f t="shared" si="69"/>
        <v>6</v>
      </c>
      <c r="H2287" s="382">
        <v>1.3083000000000001E-3</v>
      </c>
      <c r="I2287" s="335">
        <f t="shared" si="70"/>
        <v>0.06</v>
      </c>
      <c r="J2287" s="335">
        <f t="shared" si="71"/>
        <v>0.13</v>
      </c>
    </row>
    <row r="2288" spans="1:10">
      <c r="A2288" s="333" t="s">
        <v>319</v>
      </c>
      <c r="B2288" s="334" t="s">
        <v>883</v>
      </c>
      <c r="C2288" s="434" t="s">
        <v>338</v>
      </c>
      <c r="D2288" s="333" t="s">
        <v>1140</v>
      </c>
      <c r="E2288" s="334">
        <v>201509</v>
      </c>
      <c r="F2288" s="335">
        <v>-455.99</v>
      </c>
      <c r="G2288" s="333">
        <f t="shared" si="69"/>
        <v>7</v>
      </c>
      <c r="H2288" s="382">
        <v>1.3083000000000001E-3</v>
      </c>
      <c r="I2288" s="335">
        <f t="shared" si="70"/>
        <v>-4.18</v>
      </c>
      <c r="J2288" s="335">
        <f t="shared" si="71"/>
        <v>-7.16</v>
      </c>
    </row>
    <row r="2289" spans="1:10" ht="15">
      <c r="A2289" s="333" t="s">
        <v>319</v>
      </c>
      <c r="B2289" s="334" t="s">
        <v>883</v>
      </c>
      <c r="C2289" s="435" t="s">
        <v>338</v>
      </c>
      <c r="D2289" s="333" t="s">
        <v>884</v>
      </c>
      <c r="E2289" s="334">
        <v>201510</v>
      </c>
      <c r="F2289" s="335">
        <v>6.41</v>
      </c>
      <c r="G2289" s="333">
        <f t="shared" si="69"/>
        <v>6</v>
      </c>
      <c r="H2289" s="382">
        <v>1.3083000000000001E-3</v>
      </c>
      <c r="I2289" s="335">
        <f t="shared" si="70"/>
        <v>0.05</v>
      </c>
      <c r="J2289" s="335">
        <f t="shared" si="71"/>
        <v>0.1</v>
      </c>
    </row>
    <row r="2290" spans="1:10">
      <c r="A2290" s="333" t="s">
        <v>319</v>
      </c>
      <c r="B2290" s="334" t="s">
        <v>581</v>
      </c>
      <c r="C2290" s="434" t="s">
        <v>340</v>
      </c>
      <c r="D2290" s="333" t="s">
        <v>1197</v>
      </c>
      <c r="E2290" s="334">
        <v>201509</v>
      </c>
      <c r="F2290" s="335">
        <v>0.1</v>
      </c>
      <c r="G2290" s="333">
        <f t="shared" si="69"/>
        <v>7</v>
      </c>
      <c r="H2290" s="382">
        <v>1.3083000000000001E-3</v>
      </c>
      <c r="I2290" s="335">
        <f t="shared" si="70"/>
        <v>0</v>
      </c>
      <c r="J2290" s="335">
        <f t="shared" si="71"/>
        <v>0</v>
      </c>
    </row>
    <row r="2291" spans="1:10">
      <c r="A2291" s="333" t="s">
        <v>319</v>
      </c>
      <c r="B2291" s="334" t="s">
        <v>885</v>
      </c>
      <c r="C2291" s="434" t="s">
        <v>338</v>
      </c>
      <c r="D2291" s="333" t="s">
        <v>1141</v>
      </c>
      <c r="E2291" s="334">
        <v>201509</v>
      </c>
      <c r="F2291" s="335">
        <v>-1496.97</v>
      </c>
      <c r="G2291" s="333">
        <f t="shared" si="69"/>
        <v>7</v>
      </c>
      <c r="H2291" s="382">
        <v>1.3083000000000001E-3</v>
      </c>
      <c r="I2291" s="335">
        <f t="shared" si="70"/>
        <v>-13.71</v>
      </c>
      <c r="J2291" s="335">
        <f t="shared" si="71"/>
        <v>-23.5</v>
      </c>
    </row>
    <row r="2292" spans="1:10" ht="15">
      <c r="A2292" s="333" t="s">
        <v>319</v>
      </c>
      <c r="B2292" s="334" t="s">
        <v>885</v>
      </c>
      <c r="C2292" s="435" t="s">
        <v>338</v>
      </c>
      <c r="D2292" s="333" t="s">
        <v>886</v>
      </c>
      <c r="E2292" s="334">
        <v>201510</v>
      </c>
      <c r="F2292" s="335">
        <v>34.85</v>
      </c>
      <c r="G2292" s="333">
        <f t="shared" si="69"/>
        <v>6</v>
      </c>
      <c r="H2292" s="382">
        <v>1.3083000000000001E-3</v>
      </c>
      <c r="I2292" s="335">
        <f t="shared" si="70"/>
        <v>0.27</v>
      </c>
      <c r="J2292" s="335">
        <f t="shared" si="71"/>
        <v>0.55000000000000004</v>
      </c>
    </row>
    <row r="2293" spans="1:10">
      <c r="A2293" s="333" t="s">
        <v>319</v>
      </c>
      <c r="B2293" s="334" t="s">
        <v>887</v>
      </c>
      <c r="C2293" s="434" t="s">
        <v>338</v>
      </c>
      <c r="D2293" s="333" t="s">
        <v>888</v>
      </c>
      <c r="E2293" s="334">
        <v>201509</v>
      </c>
      <c r="F2293" s="335">
        <v>-2176.86</v>
      </c>
      <c r="G2293" s="333">
        <f t="shared" si="69"/>
        <v>7</v>
      </c>
      <c r="H2293" s="382">
        <v>1.3083000000000001E-3</v>
      </c>
      <c r="I2293" s="335">
        <f t="shared" si="70"/>
        <v>-19.940000000000001</v>
      </c>
      <c r="J2293" s="335">
        <f t="shared" si="71"/>
        <v>-34.18</v>
      </c>
    </row>
    <row r="2294" spans="1:10" ht="15">
      <c r="A2294" s="333" t="s">
        <v>319</v>
      </c>
      <c r="B2294" s="334" t="s">
        <v>887</v>
      </c>
      <c r="C2294" s="435" t="s">
        <v>338</v>
      </c>
      <c r="D2294" s="333" t="s">
        <v>888</v>
      </c>
      <c r="E2294" s="334">
        <v>201510</v>
      </c>
      <c r="F2294" s="335">
        <v>8340.17</v>
      </c>
      <c r="G2294" s="333">
        <f t="shared" si="69"/>
        <v>6</v>
      </c>
      <c r="H2294" s="382">
        <v>1.3083000000000001E-3</v>
      </c>
      <c r="I2294" s="335">
        <f t="shared" si="70"/>
        <v>65.47</v>
      </c>
      <c r="J2294" s="335">
        <f t="shared" si="71"/>
        <v>130.94</v>
      </c>
    </row>
    <row r="2295" spans="1:10">
      <c r="A2295" s="333" t="s">
        <v>319</v>
      </c>
      <c r="B2295" s="334" t="s">
        <v>889</v>
      </c>
      <c r="C2295" s="434" t="s">
        <v>338</v>
      </c>
      <c r="D2295" s="333" t="s">
        <v>890</v>
      </c>
      <c r="E2295" s="334">
        <v>201509</v>
      </c>
      <c r="F2295" s="335">
        <v>822.96</v>
      </c>
      <c r="G2295" s="333">
        <f t="shared" si="69"/>
        <v>7</v>
      </c>
      <c r="H2295" s="382">
        <v>1.3083000000000001E-3</v>
      </c>
      <c r="I2295" s="335">
        <f t="shared" si="70"/>
        <v>7.54</v>
      </c>
      <c r="J2295" s="335">
        <f t="shared" si="71"/>
        <v>12.92</v>
      </c>
    </row>
    <row r="2296" spans="1:10" ht="15">
      <c r="A2296" s="333" t="s">
        <v>319</v>
      </c>
      <c r="B2296" s="334" t="s">
        <v>889</v>
      </c>
      <c r="C2296" s="435" t="s">
        <v>338</v>
      </c>
      <c r="D2296" s="333" t="s">
        <v>890</v>
      </c>
      <c r="E2296" s="334">
        <v>201510</v>
      </c>
      <c r="F2296" s="335">
        <v>0.6</v>
      </c>
      <c r="G2296" s="333">
        <f t="shared" si="69"/>
        <v>6</v>
      </c>
      <c r="H2296" s="382">
        <v>1.3083000000000001E-3</v>
      </c>
      <c r="I2296" s="335">
        <f t="shared" si="70"/>
        <v>0</v>
      </c>
      <c r="J2296" s="335">
        <f t="shared" si="71"/>
        <v>0.01</v>
      </c>
    </row>
    <row r="2297" spans="1:10">
      <c r="A2297" s="333" t="s">
        <v>319</v>
      </c>
      <c r="B2297" s="334" t="s">
        <v>762</v>
      </c>
      <c r="C2297" s="434" t="s">
        <v>340</v>
      </c>
      <c r="D2297" s="333" t="s">
        <v>763</v>
      </c>
      <c r="E2297" s="334">
        <v>201509</v>
      </c>
      <c r="F2297" s="335">
        <v>-26.46</v>
      </c>
      <c r="G2297" s="333">
        <f t="shared" si="69"/>
        <v>7</v>
      </c>
      <c r="H2297" s="382">
        <v>1.3083000000000001E-3</v>
      </c>
      <c r="I2297" s="335">
        <f t="shared" si="70"/>
        <v>-0.24</v>
      </c>
      <c r="J2297" s="335">
        <f t="shared" si="71"/>
        <v>-0.42</v>
      </c>
    </row>
    <row r="2298" spans="1:10">
      <c r="A2298" s="333" t="s">
        <v>319</v>
      </c>
      <c r="B2298" s="334" t="s">
        <v>891</v>
      </c>
      <c r="C2298" s="434" t="s">
        <v>338</v>
      </c>
      <c r="D2298" s="333" t="s">
        <v>1146</v>
      </c>
      <c r="E2298" s="334">
        <v>201509</v>
      </c>
      <c r="F2298" s="335">
        <v>29.11</v>
      </c>
      <c r="G2298" s="333">
        <f t="shared" si="69"/>
        <v>7</v>
      </c>
      <c r="H2298" s="382">
        <v>1.3083000000000001E-3</v>
      </c>
      <c r="I2298" s="335">
        <f t="shared" si="70"/>
        <v>0.27</v>
      </c>
      <c r="J2298" s="335">
        <f t="shared" si="71"/>
        <v>0.46</v>
      </c>
    </row>
    <row r="2299" spans="1:10">
      <c r="A2299" s="333" t="s">
        <v>319</v>
      </c>
      <c r="B2299" s="334" t="s">
        <v>893</v>
      </c>
      <c r="C2299" s="434" t="s">
        <v>338</v>
      </c>
      <c r="D2299" s="333" t="s">
        <v>894</v>
      </c>
      <c r="E2299" s="334">
        <v>201509</v>
      </c>
      <c r="F2299" s="335">
        <v>-33510.61</v>
      </c>
      <c r="G2299" s="333">
        <f t="shared" si="69"/>
        <v>7</v>
      </c>
      <c r="H2299" s="382">
        <v>1.3083000000000001E-3</v>
      </c>
      <c r="I2299" s="335">
        <f t="shared" si="70"/>
        <v>-306.89</v>
      </c>
      <c r="J2299" s="335">
        <f t="shared" si="71"/>
        <v>-526.1</v>
      </c>
    </row>
    <row r="2300" spans="1:10" ht="15">
      <c r="A2300" s="333" t="s">
        <v>319</v>
      </c>
      <c r="B2300" s="334" t="s">
        <v>893</v>
      </c>
      <c r="C2300" s="435" t="s">
        <v>338</v>
      </c>
      <c r="D2300" s="333" t="s">
        <v>894</v>
      </c>
      <c r="E2300" s="334">
        <v>201510</v>
      </c>
      <c r="F2300" s="335">
        <v>-58.62</v>
      </c>
      <c r="G2300" s="333">
        <f t="shared" si="69"/>
        <v>6</v>
      </c>
      <c r="H2300" s="382">
        <v>1.3083000000000001E-3</v>
      </c>
      <c r="I2300" s="335">
        <f t="shared" si="70"/>
        <v>-0.46</v>
      </c>
      <c r="J2300" s="335">
        <f t="shared" si="71"/>
        <v>-0.92</v>
      </c>
    </row>
    <row r="2301" spans="1:10">
      <c r="A2301" s="333" t="s">
        <v>319</v>
      </c>
      <c r="B2301" s="334" t="s">
        <v>1152</v>
      </c>
      <c r="C2301" s="434" t="s">
        <v>338</v>
      </c>
      <c r="D2301" s="333" t="s">
        <v>1153</v>
      </c>
      <c r="E2301" s="334">
        <v>201509</v>
      </c>
      <c r="F2301" s="335">
        <v>130921.07</v>
      </c>
      <c r="G2301" s="333">
        <f t="shared" si="69"/>
        <v>7</v>
      </c>
      <c r="H2301" s="382">
        <v>1.3083000000000001E-3</v>
      </c>
      <c r="I2301" s="335">
        <f t="shared" si="70"/>
        <v>1198.99</v>
      </c>
      <c r="J2301" s="335">
        <f t="shared" si="71"/>
        <v>2055.41</v>
      </c>
    </row>
    <row r="2302" spans="1:10" ht="15">
      <c r="A2302" s="333" t="s">
        <v>319</v>
      </c>
      <c r="B2302" s="334" t="s">
        <v>1152</v>
      </c>
      <c r="C2302" s="435" t="s">
        <v>338</v>
      </c>
      <c r="D2302" s="333" t="s">
        <v>1153</v>
      </c>
      <c r="E2302" s="334">
        <v>201510</v>
      </c>
      <c r="F2302" s="335">
        <v>207.36</v>
      </c>
      <c r="G2302" s="333">
        <f t="shared" si="69"/>
        <v>6</v>
      </c>
      <c r="H2302" s="382">
        <v>1.3083000000000001E-3</v>
      </c>
      <c r="I2302" s="335">
        <f t="shared" si="70"/>
        <v>1.63</v>
      </c>
      <c r="J2302" s="335">
        <f t="shared" si="71"/>
        <v>3.26</v>
      </c>
    </row>
    <row r="2303" spans="1:10" ht="15">
      <c r="A2303" s="333" t="s">
        <v>319</v>
      </c>
      <c r="B2303" s="334" t="s">
        <v>1152</v>
      </c>
      <c r="C2303" s="435" t="s">
        <v>338</v>
      </c>
      <c r="D2303" s="333" t="s">
        <v>1153</v>
      </c>
      <c r="E2303" s="334">
        <v>201511</v>
      </c>
      <c r="F2303" s="335">
        <v>-918.56</v>
      </c>
      <c r="G2303" s="333">
        <f t="shared" si="69"/>
        <v>5</v>
      </c>
      <c r="H2303" s="382">
        <v>1.3083000000000001E-3</v>
      </c>
      <c r="I2303" s="335">
        <f t="shared" si="70"/>
        <v>-6.01</v>
      </c>
      <c r="J2303" s="335">
        <f t="shared" si="71"/>
        <v>-14.42</v>
      </c>
    </row>
    <row r="2304" spans="1:10" ht="15">
      <c r="A2304" s="333" t="s">
        <v>319</v>
      </c>
      <c r="B2304" s="334" t="s">
        <v>1152</v>
      </c>
      <c r="C2304" s="435" t="s">
        <v>338</v>
      </c>
      <c r="D2304" s="333" t="s">
        <v>1153</v>
      </c>
      <c r="E2304" s="334">
        <v>201512</v>
      </c>
      <c r="F2304" s="335">
        <v>18.09</v>
      </c>
      <c r="G2304" s="333">
        <f t="shared" si="69"/>
        <v>4</v>
      </c>
      <c r="H2304" s="382">
        <v>1.3083000000000001E-3</v>
      </c>
      <c r="I2304" s="335">
        <f t="shared" si="70"/>
        <v>0.09</v>
      </c>
      <c r="J2304" s="335">
        <f t="shared" si="71"/>
        <v>0.28000000000000003</v>
      </c>
    </row>
    <row r="2305" spans="1:10" ht="15">
      <c r="A2305" s="333" t="s">
        <v>319</v>
      </c>
      <c r="B2305" s="334" t="s">
        <v>1154</v>
      </c>
      <c r="C2305" s="435" t="s">
        <v>338</v>
      </c>
      <c r="D2305" s="333" t="s">
        <v>1155</v>
      </c>
      <c r="E2305" s="334">
        <v>201511</v>
      </c>
      <c r="F2305" s="335">
        <v>844.95</v>
      </c>
      <c r="G2305" s="333">
        <f t="shared" si="69"/>
        <v>5</v>
      </c>
      <c r="H2305" s="382">
        <v>1.3083000000000001E-3</v>
      </c>
      <c r="I2305" s="335">
        <f t="shared" si="70"/>
        <v>5.53</v>
      </c>
      <c r="J2305" s="335">
        <f t="shared" si="71"/>
        <v>13.27</v>
      </c>
    </row>
    <row r="2306" spans="1:10">
      <c r="A2306" s="333" t="s">
        <v>319</v>
      </c>
      <c r="B2306" s="334" t="s">
        <v>792</v>
      </c>
      <c r="C2306" s="434" t="s">
        <v>469</v>
      </c>
      <c r="D2306" s="333" t="s">
        <v>793</v>
      </c>
      <c r="E2306" s="334">
        <v>201509</v>
      </c>
      <c r="F2306" s="335">
        <v>11350.4</v>
      </c>
      <c r="G2306" s="333">
        <f t="shared" si="69"/>
        <v>7</v>
      </c>
      <c r="H2306" s="382">
        <v>1.3083000000000001E-3</v>
      </c>
      <c r="I2306" s="335">
        <f t="shared" si="70"/>
        <v>103.95</v>
      </c>
      <c r="J2306" s="335">
        <f t="shared" si="71"/>
        <v>178.2</v>
      </c>
    </row>
    <row r="2307" spans="1:10" ht="15">
      <c r="A2307" s="333" t="s">
        <v>319</v>
      </c>
      <c r="B2307" s="334" t="s">
        <v>792</v>
      </c>
      <c r="C2307" s="435" t="s">
        <v>469</v>
      </c>
      <c r="D2307" s="333" t="s">
        <v>793</v>
      </c>
      <c r="E2307" s="334">
        <v>201510</v>
      </c>
      <c r="F2307" s="335">
        <v>-35.57</v>
      </c>
      <c r="G2307" s="333">
        <f t="shared" si="69"/>
        <v>6</v>
      </c>
      <c r="H2307" s="382">
        <v>1.3083000000000001E-3</v>
      </c>
      <c r="I2307" s="335">
        <f t="shared" si="70"/>
        <v>-0.28000000000000003</v>
      </c>
      <c r="J2307" s="335">
        <f t="shared" si="71"/>
        <v>-0.56000000000000005</v>
      </c>
    </row>
    <row r="2308" spans="1:10">
      <c r="A2308" s="333" t="s">
        <v>319</v>
      </c>
      <c r="B2308" s="334" t="s">
        <v>794</v>
      </c>
      <c r="C2308" s="434" t="s">
        <v>469</v>
      </c>
      <c r="D2308" s="333" t="s">
        <v>795</v>
      </c>
      <c r="E2308" s="334">
        <v>201509</v>
      </c>
      <c r="F2308" s="335">
        <v>-1019.7</v>
      </c>
      <c r="G2308" s="333">
        <f t="shared" si="69"/>
        <v>7</v>
      </c>
      <c r="H2308" s="382">
        <v>1.3083000000000001E-3</v>
      </c>
      <c r="I2308" s="335">
        <f t="shared" si="70"/>
        <v>-9.34</v>
      </c>
      <c r="J2308" s="335">
        <f t="shared" si="71"/>
        <v>-16.010000000000002</v>
      </c>
    </row>
    <row r="2309" spans="1:10">
      <c r="A2309" s="333" t="s">
        <v>326</v>
      </c>
      <c r="B2309" s="334" t="s">
        <v>796</v>
      </c>
      <c r="C2309" s="434" t="s">
        <v>340</v>
      </c>
      <c r="D2309" s="333" t="s">
        <v>1198</v>
      </c>
      <c r="E2309" s="334">
        <v>201509</v>
      </c>
      <c r="F2309" s="335">
        <v>-22.7</v>
      </c>
      <c r="G2309" s="333">
        <f t="shared" si="69"/>
        <v>7</v>
      </c>
      <c r="H2309" s="382">
        <v>1.1999999999999999E-3</v>
      </c>
      <c r="I2309" s="335">
        <f t="shared" si="70"/>
        <v>-0.19</v>
      </c>
      <c r="J2309" s="335">
        <f t="shared" si="71"/>
        <v>-0.33</v>
      </c>
    </row>
    <row r="2310" spans="1:10" ht="15">
      <c r="A2310" s="333" t="s">
        <v>326</v>
      </c>
      <c r="B2310" s="334" t="s">
        <v>796</v>
      </c>
      <c r="C2310" s="435" t="s">
        <v>340</v>
      </c>
      <c r="D2310" s="333" t="s">
        <v>797</v>
      </c>
      <c r="E2310" s="334">
        <v>201510</v>
      </c>
      <c r="F2310" s="335">
        <v>-26.98</v>
      </c>
      <c r="G2310" s="333">
        <f t="shared" si="69"/>
        <v>6</v>
      </c>
      <c r="H2310" s="382">
        <v>1.1999999999999999E-3</v>
      </c>
      <c r="I2310" s="335">
        <f t="shared" si="70"/>
        <v>-0.19</v>
      </c>
      <c r="J2310" s="335">
        <f t="shared" si="71"/>
        <v>-0.39</v>
      </c>
    </row>
    <row r="2311" spans="1:10">
      <c r="A2311" s="333" t="s">
        <v>319</v>
      </c>
      <c r="B2311" s="334" t="s">
        <v>1017</v>
      </c>
      <c r="C2311" s="434" t="s">
        <v>340</v>
      </c>
      <c r="D2311" s="333" t="s">
        <v>1018</v>
      </c>
      <c r="E2311" s="334">
        <v>201509</v>
      </c>
      <c r="F2311" s="335">
        <v>-506.7</v>
      </c>
      <c r="G2311" s="333">
        <f t="shared" si="69"/>
        <v>7</v>
      </c>
      <c r="H2311" s="382">
        <v>1.3083000000000001E-3</v>
      </c>
      <c r="I2311" s="335">
        <f t="shared" si="70"/>
        <v>-4.6399999999999997</v>
      </c>
      <c r="J2311" s="335">
        <f t="shared" si="71"/>
        <v>-7.95</v>
      </c>
    </row>
    <row r="2312" spans="1:10">
      <c r="A2312" s="333" t="s">
        <v>319</v>
      </c>
      <c r="B2312" s="334" t="s">
        <v>997</v>
      </c>
      <c r="C2312" s="434" t="s">
        <v>338</v>
      </c>
      <c r="D2312" s="333" t="s">
        <v>1157</v>
      </c>
      <c r="E2312" s="334">
        <v>201509</v>
      </c>
      <c r="F2312" s="335">
        <v>-296.05</v>
      </c>
      <c r="G2312" s="333">
        <f t="shared" si="69"/>
        <v>7</v>
      </c>
      <c r="H2312" s="382">
        <v>1.3083000000000001E-3</v>
      </c>
      <c r="I2312" s="335">
        <f t="shared" si="70"/>
        <v>-2.71</v>
      </c>
      <c r="J2312" s="335">
        <f t="shared" si="71"/>
        <v>-4.6500000000000004</v>
      </c>
    </row>
    <row r="2313" spans="1:10">
      <c r="A2313" s="333" t="s">
        <v>319</v>
      </c>
      <c r="B2313" s="334" t="s">
        <v>1158</v>
      </c>
      <c r="C2313" s="434" t="s">
        <v>338</v>
      </c>
      <c r="D2313" s="333" t="s">
        <v>1159</v>
      </c>
      <c r="E2313" s="334">
        <v>201509</v>
      </c>
      <c r="F2313" s="335">
        <v>36205.770000000004</v>
      </c>
      <c r="G2313" s="333">
        <f t="shared" si="69"/>
        <v>7</v>
      </c>
      <c r="H2313" s="382">
        <v>1.3083000000000001E-3</v>
      </c>
      <c r="I2313" s="335">
        <f t="shared" si="70"/>
        <v>331.58</v>
      </c>
      <c r="J2313" s="335">
        <f t="shared" si="71"/>
        <v>568.41999999999996</v>
      </c>
    </row>
    <row r="2314" spans="1:10" ht="15">
      <c r="A2314" s="333" t="s">
        <v>319</v>
      </c>
      <c r="B2314" s="334" t="s">
        <v>1158</v>
      </c>
      <c r="C2314" s="435" t="s">
        <v>338</v>
      </c>
      <c r="D2314" s="333" t="s">
        <v>1160</v>
      </c>
      <c r="E2314" s="334">
        <v>201510</v>
      </c>
      <c r="F2314" s="335">
        <v>729.87</v>
      </c>
      <c r="G2314" s="333">
        <f t="shared" si="69"/>
        <v>6</v>
      </c>
      <c r="H2314" s="382">
        <v>1.3083000000000001E-3</v>
      </c>
      <c r="I2314" s="335">
        <f t="shared" si="70"/>
        <v>5.73</v>
      </c>
      <c r="J2314" s="335">
        <f t="shared" si="71"/>
        <v>11.46</v>
      </c>
    </row>
    <row r="2315" spans="1:10" ht="15">
      <c r="A2315" s="333" t="s">
        <v>319</v>
      </c>
      <c r="B2315" s="334" t="s">
        <v>1158</v>
      </c>
      <c r="C2315" s="435" t="s">
        <v>338</v>
      </c>
      <c r="D2315" s="333" t="s">
        <v>1160</v>
      </c>
      <c r="E2315" s="334">
        <v>201511</v>
      </c>
      <c r="F2315" s="335">
        <v>-495.83</v>
      </c>
      <c r="G2315" s="333">
        <f t="shared" si="69"/>
        <v>5</v>
      </c>
      <c r="H2315" s="382">
        <v>1.3083000000000001E-3</v>
      </c>
      <c r="I2315" s="335">
        <f t="shared" si="70"/>
        <v>-3.24</v>
      </c>
      <c r="J2315" s="335">
        <f t="shared" si="71"/>
        <v>-7.78</v>
      </c>
    </row>
    <row r="2316" spans="1:10" ht="15">
      <c r="A2316" s="333" t="s">
        <v>319</v>
      </c>
      <c r="B2316" s="334" t="s">
        <v>1158</v>
      </c>
      <c r="C2316" s="435" t="s">
        <v>338</v>
      </c>
      <c r="D2316" s="333" t="s">
        <v>1160</v>
      </c>
      <c r="E2316" s="334">
        <v>201512</v>
      </c>
      <c r="F2316" s="335">
        <v>17.41</v>
      </c>
      <c r="G2316" s="333">
        <f t="shared" si="69"/>
        <v>4</v>
      </c>
      <c r="H2316" s="382">
        <v>1.3083000000000001E-3</v>
      </c>
      <c r="I2316" s="335">
        <f t="shared" si="70"/>
        <v>0.09</v>
      </c>
      <c r="J2316" s="335">
        <f t="shared" si="71"/>
        <v>0.27</v>
      </c>
    </row>
    <row r="2317" spans="1:10">
      <c r="A2317" s="333" t="s">
        <v>319</v>
      </c>
      <c r="B2317" s="334" t="s">
        <v>1199</v>
      </c>
      <c r="C2317" s="434" t="s">
        <v>469</v>
      </c>
      <c r="D2317" s="333" t="s">
        <v>1200</v>
      </c>
      <c r="E2317" s="334">
        <v>201509</v>
      </c>
      <c r="F2317" s="335">
        <v>86750.41</v>
      </c>
      <c r="G2317" s="333">
        <f t="shared" si="69"/>
        <v>7</v>
      </c>
      <c r="H2317" s="382">
        <v>1.3083000000000001E-3</v>
      </c>
      <c r="I2317" s="335">
        <f t="shared" si="70"/>
        <v>794.47</v>
      </c>
      <c r="J2317" s="335">
        <f t="shared" si="71"/>
        <v>1361.95</v>
      </c>
    </row>
    <row r="2318" spans="1:10" ht="15">
      <c r="A2318" s="333" t="s">
        <v>319</v>
      </c>
      <c r="B2318" s="334" t="s">
        <v>1199</v>
      </c>
      <c r="C2318" s="435" t="s">
        <v>469</v>
      </c>
      <c r="D2318" s="333" t="s">
        <v>1200</v>
      </c>
      <c r="E2318" s="334">
        <v>201510</v>
      </c>
      <c r="F2318" s="335">
        <v>211.04</v>
      </c>
      <c r="G2318" s="333">
        <f t="shared" si="69"/>
        <v>6</v>
      </c>
      <c r="H2318" s="382">
        <v>1.3083000000000001E-3</v>
      </c>
      <c r="I2318" s="335">
        <f t="shared" si="70"/>
        <v>1.66</v>
      </c>
      <c r="J2318" s="335">
        <f t="shared" si="71"/>
        <v>3.31</v>
      </c>
    </row>
    <row r="2319" spans="1:10" ht="15">
      <c r="A2319" s="333" t="s">
        <v>319</v>
      </c>
      <c r="B2319" s="334" t="s">
        <v>1199</v>
      </c>
      <c r="C2319" s="435" t="s">
        <v>469</v>
      </c>
      <c r="D2319" s="333" t="s">
        <v>1200</v>
      </c>
      <c r="E2319" s="334">
        <v>201511</v>
      </c>
      <c r="F2319" s="335">
        <v>4342.54</v>
      </c>
      <c r="G2319" s="333">
        <f t="shared" si="69"/>
        <v>5</v>
      </c>
      <c r="H2319" s="382">
        <v>1.3083000000000001E-3</v>
      </c>
      <c r="I2319" s="335">
        <f t="shared" si="70"/>
        <v>28.41</v>
      </c>
      <c r="J2319" s="335">
        <f t="shared" si="71"/>
        <v>68.180000000000007</v>
      </c>
    </row>
    <row r="2320" spans="1:10" ht="15">
      <c r="A2320" s="333" t="s">
        <v>319</v>
      </c>
      <c r="B2320" s="334" t="s">
        <v>1199</v>
      </c>
      <c r="C2320" s="435" t="s">
        <v>469</v>
      </c>
      <c r="D2320" s="333" t="s">
        <v>1200</v>
      </c>
      <c r="E2320" s="334">
        <v>201512</v>
      </c>
      <c r="F2320" s="335">
        <v>19.149999999999999</v>
      </c>
      <c r="G2320" s="333">
        <f t="shared" si="69"/>
        <v>4</v>
      </c>
      <c r="H2320" s="382">
        <v>1.3083000000000001E-3</v>
      </c>
      <c r="I2320" s="335">
        <f t="shared" si="70"/>
        <v>0.1</v>
      </c>
      <c r="J2320" s="335">
        <f t="shared" si="71"/>
        <v>0.3</v>
      </c>
    </row>
    <row r="2321" spans="1:10">
      <c r="A2321" s="333" t="s">
        <v>319</v>
      </c>
      <c r="B2321" s="334" t="s">
        <v>999</v>
      </c>
      <c r="C2321" s="434" t="s">
        <v>340</v>
      </c>
      <c r="D2321" s="333" t="s">
        <v>1000</v>
      </c>
      <c r="E2321" s="334">
        <v>201509</v>
      </c>
      <c r="F2321" s="335">
        <v>-28.8</v>
      </c>
      <c r="G2321" s="333">
        <f t="shared" si="69"/>
        <v>7</v>
      </c>
      <c r="H2321" s="382">
        <v>1.3083000000000001E-3</v>
      </c>
      <c r="I2321" s="335">
        <f t="shared" si="70"/>
        <v>-0.26</v>
      </c>
      <c r="J2321" s="335">
        <f t="shared" si="71"/>
        <v>-0.45</v>
      </c>
    </row>
    <row r="2322" spans="1:10" ht="15">
      <c r="A2322" s="333" t="s">
        <v>319</v>
      </c>
      <c r="B2322" s="334" t="s">
        <v>999</v>
      </c>
      <c r="C2322" s="435" t="s">
        <v>340</v>
      </c>
      <c r="D2322" s="333" t="s">
        <v>1000</v>
      </c>
      <c r="E2322" s="334">
        <v>201511</v>
      </c>
      <c r="F2322" s="335">
        <v>18.46</v>
      </c>
      <c r="G2322" s="333">
        <f t="shared" si="69"/>
        <v>5</v>
      </c>
      <c r="H2322" s="382">
        <v>1.3083000000000001E-3</v>
      </c>
      <c r="I2322" s="335">
        <f t="shared" si="70"/>
        <v>0.12</v>
      </c>
      <c r="J2322" s="335">
        <f t="shared" si="71"/>
        <v>0.28999999999999998</v>
      </c>
    </row>
    <row r="2323" spans="1:10" ht="15">
      <c r="A2323" s="333" t="s">
        <v>319</v>
      </c>
      <c r="B2323" s="334" t="s">
        <v>999</v>
      </c>
      <c r="C2323" s="435" t="s">
        <v>340</v>
      </c>
      <c r="D2323" s="333" t="s">
        <v>1000</v>
      </c>
      <c r="E2323" s="334">
        <v>201512</v>
      </c>
      <c r="F2323" s="335">
        <v>-3.72</v>
      </c>
      <c r="G2323" s="333">
        <f t="shared" si="69"/>
        <v>4</v>
      </c>
      <c r="H2323" s="382">
        <v>1.3083000000000001E-3</v>
      </c>
      <c r="I2323" s="335">
        <f t="shared" si="70"/>
        <v>-0.02</v>
      </c>
      <c r="J2323" s="335">
        <f t="shared" si="71"/>
        <v>-0.06</v>
      </c>
    </row>
    <row r="2324" spans="1:10" ht="15">
      <c r="A2324" s="333" t="s">
        <v>319</v>
      </c>
      <c r="B2324" s="334" t="s">
        <v>1201</v>
      </c>
      <c r="C2324" s="435" t="s">
        <v>340</v>
      </c>
      <c r="D2324" s="333" t="s">
        <v>1202</v>
      </c>
      <c r="E2324" s="334">
        <v>201512</v>
      </c>
      <c r="F2324" s="335">
        <v>7738.91</v>
      </c>
      <c r="G2324" s="333">
        <f t="shared" si="69"/>
        <v>4</v>
      </c>
      <c r="H2324" s="382">
        <v>1.3083000000000001E-3</v>
      </c>
      <c r="I2324" s="335">
        <f t="shared" si="70"/>
        <v>40.5</v>
      </c>
      <c r="J2324" s="335">
        <f t="shared" si="71"/>
        <v>121.5</v>
      </c>
    </row>
    <row r="2325" spans="1:10" ht="15">
      <c r="A2325" s="333" t="s">
        <v>319</v>
      </c>
      <c r="B2325" s="334" t="s">
        <v>1165</v>
      </c>
      <c r="C2325" s="435" t="s">
        <v>338</v>
      </c>
      <c r="D2325" s="333" t="s">
        <v>1166</v>
      </c>
      <c r="E2325" s="334">
        <v>201512</v>
      </c>
      <c r="F2325" s="335">
        <v>127254.14</v>
      </c>
      <c r="G2325" s="333">
        <f t="shared" si="69"/>
        <v>4</v>
      </c>
      <c r="H2325" s="382">
        <v>1.3083000000000001E-3</v>
      </c>
      <c r="I2325" s="335">
        <f t="shared" si="70"/>
        <v>665.95</v>
      </c>
      <c r="J2325" s="335">
        <f t="shared" si="71"/>
        <v>1997.84</v>
      </c>
    </row>
    <row r="2326" spans="1:10">
      <c r="A2326" s="333" t="s">
        <v>319</v>
      </c>
      <c r="B2326" s="334" t="s">
        <v>1019</v>
      </c>
      <c r="C2326" s="434" t="s">
        <v>340</v>
      </c>
      <c r="D2326" s="333" t="s">
        <v>1203</v>
      </c>
      <c r="E2326" s="334">
        <v>201509</v>
      </c>
      <c r="F2326" s="335">
        <v>-53.56</v>
      </c>
      <c r="G2326" s="333">
        <f t="shared" si="69"/>
        <v>7</v>
      </c>
      <c r="H2326" s="382">
        <v>1.3083000000000001E-3</v>
      </c>
      <c r="I2326" s="335">
        <f t="shared" si="70"/>
        <v>-0.49</v>
      </c>
      <c r="J2326" s="335">
        <f t="shared" si="71"/>
        <v>-0.84</v>
      </c>
    </row>
    <row r="2327" spans="1:10" ht="15">
      <c r="A2327" s="333" t="s">
        <v>319</v>
      </c>
      <c r="B2327" s="334" t="s">
        <v>1019</v>
      </c>
      <c r="C2327" s="435" t="s">
        <v>340</v>
      </c>
      <c r="D2327" s="333" t="s">
        <v>1020</v>
      </c>
      <c r="E2327" s="334">
        <v>201511</v>
      </c>
      <c r="F2327" s="335">
        <v>50.94</v>
      </c>
      <c r="G2327" s="333">
        <f t="shared" si="69"/>
        <v>5</v>
      </c>
      <c r="H2327" s="382">
        <v>1.3083000000000001E-3</v>
      </c>
      <c r="I2327" s="335">
        <f t="shared" si="70"/>
        <v>0.33</v>
      </c>
      <c r="J2327" s="335">
        <f t="shared" si="71"/>
        <v>0.8</v>
      </c>
    </row>
    <row r="2328" spans="1:10" ht="15">
      <c r="A2328" s="333" t="s">
        <v>319</v>
      </c>
      <c r="B2328" s="334" t="s">
        <v>1019</v>
      </c>
      <c r="C2328" s="435" t="s">
        <v>340</v>
      </c>
      <c r="D2328" s="333" t="s">
        <v>1020</v>
      </c>
      <c r="E2328" s="334">
        <v>201512</v>
      </c>
      <c r="F2328" s="335">
        <v>59.77</v>
      </c>
      <c r="G2328" s="333">
        <f t="shared" si="69"/>
        <v>4</v>
      </c>
      <c r="H2328" s="382">
        <v>1.3083000000000001E-3</v>
      </c>
      <c r="I2328" s="335">
        <f t="shared" si="70"/>
        <v>0.31</v>
      </c>
      <c r="J2328" s="335">
        <f t="shared" si="71"/>
        <v>0.94</v>
      </c>
    </row>
    <row r="2329" spans="1:10">
      <c r="A2329" s="333" t="s">
        <v>319</v>
      </c>
      <c r="B2329" s="334" t="s">
        <v>1001</v>
      </c>
      <c r="C2329" s="434" t="s">
        <v>340</v>
      </c>
      <c r="D2329" s="333" t="s">
        <v>1002</v>
      </c>
      <c r="E2329" s="334">
        <v>201509</v>
      </c>
      <c r="F2329" s="335">
        <v>-112.98</v>
      </c>
      <c r="G2329" s="333">
        <f t="shared" ref="G2329:G2348" si="72">VLOOKUP(E2329,$N$6:$O$35,2,FALSE)</f>
        <v>7</v>
      </c>
      <c r="H2329" s="382">
        <v>1.3083000000000001E-3</v>
      </c>
      <c r="I2329" s="335">
        <f t="shared" ref="I2329:I2348" si="73">ROUND(F2329*G2329*H2329,2)</f>
        <v>-1.03</v>
      </c>
      <c r="J2329" s="335">
        <f t="shared" ref="J2329:J2348" si="74">ROUND(F2329*H2329*12,2)</f>
        <v>-1.77</v>
      </c>
    </row>
    <row r="2330" spans="1:10" ht="15">
      <c r="A2330" s="333" t="s">
        <v>319</v>
      </c>
      <c r="B2330" s="334" t="s">
        <v>1001</v>
      </c>
      <c r="C2330" s="435" t="s">
        <v>340</v>
      </c>
      <c r="D2330" s="333" t="s">
        <v>1002</v>
      </c>
      <c r="E2330" s="334">
        <v>201511</v>
      </c>
      <c r="F2330" s="335">
        <v>74.23</v>
      </c>
      <c r="G2330" s="333">
        <f t="shared" si="72"/>
        <v>5</v>
      </c>
      <c r="H2330" s="382">
        <v>1.3083000000000001E-3</v>
      </c>
      <c r="I2330" s="335">
        <f t="shared" si="73"/>
        <v>0.49</v>
      </c>
      <c r="J2330" s="335">
        <f t="shared" si="74"/>
        <v>1.17</v>
      </c>
    </row>
    <row r="2331" spans="1:10" ht="15">
      <c r="A2331" s="333" t="s">
        <v>319</v>
      </c>
      <c r="B2331" s="334" t="s">
        <v>1001</v>
      </c>
      <c r="C2331" s="435" t="s">
        <v>340</v>
      </c>
      <c r="D2331" s="333" t="s">
        <v>1002</v>
      </c>
      <c r="E2331" s="334">
        <v>201512</v>
      </c>
      <c r="F2331" s="335">
        <v>-57.92</v>
      </c>
      <c r="G2331" s="333">
        <f t="shared" si="72"/>
        <v>4</v>
      </c>
      <c r="H2331" s="382">
        <v>1.3083000000000001E-3</v>
      </c>
      <c r="I2331" s="335">
        <f t="shared" si="73"/>
        <v>-0.3</v>
      </c>
      <c r="J2331" s="335">
        <f t="shared" si="74"/>
        <v>-0.91</v>
      </c>
    </row>
    <row r="2332" spans="1:10">
      <c r="A2332" s="333" t="s">
        <v>319</v>
      </c>
      <c r="B2332" s="334" t="s">
        <v>1167</v>
      </c>
      <c r="C2332" s="434" t="s">
        <v>338</v>
      </c>
      <c r="D2332" s="333" t="s">
        <v>1168</v>
      </c>
      <c r="E2332" s="334">
        <v>201509</v>
      </c>
      <c r="F2332" s="335">
        <v>39837.129999999997</v>
      </c>
      <c r="G2332" s="333">
        <f t="shared" si="72"/>
        <v>7</v>
      </c>
      <c r="H2332" s="382">
        <v>1.3083000000000001E-3</v>
      </c>
      <c r="I2332" s="335">
        <f t="shared" si="73"/>
        <v>364.83</v>
      </c>
      <c r="J2332" s="335">
        <f t="shared" si="74"/>
        <v>625.42999999999995</v>
      </c>
    </row>
    <row r="2333" spans="1:10" ht="15">
      <c r="A2333" s="333" t="s">
        <v>319</v>
      </c>
      <c r="B2333" s="334" t="s">
        <v>1167</v>
      </c>
      <c r="C2333" s="435" t="s">
        <v>338</v>
      </c>
      <c r="D2333" s="333" t="s">
        <v>1169</v>
      </c>
      <c r="E2333" s="334">
        <v>201510</v>
      </c>
      <c r="F2333" s="335">
        <v>2993.07</v>
      </c>
      <c r="G2333" s="333">
        <f t="shared" si="72"/>
        <v>6</v>
      </c>
      <c r="H2333" s="382">
        <v>1.3083000000000001E-3</v>
      </c>
      <c r="I2333" s="335">
        <f t="shared" si="73"/>
        <v>23.5</v>
      </c>
      <c r="J2333" s="335">
        <f t="shared" si="74"/>
        <v>46.99</v>
      </c>
    </row>
    <row r="2334" spans="1:10" ht="15">
      <c r="A2334" s="333" t="s">
        <v>319</v>
      </c>
      <c r="B2334" s="334" t="s">
        <v>1167</v>
      </c>
      <c r="C2334" s="435" t="s">
        <v>338</v>
      </c>
      <c r="D2334" s="333" t="s">
        <v>1169</v>
      </c>
      <c r="E2334" s="334">
        <v>201511</v>
      </c>
      <c r="F2334" s="335">
        <v>-587.87</v>
      </c>
      <c r="G2334" s="333">
        <f t="shared" si="72"/>
        <v>5</v>
      </c>
      <c r="H2334" s="382">
        <v>1.3083000000000001E-3</v>
      </c>
      <c r="I2334" s="335">
        <f t="shared" si="73"/>
        <v>-3.85</v>
      </c>
      <c r="J2334" s="335">
        <f t="shared" si="74"/>
        <v>-9.23</v>
      </c>
    </row>
    <row r="2335" spans="1:10" ht="15">
      <c r="A2335" s="333" t="s">
        <v>319</v>
      </c>
      <c r="B2335" s="334" t="s">
        <v>1167</v>
      </c>
      <c r="C2335" s="435" t="s">
        <v>338</v>
      </c>
      <c r="D2335" s="333" t="s">
        <v>1169</v>
      </c>
      <c r="E2335" s="334">
        <v>201512</v>
      </c>
      <c r="F2335" s="335">
        <v>57.72</v>
      </c>
      <c r="G2335" s="333">
        <f t="shared" si="72"/>
        <v>4</v>
      </c>
      <c r="H2335" s="382">
        <v>1.3083000000000001E-3</v>
      </c>
      <c r="I2335" s="335">
        <f t="shared" si="73"/>
        <v>0.3</v>
      </c>
      <c r="J2335" s="335">
        <f t="shared" si="74"/>
        <v>0.91</v>
      </c>
    </row>
    <row r="2336" spans="1:10" ht="15">
      <c r="A2336" s="333" t="s">
        <v>319</v>
      </c>
      <c r="B2336" s="334" t="s">
        <v>1170</v>
      </c>
      <c r="C2336" s="435" t="s">
        <v>338</v>
      </c>
      <c r="D2336" s="333" t="s">
        <v>1171</v>
      </c>
      <c r="E2336" s="334">
        <v>201512</v>
      </c>
      <c r="F2336" s="335">
        <v>43124.45</v>
      </c>
      <c r="G2336" s="333">
        <f t="shared" si="72"/>
        <v>4</v>
      </c>
      <c r="H2336" s="382">
        <v>1.3083000000000001E-3</v>
      </c>
      <c r="I2336" s="335">
        <f t="shared" si="73"/>
        <v>225.68</v>
      </c>
      <c r="J2336" s="335">
        <f t="shared" si="74"/>
        <v>677.04</v>
      </c>
    </row>
    <row r="2337" spans="1:10">
      <c r="A2337" s="333" t="s">
        <v>319</v>
      </c>
      <c r="B2337" s="334" t="s">
        <v>1172</v>
      </c>
      <c r="C2337" s="434" t="s">
        <v>338</v>
      </c>
      <c r="D2337" s="333" t="s">
        <v>1173</v>
      </c>
      <c r="E2337" s="334">
        <v>201509</v>
      </c>
      <c r="F2337" s="335">
        <v>7283.29</v>
      </c>
      <c r="G2337" s="333">
        <f t="shared" si="72"/>
        <v>7</v>
      </c>
      <c r="H2337" s="382">
        <v>1.3083000000000001E-3</v>
      </c>
      <c r="I2337" s="335">
        <f t="shared" si="73"/>
        <v>66.7</v>
      </c>
      <c r="J2337" s="335">
        <f t="shared" si="74"/>
        <v>114.34</v>
      </c>
    </row>
    <row r="2338" spans="1:10" ht="15">
      <c r="A2338" s="333" t="s">
        <v>319</v>
      </c>
      <c r="B2338" s="334" t="s">
        <v>1172</v>
      </c>
      <c r="C2338" s="435" t="s">
        <v>338</v>
      </c>
      <c r="D2338" s="333" t="s">
        <v>1173</v>
      </c>
      <c r="E2338" s="334">
        <v>201510</v>
      </c>
      <c r="F2338" s="335">
        <v>1543.49</v>
      </c>
      <c r="G2338" s="333">
        <f t="shared" si="72"/>
        <v>6</v>
      </c>
      <c r="H2338" s="382">
        <v>1.3083000000000001E-3</v>
      </c>
      <c r="I2338" s="335">
        <f t="shared" si="73"/>
        <v>12.12</v>
      </c>
      <c r="J2338" s="335">
        <f t="shared" si="74"/>
        <v>24.23</v>
      </c>
    </row>
    <row r="2339" spans="1:10" ht="15">
      <c r="A2339" s="333" t="s">
        <v>319</v>
      </c>
      <c r="B2339" s="334" t="s">
        <v>1172</v>
      </c>
      <c r="C2339" s="435" t="s">
        <v>338</v>
      </c>
      <c r="D2339" s="333" t="s">
        <v>1173</v>
      </c>
      <c r="E2339" s="334">
        <v>201511</v>
      </c>
      <c r="F2339" s="335">
        <v>-46.49</v>
      </c>
      <c r="G2339" s="333">
        <f t="shared" si="72"/>
        <v>5</v>
      </c>
      <c r="H2339" s="382">
        <v>1.3083000000000001E-3</v>
      </c>
      <c r="I2339" s="335">
        <f t="shared" si="73"/>
        <v>-0.3</v>
      </c>
      <c r="J2339" s="335">
        <f t="shared" si="74"/>
        <v>-0.73</v>
      </c>
    </row>
    <row r="2340" spans="1:10" ht="15">
      <c r="A2340" s="333" t="s">
        <v>319</v>
      </c>
      <c r="B2340" s="334" t="s">
        <v>1172</v>
      </c>
      <c r="C2340" s="435" t="s">
        <v>338</v>
      </c>
      <c r="D2340" s="333" t="s">
        <v>1173</v>
      </c>
      <c r="E2340" s="334">
        <v>201512</v>
      </c>
      <c r="F2340" s="335">
        <v>-0.94</v>
      </c>
      <c r="G2340" s="333">
        <f t="shared" si="72"/>
        <v>4</v>
      </c>
      <c r="H2340" s="382">
        <v>1.3083000000000001E-3</v>
      </c>
      <c r="I2340" s="335">
        <f t="shared" si="73"/>
        <v>0</v>
      </c>
      <c r="J2340" s="335">
        <f t="shared" si="74"/>
        <v>-0.01</v>
      </c>
    </row>
    <row r="2341" spans="1:10" ht="15">
      <c r="A2341" s="333" t="s">
        <v>319</v>
      </c>
      <c r="B2341" s="334" t="s">
        <v>1176</v>
      </c>
      <c r="C2341" s="435" t="s">
        <v>338</v>
      </c>
      <c r="D2341" s="333" t="s">
        <v>1177</v>
      </c>
      <c r="E2341" s="334">
        <v>201512</v>
      </c>
      <c r="F2341" s="335">
        <v>18186.66</v>
      </c>
      <c r="G2341" s="333">
        <f t="shared" si="72"/>
        <v>4</v>
      </c>
      <c r="H2341" s="382">
        <v>1.3083000000000001E-3</v>
      </c>
      <c r="I2341" s="335">
        <f t="shared" si="73"/>
        <v>95.17</v>
      </c>
      <c r="J2341" s="335">
        <f t="shared" si="74"/>
        <v>285.52</v>
      </c>
    </row>
    <row r="2342" spans="1:10">
      <c r="A2342" s="333" t="s">
        <v>319</v>
      </c>
      <c r="B2342" s="334" t="s">
        <v>1003</v>
      </c>
      <c r="C2342" s="434" t="s">
        <v>340</v>
      </c>
      <c r="D2342" s="333" t="s">
        <v>1004</v>
      </c>
      <c r="E2342" s="334">
        <v>201509</v>
      </c>
      <c r="F2342" s="335">
        <v>-26.91</v>
      </c>
      <c r="G2342" s="333">
        <f t="shared" si="72"/>
        <v>7</v>
      </c>
      <c r="H2342" s="382">
        <v>1.3083000000000001E-3</v>
      </c>
      <c r="I2342" s="335">
        <f t="shared" si="73"/>
        <v>-0.25</v>
      </c>
      <c r="J2342" s="335">
        <f t="shared" si="74"/>
        <v>-0.42</v>
      </c>
    </row>
    <row r="2343" spans="1:10" ht="15">
      <c r="A2343" s="333" t="s">
        <v>319</v>
      </c>
      <c r="B2343" s="334" t="s">
        <v>1003</v>
      </c>
      <c r="C2343" s="435" t="s">
        <v>340</v>
      </c>
      <c r="D2343" s="333" t="s">
        <v>1204</v>
      </c>
      <c r="E2343" s="334">
        <v>201511</v>
      </c>
      <c r="F2343" s="335">
        <v>-20.9</v>
      </c>
      <c r="G2343" s="333">
        <f t="shared" si="72"/>
        <v>5</v>
      </c>
      <c r="H2343" s="382">
        <v>1.3083000000000001E-3</v>
      </c>
      <c r="I2343" s="335">
        <f t="shared" si="73"/>
        <v>-0.14000000000000001</v>
      </c>
      <c r="J2343" s="335">
        <f t="shared" si="74"/>
        <v>-0.33</v>
      </c>
    </row>
    <row r="2344" spans="1:10" ht="15">
      <c r="A2344" s="333" t="s">
        <v>319</v>
      </c>
      <c r="B2344" s="334" t="s">
        <v>1003</v>
      </c>
      <c r="C2344" s="435" t="s">
        <v>340</v>
      </c>
      <c r="D2344" s="333" t="s">
        <v>1204</v>
      </c>
      <c r="E2344" s="334">
        <v>201512</v>
      </c>
      <c r="F2344" s="335">
        <v>0.52</v>
      </c>
      <c r="G2344" s="333">
        <f t="shared" si="72"/>
        <v>4</v>
      </c>
      <c r="H2344" s="382">
        <v>1.3083000000000001E-3</v>
      </c>
      <c r="I2344" s="335">
        <f t="shared" si="73"/>
        <v>0</v>
      </c>
      <c r="J2344" s="335">
        <f t="shared" si="74"/>
        <v>0.01</v>
      </c>
    </row>
    <row r="2345" spans="1:10">
      <c r="A2345" s="333" t="s">
        <v>319</v>
      </c>
      <c r="B2345" s="334" t="s">
        <v>1178</v>
      </c>
      <c r="C2345" s="434" t="s">
        <v>338</v>
      </c>
      <c r="D2345" s="333" t="s">
        <v>1179</v>
      </c>
      <c r="E2345" s="334">
        <v>201509</v>
      </c>
      <c r="F2345" s="335">
        <v>4324.1000000000004</v>
      </c>
      <c r="G2345" s="333">
        <f t="shared" si="72"/>
        <v>7</v>
      </c>
      <c r="H2345" s="382">
        <v>1.3083000000000001E-3</v>
      </c>
      <c r="I2345" s="335">
        <f t="shared" si="73"/>
        <v>39.6</v>
      </c>
      <c r="J2345" s="335">
        <f t="shared" si="74"/>
        <v>67.89</v>
      </c>
    </row>
    <row r="2346" spans="1:10" ht="15">
      <c r="A2346" s="333" t="s">
        <v>319</v>
      </c>
      <c r="B2346" s="334" t="s">
        <v>1178</v>
      </c>
      <c r="C2346" s="435" t="s">
        <v>338</v>
      </c>
      <c r="D2346" s="333" t="s">
        <v>1180</v>
      </c>
      <c r="E2346" s="334">
        <v>201510</v>
      </c>
      <c r="F2346" s="335">
        <v>333.31</v>
      </c>
      <c r="G2346" s="333">
        <f t="shared" si="72"/>
        <v>6</v>
      </c>
      <c r="H2346" s="436">
        <v>1.3083000000000001E-3</v>
      </c>
      <c r="I2346" s="335">
        <f t="shared" si="73"/>
        <v>2.62</v>
      </c>
      <c r="J2346" s="335">
        <f t="shared" si="74"/>
        <v>5.23</v>
      </c>
    </row>
    <row r="2347" spans="1:10" ht="15">
      <c r="A2347" s="333" t="s">
        <v>319</v>
      </c>
      <c r="B2347" s="334" t="s">
        <v>1178</v>
      </c>
      <c r="C2347" s="435" t="s">
        <v>338</v>
      </c>
      <c r="D2347" s="333" t="s">
        <v>1180</v>
      </c>
      <c r="E2347" s="334">
        <v>201511</v>
      </c>
      <c r="F2347" s="335">
        <v>-0.34</v>
      </c>
      <c r="G2347" s="333">
        <f t="shared" si="72"/>
        <v>5</v>
      </c>
      <c r="H2347" s="382">
        <v>1.3083000000000001E-3</v>
      </c>
      <c r="I2347" s="335">
        <f t="shared" si="73"/>
        <v>0</v>
      </c>
      <c r="J2347" s="335">
        <f t="shared" si="74"/>
        <v>-0.01</v>
      </c>
    </row>
    <row r="2348" spans="1:10" ht="15">
      <c r="A2348" s="333" t="s">
        <v>319</v>
      </c>
      <c r="B2348" s="334" t="s">
        <v>1178</v>
      </c>
      <c r="C2348" s="435" t="s">
        <v>338</v>
      </c>
      <c r="D2348" s="333" t="s">
        <v>1180</v>
      </c>
      <c r="E2348" s="334">
        <v>201512</v>
      </c>
      <c r="F2348" s="335">
        <v>12.67</v>
      </c>
      <c r="G2348" s="333">
        <f t="shared" si="72"/>
        <v>4</v>
      </c>
      <c r="H2348" s="382">
        <v>1.3083000000000001E-3</v>
      </c>
      <c r="I2348" s="335">
        <f t="shared" si="73"/>
        <v>7.0000000000000007E-2</v>
      </c>
      <c r="J2348" s="335">
        <f t="shared" si="74"/>
        <v>0.2</v>
      </c>
    </row>
    <row r="2349" spans="1:10">
      <c r="A2349" s="408"/>
      <c r="B2349" s="409"/>
      <c r="C2349" s="414"/>
      <c r="D2349" s="408"/>
      <c r="E2349" s="409"/>
      <c r="F2349" s="410"/>
      <c r="G2349" s="408"/>
      <c r="H2349" s="411"/>
      <c r="I2349" s="410"/>
      <c r="J2349" s="412"/>
    </row>
    <row r="2350" spans="1:10">
      <c r="A2350" s="490" t="s">
        <v>326</v>
      </c>
      <c r="B2350" s="491" t="s">
        <v>497</v>
      </c>
      <c r="C2350" s="491" t="s">
        <v>338</v>
      </c>
      <c r="D2350" s="490" t="s">
        <v>498</v>
      </c>
      <c r="E2350" s="491">
        <v>201503</v>
      </c>
      <c r="F2350" s="492">
        <v>7371.53</v>
      </c>
      <c r="G2350" s="490">
        <v>7</v>
      </c>
      <c r="H2350" s="493">
        <v>1.1999999999999999E-3</v>
      </c>
      <c r="I2350" s="492">
        <v>61.92</v>
      </c>
      <c r="J2350" s="492">
        <v>106.15</v>
      </c>
    </row>
    <row r="2351" spans="1:10" s="464" customFormat="1">
      <c r="A2351" s="490" t="s">
        <v>319</v>
      </c>
      <c r="B2351" s="491" t="s">
        <v>497</v>
      </c>
      <c r="C2351" s="491" t="s">
        <v>338</v>
      </c>
      <c r="D2351" s="490" t="s">
        <v>498</v>
      </c>
      <c r="E2351" s="491">
        <v>201504</v>
      </c>
      <c r="F2351" s="492">
        <v>0.11</v>
      </c>
      <c r="G2351" s="490">
        <v>6</v>
      </c>
      <c r="H2351" s="493">
        <v>1.3083000000000001E-3</v>
      </c>
      <c r="I2351" s="492">
        <v>0</v>
      </c>
      <c r="J2351" s="492">
        <v>0</v>
      </c>
    </row>
    <row r="2352" spans="1:10" s="464" customFormat="1">
      <c r="A2352" s="490" t="s">
        <v>319</v>
      </c>
      <c r="B2352" s="491" t="s">
        <v>497</v>
      </c>
      <c r="C2352" s="491" t="s">
        <v>338</v>
      </c>
      <c r="D2352" s="490" t="s">
        <v>498</v>
      </c>
      <c r="E2352" s="491">
        <v>201505</v>
      </c>
      <c r="F2352" s="492">
        <v>-0.05</v>
      </c>
      <c r="G2352" s="490">
        <v>5</v>
      </c>
      <c r="H2352" s="493">
        <v>1.3083000000000001E-3</v>
      </c>
      <c r="I2352" s="492">
        <v>0</v>
      </c>
      <c r="J2352" s="492">
        <v>0</v>
      </c>
    </row>
    <row r="2353" spans="1:10" s="464" customFormat="1">
      <c r="A2353" s="490" t="s">
        <v>319</v>
      </c>
      <c r="B2353" s="491" t="s">
        <v>497</v>
      </c>
      <c r="C2353" s="491" t="s">
        <v>338</v>
      </c>
      <c r="D2353" s="490" t="s">
        <v>498</v>
      </c>
      <c r="E2353" s="491">
        <v>201506</v>
      </c>
      <c r="F2353" s="492">
        <v>-0.01</v>
      </c>
      <c r="G2353" s="490">
        <v>4</v>
      </c>
      <c r="H2353" s="493">
        <v>1.3083000000000001E-3</v>
      </c>
      <c r="I2353" s="492">
        <v>0</v>
      </c>
      <c r="J2353" s="492">
        <v>0</v>
      </c>
    </row>
    <row r="2354" spans="1:10" s="464" customFormat="1">
      <c r="A2354" s="490" t="s">
        <v>326</v>
      </c>
      <c r="B2354" s="491" t="s">
        <v>575</v>
      </c>
      <c r="C2354" s="489" t="s">
        <v>338</v>
      </c>
      <c r="D2354" s="490" t="s">
        <v>576</v>
      </c>
      <c r="E2354" s="491">
        <v>201503</v>
      </c>
      <c r="F2354" s="492">
        <v>-3295.19</v>
      </c>
      <c r="G2354" s="490">
        <v>7</v>
      </c>
      <c r="H2354" s="493">
        <v>1.1999999999999999E-3</v>
      </c>
      <c r="I2354" s="492">
        <v>-27.68</v>
      </c>
      <c r="J2354" s="492">
        <v>-47.45</v>
      </c>
    </row>
    <row r="2355" spans="1:10" s="464" customFormat="1">
      <c r="A2355" s="490" t="s">
        <v>326</v>
      </c>
      <c r="B2355" s="491" t="s">
        <v>577</v>
      </c>
      <c r="C2355" s="491" t="s">
        <v>338</v>
      </c>
      <c r="D2355" s="490" t="s">
        <v>578</v>
      </c>
      <c r="E2355" s="491">
        <v>201503</v>
      </c>
      <c r="F2355" s="492">
        <v>-4590.63</v>
      </c>
      <c r="G2355" s="490">
        <v>7</v>
      </c>
      <c r="H2355" s="493">
        <v>1.1999999999999999E-3</v>
      </c>
      <c r="I2355" s="492">
        <v>-38.56</v>
      </c>
      <c r="J2355" s="492">
        <v>-66.11</v>
      </c>
    </row>
    <row r="2356" spans="1:10" s="464" customFormat="1">
      <c r="A2356" s="490" t="s">
        <v>319</v>
      </c>
      <c r="B2356" s="491" t="s">
        <v>577</v>
      </c>
      <c r="C2356" s="491" t="s">
        <v>338</v>
      </c>
      <c r="D2356" s="490" t="s">
        <v>578</v>
      </c>
      <c r="E2356" s="491">
        <v>201504</v>
      </c>
      <c r="F2356" s="492">
        <v>-11381.5</v>
      </c>
      <c r="G2356" s="490">
        <v>6</v>
      </c>
      <c r="H2356" s="493">
        <v>1.3083000000000001E-3</v>
      </c>
      <c r="I2356" s="492">
        <v>-89.34</v>
      </c>
      <c r="J2356" s="492">
        <v>-178.68</v>
      </c>
    </row>
    <row r="2357" spans="1:10" s="464" customFormat="1">
      <c r="A2357" s="490" t="s">
        <v>319</v>
      </c>
      <c r="B2357" s="491" t="s">
        <v>577</v>
      </c>
      <c r="C2357" s="491" t="s">
        <v>338</v>
      </c>
      <c r="D2357" s="490" t="s">
        <v>578</v>
      </c>
      <c r="E2357" s="491">
        <v>201505</v>
      </c>
      <c r="F2357" s="492">
        <v>-415.12</v>
      </c>
      <c r="G2357" s="490">
        <v>5</v>
      </c>
      <c r="H2357" s="493">
        <v>1.3083000000000001E-3</v>
      </c>
      <c r="I2357" s="492">
        <v>-2.72</v>
      </c>
      <c r="J2357" s="492">
        <v>-6.52</v>
      </c>
    </row>
    <row r="2358" spans="1:10" s="464" customFormat="1">
      <c r="A2358" s="490" t="s">
        <v>319</v>
      </c>
      <c r="B2358" s="491" t="s">
        <v>577</v>
      </c>
      <c r="C2358" s="491" t="s">
        <v>338</v>
      </c>
      <c r="D2358" s="490" t="s">
        <v>578</v>
      </c>
      <c r="E2358" s="491">
        <v>201506</v>
      </c>
      <c r="F2358" s="492">
        <v>276.10000000000002</v>
      </c>
      <c r="G2358" s="490">
        <v>4</v>
      </c>
      <c r="H2358" s="493">
        <v>1.3083000000000001E-3</v>
      </c>
      <c r="I2358" s="492">
        <v>1.44</v>
      </c>
      <c r="J2358" s="492">
        <v>4.33</v>
      </c>
    </row>
    <row r="2359" spans="1:10" s="464" customFormat="1">
      <c r="A2359" s="490" t="s">
        <v>326</v>
      </c>
      <c r="B2359" s="491" t="s">
        <v>696</v>
      </c>
      <c r="C2359" s="489" t="s">
        <v>338</v>
      </c>
      <c r="D2359" s="490" t="s">
        <v>697</v>
      </c>
      <c r="E2359" s="491">
        <v>201503</v>
      </c>
      <c r="F2359" s="492">
        <v>16.63</v>
      </c>
      <c r="G2359" s="490">
        <v>7</v>
      </c>
      <c r="H2359" s="493">
        <v>1.1999999999999999E-3</v>
      </c>
      <c r="I2359" s="492">
        <v>0.14000000000000001</v>
      </c>
      <c r="J2359" s="492">
        <v>0.24</v>
      </c>
    </row>
    <row r="2360" spans="1:10" s="464" customFormat="1">
      <c r="A2360" s="490" t="s">
        <v>319</v>
      </c>
      <c r="B2360" s="491" t="s">
        <v>696</v>
      </c>
      <c r="C2360" s="489" t="s">
        <v>338</v>
      </c>
      <c r="D2360" s="490" t="s">
        <v>697</v>
      </c>
      <c r="E2360" s="491">
        <v>201504</v>
      </c>
      <c r="F2360" s="492">
        <v>-4673.41</v>
      </c>
      <c r="G2360" s="490">
        <v>6</v>
      </c>
      <c r="H2360" s="493">
        <v>1.3083000000000001E-3</v>
      </c>
      <c r="I2360" s="492">
        <v>-36.69</v>
      </c>
      <c r="J2360" s="492">
        <v>-73.37</v>
      </c>
    </row>
    <row r="2361" spans="1:10" s="464" customFormat="1">
      <c r="A2361" s="490" t="s">
        <v>326</v>
      </c>
      <c r="B2361" s="491" t="s">
        <v>463</v>
      </c>
      <c r="C2361" s="491" t="s">
        <v>338</v>
      </c>
      <c r="D2361" s="490" t="s">
        <v>464</v>
      </c>
      <c r="E2361" s="491">
        <v>201503</v>
      </c>
      <c r="F2361" s="492">
        <v>-2843.24</v>
      </c>
      <c r="G2361" s="490">
        <v>7</v>
      </c>
      <c r="H2361" s="493">
        <v>1.1999999999999999E-3</v>
      </c>
      <c r="I2361" s="492">
        <v>-23.88</v>
      </c>
      <c r="J2361" s="492">
        <v>-40.94</v>
      </c>
    </row>
    <row r="2362" spans="1:10" s="464" customFormat="1">
      <c r="A2362" s="490" t="s">
        <v>319</v>
      </c>
      <c r="B2362" s="491" t="s">
        <v>463</v>
      </c>
      <c r="C2362" s="491" t="s">
        <v>338</v>
      </c>
      <c r="D2362" s="490" t="s">
        <v>464</v>
      </c>
      <c r="E2362" s="491">
        <v>201504</v>
      </c>
      <c r="F2362" s="492">
        <v>-342.94</v>
      </c>
      <c r="G2362" s="490">
        <v>6</v>
      </c>
      <c r="H2362" s="493">
        <v>1.3083000000000001E-3</v>
      </c>
      <c r="I2362" s="492">
        <v>-2.69</v>
      </c>
      <c r="J2362" s="492">
        <v>-5.38</v>
      </c>
    </row>
    <row r="2363" spans="1:10" s="464" customFormat="1">
      <c r="A2363" s="490" t="s">
        <v>319</v>
      </c>
      <c r="B2363" s="491" t="s">
        <v>463</v>
      </c>
      <c r="C2363" s="491" t="s">
        <v>338</v>
      </c>
      <c r="D2363" s="490" t="s">
        <v>464</v>
      </c>
      <c r="E2363" s="491">
        <v>201505</v>
      </c>
      <c r="F2363" s="492">
        <v>-10.87</v>
      </c>
      <c r="G2363" s="490">
        <v>5</v>
      </c>
      <c r="H2363" s="493">
        <v>1.3083000000000001E-3</v>
      </c>
      <c r="I2363" s="492">
        <v>-7.0000000000000007E-2</v>
      </c>
      <c r="J2363" s="492">
        <v>-0.17</v>
      </c>
    </row>
    <row r="2364" spans="1:10" s="464" customFormat="1">
      <c r="A2364" s="490" t="s">
        <v>319</v>
      </c>
      <c r="B2364" s="491" t="s">
        <v>463</v>
      </c>
      <c r="C2364" s="491" t="s">
        <v>338</v>
      </c>
      <c r="D2364" s="490" t="s">
        <v>802</v>
      </c>
      <c r="E2364" s="491">
        <v>201506</v>
      </c>
      <c r="F2364" s="492">
        <v>1.47</v>
      </c>
      <c r="G2364" s="490">
        <v>4</v>
      </c>
      <c r="H2364" s="493">
        <v>1.3083000000000001E-3</v>
      </c>
      <c r="I2364" s="492">
        <v>0.01</v>
      </c>
      <c r="J2364" s="492">
        <v>0.02</v>
      </c>
    </row>
    <row r="2365" spans="1:10" s="464" customFormat="1">
      <c r="A2365" s="490" t="s">
        <v>326</v>
      </c>
      <c r="B2365" s="491" t="s">
        <v>465</v>
      </c>
      <c r="C2365" s="491" t="s">
        <v>338</v>
      </c>
      <c r="D2365" s="490" t="s">
        <v>466</v>
      </c>
      <c r="E2365" s="491">
        <v>201503</v>
      </c>
      <c r="F2365" s="492">
        <v>-1768.13</v>
      </c>
      <c r="G2365" s="490">
        <v>7</v>
      </c>
      <c r="H2365" s="493">
        <v>1.1999999999999999E-3</v>
      </c>
      <c r="I2365" s="492">
        <v>-14.85</v>
      </c>
      <c r="J2365" s="492">
        <v>-25.46</v>
      </c>
    </row>
    <row r="2366" spans="1:10" s="464" customFormat="1">
      <c r="A2366" s="490" t="s">
        <v>319</v>
      </c>
      <c r="B2366" s="491" t="s">
        <v>465</v>
      </c>
      <c r="C2366" s="491" t="s">
        <v>338</v>
      </c>
      <c r="D2366" s="490" t="s">
        <v>466</v>
      </c>
      <c r="E2366" s="491">
        <v>201506</v>
      </c>
      <c r="F2366" s="492">
        <v>0.01</v>
      </c>
      <c r="G2366" s="490">
        <v>4</v>
      </c>
      <c r="H2366" s="493">
        <v>1.3083000000000001E-3</v>
      </c>
      <c r="I2366" s="492">
        <v>0</v>
      </c>
      <c r="J2366" s="492">
        <v>0</v>
      </c>
    </row>
    <row r="2367" spans="1:10" s="464" customFormat="1">
      <c r="A2367" s="490" t="s">
        <v>326</v>
      </c>
      <c r="B2367" s="491" t="s">
        <v>467</v>
      </c>
      <c r="C2367" s="489" t="s">
        <v>338</v>
      </c>
      <c r="D2367" s="490" t="s">
        <v>468</v>
      </c>
      <c r="E2367" s="491">
        <v>201503</v>
      </c>
      <c r="F2367" s="492">
        <v>-2770.31</v>
      </c>
      <c r="G2367" s="490">
        <v>7</v>
      </c>
      <c r="H2367" s="493">
        <v>1.1999999999999999E-3</v>
      </c>
      <c r="I2367" s="492">
        <v>-23.27</v>
      </c>
      <c r="J2367" s="492">
        <v>-39.89</v>
      </c>
    </row>
    <row r="2368" spans="1:10" s="464" customFormat="1">
      <c r="A2368" s="490" t="s">
        <v>326</v>
      </c>
      <c r="B2368" s="491" t="s">
        <v>566</v>
      </c>
      <c r="C2368" s="491" t="s">
        <v>338</v>
      </c>
      <c r="D2368" s="490" t="s">
        <v>803</v>
      </c>
      <c r="E2368" s="491">
        <v>201503</v>
      </c>
      <c r="F2368" s="492">
        <v>-4.68</v>
      </c>
      <c r="G2368" s="490">
        <v>7</v>
      </c>
      <c r="H2368" s="493">
        <v>1.1999999999999999E-3</v>
      </c>
      <c r="I2368" s="492">
        <v>-0.04</v>
      </c>
      <c r="J2368" s="492">
        <v>-7.0000000000000007E-2</v>
      </c>
    </row>
    <row r="2369" spans="1:10" s="464" customFormat="1">
      <c r="A2369" s="490" t="s">
        <v>319</v>
      </c>
      <c r="B2369" s="491" t="s">
        <v>566</v>
      </c>
      <c r="C2369" s="491" t="s">
        <v>338</v>
      </c>
      <c r="D2369" s="490" t="s">
        <v>803</v>
      </c>
      <c r="E2369" s="491">
        <v>201504</v>
      </c>
      <c r="F2369" s="492">
        <v>-3834.37</v>
      </c>
      <c r="G2369" s="490">
        <v>6</v>
      </c>
      <c r="H2369" s="493">
        <v>1.3083000000000001E-3</v>
      </c>
      <c r="I2369" s="492">
        <v>-30.1</v>
      </c>
      <c r="J2369" s="492">
        <v>-60.2</v>
      </c>
    </row>
    <row r="2370" spans="1:10" s="464" customFormat="1">
      <c r="A2370" s="490" t="s">
        <v>319</v>
      </c>
      <c r="B2370" s="491" t="s">
        <v>566</v>
      </c>
      <c r="C2370" s="491" t="s">
        <v>338</v>
      </c>
      <c r="D2370" s="490" t="s">
        <v>803</v>
      </c>
      <c r="E2370" s="491">
        <v>201505</v>
      </c>
      <c r="F2370" s="492">
        <v>0.92</v>
      </c>
      <c r="G2370" s="490">
        <v>5</v>
      </c>
      <c r="H2370" s="493">
        <v>1.3083000000000001E-3</v>
      </c>
      <c r="I2370" s="492">
        <v>0.01</v>
      </c>
      <c r="J2370" s="492">
        <v>0.01</v>
      </c>
    </row>
    <row r="2371" spans="1:10" s="464" customFormat="1">
      <c r="A2371" s="490" t="s">
        <v>319</v>
      </c>
      <c r="B2371" s="491" t="s">
        <v>566</v>
      </c>
      <c r="C2371" s="491" t="s">
        <v>338</v>
      </c>
      <c r="D2371" s="490" t="s">
        <v>803</v>
      </c>
      <c r="E2371" s="491">
        <v>201506</v>
      </c>
      <c r="F2371" s="492">
        <v>1.65</v>
      </c>
      <c r="G2371" s="490">
        <v>4</v>
      </c>
      <c r="H2371" s="493">
        <v>1.3083000000000001E-3</v>
      </c>
      <c r="I2371" s="492">
        <v>0.01</v>
      </c>
      <c r="J2371" s="492">
        <v>0.03</v>
      </c>
    </row>
    <row r="2372" spans="1:10" s="464" customFormat="1">
      <c r="A2372" s="490" t="s">
        <v>326</v>
      </c>
      <c r="B2372" s="491" t="s">
        <v>453</v>
      </c>
      <c r="C2372" s="491" t="s">
        <v>338</v>
      </c>
      <c r="D2372" s="490" t="s">
        <v>454</v>
      </c>
      <c r="E2372" s="491">
        <v>201503</v>
      </c>
      <c r="F2372" s="492">
        <v>8.34</v>
      </c>
      <c r="G2372" s="490">
        <v>7</v>
      </c>
      <c r="H2372" s="493">
        <v>1.1999999999999999E-3</v>
      </c>
      <c r="I2372" s="492">
        <v>7.0000000000000007E-2</v>
      </c>
      <c r="J2372" s="492">
        <v>0.12</v>
      </c>
    </row>
    <row r="2373" spans="1:10" s="464" customFormat="1">
      <c r="A2373" s="490" t="s">
        <v>319</v>
      </c>
      <c r="B2373" s="491" t="s">
        <v>453</v>
      </c>
      <c r="C2373" s="491" t="s">
        <v>338</v>
      </c>
      <c r="D2373" s="490" t="s">
        <v>454</v>
      </c>
      <c r="E2373" s="491">
        <v>201504</v>
      </c>
      <c r="F2373" s="492">
        <v>-17.86</v>
      </c>
      <c r="G2373" s="490">
        <v>6</v>
      </c>
      <c r="H2373" s="493">
        <v>1.3083000000000001E-3</v>
      </c>
      <c r="I2373" s="492">
        <v>-0.14000000000000001</v>
      </c>
      <c r="J2373" s="492">
        <v>-0.28000000000000003</v>
      </c>
    </row>
    <row r="2374" spans="1:10" s="464" customFormat="1">
      <c r="A2374" s="490" t="s">
        <v>319</v>
      </c>
      <c r="B2374" s="491" t="s">
        <v>453</v>
      </c>
      <c r="C2374" s="491" t="s">
        <v>338</v>
      </c>
      <c r="D2374" s="490" t="s">
        <v>454</v>
      </c>
      <c r="E2374" s="491">
        <v>201505</v>
      </c>
      <c r="F2374" s="492">
        <v>-0.96</v>
      </c>
      <c r="G2374" s="490">
        <v>5</v>
      </c>
      <c r="H2374" s="493">
        <v>1.3083000000000001E-3</v>
      </c>
      <c r="I2374" s="492">
        <v>-0.01</v>
      </c>
      <c r="J2374" s="492">
        <v>-0.02</v>
      </c>
    </row>
    <row r="2375" spans="1:10" s="464" customFormat="1">
      <c r="A2375" s="490" t="s">
        <v>319</v>
      </c>
      <c r="B2375" s="491" t="s">
        <v>453</v>
      </c>
      <c r="C2375" s="491" t="s">
        <v>338</v>
      </c>
      <c r="D2375" s="490" t="s">
        <v>454</v>
      </c>
      <c r="E2375" s="491">
        <v>201506</v>
      </c>
      <c r="F2375" s="492">
        <v>8238.5499999999993</v>
      </c>
      <c r="G2375" s="490">
        <v>4</v>
      </c>
      <c r="H2375" s="493">
        <v>1.3083000000000001E-3</v>
      </c>
      <c r="I2375" s="492">
        <v>43.11</v>
      </c>
      <c r="J2375" s="492">
        <v>129.34</v>
      </c>
    </row>
    <row r="2376" spans="1:10" s="464" customFormat="1">
      <c r="A2376" s="490" t="s">
        <v>326</v>
      </c>
      <c r="B2376" s="491" t="s">
        <v>729</v>
      </c>
      <c r="C2376" s="491" t="s">
        <v>338</v>
      </c>
      <c r="D2376" s="490" t="s">
        <v>730</v>
      </c>
      <c r="E2376" s="491">
        <v>201503</v>
      </c>
      <c r="F2376" s="492">
        <v>10743.06</v>
      </c>
      <c r="G2376" s="490">
        <v>7</v>
      </c>
      <c r="H2376" s="493">
        <v>1.1999999999999999E-3</v>
      </c>
      <c r="I2376" s="492">
        <v>90.24</v>
      </c>
      <c r="J2376" s="492">
        <v>154.69999999999999</v>
      </c>
    </row>
    <row r="2377" spans="1:10" s="464" customFormat="1">
      <c r="A2377" s="490" t="s">
        <v>319</v>
      </c>
      <c r="B2377" s="491" t="s">
        <v>729</v>
      </c>
      <c r="C2377" s="491" t="s">
        <v>338</v>
      </c>
      <c r="D2377" s="490" t="s">
        <v>730</v>
      </c>
      <c r="E2377" s="491">
        <v>201504</v>
      </c>
      <c r="F2377" s="492">
        <v>-11331.28</v>
      </c>
      <c r="G2377" s="490">
        <v>6</v>
      </c>
      <c r="H2377" s="493">
        <v>1.3083000000000001E-3</v>
      </c>
      <c r="I2377" s="492">
        <v>-88.95</v>
      </c>
      <c r="J2377" s="492">
        <v>-177.9</v>
      </c>
    </row>
    <row r="2378" spans="1:10" s="464" customFormat="1">
      <c r="A2378" s="490" t="s">
        <v>319</v>
      </c>
      <c r="B2378" s="491" t="s">
        <v>729</v>
      </c>
      <c r="C2378" s="491" t="s">
        <v>338</v>
      </c>
      <c r="D2378" s="490" t="s">
        <v>730</v>
      </c>
      <c r="E2378" s="491">
        <v>201505</v>
      </c>
      <c r="F2378" s="492">
        <v>-6414.06</v>
      </c>
      <c r="G2378" s="490">
        <v>5</v>
      </c>
      <c r="H2378" s="493">
        <v>1.3083000000000001E-3</v>
      </c>
      <c r="I2378" s="492">
        <v>-41.96</v>
      </c>
      <c r="J2378" s="492">
        <v>-100.7</v>
      </c>
    </row>
    <row r="2379" spans="1:10" s="464" customFormat="1">
      <c r="A2379" s="490" t="s">
        <v>319</v>
      </c>
      <c r="B2379" s="491" t="s">
        <v>729</v>
      </c>
      <c r="C2379" s="491" t="s">
        <v>338</v>
      </c>
      <c r="D2379" s="490" t="s">
        <v>804</v>
      </c>
      <c r="E2379" s="491">
        <v>201506</v>
      </c>
      <c r="F2379" s="492">
        <v>253.38</v>
      </c>
      <c r="G2379" s="490">
        <v>4</v>
      </c>
      <c r="H2379" s="493">
        <v>1.3083000000000001E-3</v>
      </c>
      <c r="I2379" s="492">
        <v>1.33</v>
      </c>
      <c r="J2379" s="492">
        <v>3.98</v>
      </c>
    </row>
    <row r="2380" spans="1:10" s="464" customFormat="1">
      <c r="A2380" s="490" t="s">
        <v>319</v>
      </c>
      <c r="B2380" s="491" t="s">
        <v>805</v>
      </c>
      <c r="C2380" s="489" t="s">
        <v>338</v>
      </c>
      <c r="D2380" s="490" t="s">
        <v>806</v>
      </c>
      <c r="E2380" s="491">
        <v>201504</v>
      </c>
      <c r="F2380" s="492">
        <v>463430.79</v>
      </c>
      <c r="G2380" s="490">
        <v>6</v>
      </c>
      <c r="H2380" s="493">
        <v>1.3083000000000001E-3</v>
      </c>
      <c r="I2380" s="492">
        <v>3637.84</v>
      </c>
      <c r="J2380" s="492">
        <v>7275.68</v>
      </c>
    </row>
    <row r="2381" spans="1:10" s="464" customFormat="1">
      <c r="A2381" s="490" t="s">
        <v>319</v>
      </c>
      <c r="B2381" s="491" t="s">
        <v>805</v>
      </c>
      <c r="C2381" s="489" t="s">
        <v>338</v>
      </c>
      <c r="D2381" s="490" t="s">
        <v>806</v>
      </c>
      <c r="E2381" s="491">
        <v>201505</v>
      </c>
      <c r="F2381" s="492">
        <v>-269.38</v>
      </c>
      <c r="G2381" s="490">
        <v>5</v>
      </c>
      <c r="H2381" s="493">
        <v>1.3083000000000001E-3</v>
      </c>
      <c r="I2381" s="492">
        <v>-1.76</v>
      </c>
      <c r="J2381" s="492">
        <v>-4.2300000000000004</v>
      </c>
    </row>
    <row r="2382" spans="1:10" s="464" customFormat="1">
      <c r="A2382" s="490" t="s">
        <v>319</v>
      </c>
      <c r="B2382" s="491" t="s">
        <v>805</v>
      </c>
      <c r="C2382" s="489" t="s">
        <v>338</v>
      </c>
      <c r="D2382" s="490" t="s">
        <v>807</v>
      </c>
      <c r="E2382" s="491">
        <v>201506</v>
      </c>
      <c r="F2382" s="492">
        <v>151.84</v>
      </c>
      <c r="G2382" s="490">
        <v>4</v>
      </c>
      <c r="H2382" s="493">
        <v>1.3083000000000001E-3</v>
      </c>
      <c r="I2382" s="492">
        <v>0.79</v>
      </c>
      <c r="J2382" s="492">
        <v>2.38</v>
      </c>
    </row>
    <row r="2383" spans="1:10" s="464" customFormat="1">
      <c r="A2383" s="490" t="s">
        <v>326</v>
      </c>
      <c r="B2383" s="491" t="s">
        <v>499</v>
      </c>
      <c r="C2383" s="491" t="s">
        <v>338</v>
      </c>
      <c r="D2383" s="490" t="s">
        <v>500</v>
      </c>
      <c r="E2383" s="491">
        <v>201503</v>
      </c>
      <c r="F2383" s="492">
        <v>-0.61</v>
      </c>
      <c r="G2383" s="490">
        <v>7</v>
      </c>
      <c r="H2383" s="493">
        <v>1.1999999999999999E-3</v>
      </c>
      <c r="I2383" s="492">
        <v>-0.01</v>
      </c>
      <c r="J2383" s="492">
        <v>-0.01</v>
      </c>
    </row>
    <row r="2384" spans="1:10" s="464" customFormat="1">
      <c r="A2384" s="490" t="s">
        <v>319</v>
      </c>
      <c r="B2384" s="491" t="s">
        <v>499</v>
      </c>
      <c r="C2384" s="491" t="s">
        <v>338</v>
      </c>
      <c r="D2384" s="490" t="s">
        <v>500</v>
      </c>
      <c r="E2384" s="491">
        <v>201504</v>
      </c>
      <c r="F2384" s="492">
        <v>1.75</v>
      </c>
      <c r="G2384" s="490">
        <v>6</v>
      </c>
      <c r="H2384" s="493">
        <v>1.3083000000000001E-3</v>
      </c>
      <c r="I2384" s="492">
        <v>0.01</v>
      </c>
      <c r="J2384" s="492">
        <v>0.03</v>
      </c>
    </row>
    <row r="2385" spans="1:10" s="464" customFormat="1">
      <c r="A2385" s="490" t="s">
        <v>319</v>
      </c>
      <c r="B2385" s="491" t="s">
        <v>499</v>
      </c>
      <c r="C2385" s="491" t="s">
        <v>338</v>
      </c>
      <c r="D2385" s="490" t="s">
        <v>500</v>
      </c>
      <c r="E2385" s="491">
        <v>201505</v>
      </c>
      <c r="F2385" s="492">
        <v>0.18</v>
      </c>
      <c r="G2385" s="490">
        <v>5</v>
      </c>
      <c r="H2385" s="493">
        <v>1.3083000000000001E-3</v>
      </c>
      <c r="I2385" s="492">
        <v>0</v>
      </c>
      <c r="J2385" s="492">
        <v>0</v>
      </c>
    </row>
    <row r="2386" spans="1:10" s="464" customFormat="1">
      <c r="A2386" s="490" t="s">
        <v>319</v>
      </c>
      <c r="B2386" s="491" t="s">
        <v>499</v>
      </c>
      <c r="C2386" s="491" t="s">
        <v>338</v>
      </c>
      <c r="D2386" s="490" t="s">
        <v>500</v>
      </c>
      <c r="E2386" s="491">
        <v>201506</v>
      </c>
      <c r="F2386" s="492">
        <v>0.25</v>
      </c>
      <c r="G2386" s="490">
        <v>4</v>
      </c>
      <c r="H2386" s="493">
        <v>1.3083000000000001E-3</v>
      </c>
      <c r="I2386" s="492">
        <v>0</v>
      </c>
      <c r="J2386" s="492">
        <v>0</v>
      </c>
    </row>
    <row r="2387" spans="1:10" s="464" customFormat="1">
      <c r="A2387" s="490" t="s">
        <v>326</v>
      </c>
      <c r="B2387" s="491" t="s">
        <v>780</v>
      </c>
      <c r="C2387" s="489" t="s">
        <v>352</v>
      </c>
      <c r="D2387" s="490" t="s">
        <v>781</v>
      </c>
      <c r="E2387" s="491">
        <v>201503</v>
      </c>
      <c r="F2387" s="492">
        <v>12603.47</v>
      </c>
      <c r="G2387" s="490">
        <v>7</v>
      </c>
      <c r="H2387" s="493">
        <v>1.1999999999999999E-3</v>
      </c>
      <c r="I2387" s="492">
        <v>105.87</v>
      </c>
      <c r="J2387" s="492">
        <v>181.49</v>
      </c>
    </row>
    <row r="2388" spans="1:10" s="464" customFormat="1">
      <c r="A2388" s="490" t="s">
        <v>326</v>
      </c>
      <c r="B2388" s="491" t="s">
        <v>731</v>
      </c>
      <c r="C2388" s="491" t="s">
        <v>338</v>
      </c>
      <c r="D2388" s="490" t="s">
        <v>732</v>
      </c>
      <c r="E2388" s="491">
        <v>201503</v>
      </c>
      <c r="F2388" s="492">
        <v>-286.61</v>
      </c>
      <c r="G2388" s="490">
        <v>7</v>
      </c>
      <c r="H2388" s="493">
        <v>1.1999999999999999E-3</v>
      </c>
      <c r="I2388" s="492">
        <v>-2.41</v>
      </c>
      <c r="J2388" s="492">
        <v>-4.13</v>
      </c>
    </row>
    <row r="2389" spans="1:10" s="464" customFormat="1">
      <c r="A2389" s="490" t="s">
        <v>319</v>
      </c>
      <c r="B2389" s="491" t="s">
        <v>731</v>
      </c>
      <c r="C2389" s="491" t="s">
        <v>338</v>
      </c>
      <c r="D2389" s="490" t="s">
        <v>732</v>
      </c>
      <c r="E2389" s="491">
        <v>201504</v>
      </c>
      <c r="F2389" s="492">
        <v>-398.09</v>
      </c>
      <c r="G2389" s="490">
        <v>6</v>
      </c>
      <c r="H2389" s="493">
        <v>1.3083000000000001E-3</v>
      </c>
      <c r="I2389" s="492">
        <v>-3.12</v>
      </c>
      <c r="J2389" s="492">
        <v>-6.25</v>
      </c>
    </row>
    <row r="2390" spans="1:10" s="464" customFormat="1">
      <c r="A2390" s="490" t="s">
        <v>319</v>
      </c>
      <c r="B2390" s="491" t="s">
        <v>731</v>
      </c>
      <c r="C2390" s="491" t="s">
        <v>338</v>
      </c>
      <c r="D2390" s="490" t="s">
        <v>732</v>
      </c>
      <c r="E2390" s="491">
        <v>201505</v>
      </c>
      <c r="F2390" s="492">
        <v>174.52</v>
      </c>
      <c r="G2390" s="490">
        <v>5</v>
      </c>
      <c r="H2390" s="493">
        <v>1.3083000000000001E-3</v>
      </c>
      <c r="I2390" s="492">
        <v>1.1399999999999999</v>
      </c>
      <c r="J2390" s="492">
        <v>2.74</v>
      </c>
    </row>
    <row r="2391" spans="1:10" s="464" customFormat="1">
      <c r="A2391" s="490" t="s">
        <v>319</v>
      </c>
      <c r="B2391" s="491" t="s">
        <v>731</v>
      </c>
      <c r="C2391" s="491" t="s">
        <v>338</v>
      </c>
      <c r="D2391" s="490" t="s">
        <v>732</v>
      </c>
      <c r="E2391" s="491">
        <v>201506</v>
      </c>
      <c r="F2391" s="492">
        <v>13.01</v>
      </c>
      <c r="G2391" s="490">
        <v>4</v>
      </c>
      <c r="H2391" s="493">
        <v>1.3083000000000001E-3</v>
      </c>
      <c r="I2391" s="492">
        <v>7.0000000000000007E-2</v>
      </c>
      <c r="J2391" s="492">
        <v>0.2</v>
      </c>
    </row>
    <row r="2392" spans="1:10" s="464" customFormat="1">
      <c r="A2392" s="490" t="s">
        <v>326</v>
      </c>
      <c r="B2392" s="491" t="s">
        <v>503</v>
      </c>
      <c r="C2392" s="491" t="s">
        <v>338</v>
      </c>
      <c r="D2392" s="490" t="s">
        <v>504</v>
      </c>
      <c r="E2392" s="491">
        <v>201503</v>
      </c>
      <c r="F2392" s="492">
        <v>-0.02</v>
      </c>
      <c r="G2392" s="490">
        <v>7</v>
      </c>
      <c r="H2392" s="493">
        <v>1.1999999999999999E-3</v>
      </c>
      <c r="I2392" s="492">
        <v>0</v>
      </c>
      <c r="J2392" s="492">
        <v>0</v>
      </c>
    </row>
    <row r="2393" spans="1:10" s="464" customFormat="1">
      <c r="A2393" s="490" t="s">
        <v>319</v>
      </c>
      <c r="B2393" s="491" t="s">
        <v>503</v>
      </c>
      <c r="C2393" s="491" t="s">
        <v>338</v>
      </c>
      <c r="D2393" s="490" t="s">
        <v>504</v>
      </c>
      <c r="E2393" s="491">
        <v>201504</v>
      </c>
      <c r="F2393" s="492">
        <v>-0.01</v>
      </c>
      <c r="G2393" s="490">
        <v>6</v>
      </c>
      <c r="H2393" s="493">
        <v>1.3083000000000001E-3</v>
      </c>
      <c r="I2393" s="492">
        <v>0</v>
      </c>
      <c r="J2393" s="492">
        <v>0</v>
      </c>
    </row>
    <row r="2394" spans="1:10" s="464" customFormat="1">
      <c r="A2394" s="490" t="s">
        <v>319</v>
      </c>
      <c r="B2394" s="491" t="s">
        <v>755</v>
      </c>
      <c r="C2394" s="491" t="s">
        <v>340</v>
      </c>
      <c r="D2394" s="490" t="s">
        <v>774</v>
      </c>
      <c r="E2394" s="491">
        <v>201503</v>
      </c>
      <c r="F2394" s="492">
        <v>56.75</v>
      </c>
      <c r="G2394" s="490">
        <v>7</v>
      </c>
      <c r="H2394" s="493">
        <v>1.3083000000000001E-3</v>
      </c>
      <c r="I2394" s="492">
        <v>0.52</v>
      </c>
      <c r="J2394" s="492">
        <v>0.89</v>
      </c>
    </row>
    <row r="2395" spans="1:10" s="464" customFormat="1">
      <c r="A2395" s="490" t="s">
        <v>319</v>
      </c>
      <c r="B2395" s="491" t="s">
        <v>755</v>
      </c>
      <c r="C2395" s="491" t="s">
        <v>340</v>
      </c>
      <c r="D2395" s="490" t="s">
        <v>774</v>
      </c>
      <c r="E2395" s="491">
        <v>201504</v>
      </c>
      <c r="F2395" s="492">
        <v>-218.96</v>
      </c>
      <c r="G2395" s="490">
        <v>6</v>
      </c>
      <c r="H2395" s="493">
        <v>1.3083000000000001E-3</v>
      </c>
      <c r="I2395" s="492">
        <v>-1.72</v>
      </c>
      <c r="J2395" s="492">
        <v>-3.44</v>
      </c>
    </row>
    <row r="2396" spans="1:10" s="464" customFormat="1">
      <c r="A2396" s="490" t="s">
        <v>319</v>
      </c>
      <c r="B2396" s="491" t="s">
        <v>755</v>
      </c>
      <c r="C2396" s="491" t="s">
        <v>340</v>
      </c>
      <c r="D2396" s="490" t="s">
        <v>774</v>
      </c>
      <c r="E2396" s="491">
        <v>201505</v>
      </c>
      <c r="F2396" s="492">
        <v>-6.67</v>
      </c>
      <c r="G2396" s="490">
        <v>5</v>
      </c>
      <c r="H2396" s="493">
        <v>1.3083000000000001E-3</v>
      </c>
      <c r="I2396" s="492">
        <v>-0.04</v>
      </c>
      <c r="J2396" s="492">
        <v>-0.1</v>
      </c>
    </row>
    <row r="2397" spans="1:10" s="464" customFormat="1">
      <c r="A2397" s="490" t="s">
        <v>319</v>
      </c>
      <c r="B2397" s="491" t="s">
        <v>755</v>
      </c>
      <c r="C2397" s="491" t="s">
        <v>340</v>
      </c>
      <c r="D2397" s="490" t="s">
        <v>774</v>
      </c>
      <c r="E2397" s="491">
        <v>201506</v>
      </c>
      <c r="F2397" s="492">
        <v>5.08</v>
      </c>
      <c r="G2397" s="490">
        <v>4</v>
      </c>
      <c r="H2397" s="493">
        <v>1.3083000000000001E-3</v>
      </c>
      <c r="I2397" s="492">
        <v>0.03</v>
      </c>
      <c r="J2397" s="492">
        <v>0.08</v>
      </c>
    </row>
    <row r="2398" spans="1:10" s="464" customFormat="1">
      <c r="A2398" s="490" t="s">
        <v>326</v>
      </c>
      <c r="B2398" s="491" t="s">
        <v>507</v>
      </c>
      <c r="C2398" s="491" t="s">
        <v>338</v>
      </c>
      <c r="D2398" s="490" t="s">
        <v>508</v>
      </c>
      <c r="E2398" s="491">
        <v>201503</v>
      </c>
      <c r="F2398" s="492">
        <v>-0.03</v>
      </c>
      <c r="G2398" s="490">
        <v>7</v>
      </c>
      <c r="H2398" s="493">
        <v>1.1999999999999999E-3</v>
      </c>
      <c r="I2398" s="492">
        <v>0</v>
      </c>
      <c r="J2398" s="492">
        <v>0</v>
      </c>
    </row>
    <row r="2399" spans="1:10" s="464" customFormat="1">
      <c r="A2399" s="490" t="s">
        <v>319</v>
      </c>
      <c r="B2399" s="491" t="s">
        <v>507</v>
      </c>
      <c r="C2399" s="491" t="s">
        <v>338</v>
      </c>
      <c r="D2399" s="490" t="s">
        <v>508</v>
      </c>
      <c r="E2399" s="491">
        <v>201504</v>
      </c>
      <c r="F2399" s="492">
        <v>-0.01</v>
      </c>
      <c r="G2399" s="490">
        <v>6</v>
      </c>
      <c r="H2399" s="493">
        <v>1.3083000000000001E-3</v>
      </c>
      <c r="I2399" s="492">
        <v>0</v>
      </c>
      <c r="J2399" s="492">
        <v>0</v>
      </c>
    </row>
    <row r="2400" spans="1:10" s="464" customFormat="1">
      <c r="A2400" s="490" t="s">
        <v>319</v>
      </c>
      <c r="B2400" s="491" t="s">
        <v>507</v>
      </c>
      <c r="C2400" s="491" t="s">
        <v>338</v>
      </c>
      <c r="D2400" s="490" t="s">
        <v>508</v>
      </c>
      <c r="E2400" s="491">
        <v>201505</v>
      </c>
      <c r="F2400" s="492">
        <v>-0.01</v>
      </c>
      <c r="G2400" s="490">
        <v>5</v>
      </c>
      <c r="H2400" s="493">
        <v>1.3083000000000001E-3</v>
      </c>
      <c r="I2400" s="492">
        <v>0</v>
      </c>
      <c r="J2400" s="492">
        <v>0</v>
      </c>
    </row>
    <row r="2401" spans="1:10" s="464" customFormat="1">
      <c r="A2401" s="490" t="s">
        <v>326</v>
      </c>
      <c r="B2401" s="491" t="s">
        <v>509</v>
      </c>
      <c r="C2401" s="491" t="s">
        <v>338</v>
      </c>
      <c r="D2401" s="490" t="s">
        <v>510</v>
      </c>
      <c r="E2401" s="491">
        <v>201503</v>
      </c>
      <c r="F2401" s="492">
        <v>0.01</v>
      </c>
      <c r="G2401" s="490">
        <v>7</v>
      </c>
      <c r="H2401" s="493">
        <v>1.1999999999999999E-3</v>
      </c>
      <c r="I2401" s="492">
        <v>0</v>
      </c>
      <c r="J2401" s="492">
        <v>0</v>
      </c>
    </row>
    <row r="2402" spans="1:10" s="464" customFormat="1">
      <c r="A2402" s="490" t="s">
        <v>319</v>
      </c>
      <c r="B2402" s="491" t="s">
        <v>509</v>
      </c>
      <c r="C2402" s="491" t="s">
        <v>338</v>
      </c>
      <c r="D2402" s="490" t="s">
        <v>510</v>
      </c>
      <c r="E2402" s="491">
        <v>201504</v>
      </c>
      <c r="F2402" s="492">
        <v>-0.17</v>
      </c>
      <c r="G2402" s="490">
        <v>6</v>
      </c>
      <c r="H2402" s="493">
        <v>1.3083000000000001E-3</v>
      </c>
      <c r="I2402" s="492">
        <v>0</v>
      </c>
      <c r="J2402" s="492">
        <v>0</v>
      </c>
    </row>
    <row r="2403" spans="1:10" s="464" customFormat="1">
      <c r="A2403" s="490" t="s">
        <v>319</v>
      </c>
      <c r="B2403" s="491" t="s">
        <v>509</v>
      </c>
      <c r="C2403" s="491" t="s">
        <v>338</v>
      </c>
      <c r="D2403" s="490" t="s">
        <v>510</v>
      </c>
      <c r="E2403" s="491">
        <v>201505</v>
      </c>
      <c r="F2403" s="492">
        <v>-0.01</v>
      </c>
      <c r="G2403" s="490">
        <v>5</v>
      </c>
      <c r="H2403" s="493">
        <v>1.3083000000000001E-3</v>
      </c>
      <c r="I2403" s="492">
        <v>0</v>
      </c>
      <c r="J2403" s="492">
        <v>0</v>
      </c>
    </row>
    <row r="2404" spans="1:10" s="464" customFormat="1">
      <c r="A2404" s="490" t="s">
        <v>319</v>
      </c>
      <c r="B2404" s="491" t="s">
        <v>509</v>
      </c>
      <c r="C2404" s="491" t="s">
        <v>338</v>
      </c>
      <c r="D2404" s="490" t="s">
        <v>510</v>
      </c>
      <c r="E2404" s="491">
        <v>201506</v>
      </c>
      <c r="F2404" s="492">
        <v>-0.05</v>
      </c>
      <c r="G2404" s="490">
        <v>4</v>
      </c>
      <c r="H2404" s="493">
        <v>1.3083000000000001E-3</v>
      </c>
      <c r="I2404" s="492">
        <v>0</v>
      </c>
      <c r="J2404" s="492">
        <v>0</v>
      </c>
    </row>
    <row r="2405" spans="1:10" s="464" customFormat="1">
      <c r="A2405" s="490" t="s">
        <v>326</v>
      </c>
      <c r="B2405" s="491" t="s">
        <v>570</v>
      </c>
      <c r="C2405" s="491" t="s">
        <v>338</v>
      </c>
      <c r="D2405" s="490" t="s">
        <v>571</v>
      </c>
      <c r="E2405" s="491">
        <v>201503</v>
      </c>
      <c r="F2405" s="492">
        <v>497.2</v>
      </c>
      <c r="G2405" s="490">
        <v>7</v>
      </c>
      <c r="H2405" s="493">
        <v>1.1999999999999999E-3</v>
      </c>
      <c r="I2405" s="492">
        <v>4.18</v>
      </c>
      <c r="J2405" s="492">
        <v>7.16</v>
      </c>
    </row>
    <row r="2406" spans="1:10" s="464" customFormat="1">
      <c r="A2406" s="490" t="s">
        <v>319</v>
      </c>
      <c r="B2406" s="491" t="s">
        <v>570</v>
      </c>
      <c r="C2406" s="491" t="s">
        <v>338</v>
      </c>
      <c r="D2406" s="490" t="s">
        <v>571</v>
      </c>
      <c r="E2406" s="491">
        <v>201504</v>
      </c>
      <c r="F2406" s="492">
        <v>-2311.66</v>
      </c>
      <c r="G2406" s="490">
        <v>6</v>
      </c>
      <c r="H2406" s="493">
        <v>1.3083000000000001E-3</v>
      </c>
      <c r="I2406" s="492">
        <v>-18.149999999999999</v>
      </c>
      <c r="J2406" s="492">
        <v>-36.29</v>
      </c>
    </row>
    <row r="2407" spans="1:10" s="464" customFormat="1">
      <c r="A2407" s="490" t="s">
        <v>319</v>
      </c>
      <c r="B2407" s="491" t="s">
        <v>570</v>
      </c>
      <c r="C2407" s="491" t="s">
        <v>338</v>
      </c>
      <c r="D2407" s="490" t="s">
        <v>571</v>
      </c>
      <c r="E2407" s="491">
        <v>201505</v>
      </c>
      <c r="F2407" s="492">
        <v>-84.63</v>
      </c>
      <c r="G2407" s="490">
        <v>5</v>
      </c>
      <c r="H2407" s="493">
        <v>1.3083000000000001E-3</v>
      </c>
      <c r="I2407" s="492">
        <v>-0.55000000000000004</v>
      </c>
      <c r="J2407" s="492">
        <v>-1.33</v>
      </c>
    </row>
    <row r="2408" spans="1:10" s="464" customFormat="1">
      <c r="A2408" s="490" t="s">
        <v>319</v>
      </c>
      <c r="B2408" s="491" t="s">
        <v>570</v>
      </c>
      <c r="C2408" s="491" t="s">
        <v>338</v>
      </c>
      <c r="D2408" s="490" t="s">
        <v>571</v>
      </c>
      <c r="E2408" s="491">
        <v>201506</v>
      </c>
      <c r="F2408" s="492">
        <v>54.21</v>
      </c>
      <c r="G2408" s="490">
        <v>4</v>
      </c>
      <c r="H2408" s="493">
        <v>1.3083000000000001E-3</v>
      </c>
      <c r="I2408" s="492">
        <v>0.28000000000000003</v>
      </c>
      <c r="J2408" s="492">
        <v>0.85</v>
      </c>
    </row>
    <row r="2409" spans="1:10" s="464" customFormat="1">
      <c r="A2409" s="490" t="s">
        <v>326</v>
      </c>
      <c r="B2409" s="491" t="s">
        <v>733</v>
      </c>
      <c r="C2409" s="491" t="s">
        <v>338</v>
      </c>
      <c r="D2409" s="490" t="s">
        <v>734</v>
      </c>
      <c r="E2409" s="491">
        <v>201503</v>
      </c>
      <c r="F2409" s="492">
        <v>1560.29</v>
      </c>
      <c r="G2409" s="490">
        <v>7</v>
      </c>
      <c r="H2409" s="493">
        <v>1.1999999999999999E-3</v>
      </c>
      <c r="I2409" s="492">
        <v>13.11</v>
      </c>
      <c r="J2409" s="492">
        <v>22.47</v>
      </c>
    </row>
    <row r="2410" spans="1:10" s="464" customFormat="1">
      <c r="A2410" s="490" t="s">
        <v>319</v>
      </c>
      <c r="B2410" s="491" t="s">
        <v>733</v>
      </c>
      <c r="C2410" s="491" t="s">
        <v>338</v>
      </c>
      <c r="D2410" s="490" t="s">
        <v>734</v>
      </c>
      <c r="E2410" s="491">
        <v>201504</v>
      </c>
      <c r="F2410" s="492">
        <v>-6775.64</v>
      </c>
      <c r="G2410" s="490">
        <v>6</v>
      </c>
      <c r="H2410" s="493">
        <v>1.3083000000000001E-3</v>
      </c>
      <c r="I2410" s="492">
        <v>-53.19</v>
      </c>
      <c r="J2410" s="492">
        <v>-106.37</v>
      </c>
    </row>
    <row r="2411" spans="1:10" s="464" customFormat="1">
      <c r="A2411" s="490" t="s">
        <v>319</v>
      </c>
      <c r="B2411" s="491" t="s">
        <v>733</v>
      </c>
      <c r="C2411" s="491" t="s">
        <v>338</v>
      </c>
      <c r="D2411" s="490" t="s">
        <v>734</v>
      </c>
      <c r="E2411" s="491">
        <v>201505</v>
      </c>
      <c r="F2411" s="492">
        <v>3611.83</v>
      </c>
      <c r="G2411" s="490">
        <v>5</v>
      </c>
      <c r="H2411" s="493">
        <v>1.3083000000000001E-3</v>
      </c>
      <c r="I2411" s="492">
        <v>23.63</v>
      </c>
      <c r="J2411" s="492">
        <v>56.7</v>
      </c>
    </row>
    <row r="2412" spans="1:10" s="464" customFormat="1">
      <c r="A2412" s="490" t="s">
        <v>319</v>
      </c>
      <c r="B2412" s="491" t="s">
        <v>733</v>
      </c>
      <c r="C2412" s="491" t="s">
        <v>338</v>
      </c>
      <c r="D2412" s="490" t="s">
        <v>734</v>
      </c>
      <c r="E2412" s="491">
        <v>201506</v>
      </c>
      <c r="F2412" s="492">
        <v>210.18</v>
      </c>
      <c r="G2412" s="490">
        <v>4</v>
      </c>
      <c r="H2412" s="493">
        <v>1.3083000000000001E-3</v>
      </c>
      <c r="I2412" s="492">
        <v>1.1000000000000001</v>
      </c>
      <c r="J2412" s="492">
        <v>3.3</v>
      </c>
    </row>
    <row r="2413" spans="1:10" s="464" customFormat="1">
      <c r="A2413" s="490" t="s">
        <v>319</v>
      </c>
      <c r="B2413" s="491" t="s">
        <v>700</v>
      </c>
      <c r="C2413" s="491" t="s">
        <v>338</v>
      </c>
      <c r="D2413" s="490" t="s">
        <v>701</v>
      </c>
      <c r="E2413" s="491">
        <v>201503</v>
      </c>
      <c r="F2413" s="492">
        <v>1.35</v>
      </c>
      <c r="G2413" s="490">
        <v>7</v>
      </c>
      <c r="H2413" s="493">
        <v>1.3083000000000001E-3</v>
      </c>
      <c r="I2413" s="492">
        <v>0.01</v>
      </c>
      <c r="J2413" s="492">
        <v>0.02</v>
      </c>
    </row>
    <row r="2414" spans="1:10" s="464" customFormat="1">
      <c r="A2414" s="490" t="s">
        <v>319</v>
      </c>
      <c r="B2414" s="491" t="s">
        <v>700</v>
      </c>
      <c r="C2414" s="491" t="s">
        <v>338</v>
      </c>
      <c r="D2414" s="490" t="s">
        <v>701</v>
      </c>
      <c r="E2414" s="491">
        <v>201504</v>
      </c>
      <c r="F2414" s="492">
        <v>74.58</v>
      </c>
      <c r="G2414" s="490">
        <v>6</v>
      </c>
      <c r="H2414" s="493">
        <v>1.3083000000000001E-3</v>
      </c>
      <c r="I2414" s="492">
        <v>0.59</v>
      </c>
      <c r="J2414" s="492">
        <v>1.17</v>
      </c>
    </row>
    <row r="2415" spans="1:10" s="464" customFormat="1">
      <c r="A2415" s="490" t="s">
        <v>319</v>
      </c>
      <c r="B2415" s="491" t="s">
        <v>700</v>
      </c>
      <c r="C2415" s="491" t="s">
        <v>338</v>
      </c>
      <c r="D2415" s="490" t="s">
        <v>701</v>
      </c>
      <c r="E2415" s="491">
        <v>201505</v>
      </c>
      <c r="F2415" s="492">
        <v>-0.21</v>
      </c>
      <c r="G2415" s="490">
        <v>5</v>
      </c>
      <c r="H2415" s="493">
        <v>1.3083000000000001E-3</v>
      </c>
      <c r="I2415" s="492">
        <v>0</v>
      </c>
      <c r="J2415" s="492">
        <v>0</v>
      </c>
    </row>
    <row r="2416" spans="1:10" s="464" customFormat="1">
      <c r="A2416" s="490" t="s">
        <v>319</v>
      </c>
      <c r="B2416" s="491" t="s">
        <v>700</v>
      </c>
      <c r="C2416" s="491" t="s">
        <v>338</v>
      </c>
      <c r="D2416" s="490" t="s">
        <v>701</v>
      </c>
      <c r="E2416" s="491">
        <v>201506</v>
      </c>
      <c r="F2416" s="492">
        <v>0.06</v>
      </c>
      <c r="G2416" s="490">
        <v>4</v>
      </c>
      <c r="H2416" s="493">
        <v>1.3083000000000001E-3</v>
      </c>
      <c r="I2416" s="492">
        <v>0</v>
      </c>
      <c r="J2416" s="492">
        <v>0</v>
      </c>
    </row>
    <row r="2417" spans="1:10" s="464" customFormat="1">
      <c r="A2417" s="490" t="s">
        <v>319</v>
      </c>
      <c r="B2417" s="491" t="s">
        <v>735</v>
      </c>
      <c r="C2417" s="491" t="s">
        <v>338</v>
      </c>
      <c r="D2417" s="490" t="s">
        <v>736</v>
      </c>
      <c r="E2417" s="491">
        <v>201503</v>
      </c>
      <c r="F2417" s="492">
        <v>9.64</v>
      </c>
      <c r="G2417" s="490">
        <v>7</v>
      </c>
      <c r="H2417" s="493">
        <v>1.3083000000000001E-3</v>
      </c>
      <c r="I2417" s="492">
        <v>0.09</v>
      </c>
      <c r="J2417" s="492">
        <v>0.15</v>
      </c>
    </row>
    <row r="2418" spans="1:10" s="464" customFormat="1">
      <c r="A2418" s="490" t="s">
        <v>319</v>
      </c>
      <c r="B2418" s="491" t="s">
        <v>735</v>
      </c>
      <c r="C2418" s="491" t="s">
        <v>338</v>
      </c>
      <c r="D2418" s="490" t="s">
        <v>736</v>
      </c>
      <c r="E2418" s="491">
        <v>201504</v>
      </c>
      <c r="F2418" s="492">
        <v>-2066.52</v>
      </c>
      <c r="G2418" s="490">
        <v>6</v>
      </c>
      <c r="H2418" s="493">
        <v>1.3083000000000001E-3</v>
      </c>
      <c r="I2418" s="492">
        <v>-16.22</v>
      </c>
      <c r="J2418" s="492">
        <v>-32.44</v>
      </c>
    </row>
    <row r="2419" spans="1:10" s="464" customFormat="1">
      <c r="A2419" s="490" t="s">
        <v>319</v>
      </c>
      <c r="B2419" s="491" t="s">
        <v>735</v>
      </c>
      <c r="C2419" s="491" t="s">
        <v>338</v>
      </c>
      <c r="D2419" s="490" t="s">
        <v>736</v>
      </c>
      <c r="E2419" s="491">
        <v>201505</v>
      </c>
      <c r="F2419" s="492">
        <v>-56.14</v>
      </c>
      <c r="G2419" s="490">
        <v>5</v>
      </c>
      <c r="H2419" s="493">
        <v>1.3083000000000001E-3</v>
      </c>
      <c r="I2419" s="492">
        <v>-0.37</v>
      </c>
      <c r="J2419" s="492">
        <v>-0.88</v>
      </c>
    </row>
    <row r="2420" spans="1:10" s="464" customFormat="1">
      <c r="A2420" s="490" t="s">
        <v>319</v>
      </c>
      <c r="B2420" s="491" t="s">
        <v>735</v>
      </c>
      <c r="C2420" s="491" t="s">
        <v>338</v>
      </c>
      <c r="D2420" s="490" t="s">
        <v>811</v>
      </c>
      <c r="E2420" s="491">
        <v>201506</v>
      </c>
      <c r="F2420" s="492">
        <v>-1.71</v>
      </c>
      <c r="G2420" s="490">
        <v>4</v>
      </c>
      <c r="H2420" s="493">
        <v>1.3083000000000001E-3</v>
      </c>
      <c r="I2420" s="492">
        <v>-0.01</v>
      </c>
      <c r="J2420" s="492">
        <v>-0.03</v>
      </c>
    </row>
    <row r="2421" spans="1:10" s="464" customFormat="1">
      <c r="A2421" s="490" t="s">
        <v>319</v>
      </c>
      <c r="B2421" s="491" t="s">
        <v>737</v>
      </c>
      <c r="C2421" s="491" t="s">
        <v>338</v>
      </c>
      <c r="D2421" s="490" t="s">
        <v>738</v>
      </c>
      <c r="E2421" s="491">
        <v>201503</v>
      </c>
      <c r="F2421" s="492">
        <v>487.43</v>
      </c>
      <c r="G2421" s="490">
        <v>7</v>
      </c>
      <c r="H2421" s="493">
        <v>1.3083000000000001E-3</v>
      </c>
      <c r="I2421" s="492">
        <v>4.46</v>
      </c>
      <c r="J2421" s="492">
        <v>7.65</v>
      </c>
    </row>
    <row r="2422" spans="1:10" s="464" customFormat="1">
      <c r="A2422" s="490" t="s">
        <v>319</v>
      </c>
      <c r="B2422" s="491" t="s">
        <v>737</v>
      </c>
      <c r="C2422" s="491" t="s">
        <v>338</v>
      </c>
      <c r="D2422" s="490" t="s">
        <v>738</v>
      </c>
      <c r="E2422" s="491">
        <v>201504</v>
      </c>
      <c r="F2422" s="492">
        <v>-3209.03</v>
      </c>
      <c r="G2422" s="490">
        <v>6</v>
      </c>
      <c r="H2422" s="493">
        <v>1.3083000000000001E-3</v>
      </c>
      <c r="I2422" s="492">
        <v>-25.19</v>
      </c>
      <c r="J2422" s="492">
        <v>-50.38</v>
      </c>
    </row>
    <row r="2423" spans="1:10" s="464" customFormat="1">
      <c r="A2423" s="490" t="s">
        <v>319</v>
      </c>
      <c r="B2423" s="491" t="s">
        <v>737</v>
      </c>
      <c r="C2423" s="491" t="s">
        <v>338</v>
      </c>
      <c r="D2423" s="490" t="s">
        <v>738</v>
      </c>
      <c r="E2423" s="491">
        <v>201505</v>
      </c>
      <c r="F2423" s="492">
        <v>3028.45</v>
      </c>
      <c r="G2423" s="490">
        <v>5</v>
      </c>
      <c r="H2423" s="493">
        <v>1.3083000000000001E-3</v>
      </c>
      <c r="I2423" s="492">
        <v>19.809999999999999</v>
      </c>
      <c r="J2423" s="492">
        <v>47.55</v>
      </c>
    </row>
    <row r="2424" spans="1:10" s="464" customFormat="1">
      <c r="A2424" s="490" t="s">
        <v>319</v>
      </c>
      <c r="B2424" s="491" t="s">
        <v>737</v>
      </c>
      <c r="C2424" s="491" t="s">
        <v>338</v>
      </c>
      <c r="D2424" s="490" t="s">
        <v>738</v>
      </c>
      <c r="E2424" s="491">
        <v>201506</v>
      </c>
      <c r="F2424" s="492">
        <v>45.89</v>
      </c>
      <c r="G2424" s="490">
        <v>4</v>
      </c>
      <c r="H2424" s="493">
        <v>1.3083000000000001E-3</v>
      </c>
      <c r="I2424" s="492">
        <v>0.24</v>
      </c>
      <c r="J2424" s="492">
        <v>0.72</v>
      </c>
    </row>
    <row r="2425" spans="1:10" s="464" customFormat="1">
      <c r="A2425" s="490" t="s">
        <v>319</v>
      </c>
      <c r="B2425" s="491" t="s">
        <v>739</v>
      </c>
      <c r="C2425" s="491" t="s">
        <v>338</v>
      </c>
      <c r="D2425" s="490" t="s">
        <v>740</v>
      </c>
      <c r="E2425" s="491">
        <v>201503</v>
      </c>
      <c r="F2425" s="492">
        <v>17.510000000000002</v>
      </c>
      <c r="G2425" s="490">
        <v>7</v>
      </c>
      <c r="H2425" s="493">
        <v>1.3083000000000001E-3</v>
      </c>
      <c r="I2425" s="492">
        <v>0.16</v>
      </c>
      <c r="J2425" s="492">
        <v>0.27</v>
      </c>
    </row>
    <row r="2426" spans="1:10" s="464" customFormat="1">
      <c r="A2426" s="490" t="s">
        <v>319</v>
      </c>
      <c r="B2426" s="491" t="s">
        <v>739</v>
      </c>
      <c r="C2426" s="491" t="s">
        <v>338</v>
      </c>
      <c r="D2426" s="490" t="s">
        <v>740</v>
      </c>
      <c r="E2426" s="491">
        <v>201504</v>
      </c>
      <c r="F2426" s="492">
        <v>-86.74</v>
      </c>
      <c r="G2426" s="490">
        <v>6</v>
      </c>
      <c r="H2426" s="493">
        <v>1.3083000000000001E-3</v>
      </c>
      <c r="I2426" s="492">
        <v>-0.68</v>
      </c>
      <c r="J2426" s="492">
        <v>-1.36</v>
      </c>
    </row>
    <row r="2427" spans="1:10" s="464" customFormat="1">
      <c r="A2427" s="490" t="s">
        <v>319</v>
      </c>
      <c r="B2427" s="491" t="s">
        <v>739</v>
      </c>
      <c r="C2427" s="491" t="s">
        <v>338</v>
      </c>
      <c r="D2427" s="490" t="s">
        <v>740</v>
      </c>
      <c r="E2427" s="491">
        <v>201505</v>
      </c>
      <c r="F2427" s="492">
        <v>-2.97</v>
      </c>
      <c r="G2427" s="490">
        <v>5</v>
      </c>
      <c r="H2427" s="493">
        <v>1.3083000000000001E-3</v>
      </c>
      <c r="I2427" s="492">
        <v>-0.02</v>
      </c>
      <c r="J2427" s="492">
        <v>-0.05</v>
      </c>
    </row>
    <row r="2428" spans="1:10" s="464" customFormat="1">
      <c r="A2428" s="490" t="s">
        <v>319</v>
      </c>
      <c r="B2428" s="491" t="s">
        <v>739</v>
      </c>
      <c r="C2428" s="491" t="s">
        <v>338</v>
      </c>
      <c r="D2428" s="490" t="s">
        <v>740</v>
      </c>
      <c r="E2428" s="491">
        <v>201506</v>
      </c>
      <c r="F2428" s="492">
        <v>2.2599999999999998</v>
      </c>
      <c r="G2428" s="490">
        <v>4</v>
      </c>
      <c r="H2428" s="493">
        <v>1.3083000000000001E-3</v>
      </c>
      <c r="I2428" s="492">
        <v>0.01</v>
      </c>
      <c r="J2428" s="492">
        <v>0.04</v>
      </c>
    </row>
    <row r="2429" spans="1:10" s="464" customFormat="1">
      <c r="A2429" s="490" t="s">
        <v>319</v>
      </c>
      <c r="B2429" s="491" t="s">
        <v>521</v>
      </c>
      <c r="C2429" s="491" t="s">
        <v>338</v>
      </c>
      <c r="D2429" s="490" t="s">
        <v>522</v>
      </c>
      <c r="E2429" s="491">
        <v>201503</v>
      </c>
      <c r="F2429" s="492">
        <v>-0.14000000000000001</v>
      </c>
      <c r="G2429" s="490">
        <v>7</v>
      </c>
      <c r="H2429" s="493">
        <v>1.3083000000000001E-3</v>
      </c>
      <c r="I2429" s="492">
        <v>0</v>
      </c>
      <c r="J2429" s="492">
        <v>0</v>
      </c>
    </row>
    <row r="2430" spans="1:10" s="464" customFormat="1">
      <c r="A2430" s="490" t="s">
        <v>319</v>
      </c>
      <c r="B2430" s="491" t="s">
        <v>521</v>
      </c>
      <c r="C2430" s="491" t="s">
        <v>338</v>
      </c>
      <c r="D2430" s="490" t="s">
        <v>522</v>
      </c>
      <c r="E2430" s="491">
        <v>201504</v>
      </c>
      <c r="F2430" s="492">
        <v>-0.11</v>
      </c>
      <c r="G2430" s="490">
        <v>6</v>
      </c>
      <c r="H2430" s="493">
        <v>1.3083000000000001E-3</v>
      </c>
      <c r="I2430" s="492">
        <v>0</v>
      </c>
      <c r="J2430" s="492">
        <v>0</v>
      </c>
    </row>
    <row r="2431" spans="1:10" s="464" customFormat="1">
      <c r="A2431" s="490" t="s">
        <v>319</v>
      </c>
      <c r="B2431" s="491" t="s">
        <v>521</v>
      </c>
      <c r="C2431" s="491" t="s">
        <v>338</v>
      </c>
      <c r="D2431" s="490" t="s">
        <v>522</v>
      </c>
      <c r="E2431" s="491">
        <v>201505</v>
      </c>
      <c r="F2431" s="492">
        <v>-0.05</v>
      </c>
      <c r="G2431" s="490">
        <v>5</v>
      </c>
      <c r="H2431" s="493">
        <v>1.3083000000000001E-3</v>
      </c>
      <c r="I2431" s="492">
        <v>0</v>
      </c>
      <c r="J2431" s="492">
        <v>0</v>
      </c>
    </row>
    <row r="2432" spans="1:10" s="464" customFormat="1">
      <c r="A2432" s="490" t="s">
        <v>319</v>
      </c>
      <c r="B2432" s="491" t="s">
        <v>521</v>
      </c>
      <c r="C2432" s="491" t="s">
        <v>338</v>
      </c>
      <c r="D2432" s="490" t="s">
        <v>522</v>
      </c>
      <c r="E2432" s="491">
        <v>201506</v>
      </c>
      <c r="F2432" s="492">
        <v>-0.03</v>
      </c>
      <c r="G2432" s="490">
        <v>4</v>
      </c>
      <c r="H2432" s="493">
        <v>1.3083000000000001E-3</v>
      </c>
      <c r="I2432" s="492">
        <v>0</v>
      </c>
      <c r="J2432" s="492">
        <v>0</v>
      </c>
    </row>
    <row r="2433" spans="1:10" s="464" customFormat="1">
      <c r="A2433" s="490" t="s">
        <v>319</v>
      </c>
      <c r="B2433" s="491" t="s">
        <v>572</v>
      </c>
      <c r="C2433" s="491" t="s">
        <v>338</v>
      </c>
      <c r="D2433" s="490" t="s">
        <v>573</v>
      </c>
      <c r="E2433" s="491">
        <v>201503</v>
      </c>
      <c r="F2433" s="492">
        <v>405.95</v>
      </c>
      <c r="G2433" s="490">
        <v>7</v>
      </c>
      <c r="H2433" s="493">
        <v>1.3083000000000001E-3</v>
      </c>
      <c r="I2433" s="492">
        <v>3.72</v>
      </c>
      <c r="J2433" s="492">
        <v>6.37</v>
      </c>
    </row>
    <row r="2434" spans="1:10" s="464" customFormat="1">
      <c r="A2434" s="490" t="s">
        <v>319</v>
      </c>
      <c r="B2434" s="491" t="s">
        <v>572</v>
      </c>
      <c r="C2434" s="491" t="s">
        <v>338</v>
      </c>
      <c r="D2434" s="490" t="s">
        <v>573</v>
      </c>
      <c r="E2434" s="491">
        <v>201504</v>
      </c>
      <c r="F2434" s="492">
        <v>-882.83</v>
      </c>
      <c r="G2434" s="490">
        <v>6</v>
      </c>
      <c r="H2434" s="493">
        <v>1.3083000000000001E-3</v>
      </c>
      <c r="I2434" s="492">
        <v>-6.93</v>
      </c>
      <c r="J2434" s="492">
        <v>-13.86</v>
      </c>
    </row>
    <row r="2435" spans="1:10" s="464" customFormat="1">
      <c r="A2435" s="490" t="s">
        <v>319</v>
      </c>
      <c r="B2435" s="491" t="s">
        <v>572</v>
      </c>
      <c r="C2435" s="491" t="s">
        <v>338</v>
      </c>
      <c r="D2435" s="490" t="s">
        <v>573</v>
      </c>
      <c r="E2435" s="491">
        <v>201505</v>
      </c>
      <c r="F2435" s="492">
        <v>-29.8</v>
      </c>
      <c r="G2435" s="490">
        <v>5</v>
      </c>
      <c r="H2435" s="493">
        <v>1.3083000000000001E-3</v>
      </c>
      <c r="I2435" s="492">
        <v>-0.19</v>
      </c>
      <c r="J2435" s="492">
        <v>-0.47</v>
      </c>
    </row>
    <row r="2436" spans="1:10" s="464" customFormat="1">
      <c r="A2436" s="490" t="s">
        <v>319</v>
      </c>
      <c r="B2436" s="491" t="s">
        <v>572</v>
      </c>
      <c r="C2436" s="491" t="s">
        <v>338</v>
      </c>
      <c r="D2436" s="490" t="s">
        <v>573</v>
      </c>
      <c r="E2436" s="491">
        <v>201506</v>
      </c>
      <c r="F2436" s="492">
        <v>18.75</v>
      </c>
      <c r="G2436" s="490">
        <v>4</v>
      </c>
      <c r="H2436" s="493">
        <v>1.3083000000000001E-3</v>
      </c>
      <c r="I2436" s="492">
        <v>0.1</v>
      </c>
      <c r="J2436" s="492">
        <v>0.28999999999999998</v>
      </c>
    </row>
    <row r="2437" spans="1:10" s="464" customFormat="1">
      <c r="A2437" s="490" t="s">
        <v>319</v>
      </c>
      <c r="B2437" s="491" t="s">
        <v>702</v>
      </c>
      <c r="C2437" s="491" t="s">
        <v>338</v>
      </c>
      <c r="D2437" s="490" t="s">
        <v>703</v>
      </c>
      <c r="E2437" s="491">
        <v>201503</v>
      </c>
      <c r="F2437" s="492">
        <v>9.51</v>
      </c>
      <c r="G2437" s="490">
        <v>7</v>
      </c>
      <c r="H2437" s="493">
        <v>1.3083000000000001E-3</v>
      </c>
      <c r="I2437" s="492">
        <v>0.09</v>
      </c>
      <c r="J2437" s="492">
        <v>0.15</v>
      </c>
    </row>
    <row r="2438" spans="1:10" s="464" customFormat="1">
      <c r="A2438" s="490" t="s">
        <v>319</v>
      </c>
      <c r="B2438" s="491" t="s">
        <v>702</v>
      </c>
      <c r="C2438" s="491" t="s">
        <v>338</v>
      </c>
      <c r="D2438" s="490" t="s">
        <v>703</v>
      </c>
      <c r="E2438" s="491">
        <v>201504</v>
      </c>
      <c r="F2438" s="492">
        <v>764.65</v>
      </c>
      <c r="G2438" s="490">
        <v>6</v>
      </c>
      <c r="H2438" s="493">
        <v>1.3083000000000001E-3</v>
      </c>
      <c r="I2438" s="492">
        <v>6</v>
      </c>
      <c r="J2438" s="492">
        <v>12</v>
      </c>
    </row>
    <row r="2439" spans="1:10" s="464" customFormat="1">
      <c r="A2439" s="490" t="s">
        <v>319</v>
      </c>
      <c r="B2439" s="491" t="s">
        <v>702</v>
      </c>
      <c r="C2439" s="491" t="s">
        <v>338</v>
      </c>
      <c r="D2439" s="490" t="s">
        <v>703</v>
      </c>
      <c r="E2439" s="491">
        <v>201505</v>
      </c>
      <c r="F2439" s="492">
        <v>-12.32</v>
      </c>
      <c r="G2439" s="490">
        <v>5</v>
      </c>
      <c r="H2439" s="493">
        <v>1.3083000000000001E-3</v>
      </c>
      <c r="I2439" s="492">
        <v>-0.08</v>
      </c>
      <c r="J2439" s="492">
        <v>-0.19</v>
      </c>
    </row>
    <row r="2440" spans="1:10" s="464" customFormat="1">
      <c r="A2440" s="490" t="s">
        <v>319</v>
      </c>
      <c r="B2440" s="491" t="s">
        <v>702</v>
      </c>
      <c r="C2440" s="491" t="s">
        <v>338</v>
      </c>
      <c r="D2440" s="490" t="s">
        <v>703</v>
      </c>
      <c r="E2440" s="491">
        <v>201506</v>
      </c>
      <c r="F2440" s="492">
        <v>1.89</v>
      </c>
      <c r="G2440" s="490">
        <v>4</v>
      </c>
      <c r="H2440" s="493">
        <v>1.3083000000000001E-3</v>
      </c>
      <c r="I2440" s="492">
        <v>0.01</v>
      </c>
      <c r="J2440" s="492">
        <v>0.03</v>
      </c>
    </row>
    <row r="2441" spans="1:10" s="464" customFormat="1">
      <c r="A2441" s="490" t="s">
        <v>319</v>
      </c>
      <c r="B2441" s="491" t="s">
        <v>523</v>
      </c>
      <c r="C2441" s="491" t="s">
        <v>338</v>
      </c>
      <c r="D2441" s="490" t="s">
        <v>524</v>
      </c>
      <c r="E2441" s="491">
        <v>201503</v>
      </c>
      <c r="F2441" s="492">
        <v>-10.57</v>
      </c>
      <c r="G2441" s="490">
        <v>7</v>
      </c>
      <c r="H2441" s="493">
        <v>1.3083000000000001E-3</v>
      </c>
      <c r="I2441" s="492">
        <v>-0.1</v>
      </c>
      <c r="J2441" s="492">
        <v>-0.17</v>
      </c>
    </row>
    <row r="2442" spans="1:10" s="464" customFormat="1">
      <c r="A2442" s="490" t="s">
        <v>319</v>
      </c>
      <c r="B2442" s="491" t="s">
        <v>523</v>
      </c>
      <c r="C2442" s="491" t="s">
        <v>338</v>
      </c>
      <c r="D2442" s="490" t="s">
        <v>524</v>
      </c>
      <c r="E2442" s="491">
        <v>201504</v>
      </c>
      <c r="F2442" s="492">
        <v>27.48</v>
      </c>
      <c r="G2442" s="490">
        <v>6</v>
      </c>
      <c r="H2442" s="493">
        <v>1.3083000000000001E-3</v>
      </c>
      <c r="I2442" s="492">
        <v>0.22</v>
      </c>
      <c r="J2442" s="492">
        <v>0.43</v>
      </c>
    </row>
    <row r="2443" spans="1:10" s="464" customFormat="1">
      <c r="A2443" s="490" t="s">
        <v>319</v>
      </c>
      <c r="B2443" s="491" t="s">
        <v>523</v>
      </c>
      <c r="C2443" s="491" t="s">
        <v>338</v>
      </c>
      <c r="D2443" s="490" t="s">
        <v>524</v>
      </c>
      <c r="E2443" s="491">
        <v>201505</v>
      </c>
      <c r="F2443" s="492">
        <v>2.46</v>
      </c>
      <c r="G2443" s="490">
        <v>5</v>
      </c>
      <c r="H2443" s="493">
        <v>1.3083000000000001E-3</v>
      </c>
      <c r="I2443" s="492">
        <v>0.02</v>
      </c>
      <c r="J2443" s="492">
        <v>0.04</v>
      </c>
    </row>
    <row r="2444" spans="1:10" s="464" customFormat="1">
      <c r="A2444" s="490" t="s">
        <v>319</v>
      </c>
      <c r="B2444" s="491" t="s">
        <v>523</v>
      </c>
      <c r="C2444" s="491" t="s">
        <v>338</v>
      </c>
      <c r="D2444" s="490" t="s">
        <v>524</v>
      </c>
      <c r="E2444" s="491">
        <v>201506</v>
      </c>
      <c r="F2444" s="492">
        <v>4</v>
      </c>
      <c r="G2444" s="490">
        <v>4</v>
      </c>
      <c r="H2444" s="493">
        <v>1.3083000000000001E-3</v>
      </c>
      <c r="I2444" s="492">
        <v>0.02</v>
      </c>
      <c r="J2444" s="492">
        <v>0.06</v>
      </c>
    </row>
    <row r="2445" spans="1:10" s="464" customFormat="1">
      <c r="A2445" s="490" t="s">
        <v>319</v>
      </c>
      <c r="B2445" s="491" t="s">
        <v>525</v>
      </c>
      <c r="C2445" s="491" t="s">
        <v>338</v>
      </c>
      <c r="D2445" s="490" t="s">
        <v>526</v>
      </c>
      <c r="E2445" s="491">
        <v>201503</v>
      </c>
      <c r="F2445" s="492">
        <v>-1.3</v>
      </c>
      <c r="G2445" s="490">
        <v>7</v>
      </c>
      <c r="H2445" s="493">
        <v>1.3083000000000001E-3</v>
      </c>
      <c r="I2445" s="492">
        <v>-0.01</v>
      </c>
      <c r="J2445" s="492">
        <v>-0.02</v>
      </c>
    </row>
    <row r="2446" spans="1:10" s="464" customFormat="1">
      <c r="A2446" s="490" t="s">
        <v>319</v>
      </c>
      <c r="B2446" s="491" t="s">
        <v>525</v>
      </c>
      <c r="C2446" s="491" t="s">
        <v>338</v>
      </c>
      <c r="D2446" s="490" t="s">
        <v>526</v>
      </c>
      <c r="E2446" s="491">
        <v>201504</v>
      </c>
      <c r="F2446" s="492">
        <v>2.67</v>
      </c>
      <c r="G2446" s="490">
        <v>6</v>
      </c>
      <c r="H2446" s="493">
        <v>1.3083000000000001E-3</v>
      </c>
      <c r="I2446" s="492">
        <v>0.02</v>
      </c>
      <c r="J2446" s="492">
        <v>0.04</v>
      </c>
    </row>
    <row r="2447" spans="1:10" s="464" customFormat="1">
      <c r="A2447" s="490" t="s">
        <v>319</v>
      </c>
      <c r="B2447" s="491" t="s">
        <v>525</v>
      </c>
      <c r="C2447" s="491" t="s">
        <v>338</v>
      </c>
      <c r="D2447" s="490" t="s">
        <v>526</v>
      </c>
      <c r="E2447" s="491">
        <v>201505</v>
      </c>
      <c r="F2447" s="492">
        <v>0.16</v>
      </c>
      <c r="G2447" s="490">
        <v>5</v>
      </c>
      <c r="H2447" s="493">
        <v>1.3083000000000001E-3</v>
      </c>
      <c r="I2447" s="492">
        <v>0</v>
      </c>
      <c r="J2447" s="492">
        <v>0</v>
      </c>
    </row>
    <row r="2448" spans="1:10" s="464" customFormat="1">
      <c r="A2448" s="490" t="s">
        <v>319</v>
      </c>
      <c r="B2448" s="491" t="s">
        <v>525</v>
      </c>
      <c r="C2448" s="491" t="s">
        <v>338</v>
      </c>
      <c r="D2448" s="490" t="s">
        <v>526</v>
      </c>
      <c r="E2448" s="491">
        <v>201506</v>
      </c>
      <c r="F2448" s="492">
        <v>0.38</v>
      </c>
      <c r="G2448" s="490">
        <v>4</v>
      </c>
      <c r="H2448" s="493">
        <v>1.3083000000000001E-3</v>
      </c>
      <c r="I2448" s="492">
        <v>0</v>
      </c>
      <c r="J2448" s="492">
        <v>0.01</v>
      </c>
    </row>
    <row r="2449" spans="1:10" s="464" customFormat="1">
      <c r="A2449" s="490" t="s">
        <v>319</v>
      </c>
      <c r="B2449" s="491" t="s">
        <v>483</v>
      </c>
      <c r="C2449" s="491" t="s">
        <v>338</v>
      </c>
      <c r="D2449" s="490" t="s">
        <v>484</v>
      </c>
      <c r="E2449" s="491">
        <v>201503</v>
      </c>
      <c r="F2449" s="492">
        <v>0.85</v>
      </c>
      <c r="G2449" s="490">
        <v>7</v>
      </c>
      <c r="H2449" s="493">
        <v>1.3083000000000001E-3</v>
      </c>
      <c r="I2449" s="492">
        <v>0.01</v>
      </c>
      <c r="J2449" s="492">
        <v>0.01</v>
      </c>
    </row>
    <row r="2450" spans="1:10" s="464" customFormat="1">
      <c r="A2450" s="490" t="s">
        <v>319</v>
      </c>
      <c r="B2450" s="491" t="s">
        <v>483</v>
      </c>
      <c r="C2450" s="491" t="s">
        <v>338</v>
      </c>
      <c r="D2450" s="490" t="s">
        <v>484</v>
      </c>
      <c r="E2450" s="491">
        <v>201504</v>
      </c>
      <c r="F2450" s="492">
        <v>1.95</v>
      </c>
      <c r="G2450" s="490">
        <v>6</v>
      </c>
      <c r="H2450" s="493">
        <v>1.3083000000000001E-3</v>
      </c>
      <c r="I2450" s="492">
        <v>0.02</v>
      </c>
      <c r="J2450" s="492">
        <v>0.03</v>
      </c>
    </row>
    <row r="2451" spans="1:10" s="464" customFormat="1">
      <c r="A2451" s="490" t="s">
        <v>319</v>
      </c>
      <c r="B2451" s="491" t="s">
        <v>483</v>
      </c>
      <c r="C2451" s="491" t="s">
        <v>338</v>
      </c>
      <c r="D2451" s="490" t="s">
        <v>484</v>
      </c>
      <c r="E2451" s="491">
        <v>201505</v>
      </c>
      <c r="F2451" s="492">
        <v>0.01</v>
      </c>
      <c r="G2451" s="490">
        <v>5</v>
      </c>
      <c r="H2451" s="493">
        <v>1.3083000000000001E-3</v>
      </c>
      <c r="I2451" s="492">
        <v>0</v>
      </c>
      <c r="J2451" s="492">
        <v>0</v>
      </c>
    </row>
    <row r="2452" spans="1:10" s="464" customFormat="1">
      <c r="A2452" s="490" t="s">
        <v>319</v>
      </c>
      <c r="B2452" s="491" t="s">
        <v>483</v>
      </c>
      <c r="C2452" s="491" t="s">
        <v>338</v>
      </c>
      <c r="D2452" s="490" t="s">
        <v>484</v>
      </c>
      <c r="E2452" s="491">
        <v>201506</v>
      </c>
      <c r="F2452" s="492">
        <v>-0.21</v>
      </c>
      <c r="G2452" s="490">
        <v>4</v>
      </c>
      <c r="H2452" s="493">
        <v>1.3083000000000001E-3</v>
      </c>
      <c r="I2452" s="492">
        <v>0</v>
      </c>
      <c r="J2452" s="492">
        <v>0</v>
      </c>
    </row>
    <row r="2453" spans="1:10" s="464" customFormat="1">
      <c r="A2453" s="490" t="s">
        <v>319</v>
      </c>
      <c r="B2453" s="491" t="s">
        <v>530</v>
      </c>
      <c r="C2453" s="491" t="s">
        <v>338</v>
      </c>
      <c r="D2453" s="490" t="s">
        <v>531</v>
      </c>
      <c r="E2453" s="491">
        <v>201503</v>
      </c>
      <c r="F2453" s="492">
        <v>-4.51</v>
      </c>
      <c r="G2453" s="490">
        <v>7</v>
      </c>
      <c r="H2453" s="493">
        <v>1.3083000000000001E-3</v>
      </c>
      <c r="I2453" s="492">
        <v>-0.04</v>
      </c>
      <c r="J2453" s="492">
        <v>-7.0000000000000007E-2</v>
      </c>
    </row>
    <row r="2454" spans="1:10" s="464" customFormat="1">
      <c r="A2454" s="490" t="s">
        <v>319</v>
      </c>
      <c r="B2454" s="491" t="s">
        <v>530</v>
      </c>
      <c r="C2454" s="491" t="s">
        <v>338</v>
      </c>
      <c r="D2454" s="490" t="s">
        <v>531</v>
      </c>
      <c r="E2454" s="491">
        <v>201504</v>
      </c>
      <c r="F2454" s="492">
        <v>12.54</v>
      </c>
      <c r="G2454" s="490">
        <v>6</v>
      </c>
      <c r="H2454" s="493">
        <v>1.3083000000000001E-3</v>
      </c>
      <c r="I2454" s="492">
        <v>0.1</v>
      </c>
      <c r="J2454" s="492">
        <v>0.2</v>
      </c>
    </row>
    <row r="2455" spans="1:10" s="464" customFormat="1">
      <c r="A2455" s="490" t="s">
        <v>319</v>
      </c>
      <c r="B2455" s="491" t="s">
        <v>530</v>
      </c>
      <c r="C2455" s="491" t="s">
        <v>338</v>
      </c>
      <c r="D2455" s="490" t="s">
        <v>531</v>
      </c>
      <c r="E2455" s="491">
        <v>201505</v>
      </c>
      <c r="F2455" s="492">
        <v>1.18</v>
      </c>
      <c r="G2455" s="490">
        <v>5</v>
      </c>
      <c r="H2455" s="493">
        <v>1.3083000000000001E-3</v>
      </c>
      <c r="I2455" s="492">
        <v>0.01</v>
      </c>
      <c r="J2455" s="492">
        <v>0.02</v>
      </c>
    </row>
    <row r="2456" spans="1:10" s="464" customFormat="1">
      <c r="A2456" s="490" t="s">
        <v>319</v>
      </c>
      <c r="B2456" s="491" t="s">
        <v>530</v>
      </c>
      <c r="C2456" s="491" t="s">
        <v>338</v>
      </c>
      <c r="D2456" s="490" t="s">
        <v>531</v>
      </c>
      <c r="E2456" s="491">
        <v>201506</v>
      </c>
      <c r="F2456" s="492">
        <v>1.86</v>
      </c>
      <c r="G2456" s="490">
        <v>4</v>
      </c>
      <c r="H2456" s="493">
        <v>1.3083000000000001E-3</v>
      </c>
      <c r="I2456" s="492">
        <v>0.01</v>
      </c>
      <c r="J2456" s="492">
        <v>0.03</v>
      </c>
    </row>
    <row r="2457" spans="1:10" s="464" customFormat="1">
      <c r="A2457" s="490" t="s">
        <v>319</v>
      </c>
      <c r="B2457" s="491" t="s">
        <v>532</v>
      </c>
      <c r="C2457" s="491" t="s">
        <v>338</v>
      </c>
      <c r="D2457" s="490" t="s">
        <v>533</v>
      </c>
      <c r="E2457" s="491">
        <v>201503</v>
      </c>
      <c r="F2457" s="492">
        <v>-18.84</v>
      </c>
      <c r="G2457" s="490">
        <v>7</v>
      </c>
      <c r="H2457" s="493">
        <v>1.3083000000000001E-3</v>
      </c>
      <c r="I2457" s="492">
        <v>-0.17</v>
      </c>
      <c r="J2457" s="492">
        <v>-0.3</v>
      </c>
    </row>
    <row r="2458" spans="1:10" s="464" customFormat="1">
      <c r="A2458" s="490" t="s">
        <v>319</v>
      </c>
      <c r="B2458" s="491" t="s">
        <v>532</v>
      </c>
      <c r="C2458" s="491" t="s">
        <v>338</v>
      </c>
      <c r="D2458" s="490" t="s">
        <v>533</v>
      </c>
      <c r="E2458" s="491">
        <v>201504</v>
      </c>
      <c r="F2458" s="492">
        <v>49.35</v>
      </c>
      <c r="G2458" s="490">
        <v>6</v>
      </c>
      <c r="H2458" s="493">
        <v>1.3083000000000001E-3</v>
      </c>
      <c r="I2458" s="492">
        <v>0.39</v>
      </c>
      <c r="J2458" s="492">
        <v>0.77</v>
      </c>
    </row>
    <row r="2459" spans="1:10" s="464" customFormat="1">
      <c r="A2459" s="490" t="s">
        <v>319</v>
      </c>
      <c r="B2459" s="491" t="s">
        <v>532</v>
      </c>
      <c r="C2459" s="491" t="s">
        <v>338</v>
      </c>
      <c r="D2459" s="490" t="s">
        <v>533</v>
      </c>
      <c r="E2459" s="491">
        <v>201505</v>
      </c>
      <c r="F2459" s="492">
        <v>4.5</v>
      </c>
      <c r="G2459" s="490">
        <v>5</v>
      </c>
      <c r="H2459" s="493">
        <v>1.3083000000000001E-3</v>
      </c>
      <c r="I2459" s="492">
        <v>0.03</v>
      </c>
      <c r="J2459" s="492">
        <v>7.0000000000000007E-2</v>
      </c>
    </row>
    <row r="2460" spans="1:10" s="464" customFormat="1">
      <c r="A2460" s="490" t="s">
        <v>319</v>
      </c>
      <c r="B2460" s="491" t="s">
        <v>532</v>
      </c>
      <c r="C2460" s="491" t="s">
        <v>338</v>
      </c>
      <c r="D2460" s="490" t="s">
        <v>533</v>
      </c>
      <c r="E2460" s="491">
        <v>201506</v>
      </c>
      <c r="F2460" s="492">
        <v>7.25</v>
      </c>
      <c r="G2460" s="490">
        <v>4</v>
      </c>
      <c r="H2460" s="493">
        <v>1.3083000000000001E-3</v>
      </c>
      <c r="I2460" s="492">
        <v>0.04</v>
      </c>
      <c r="J2460" s="492">
        <v>0.11</v>
      </c>
    </row>
    <row r="2461" spans="1:10" s="464" customFormat="1">
      <c r="A2461" s="490" t="s">
        <v>319</v>
      </c>
      <c r="B2461" s="491" t="s">
        <v>538</v>
      </c>
      <c r="C2461" s="491" t="s">
        <v>338</v>
      </c>
      <c r="D2461" s="490" t="s">
        <v>539</v>
      </c>
      <c r="E2461" s="491">
        <v>201503</v>
      </c>
      <c r="F2461" s="492">
        <v>0.02</v>
      </c>
      <c r="G2461" s="490">
        <v>7</v>
      </c>
      <c r="H2461" s="493">
        <v>1.3083000000000001E-3</v>
      </c>
      <c r="I2461" s="492">
        <v>0</v>
      </c>
      <c r="J2461" s="492">
        <v>0</v>
      </c>
    </row>
    <row r="2462" spans="1:10" s="464" customFormat="1">
      <c r="A2462" s="490" t="s">
        <v>319</v>
      </c>
      <c r="B2462" s="491" t="s">
        <v>538</v>
      </c>
      <c r="C2462" s="491" t="s">
        <v>338</v>
      </c>
      <c r="D2462" s="490" t="s">
        <v>539</v>
      </c>
      <c r="E2462" s="491">
        <v>201504</v>
      </c>
      <c r="F2462" s="492">
        <v>0.01</v>
      </c>
      <c r="G2462" s="490">
        <v>6</v>
      </c>
      <c r="H2462" s="493">
        <v>1.3083000000000001E-3</v>
      </c>
      <c r="I2462" s="492">
        <v>0</v>
      </c>
      <c r="J2462" s="492">
        <v>0</v>
      </c>
    </row>
    <row r="2463" spans="1:10" s="464" customFormat="1">
      <c r="A2463" s="490" t="s">
        <v>319</v>
      </c>
      <c r="B2463" s="491" t="s">
        <v>538</v>
      </c>
      <c r="C2463" s="491" t="s">
        <v>338</v>
      </c>
      <c r="D2463" s="490" t="s">
        <v>539</v>
      </c>
      <c r="E2463" s="491">
        <v>201506</v>
      </c>
      <c r="F2463" s="492">
        <v>0.01</v>
      </c>
      <c r="G2463" s="490">
        <v>4</v>
      </c>
      <c r="H2463" s="493">
        <v>1.3083000000000001E-3</v>
      </c>
      <c r="I2463" s="492">
        <v>0</v>
      </c>
      <c r="J2463" s="492">
        <v>0</v>
      </c>
    </row>
    <row r="2464" spans="1:10" s="464" customFormat="1">
      <c r="A2464" s="490" t="s">
        <v>319</v>
      </c>
      <c r="B2464" s="491" t="s">
        <v>542</v>
      </c>
      <c r="C2464" s="491" t="s">
        <v>338</v>
      </c>
      <c r="D2464" s="490" t="s">
        <v>543</v>
      </c>
      <c r="E2464" s="491">
        <v>201503</v>
      </c>
      <c r="F2464" s="492">
        <v>-1.86</v>
      </c>
      <c r="G2464" s="490">
        <v>7</v>
      </c>
      <c r="H2464" s="493">
        <v>1.3083000000000001E-3</v>
      </c>
      <c r="I2464" s="492">
        <v>-0.02</v>
      </c>
      <c r="J2464" s="492">
        <v>-0.03</v>
      </c>
    </row>
    <row r="2465" spans="1:10" s="464" customFormat="1">
      <c r="A2465" s="490" t="s">
        <v>319</v>
      </c>
      <c r="B2465" s="491" t="s">
        <v>542</v>
      </c>
      <c r="C2465" s="491" t="s">
        <v>338</v>
      </c>
      <c r="D2465" s="490" t="s">
        <v>543</v>
      </c>
      <c r="E2465" s="491">
        <v>201504</v>
      </c>
      <c r="F2465" s="492">
        <v>4.6399999999999997</v>
      </c>
      <c r="G2465" s="490">
        <v>6</v>
      </c>
      <c r="H2465" s="493">
        <v>1.3083000000000001E-3</v>
      </c>
      <c r="I2465" s="492">
        <v>0.04</v>
      </c>
      <c r="J2465" s="492">
        <v>7.0000000000000007E-2</v>
      </c>
    </row>
    <row r="2466" spans="1:10" s="464" customFormat="1">
      <c r="A2466" s="490" t="s">
        <v>319</v>
      </c>
      <c r="B2466" s="491" t="s">
        <v>542</v>
      </c>
      <c r="C2466" s="491" t="s">
        <v>338</v>
      </c>
      <c r="D2466" s="490" t="s">
        <v>543</v>
      </c>
      <c r="E2466" s="491">
        <v>201505</v>
      </c>
      <c r="F2466" s="492">
        <v>0.39</v>
      </c>
      <c r="G2466" s="490">
        <v>5</v>
      </c>
      <c r="H2466" s="493">
        <v>1.3083000000000001E-3</v>
      </c>
      <c r="I2466" s="492">
        <v>0</v>
      </c>
      <c r="J2466" s="492">
        <v>0.01</v>
      </c>
    </row>
    <row r="2467" spans="1:10" s="464" customFormat="1">
      <c r="A2467" s="490" t="s">
        <v>319</v>
      </c>
      <c r="B2467" s="491" t="s">
        <v>542</v>
      </c>
      <c r="C2467" s="491" t="s">
        <v>338</v>
      </c>
      <c r="D2467" s="490" t="s">
        <v>543</v>
      </c>
      <c r="E2467" s="491">
        <v>201506</v>
      </c>
      <c r="F2467" s="492">
        <v>0.67</v>
      </c>
      <c r="G2467" s="490">
        <v>4</v>
      </c>
      <c r="H2467" s="493">
        <v>1.3083000000000001E-3</v>
      </c>
      <c r="I2467" s="492">
        <v>0</v>
      </c>
      <c r="J2467" s="492">
        <v>0.01</v>
      </c>
    </row>
    <row r="2468" spans="1:10" s="464" customFormat="1">
      <c r="A2468" s="490" t="s">
        <v>319</v>
      </c>
      <c r="B2468" s="491" t="s">
        <v>544</v>
      </c>
      <c r="C2468" s="491" t="s">
        <v>338</v>
      </c>
      <c r="D2468" s="490" t="s">
        <v>545</v>
      </c>
      <c r="E2468" s="491">
        <v>201503</v>
      </c>
      <c r="F2468" s="492">
        <v>3.94</v>
      </c>
      <c r="G2468" s="490">
        <v>7</v>
      </c>
      <c r="H2468" s="493">
        <v>1.3083000000000001E-3</v>
      </c>
      <c r="I2468" s="492">
        <v>0.04</v>
      </c>
      <c r="J2468" s="492">
        <v>0.06</v>
      </c>
    </row>
    <row r="2469" spans="1:10" s="464" customFormat="1">
      <c r="A2469" s="490" t="s">
        <v>319</v>
      </c>
      <c r="B2469" s="491" t="s">
        <v>544</v>
      </c>
      <c r="C2469" s="491" t="s">
        <v>338</v>
      </c>
      <c r="D2469" s="490" t="s">
        <v>545</v>
      </c>
      <c r="E2469" s="491">
        <v>201504</v>
      </c>
      <c r="F2469" s="492">
        <v>-14.16</v>
      </c>
      <c r="G2469" s="490">
        <v>6</v>
      </c>
      <c r="H2469" s="493">
        <v>1.3083000000000001E-3</v>
      </c>
      <c r="I2469" s="492">
        <v>-0.11</v>
      </c>
      <c r="J2469" s="492">
        <v>-0.22</v>
      </c>
    </row>
    <row r="2470" spans="1:10" s="464" customFormat="1">
      <c r="A2470" s="490" t="s">
        <v>319</v>
      </c>
      <c r="B2470" s="491" t="s">
        <v>544</v>
      </c>
      <c r="C2470" s="491" t="s">
        <v>338</v>
      </c>
      <c r="D2470" s="490" t="s">
        <v>545</v>
      </c>
      <c r="E2470" s="491">
        <v>201505</v>
      </c>
      <c r="F2470" s="492">
        <v>-0.34</v>
      </c>
      <c r="G2470" s="490">
        <v>5</v>
      </c>
      <c r="H2470" s="493">
        <v>1.3083000000000001E-3</v>
      </c>
      <c r="I2470" s="492">
        <v>0</v>
      </c>
      <c r="J2470" s="492">
        <v>-0.01</v>
      </c>
    </row>
    <row r="2471" spans="1:10" s="464" customFormat="1">
      <c r="A2471" s="490" t="s">
        <v>319</v>
      </c>
      <c r="B2471" s="491" t="s">
        <v>544</v>
      </c>
      <c r="C2471" s="491" t="s">
        <v>338</v>
      </c>
      <c r="D2471" s="490" t="s">
        <v>545</v>
      </c>
      <c r="E2471" s="491">
        <v>201506</v>
      </c>
      <c r="F2471" s="492">
        <v>1.97</v>
      </c>
      <c r="G2471" s="490">
        <v>4</v>
      </c>
      <c r="H2471" s="493">
        <v>1.3083000000000001E-3</v>
      </c>
      <c r="I2471" s="492">
        <v>0.01</v>
      </c>
      <c r="J2471" s="492">
        <v>0.03</v>
      </c>
    </row>
    <row r="2472" spans="1:10" s="464" customFormat="1">
      <c r="A2472" s="490" t="s">
        <v>319</v>
      </c>
      <c r="B2472" s="491" t="s">
        <v>741</v>
      </c>
      <c r="C2472" s="491" t="s">
        <v>338</v>
      </c>
      <c r="D2472" s="490" t="s">
        <v>742</v>
      </c>
      <c r="E2472" s="491">
        <v>201503</v>
      </c>
      <c r="F2472" s="492">
        <v>448.63</v>
      </c>
      <c r="G2472" s="490">
        <v>7</v>
      </c>
      <c r="H2472" s="493">
        <v>1.3083000000000001E-3</v>
      </c>
      <c r="I2472" s="492">
        <v>4.1100000000000003</v>
      </c>
      <c r="J2472" s="492">
        <v>7.04</v>
      </c>
    </row>
    <row r="2473" spans="1:10" s="464" customFormat="1">
      <c r="A2473" s="490" t="s">
        <v>319</v>
      </c>
      <c r="B2473" s="491" t="s">
        <v>741</v>
      </c>
      <c r="C2473" s="491" t="s">
        <v>338</v>
      </c>
      <c r="D2473" s="490" t="s">
        <v>742</v>
      </c>
      <c r="E2473" s="491">
        <v>201504</v>
      </c>
      <c r="F2473" s="492">
        <v>-1837.33</v>
      </c>
      <c r="G2473" s="490">
        <v>6</v>
      </c>
      <c r="H2473" s="493">
        <v>1.3083000000000001E-3</v>
      </c>
      <c r="I2473" s="492">
        <v>-14.42</v>
      </c>
      <c r="J2473" s="492">
        <v>-28.85</v>
      </c>
    </row>
    <row r="2474" spans="1:10" s="464" customFormat="1">
      <c r="A2474" s="490" t="s">
        <v>319</v>
      </c>
      <c r="B2474" s="491" t="s">
        <v>741</v>
      </c>
      <c r="C2474" s="491" t="s">
        <v>338</v>
      </c>
      <c r="D2474" s="490" t="s">
        <v>742</v>
      </c>
      <c r="E2474" s="491">
        <v>201505</v>
      </c>
      <c r="F2474" s="492">
        <v>1452.86</v>
      </c>
      <c r="G2474" s="490">
        <v>5</v>
      </c>
      <c r="H2474" s="493">
        <v>1.3083000000000001E-3</v>
      </c>
      <c r="I2474" s="492">
        <v>9.5</v>
      </c>
      <c r="J2474" s="492">
        <v>22.81</v>
      </c>
    </row>
    <row r="2475" spans="1:10" s="464" customFormat="1">
      <c r="A2475" s="490" t="s">
        <v>319</v>
      </c>
      <c r="B2475" s="491" t="s">
        <v>741</v>
      </c>
      <c r="C2475" s="491" t="s">
        <v>338</v>
      </c>
      <c r="D2475" s="490" t="s">
        <v>742</v>
      </c>
      <c r="E2475" s="491">
        <v>201506</v>
      </c>
      <c r="F2475" s="492">
        <v>35.590000000000003</v>
      </c>
      <c r="G2475" s="490">
        <v>4</v>
      </c>
      <c r="H2475" s="493">
        <v>1.3083000000000001E-3</v>
      </c>
      <c r="I2475" s="492">
        <v>0.19</v>
      </c>
      <c r="J2475" s="492">
        <v>0.56000000000000005</v>
      </c>
    </row>
    <row r="2476" spans="1:10" s="464" customFormat="1">
      <c r="A2476" s="490" t="s">
        <v>319</v>
      </c>
      <c r="B2476" s="491" t="s">
        <v>704</v>
      </c>
      <c r="C2476" s="491" t="s">
        <v>338</v>
      </c>
      <c r="D2476" s="490" t="s">
        <v>705</v>
      </c>
      <c r="E2476" s="491">
        <v>201503</v>
      </c>
      <c r="F2476" s="492">
        <v>270.91000000000003</v>
      </c>
      <c r="G2476" s="490">
        <v>7</v>
      </c>
      <c r="H2476" s="493">
        <v>1.3083000000000001E-3</v>
      </c>
      <c r="I2476" s="492">
        <v>2.48</v>
      </c>
      <c r="J2476" s="492">
        <v>4.25</v>
      </c>
    </row>
    <row r="2477" spans="1:10" s="464" customFormat="1">
      <c r="A2477" s="490" t="s">
        <v>319</v>
      </c>
      <c r="B2477" s="491" t="s">
        <v>704</v>
      </c>
      <c r="C2477" s="491" t="s">
        <v>338</v>
      </c>
      <c r="D2477" s="490" t="s">
        <v>705</v>
      </c>
      <c r="E2477" s="491">
        <v>201504</v>
      </c>
      <c r="F2477" s="492">
        <v>652.41999999999996</v>
      </c>
      <c r="G2477" s="490">
        <v>6</v>
      </c>
      <c r="H2477" s="493">
        <v>1.3083000000000001E-3</v>
      </c>
      <c r="I2477" s="492">
        <v>5.12</v>
      </c>
      <c r="J2477" s="492">
        <v>10.24</v>
      </c>
    </row>
    <row r="2478" spans="1:10" s="464" customFormat="1">
      <c r="A2478" s="490" t="s">
        <v>319</v>
      </c>
      <c r="B2478" s="491" t="s">
        <v>704</v>
      </c>
      <c r="C2478" s="491" t="s">
        <v>338</v>
      </c>
      <c r="D2478" s="490" t="s">
        <v>705</v>
      </c>
      <c r="E2478" s="491">
        <v>201505</v>
      </c>
      <c r="F2478" s="492">
        <v>-12.65</v>
      </c>
      <c r="G2478" s="490">
        <v>5</v>
      </c>
      <c r="H2478" s="493">
        <v>1.3083000000000001E-3</v>
      </c>
      <c r="I2478" s="492">
        <v>-0.08</v>
      </c>
      <c r="J2478" s="492">
        <v>-0.2</v>
      </c>
    </row>
    <row r="2479" spans="1:10" s="464" customFormat="1">
      <c r="A2479" s="490" t="s">
        <v>319</v>
      </c>
      <c r="B2479" s="491" t="s">
        <v>704</v>
      </c>
      <c r="C2479" s="491" t="s">
        <v>338</v>
      </c>
      <c r="D2479" s="490" t="s">
        <v>705</v>
      </c>
      <c r="E2479" s="491">
        <v>201506</v>
      </c>
      <c r="F2479" s="492">
        <v>28.73</v>
      </c>
      <c r="G2479" s="490">
        <v>4</v>
      </c>
      <c r="H2479" s="493">
        <v>1.3083000000000001E-3</v>
      </c>
      <c r="I2479" s="492">
        <v>0.15</v>
      </c>
      <c r="J2479" s="492">
        <v>0.45</v>
      </c>
    </row>
    <row r="2480" spans="1:10" s="464" customFormat="1">
      <c r="A2480" s="490" t="s">
        <v>319</v>
      </c>
      <c r="B2480" s="491" t="s">
        <v>743</v>
      </c>
      <c r="C2480" s="491" t="s">
        <v>338</v>
      </c>
      <c r="D2480" s="490" t="s">
        <v>744</v>
      </c>
      <c r="E2480" s="491">
        <v>201503</v>
      </c>
      <c r="F2480" s="492">
        <v>222.11</v>
      </c>
      <c r="G2480" s="490">
        <v>7</v>
      </c>
      <c r="H2480" s="493">
        <v>1.3083000000000001E-3</v>
      </c>
      <c r="I2480" s="492">
        <v>2.0299999999999998</v>
      </c>
      <c r="J2480" s="492">
        <v>3.49</v>
      </c>
    </row>
    <row r="2481" spans="1:10" s="464" customFormat="1">
      <c r="A2481" s="490" t="s">
        <v>319</v>
      </c>
      <c r="B2481" s="491" t="s">
        <v>743</v>
      </c>
      <c r="C2481" s="491" t="s">
        <v>338</v>
      </c>
      <c r="D2481" s="490" t="s">
        <v>744</v>
      </c>
      <c r="E2481" s="491">
        <v>201504</v>
      </c>
      <c r="F2481" s="492">
        <v>-1305.42</v>
      </c>
      <c r="G2481" s="490">
        <v>6</v>
      </c>
      <c r="H2481" s="493">
        <v>1.3083000000000001E-3</v>
      </c>
      <c r="I2481" s="492">
        <v>-10.25</v>
      </c>
      <c r="J2481" s="492">
        <v>-20.49</v>
      </c>
    </row>
    <row r="2482" spans="1:10" s="464" customFormat="1">
      <c r="A2482" s="490" t="s">
        <v>319</v>
      </c>
      <c r="B2482" s="491" t="s">
        <v>743</v>
      </c>
      <c r="C2482" s="491" t="s">
        <v>338</v>
      </c>
      <c r="D2482" s="490" t="s">
        <v>744</v>
      </c>
      <c r="E2482" s="491">
        <v>201505</v>
      </c>
      <c r="F2482" s="492">
        <v>-43.65</v>
      </c>
      <c r="G2482" s="490">
        <v>5</v>
      </c>
      <c r="H2482" s="493">
        <v>1.3083000000000001E-3</v>
      </c>
      <c r="I2482" s="492">
        <v>-0.28999999999999998</v>
      </c>
      <c r="J2482" s="492">
        <v>-0.69</v>
      </c>
    </row>
    <row r="2483" spans="1:10" s="464" customFormat="1">
      <c r="A2483" s="490" t="s">
        <v>319</v>
      </c>
      <c r="B2483" s="491" t="s">
        <v>743</v>
      </c>
      <c r="C2483" s="491" t="s">
        <v>338</v>
      </c>
      <c r="D2483" s="490" t="s">
        <v>744</v>
      </c>
      <c r="E2483" s="491">
        <v>201506</v>
      </c>
      <c r="F2483" s="492">
        <v>25.18</v>
      </c>
      <c r="G2483" s="490">
        <v>4</v>
      </c>
      <c r="H2483" s="493">
        <v>1.3083000000000001E-3</v>
      </c>
      <c r="I2483" s="492">
        <v>0.13</v>
      </c>
      <c r="J2483" s="492">
        <v>0.4</v>
      </c>
    </row>
    <row r="2484" spans="1:10" s="464" customFormat="1">
      <c r="A2484" s="490" t="s">
        <v>319</v>
      </c>
      <c r="B2484" s="491" t="s">
        <v>747</v>
      </c>
      <c r="C2484" s="491" t="s">
        <v>338</v>
      </c>
      <c r="D2484" s="490" t="s">
        <v>748</v>
      </c>
      <c r="E2484" s="491">
        <v>201503</v>
      </c>
      <c r="F2484" s="492">
        <v>-656.32</v>
      </c>
      <c r="G2484" s="490">
        <v>7</v>
      </c>
      <c r="H2484" s="493">
        <v>1.3083000000000001E-3</v>
      </c>
      <c r="I2484" s="492">
        <v>-6.01</v>
      </c>
      <c r="J2484" s="492">
        <v>-10.3</v>
      </c>
    </row>
    <row r="2485" spans="1:10" s="464" customFormat="1">
      <c r="A2485" s="490" t="s">
        <v>319</v>
      </c>
      <c r="B2485" s="491" t="s">
        <v>747</v>
      </c>
      <c r="C2485" s="491" t="s">
        <v>338</v>
      </c>
      <c r="D2485" s="490" t="s">
        <v>748</v>
      </c>
      <c r="E2485" s="491">
        <v>201504</v>
      </c>
      <c r="F2485" s="492">
        <v>-12248.98</v>
      </c>
      <c r="G2485" s="490">
        <v>6</v>
      </c>
      <c r="H2485" s="493">
        <v>1.3083000000000001E-3</v>
      </c>
      <c r="I2485" s="492">
        <v>-96.15</v>
      </c>
      <c r="J2485" s="492">
        <v>-192.3</v>
      </c>
    </row>
    <row r="2486" spans="1:10" s="464" customFormat="1">
      <c r="A2486" s="490" t="s">
        <v>319</v>
      </c>
      <c r="B2486" s="491" t="s">
        <v>747</v>
      </c>
      <c r="C2486" s="491" t="s">
        <v>338</v>
      </c>
      <c r="D2486" s="490" t="s">
        <v>748</v>
      </c>
      <c r="E2486" s="491">
        <v>201505</v>
      </c>
      <c r="F2486" s="492">
        <v>3252.38</v>
      </c>
      <c r="G2486" s="490">
        <v>5</v>
      </c>
      <c r="H2486" s="493">
        <v>1.3083000000000001E-3</v>
      </c>
      <c r="I2486" s="492">
        <v>21.28</v>
      </c>
      <c r="J2486" s="492">
        <v>51.06</v>
      </c>
    </row>
    <row r="2487" spans="1:10" s="464" customFormat="1">
      <c r="A2487" s="490" t="s">
        <v>319</v>
      </c>
      <c r="B2487" s="491" t="s">
        <v>747</v>
      </c>
      <c r="C2487" s="491" t="s">
        <v>338</v>
      </c>
      <c r="D2487" s="490" t="s">
        <v>748</v>
      </c>
      <c r="E2487" s="491">
        <v>201506</v>
      </c>
      <c r="F2487" s="492">
        <v>152.78</v>
      </c>
      <c r="G2487" s="490">
        <v>4</v>
      </c>
      <c r="H2487" s="493">
        <v>1.3083000000000001E-3</v>
      </c>
      <c r="I2487" s="492">
        <v>0.8</v>
      </c>
      <c r="J2487" s="492">
        <v>2.4</v>
      </c>
    </row>
    <row r="2488" spans="1:10" s="464" customFormat="1">
      <c r="A2488" s="490" t="s">
        <v>319</v>
      </c>
      <c r="B2488" s="491" t="s">
        <v>825</v>
      </c>
      <c r="C2488" s="489" t="s">
        <v>338</v>
      </c>
      <c r="D2488" s="490" t="s">
        <v>826</v>
      </c>
      <c r="E2488" s="491">
        <v>201506</v>
      </c>
      <c r="F2488" s="492">
        <v>110152.64</v>
      </c>
      <c r="G2488" s="490">
        <v>4</v>
      </c>
      <c r="H2488" s="493">
        <v>1.3083000000000001E-3</v>
      </c>
      <c r="I2488" s="492">
        <v>576.45000000000005</v>
      </c>
      <c r="J2488" s="492">
        <v>1729.35</v>
      </c>
    </row>
    <row r="2489" spans="1:10" s="464" customFormat="1">
      <c r="A2489" s="490" t="s">
        <v>326</v>
      </c>
      <c r="B2489" s="491" t="s">
        <v>782</v>
      </c>
      <c r="C2489" s="489" t="s">
        <v>340</v>
      </c>
      <c r="D2489" s="490" t="s">
        <v>783</v>
      </c>
      <c r="E2489" s="491">
        <v>201506</v>
      </c>
      <c r="F2489" s="492">
        <v>3306.58</v>
      </c>
      <c r="G2489" s="490">
        <v>4</v>
      </c>
      <c r="H2489" s="493">
        <v>1.1999999999999999E-3</v>
      </c>
      <c r="I2489" s="492">
        <v>15.87</v>
      </c>
      <c r="J2489" s="492">
        <v>47.61</v>
      </c>
    </row>
    <row r="2490" spans="1:10" s="464" customFormat="1">
      <c r="A2490" s="490" t="s">
        <v>319</v>
      </c>
      <c r="B2490" s="491" t="s">
        <v>784</v>
      </c>
      <c r="C2490" s="489" t="s">
        <v>340</v>
      </c>
      <c r="D2490" s="490" t="s">
        <v>785</v>
      </c>
      <c r="E2490" s="491">
        <v>201506</v>
      </c>
      <c r="F2490" s="492">
        <v>3161.98</v>
      </c>
      <c r="G2490" s="490">
        <v>4</v>
      </c>
      <c r="H2490" s="493">
        <v>1.3083000000000001E-3</v>
      </c>
      <c r="I2490" s="492">
        <v>16.55</v>
      </c>
      <c r="J2490" s="492">
        <v>49.64</v>
      </c>
    </row>
    <row r="2491" spans="1:10" s="464" customFormat="1">
      <c r="A2491" s="490" t="s">
        <v>319</v>
      </c>
      <c r="B2491" s="491" t="s">
        <v>579</v>
      </c>
      <c r="C2491" s="491" t="s">
        <v>340</v>
      </c>
      <c r="D2491" s="490" t="s">
        <v>580</v>
      </c>
      <c r="E2491" s="491">
        <v>201503</v>
      </c>
      <c r="F2491" s="492">
        <v>-242.69</v>
      </c>
      <c r="G2491" s="490">
        <v>7</v>
      </c>
      <c r="H2491" s="493">
        <v>1.3083000000000001E-3</v>
      </c>
      <c r="I2491" s="492">
        <v>-2.2200000000000002</v>
      </c>
      <c r="J2491" s="492">
        <v>-3.81</v>
      </c>
    </row>
    <row r="2492" spans="1:10" s="464" customFormat="1">
      <c r="A2492" s="490" t="s">
        <v>319</v>
      </c>
      <c r="B2492" s="491" t="s">
        <v>579</v>
      </c>
      <c r="C2492" s="491" t="s">
        <v>340</v>
      </c>
      <c r="D2492" s="490" t="s">
        <v>580</v>
      </c>
      <c r="E2492" s="491">
        <v>201504</v>
      </c>
      <c r="F2492" s="492">
        <v>12.65</v>
      </c>
      <c r="G2492" s="490">
        <v>6</v>
      </c>
      <c r="H2492" s="493">
        <v>1.3083000000000001E-3</v>
      </c>
      <c r="I2492" s="492">
        <v>0.1</v>
      </c>
      <c r="J2492" s="492">
        <v>0.2</v>
      </c>
    </row>
    <row r="2493" spans="1:10" s="464" customFormat="1">
      <c r="A2493" s="490" t="s">
        <v>319</v>
      </c>
      <c r="B2493" s="491" t="s">
        <v>579</v>
      </c>
      <c r="C2493" s="491" t="s">
        <v>340</v>
      </c>
      <c r="D2493" s="490" t="s">
        <v>580</v>
      </c>
      <c r="E2493" s="491">
        <v>201505</v>
      </c>
      <c r="F2493" s="492">
        <v>0.21</v>
      </c>
      <c r="G2493" s="490">
        <v>5</v>
      </c>
      <c r="H2493" s="493">
        <v>1.3083000000000001E-3</v>
      </c>
      <c r="I2493" s="492">
        <v>0</v>
      </c>
      <c r="J2493" s="492">
        <v>0</v>
      </c>
    </row>
    <row r="2494" spans="1:10" s="464" customFormat="1">
      <c r="A2494" s="490" t="s">
        <v>319</v>
      </c>
      <c r="B2494" s="491" t="s">
        <v>579</v>
      </c>
      <c r="C2494" s="491" t="s">
        <v>340</v>
      </c>
      <c r="D2494" s="490" t="s">
        <v>580</v>
      </c>
      <c r="E2494" s="491">
        <v>201506</v>
      </c>
      <c r="F2494" s="492">
        <v>1.64</v>
      </c>
      <c r="G2494" s="490">
        <v>4</v>
      </c>
      <c r="H2494" s="493">
        <v>1.3083000000000001E-3</v>
      </c>
      <c r="I2494" s="492">
        <v>0.01</v>
      </c>
      <c r="J2494" s="492">
        <v>0.03</v>
      </c>
    </row>
    <row r="2495" spans="1:10" s="464" customFormat="1">
      <c r="A2495" s="490" t="s">
        <v>319</v>
      </c>
      <c r="B2495" s="491" t="s">
        <v>786</v>
      </c>
      <c r="C2495" s="489" t="s">
        <v>340</v>
      </c>
      <c r="D2495" s="490" t="s">
        <v>787</v>
      </c>
      <c r="E2495" s="491">
        <v>201506</v>
      </c>
      <c r="F2495" s="492">
        <v>6921.74</v>
      </c>
      <c r="G2495" s="490">
        <v>4</v>
      </c>
      <c r="H2495" s="493">
        <v>1.3083000000000001E-3</v>
      </c>
      <c r="I2495" s="492">
        <v>36.22</v>
      </c>
      <c r="J2495" s="492">
        <v>108.67</v>
      </c>
    </row>
    <row r="2496" spans="1:10" s="464" customFormat="1">
      <c r="A2496" s="490" t="s">
        <v>319</v>
      </c>
      <c r="B2496" s="491" t="s">
        <v>749</v>
      </c>
      <c r="C2496" s="491" t="s">
        <v>338</v>
      </c>
      <c r="D2496" s="490" t="s">
        <v>750</v>
      </c>
      <c r="E2496" s="491">
        <v>201505</v>
      </c>
      <c r="F2496" s="492">
        <v>4644</v>
      </c>
      <c r="G2496" s="490">
        <v>5</v>
      </c>
      <c r="H2496" s="493">
        <v>1.3083000000000001E-3</v>
      </c>
      <c r="I2496" s="492">
        <v>30.38</v>
      </c>
      <c r="J2496" s="492">
        <v>72.91</v>
      </c>
    </row>
    <row r="2497" spans="1:10" s="464" customFormat="1">
      <c r="A2497" s="490" t="s">
        <v>319</v>
      </c>
      <c r="B2497" s="491" t="s">
        <v>851</v>
      </c>
      <c r="C2497" s="489" t="s">
        <v>338</v>
      </c>
      <c r="D2497" s="490" t="s">
        <v>852</v>
      </c>
      <c r="E2497" s="491">
        <v>201506</v>
      </c>
      <c r="F2497" s="492">
        <v>120073.25</v>
      </c>
      <c r="G2497" s="490">
        <v>4</v>
      </c>
      <c r="H2497" s="493">
        <v>1.3083000000000001E-3</v>
      </c>
      <c r="I2497" s="492">
        <v>628.37</v>
      </c>
      <c r="J2497" s="492">
        <v>1885.1</v>
      </c>
    </row>
    <row r="2498" spans="1:10" s="464" customFormat="1">
      <c r="A2498" s="490" t="s">
        <v>319</v>
      </c>
      <c r="B2498" s="491" t="s">
        <v>751</v>
      </c>
      <c r="C2498" s="491" t="s">
        <v>338</v>
      </c>
      <c r="D2498" s="490" t="s">
        <v>752</v>
      </c>
      <c r="E2498" s="491">
        <v>201503</v>
      </c>
      <c r="F2498" s="492">
        <v>72.52</v>
      </c>
      <c r="G2498" s="490">
        <v>7</v>
      </c>
      <c r="H2498" s="493">
        <v>1.3083000000000001E-3</v>
      </c>
      <c r="I2498" s="492">
        <v>0.66</v>
      </c>
      <c r="J2498" s="492">
        <v>1.1399999999999999</v>
      </c>
    </row>
    <row r="2499" spans="1:10" s="464" customFormat="1">
      <c r="A2499" s="490" t="s">
        <v>319</v>
      </c>
      <c r="B2499" s="491" t="s">
        <v>751</v>
      </c>
      <c r="C2499" s="491" t="s">
        <v>338</v>
      </c>
      <c r="D2499" s="490" t="s">
        <v>752</v>
      </c>
      <c r="E2499" s="491">
        <v>201504</v>
      </c>
      <c r="F2499" s="492">
        <v>-329.03</v>
      </c>
      <c r="G2499" s="490">
        <v>6</v>
      </c>
      <c r="H2499" s="493">
        <v>1.3083000000000001E-3</v>
      </c>
      <c r="I2499" s="492">
        <v>-2.58</v>
      </c>
      <c r="J2499" s="492">
        <v>-5.17</v>
      </c>
    </row>
    <row r="2500" spans="1:10" s="464" customFormat="1">
      <c r="A2500" s="490" t="s">
        <v>319</v>
      </c>
      <c r="B2500" s="491" t="s">
        <v>751</v>
      </c>
      <c r="C2500" s="491" t="s">
        <v>338</v>
      </c>
      <c r="D2500" s="490" t="s">
        <v>752</v>
      </c>
      <c r="E2500" s="491">
        <v>201505</v>
      </c>
      <c r="F2500" s="492">
        <v>129.54</v>
      </c>
      <c r="G2500" s="490">
        <v>5</v>
      </c>
      <c r="H2500" s="493">
        <v>1.3083000000000001E-3</v>
      </c>
      <c r="I2500" s="492">
        <v>0.85</v>
      </c>
      <c r="J2500" s="492">
        <v>2.0299999999999998</v>
      </c>
    </row>
    <row r="2501" spans="1:10" s="464" customFormat="1">
      <c r="A2501" s="490" t="s">
        <v>319</v>
      </c>
      <c r="B2501" s="491" t="s">
        <v>751</v>
      </c>
      <c r="C2501" s="491" t="s">
        <v>338</v>
      </c>
      <c r="D2501" s="490" t="s">
        <v>752</v>
      </c>
      <c r="E2501" s="491">
        <v>201506</v>
      </c>
      <c r="F2501" s="492">
        <v>6.7</v>
      </c>
      <c r="G2501" s="490">
        <v>4</v>
      </c>
      <c r="H2501" s="493">
        <v>1.3083000000000001E-3</v>
      </c>
      <c r="I2501" s="492">
        <v>0.04</v>
      </c>
      <c r="J2501" s="492">
        <v>0.11</v>
      </c>
    </row>
    <row r="2502" spans="1:10" s="464" customFormat="1">
      <c r="A2502" s="490" t="s">
        <v>319</v>
      </c>
      <c r="B2502" s="491" t="s">
        <v>756</v>
      </c>
      <c r="C2502" s="491" t="s">
        <v>340</v>
      </c>
      <c r="D2502" s="490" t="s">
        <v>757</v>
      </c>
      <c r="E2502" s="491">
        <v>201503</v>
      </c>
      <c r="F2502" s="492">
        <v>-247.24</v>
      </c>
      <c r="G2502" s="490">
        <v>7</v>
      </c>
      <c r="H2502" s="493">
        <v>1.3083000000000001E-3</v>
      </c>
      <c r="I2502" s="492">
        <v>-2.2599999999999998</v>
      </c>
      <c r="J2502" s="492">
        <v>-3.88</v>
      </c>
    </row>
    <row r="2503" spans="1:10" s="464" customFormat="1">
      <c r="A2503" s="490" t="s">
        <v>319</v>
      </c>
      <c r="B2503" s="491" t="s">
        <v>756</v>
      </c>
      <c r="C2503" s="491" t="s">
        <v>340</v>
      </c>
      <c r="D2503" s="490" t="s">
        <v>757</v>
      </c>
      <c r="E2503" s="491">
        <v>201504</v>
      </c>
      <c r="F2503" s="492">
        <v>-4664.3999999999996</v>
      </c>
      <c r="G2503" s="490">
        <v>6</v>
      </c>
      <c r="H2503" s="493">
        <v>1.3083000000000001E-3</v>
      </c>
      <c r="I2503" s="492">
        <v>-36.61</v>
      </c>
      <c r="J2503" s="492">
        <v>-73.23</v>
      </c>
    </row>
    <row r="2504" spans="1:10" s="464" customFormat="1">
      <c r="A2504" s="490" t="s">
        <v>319</v>
      </c>
      <c r="B2504" s="491" t="s">
        <v>756</v>
      </c>
      <c r="C2504" s="491" t="s">
        <v>340</v>
      </c>
      <c r="D2504" s="490" t="s">
        <v>757</v>
      </c>
      <c r="E2504" s="491">
        <v>201505</v>
      </c>
      <c r="F2504" s="492">
        <v>1234.8599999999999</v>
      </c>
      <c r="G2504" s="490">
        <v>5</v>
      </c>
      <c r="H2504" s="493">
        <v>1.3083000000000001E-3</v>
      </c>
      <c r="I2504" s="492">
        <v>8.08</v>
      </c>
      <c r="J2504" s="492">
        <v>19.39</v>
      </c>
    </row>
    <row r="2505" spans="1:10" s="464" customFormat="1">
      <c r="A2505" s="490" t="s">
        <v>319</v>
      </c>
      <c r="B2505" s="491" t="s">
        <v>756</v>
      </c>
      <c r="C2505" s="491" t="s">
        <v>340</v>
      </c>
      <c r="D2505" s="490" t="s">
        <v>757</v>
      </c>
      <c r="E2505" s="491">
        <v>201506</v>
      </c>
      <c r="F2505" s="492">
        <v>-71.989999999999995</v>
      </c>
      <c r="G2505" s="490">
        <v>4</v>
      </c>
      <c r="H2505" s="493">
        <v>1.3083000000000001E-3</v>
      </c>
      <c r="I2505" s="492">
        <v>-0.38</v>
      </c>
      <c r="J2505" s="492">
        <v>-1.1299999999999999</v>
      </c>
    </row>
    <row r="2506" spans="1:10" s="464" customFormat="1">
      <c r="A2506" s="490" t="s">
        <v>319</v>
      </c>
      <c r="B2506" s="491" t="s">
        <v>758</v>
      </c>
      <c r="C2506" s="491" t="s">
        <v>340</v>
      </c>
      <c r="D2506" s="490" t="s">
        <v>759</v>
      </c>
      <c r="E2506" s="491">
        <v>201503</v>
      </c>
      <c r="F2506" s="492">
        <v>-575.35</v>
      </c>
      <c r="G2506" s="490">
        <v>7</v>
      </c>
      <c r="H2506" s="493">
        <v>1.3083000000000001E-3</v>
      </c>
      <c r="I2506" s="492">
        <v>-5.27</v>
      </c>
      <c r="J2506" s="492">
        <v>-9.0299999999999994</v>
      </c>
    </row>
    <row r="2507" spans="1:10" s="464" customFormat="1">
      <c r="A2507" s="490" t="s">
        <v>319</v>
      </c>
      <c r="B2507" s="491" t="s">
        <v>758</v>
      </c>
      <c r="C2507" s="491" t="s">
        <v>340</v>
      </c>
      <c r="D2507" s="490" t="s">
        <v>759</v>
      </c>
      <c r="E2507" s="491">
        <v>201504</v>
      </c>
      <c r="F2507" s="492">
        <v>-2365.7199999999998</v>
      </c>
      <c r="G2507" s="490">
        <v>6</v>
      </c>
      <c r="H2507" s="493">
        <v>1.3083000000000001E-3</v>
      </c>
      <c r="I2507" s="492">
        <v>-18.57</v>
      </c>
      <c r="J2507" s="492">
        <v>-37.14</v>
      </c>
    </row>
    <row r="2508" spans="1:10" s="464" customFormat="1">
      <c r="A2508" s="490" t="s">
        <v>319</v>
      </c>
      <c r="B2508" s="491" t="s">
        <v>758</v>
      </c>
      <c r="C2508" s="491" t="s">
        <v>340</v>
      </c>
      <c r="D2508" s="490" t="s">
        <v>759</v>
      </c>
      <c r="E2508" s="491">
        <v>201505</v>
      </c>
      <c r="F2508" s="492">
        <v>661.64</v>
      </c>
      <c r="G2508" s="490">
        <v>5</v>
      </c>
      <c r="H2508" s="493">
        <v>1.3083000000000001E-3</v>
      </c>
      <c r="I2508" s="492">
        <v>4.33</v>
      </c>
      <c r="J2508" s="492">
        <v>10.39</v>
      </c>
    </row>
    <row r="2509" spans="1:10" s="464" customFormat="1">
      <c r="A2509" s="490" t="s">
        <v>319</v>
      </c>
      <c r="B2509" s="491" t="s">
        <v>758</v>
      </c>
      <c r="C2509" s="491" t="s">
        <v>340</v>
      </c>
      <c r="D2509" s="490" t="s">
        <v>759</v>
      </c>
      <c r="E2509" s="491">
        <v>201506</v>
      </c>
      <c r="F2509" s="492">
        <v>59.48</v>
      </c>
      <c r="G2509" s="490">
        <v>4</v>
      </c>
      <c r="H2509" s="493">
        <v>1.3083000000000001E-3</v>
      </c>
      <c r="I2509" s="492">
        <v>0.31</v>
      </c>
      <c r="J2509" s="492">
        <v>0.93</v>
      </c>
    </row>
    <row r="2510" spans="1:10" s="464" customFormat="1">
      <c r="A2510" s="490" t="s">
        <v>319</v>
      </c>
      <c r="B2510" s="491" t="s">
        <v>722</v>
      </c>
      <c r="C2510" s="491" t="s">
        <v>469</v>
      </c>
      <c r="D2510" s="490" t="s">
        <v>723</v>
      </c>
      <c r="E2510" s="491">
        <v>201503</v>
      </c>
      <c r="F2510" s="492">
        <v>62.45</v>
      </c>
      <c r="G2510" s="490">
        <v>7</v>
      </c>
      <c r="H2510" s="493">
        <v>1.3083000000000001E-3</v>
      </c>
      <c r="I2510" s="492">
        <v>0.56999999999999995</v>
      </c>
      <c r="J2510" s="492">
        <v>0.98</v>
      </c>
    </row>
    <row r="2511" spans="1:10" s="464" customFormat="1">
      <c r="A2511" s="490" t="s">
        <v>319</v>
      </c>
      <c r="B2511" s="491" t="s">
        <v>722</v>
      </c>
      <c r="C2511" s="491" t="s">
        <v>469</v>
      </c>
      <c r="D2511" s="490" t="s">
        <v>723</v>
      </c>
      <c r="E2511" s="491">
        <v>201504</v>
      </c>
      <c r="F2511" s="492">
        <v>-270.64</v>
      </c>
      <c r="G2511" s="490">
        <v>6</v>
      </c>
      <c r="H2511" s="493">
        <v>1.3083000000000001E-3</v>
      </c>
      <c r="I2511" s="492">
        <v>-2.12</v>
      </c>
      <c r="J2511" s="492">
        <v>-4.25</v>
      </c>
    </row>
    <row r="2512" spans="1:10" s="464" customFormat="1">
      <c r="A2512" s="490" t="s">
        <v>319</v>
      </c>
      <c r="B2512" s="491" t="s">
        <v>722</v>
      </c>
      <c r="C2512" s="491" t="s">
        <v>469</v>
      </c>
      <c r="D2512" s="490" t="s">
        <v>723</v>
      </c>
      <c r="E2512" s="491">
        <v>201505</v>
      </c>
      <c r="F2512" s="492">
        <v>-245.05</v>
      </c>
      <c r="G2512" s="490">
        <v>5</v>
      </c>
      <c r="H2512" s="493">
        <v>1.3083000000000001E-3</v>
      </c>
      <c r="I2512" s="492">
        <v>-1.6</v>
      </c>
      <c r="J2512" s="492">
        <v>-3.85</v>
      </c>
    </row>
    <row r="2513" spans="1:10" s="464" customFormat="1">
      <c r="A2513" s="490" t="s">
        <v>319</v>
      </c>
      <c r="B2513" s="491" t="s">
        <v>722</v>
      </c>
      <c r="C2513" s="491" t="s">
        <v>469</v>
      </c>
      <c r="D2513" s="490" t="s">
        <v>723</v>
      </c>
      <c r="E2513" s="491">
        <v>201506</v>
      </c>
      <c r="F2513" s="492">
        <v>3.87</v>
      </c>
      <c r="G2513" s="490">
        <v>4</v>
      </c>
      <c r="H2513" s="493">
        <v>1.3083000000000001E-3</v>
      </c>
      <c r="I2513" s="492">
        <v>0.02</v>
      </c>
      <c r="J2513" s="492">
        <v>0.06</v>
      </c>
    </row>
    <row r="2514" spans="1:10" s="464" customFormat="1">
      <c r="A2514" s="490" t="s">
        <v>319</v>
      </c>
      <c r="B2514" s="491" t="s">
        <v>760</v>
      </c>
      <c r="C2514" s="491" t="s">
        <v>469</v>
      </c>
      <c r="D2514" s="490" t="s">
        <v>761</v>
      </c>
      <c r="E2514" s="491">
        <v>201503</v>
      </c>
      <c r="F2514" s="492">
        <v>311.27999999999997</v>
      </c>
      <c r="G2514" s="490">
        <v>7</v>
      </c>
      <c r="H2514" s="493">
        <v>1.3083000000000001E-3</v>
      </c>
      <c r="I2514" s="492">
        <v>2.85</v>
      </c>
      <c r="J2514" s="492">
        <v>4.8899999999999997</v>
      </c>
    </row>
    <row r="2515" spans="1:10" s="464" customFormat="1">
      <c r="A2515" s="490" t="s">
        <v>319</v>
      </c>
      <c r="B2515" s="491" t="s">
        <v>760</v>
      </c>
      <c r="C2515" s="491" t="s">
        <v>469</v>
      </c>
      <c r="D2515" s="490" t="s">
        <v>761</v>
      </c>
      <c r="E2515" s="491">
        <v>201504</v>
      </c>
      <c r="F2515" s="492">
        <v>-3232.22</v>
      </c>
      <c r="G2515" s="490">
        <v>6</v>
      </c>
      <c r="H2515" s="493">
        <v>1.3083000000000001E-3</v>
      </c>
      <c r="I2515" s="492">
        <v>-25.37</v>
      </c>
      <c r="J2515" s="492">
        <v>-50.74</v>
      </c>
    </row>
    <row r="2516" spans="1:10" s="464" customFormat="1">
      <c r="A2516" s="490" t="s">
        <v>319</v>
      </c>
      <c r="B2516" s="491" t="s">
        <v>760</v>
      </c>
      <c r="C2516" s="491" t="s">
        <v>469</v>
      </c>
      <c r="D2516" s="490" t="s">
        <v>761</v>
      </c>
      <c r="E2516" s="491">
        <v>201505</v>
      </c>
      <c r="F2516" s="492">
        <v>403.86</v>
      </c>
      <c r="G2516" s="490">
        <v>5</v>
      </c>
      <c r="H2516" s="493">
        <v>1.3083000000000001E-3</v>
      </c>
      <c r="I2516" s="492">
        <v>2.64</v>
      </c>
      <c r="J2516" s="492">
        <v>6.34</v>
      </c>
    </row>
    <row r="2517" spans="1:10" s="464" customFormat="1">
      <c r="A2517" s="490" t="s">
        <v>319</v>
      </c>
      <c r="B2517" s="491" t="s">
        <v>760</v>
      </c>
      <c r="C2517" s="491" t="s">
        <v>469</v>
      </c>
      <c r="D2517" s="490" t="s">
        <v>761</v>
      </c>
      <c r="E2517" s="491">
        <v>201506</v>
      </c>
      <c r="F2517" s="492">
        <v>86.71</v>
      </c>
      <c r="G2517" s="490">
        <v>4</v>
      </c>
      <c r="H2517" s="493">
        <v>1.3083000000000001E-3</v>
      </c>
      <c r="I2517" s="492">
        <v>0.45</v>
      </c>
      <c r="J2517" s="492">
        <v>1.36</v>
      </c>
    </row>
    <row r="2518" spans="1:10" s="464" customFormat="1">
      <c r="A2518" s="490" t="s">
        <v>319</v>
      </c>
      <c r="B2518" s="491" t="s">
        <v>865</v>
      </c>
      <c r="C2518" s="489" t="s">
        <v>338</v>
      </c>
      <c r="D2518" s="490" t="s">
        <v>866</v>
      </c>
      <c r="E2518" s="491">
        <v>201505</v>
      </c>
      <c r="F2518" s="492">
        <v>22942.04</v>
      </c>
      <c r="G2518" s="490">
        <v>5</v>
      </c>
      <c r="H2518" s="493">
        <v>1.3083000000000001E-3</v>
      </c>
      <c r="I2518" s="492">
        <v>150.08000000000001</v>
      </c>
      <c r="J2518" s="492">
        <v>360.18</v>
      </c>
    </row>
    <row r="2519" spans="1:10" s="464" customFormat="1">
      <c r="A2519" s="490" t="s">
        <v>319</v>
      </c>
      <c r="B2519" s="491" t="s">
        <v>865</v>
      </c>
      <c r="C2519" s="489" t="s">
        <v>338</v>
      </c>
      <c r="D2519" s="490" t="s">
        <v>866</v>
      </c>
      <c r="E2519" s="491">
        <v>201506</v>
      </c>
      <c r="F2519" s="492">
        <v>50.23</v>
      </c>
      <c r="G2519" s="490">
        <v>4</v>
      </c>
      <c r="H2519" s="493">
        <v>1.3083000000000001E-3</v>
      </c>
      <c r="I2519" s="492">
        <v>0.26</v>
      </c>
      <c r="J2519" s="492">
        <v>0.79</v>
      </c>
    </row>
    <row r="2520" spans="1:10" s="464" customFormat="1">
      <c r="A2520" s="490" t="s">
        <v>319</v>
      </c>
      <c r="B2520" s="491" t="s">
        <v>720</v>
      </c>
      <c r="C2520" s="491" t="s">
        <v>338</v>
      </c>
      <c r="D2520" s="490" t="s">
        <v>721</v>
      </c>
      <c r="E2520" s="491">
        <v>201503</v>
      </c>
      <c r="F2520" s="492">
        <v>32.770000000000003</v>
      </c>
      <c r="G2520" s="490">
        <v>7</v>
      </c>
      <c r="H2520" s="493">
        <v>1.3083000000000001E-3</v>
      </c>
      <c r="I2520" s="492">
        <v>0.3</v>
      </c>
      <c r="J2520" s="492">
        <v>0.51</v>
      </c>
    </row>
    <row r="2521" spans="1:10" s="464" customFormat="1">
      <c r="A2521" s="490" t="s">
        <v>319</v>
      </c>
      <c r="B2521" s="491" t="s">
        <v>720</v>
      </c>
      <c r="C2521" s="491" t="s">
        <v>338</v>
      </c>
      <c r="D2521" s="490" t="s">
        <v>721</v>
      </c>
      <c r="E2521" s="491">
        <v>201504</v>
      </c>
      <c r="F2521" s="492">
        <v>54.47</v>
      </c>
      <c r="G2521" s="490">
        <v>6</v>
      </c>
      <c r="H2521" s="493">
        <v>1.3083000000000001E-3</v>
      </c>
      <c r="I2521" s="492">
        <v>0.43</v>
      </c>
      <c r="J2521" s="492">
        <v>0.86</v>
      </c>
    </row>
    <row r="2522" spans="1:10" s="464" customFormat="1">
      <c r="A2522" s="490" t="s">
        <v>319</v>
      </c>
      <c r="B2522" s="491" t="s">
        <v>720</v>
      </c>
      <c r="C2522" s="491" t="s">
        <v>338</v>
      </c>
      <c r="D2522" s="490" t="s">
        <v>721</v>
      </c>
      <c r="E2522" s="491">
        <v>201505</v>
      </c>
      <c r="F2522" s="492">
        <v>-80.650000000000006</v>
      </c>
      <c r="G2522" s="490">
        <v>5</v>
      </c>
      <c r="H2522" s="493">
        <v>1.3083000000000001E-3</v>
      </c>
      <c r="I2522" s="492">
        <v>-0.53</v>
      </c>
      <c r="J2522" s="492">
        <v>-1.27</v>
      </c>
    </row>
    <row r="2523" spans="1:10" s="464" customFormat="1">
      <c r="A2523" s="490" t="s">
        <v>319</v>
      </c>
      <c r="B2523" s="491" t="s">
        <v>720</v>
      </c>
      <c r="C2523" s="491" t="s">
        <v>338</v>
      </c>
      <c r="D2523" s="490" t="s">
        <v>721</v>
      </c>
      <c r="E2523" s="491">
        <v>201506</v>
      </c>
      <c r="F2523" s="492">
        <v>3.09</v>
      </c>
      <c r="G2523" s="490">
        <v>4</v>
      </c>
      <c r="H2523" s="493">
        <v>1.3083000000000001E-3</v>
      </c>
      <c r="I2523" s="492">
        <v>0.02</v>
      </c>
      <c r="J2523" s="492">
        <v>0.05</v>
      </c>
    </row>
    <row r="2524" spans="1:10" s="464" customFormat="1">
      <c r="A2524" s="490" t="s">
        <v>319</v>
      </c>
      <c r="B2524" s="491" t="s">
        <v>867</v>
      </c>
      <c r="C2524" s="489" t="s">
        <v>338</v>
      </c>
      <c r="D2524" s="490" t="s">
        <v>868</v>
      </c>
      <c r="E2524" s="491">
        <v>201506</v>
      </c>
      <c r="F2524" s="492">
        <v>73869.69</v>
      </c>
      <c r="G2524" s="490">
        <v>4</v>
      </c>
      <c r="H2524" s="493">
        <v>1.3083000000000001E-3</v>
      </c>
      <c r="I2524" s="492">
        <v>386.57</v>
      </c>
      <c r="J2524" s="492">
        <v>1159.72</v>
      </c>
    </row>
    <row r="2525" spans="1:10" s="464" customFormat="1">
      <c r="A2525" s="490" t="s">
        <v>319</v>
      </c>
      <c r="B2525" s="491" t="s">
        <v>871</v>
      </c>
      <c r="C2525" s="489" t="s">
        <v>338</v>
      </c>
      <c r="D2525" s="490" t="s">
        <v>872</v>
      </c>
      <c r="E2525" s="491">
        <v>201506</v>
      </c>
      <c r="F2525" s="492">
        <v>281918.33</v>
      </c>
      <c r="G2525" s="490">
        <v>4</v>
      </c>
      <c r="H2525" s="493">
        <v>1.3083000000000001E-3</v>
      </c>
      <c r="I2525" s="492">
        <v>1475.34</v>
      </c>
      <c r="J2525" s="492">
        <v>4426.01</v>
      </c>
    </row>
    <row r="2526" spans="1:10" s="464" customFormat="1">
      <c r="A2526" s="490" t="s">
        <v>319</v>
      </c>
      <c r="B2526" s="491" t="s">
        <v>724</v>
      </c>
      <c r="C2526" s="491" t="s">
        <v>340</v>
      </c>
      <c r="D2526" s="490" t="s">
        <v>725</v>
      </c>
      <c r="E2526" s="491">
        <v>201503</v>
      </c>
      <c r="F2526" s="492">
        <v>201.63</v>
      </c>
      <c r="G2526" s="490">
        <v>7</v>
      </c>
      <c r="H2526" s="493">
        <v>1.3083000000000001E-3</v>
      </c>
      <c r="I2526" s="492">
        <v>1.85</v>
      </c>
      <c r="J2526" s="492">
        <v>3.17</v>
      </c>
    </row>
    <row r="2527" spans="1:10" s="464" customFormat="1">
      <c r="A2527" s="490" t="s">
        <v>319</v>
      </c>
      <c r="B2527" s="491" t="s">
        <v>724</v>
      </c>
      <c r="C2527" s="491" t="s">
        <v>340</v>
      </c>
      <c r="D2527" s="490" t="s">
        <v>725</v>
      </c>
      <c r="E2527" s="491">
        <v>201504</v>
      </c>
      <c r="F2527" s="492">
        <v>-382.57</v>
      </c>
      <c r="G2527" s="490">
        <v>6</v>
      </c>
      <c r="H2527" s="493">
        <v>1.3083000000000001E-3</v>
      </c>
      <c r="I2527" s="492">
        <v>-3</v>
      </c>
      <c r="J2527" s="492">
        <v>-6.01</v>
      </c>
    </row>
    <row r="2528" spans="1:10" s="464" customFormat="1">
      <c r="A2528" s="490" t="s">
        <v>319</v>
      </c>
      <c r="B2528" s="491" t="s">
        <v>724</v>
      </c>
      <c r="C2528" s="491" t="s">
        <v>340</v>
      </c>
      <c r="D2528" s="490" t="s">
        <v>725</v>
      </c>
      <c r="E2528" s="491">
        <v>201505</v>
      </c>
      <c r="F2528" s="492">
        <v>-14.26</v>
      </c>
      <c r="G2528" s="490">
        <v>5</v>
      </c>
      <c r="H2528" s="493">
        <v>1.3083000000000001E-3</v>
      </c>
      <c r="I2528" s="492">
        <v>-0.09</v>
      </c>
      <c r="J2528" s="492">
        <v>-0.22</v>
      </c>
    </row>
    <row r="2529" spans="1:10" s="464" customFormat="1">
      <c r="A2529" s="490" t="s">
        <v>326</v>
      </c>
      <c r="B2529" s="491" t="s">
        <v>724</v>
      </c>
      <c r="C2529" s="491" t="s">
        <v>340</v>
      </c>
      <c r="D2529" s="490" t="s">
        <v>725</v>
      </c>
      <c r="E2529" s="491">
        <v>201506</v>
      </c>
      <c r="F2529" s="492">
        <v>11.11</v>
      </c>
      <c r="G2529" s="490">
        <v>4</v>
      </c>
      <c r="H2529" s="493">
        <v>1.1999999999999999E-3</v>
      </c>
      <c r="I2529" s="492">
        <v>0.05</v>
      </c>
      <c r="J2529" s="492">
        <v>0.16</v>
      </c>
    </row>
    <row r="2530" spans="1:10" s="464" customFormat="1">
      <c r="A2530" s="490" t="s">
        <v>319</v>
      </c>
      <c r="B2530" s="491" t="s">
        <v>873</v>
      </c>
      <c r="C2530" s="489" t="s">
        <v>338</v>
      </c>
      <c r="D2530" s="490" t="s">
        <v>874</v>
      </c>
      <c r="E2530" s="491">
        <v>201506</v>
      </c>
      <c r="F2530" s="492">
        <v>58536.18</v>
      </c>
      <c r="G2530" s="490">
        <v>4</v>
      </c>
      <c r="H2530" s="493">
        <v>1.3083000000000001E-3</v>
      </c>
      <c r="I2530" s="492">
        <v>306.33</v>
      </c>
      <c r="J2530" s="492">
        <v>918.99</v>
      </c>
    </row>
    <row r="2531" spans="1:10" s="464" customFormat="1">
      <c r="A2531" s="490" t="s">
        <v>319</v>
      </c>
      <c r="B2531" s="491" t="s">
        <v>875</v>
      </c>
      <c r="C2531" s="489" t="s">
        <v>338</v>
      </c>
      <c r="D2531" s="490" t="s">
        <v>876</v>
      </c>
      <c r="E2531" s="491">
        <v>201506</v>
      </c>
      <c r="F2531" s="492">
        <v>30352.21</v>
      </c>
      <c r="G2531" s="490">
        <v>4</v>
      </c>
      <c r="H2531" s="493">
        <v>1.3083000000000001E-3</v>
      </c>
      <c r="I2531" s="492">
        <v>158.84</v>
      </c>
      <c r="J2531" s="492">
        <v>476.52</v>
      </c>
    </row>
    <row r="2532" spans="1:10" s="464" customFormat="1">
      <c r="A2532" s="490" t="s">
        <v>319</v>
      </c>
      <c r="B2532" s="491" t="s">
        <v>877</v>
      </c>
      <c r="C2532" s="489" t="s">
        <v>338</v>
      </c>
      <c r="D2532" s="490" t="s">
        <v>878</v>
      </c>
      <c r="E2532" s="491">
        <v>201506</v>
      </c>
      <c r="F2532" s="492">
        <v>55136.57</v>
      </c>
      <c r="G2532" s="490">
        <v>4</v>
      </c>
      <c r="H2532" s="493">
        <v>1.3083000000000001E-3</v>
      </c>
      <c r="I2532" s="492">
        <v>288.54000000000002</v>
      </c>
      <c r="J2532" s="492">
        <v>865.62</v>
      </c>
    </row>
    <row r="2533" spans="1:10" s="464" customFormat="1">
      <c r="A2533" s="490" t="s">
        <v>319</v>
      </c>
      <c r="B2533" s="491" t="s">
        <v>879</v>
      </c>
      <c r="C2533" s="489" t="s">
        <v>338</v>
      </c>
      <c r="D2533" s="490" t="s">
        <v>880</v>
      </c>
      <c r="E2533" s="491">
        <v>201506</v>
      </c>
      <c r="F2533" s="492">
        <v>4574.75</v>
      </c>
      <c r="G2533" s="490">
        <v>4</v>
      </c>
      <c r="H2533" s="493">
        <v>1.3083000000000001E-3</v>
      </c>
      <c r="I2533" s="492">
        <v>23.94</v>
      </c>
      <c r="J2533" s="492">
        <v>71.819999999999993</v>
      </c>
    </row>
    <row r="2534" spans="1:10" s="464" customFormat="1">
      <c r="A2534" s="490" t="s">
        <v>319</v>
      </c>
      <c r="B2534" s="491" t="s">
        <v>881</v>
      </c>
      <c r="C2534" s="489" t="s">
        <v>338</v>
      </c>
      <c r="D2534" s="490" t="s">
        <v>882</v>
      </c>
      <c r="E2534" s="491">
        <v>201506</v>
      </c>
      <c r="F2534" s="492">
        <v>34683.07</v>
      </c>
      <c r="G2534" s="490">
        <v>4</v>
      </c>
      <c r="H2534" s="493">
        <v>1.3083000000000001E-3</v>
      </c>
      <c r="I2534" s="492">
        <v>181.5</v>
      </c>
      <c r="J2534" s="492">
        <v>544.51</v>
      </c>
    </row>
    <row r="2535" spans="1:10" s="464" customFormat="1">
      <c r="A2535" s="490" t="s">
        <v>319</v>
      </c>
      <c r="B2535" s="491" t="s">
        <v>883</v>
      </c>
      <c r="C2535" s="489" t="s">
        <v>338</v>
      </c>
      <c r="D2535" s="490" t="s">
        <v>884</v>
      </c>
      <c r="E2535" s="491">
        <v>201506</v>
      </c>
      <c r="F2535" s="492">
        <v>18995.580000000002</v>
      </c>
      <c r="G2535" s="490">
        <v>4</v>
      </c>
      <c r="H2535" s="493">
        <v>1.3083000000000001E-3</v>
      </c>
      <c r="I2535" s="492">
        <v>99.41</v>
      </c>
      <c r="J2535" s="492">
        <v>298.22000000000003</v>
      </c>
    </row>
    <row r="2536" spans="1:10" s="464" customFormat="1">
      <c r="A2536" s="490" t="s">
        <v>319</v>
      </c>
      <c r="B2536" s="491" t="s">
        <v>581</v>
      </c>
      <c r="C2536" s="491" t="s">
        <v>340</v>
      </c>
      <c r="D2536" s="490" t="s">
        <v>726</v>
      </c>
      <c r="E2536" s="491">
        <v>201503</v>
      </c>
      <c r="F2536" s="492">
        <v>-0.09</v>
      </c>
      <c r="G2536" s="490">
        <v>7</v>
      </c>
      <c r="H2536" s="493">
        <v>1.3083000000000001E-3</v>
      </c>
      <c r="I2536" s="492">
        <v>0</v>
      </c>
      <c r="J2536" s="492">
        <v>0</v>
      </c>
    </row>
    <row r="2537" spans="1:10" s="464" customFormat="1">
      <c r="A2537" s="490" t="s">
        <v>319</v>
      </c>
      <c r="B2537" s="491" t="s">
        <v>581</v>
      </c>
      <c r="C2537" s="491" t="s">
        <v>340</v>
      </c>
      <c r="D2537" s="490" t="s">
        <v>726</v>
      </c>
      <c r="E2537" s="491">
        <v>201504</v>
      </c>
      <c r="F2537" s="492">
        <v>-0.04</v>
      </c>
      <c r="G2537" s="490">
        <v>6</v>
      </c>
      <c r="H2537" s="493">
        <v>1.3083000000000001E-3</v>
      </c>
      <c r="I2537" s="492">
        <v>0</v>
      </c>
      <c r="J2537" s="492">
        <v>0</v>
      </c>
    </row>
    <row r="2538" spans="1:10" s="464" customFormat="1">
      <c r="A2538" s="490" t="s">
        <v>326</v>
      </c>
      <c r="B2538" s="491" t="s">
        <v>581</v>
      </c>
      <c r="C2538" s="491" t="s">
        <v>340</v>
      </c>
      <c r="D2538" s="490" t="s">
        <v>726</v>
      </c>
      <c r="E2538" s="491">
        <v>201505</v>
      </c>
      <c r="F2538" s="492">
        <v>-0.03</v>
      </c>
      <c r="G2538" s="490">
        <v>5</v>
      </c>
      <c r="H2538" s="493">
        <v>1.1999999999999999E-3</v>
      </c>
      <c r="I2538" s="492">
        <v>0</v>
      </c>
      <c r="J2538" s="492">
        <v>0</v>
      </c>
    </row>
    <row r="2539" spans="1:10" s="464" customFormat="1">
      <c r="A2539" s="490" t="s">
        <v>319</v>
      </c>
      <c r="B2539" s="491" t="s">
        <v>581</v>
      </c>
      <c r="C2539" s="491" t="s">
        <v>340</v>
      </c>
      <c r="D2539" s="490" t="s">
        <v>726</v>
      </c>
      <c r="E2539" s="491">
        <v>201506</v>
      </c>
      <c r="F2539" s="492">
        <v>0.01</v>
      </c>
      <c r="G2539" s="490">
        <v>4</v>
      </c>
      <c r="H2539" s="493">
        <v>1.3083000000000001E-3</v>
      </c>
      <c r="I2539" s="492">
        <v>0</v>
      </c>
      <c r="J2539" s="492">
        <v>0</v>
      </c>
    </row>
    <row r="2540" spans="1:10" s="464" customFormat="1">
      <c r="A2540" s="490" t="s">
        <v>319</v>
      </c>
      <c r="B2540" s="491" t="s">
        <v>885</v>
      </c>
      <c r="C2540" s="491" t="s">
        <v>338</v>
      </c>
      <c r="D2540" s="490" t="s">
        <v>886</v>
      </c>
      <c r="E2540" s="491">
        <v>201506</v>
      </c>
      <c r="F2540" s="492">
        <v>70542.02</v>
      </c>
      <c r="G2540" s="490">
        <v>4</v>
      </c>
      <c r="H2540" s="493">
        <v>1.3083000000000001E-3</v>
      </c>
      <c r="I2540" s="492">
        <v>369.16</v>
      </c>
      <c r="J2540" s="492">
        <v>1107.48</v>
      </c>
    </row>
    <row r="2541" spans="1:10" s="464" customFormat="1">
      <c r="A2541" s="490" t="s">
        <v>319</v>
      </c>
      <c r="B2541" s="491" t="s">
        <v>887</v>
      </c>
      <c r="C2541" s="491" t="s">
        <v>338</v>
      </c>
      <c r="D2541" s="490" t="s">
        <v>888</v>
      </c>
      <c r="E2541" s="491">
        <v>201506</v>
      </c>
      <c r="F2541" s="492">
        <v>308359.40999999997</v>
      </c>
      <c r="G2541" s="490">
        <v>4</v>
      </c>
      <c r="H2541" s="493">
        <v>1.3083000000000001E-3</v>
      </c>
      <c r="I2541" s="492">
        <v>1613.71</v>
      </c>
      <c r="J2541" s="492">
        <v>4841.12</v>
      </c>
    </row>
    <row r="2542" spans="1:10" s="464" customFormat="1">
      <c r="A2542" s="490" t="s">
        <v>319</v>
      </c>
      <c r="B2542" s="491" t="s">
        <v>762</v>
      </c>
      <c r="C2542" s="491" t="s">
        <v>340</v>
      </c>
      <c r="D2542" s="490" t="s">
        <v>763</v>
      </c>
      <c r="E2542" s="491">
        <v>201503</v>
      </c>
      <c r="F2542" s="492">
        <v>21.32</v>
      </c>
      <c r="G2542" s="490">
        <v>7</v>
      </c>
      <c r="H2542" s="493">
        <v>1.3083000000000001E-3</v>
      </c>
      <c r="I2542" s="492">
        <v>0.2</v>
      </c>
      <c r="J2542" s="492">
        <v>0.33</v>
      </c>
    </row>
    <row r="2543" spans="1:10" s="464" customFormat="1">
      <c r="A2543" s="490" t="s">
        <v>319</v>
      </c>
      <c r="B2543" s="491" t="s">
        <v>762</v>
      </c>
      <c r="C2543" s="491" t="s">
        <v>340</v>
      </c>
      <c r="D2543" s="490" t="s">
        <v>763</v>
      </c>
      <c r="E2543" s="491">
        <v>201504</v>
      </c>
      <c r="F2543" s="492">
        <v>-91.8</v>
      </c>
      <c r="G2543" s="490">
        <v>6</v>
      </c>
      <c r="H2543" s="493">
        <v>1.3083000000000001E-3</v>
      </c>
      <c r="I2543" s="492">
        <v>-0.72</v>
      </c>
      <c r="J2543" s="492">
        <v>-1.44</v>
      </c>
    </row>
    <row r="2544" spans="1:10" s="464" customFormat="1">
      <c r="A2544" s="490" t="s">
        <v>326</v>
      </c>
      <c r="B2544" s="491" t="s">
        <v>762</v>
      </c>
      <c r="C2544" s="491" t="s">
        <v>340</v>
      </c>
      <c r="D2544" s="490" t="s">
        <v>763</v>
      </c>
      <c r="E2544" s="491">
        <v>201505</v>
      </c>
      <c r="F2544" s="492">
        <v>42.35</v>
      </c>
      <c r="G2544" s="490">
        <v>5</v>
      </c>
      <c r="H2544" s="493">
        <v>1.1999999999999999E-3</v>
      </c>
      <c r="I2544" s="492">
        <v>0.25</v>
      </c>
      <c r="J2544" s="492">
        <v>0.61</v>
      </c>
    </row>
    <row r="2545" spans="1:10" s="464" customFormat="1">
      <c r="A2545" s="490" t="s">
        <v>319</v>
      </c>
      <c r="B2545" s="491" t="s">
        <v>762</v>
      </c>
      <c r="C2545" s="491" t="s">
        <v>340</v>
      </c>
      <c r="D2545" s="490" t="s">
        <v>763</v>
      </c>
      <c r="E2545" s="491">
        <v>201506</v>
      </c>
      <c r="F2545" s="492">
        <v>0.25</v>
      </c>
      <c r="G2545" s="490">
        <v>4</v>
      </c>
      <c r="H2545" s="493">
        <v>1.3083000000000001E-3</v>
      </c>
      <c r="I2545" s="492">
        <v>0</v>
      </c>
      <c r="J2545" s="492">
        <v>0</v>
      </c>
    </row>
    <row r="2546" spans="1:10" s="464" customFormat="1">
      <c r="A2546" s="490" t="s">
        <v>319</v>
      </c>
      <c r="B2546" s="491" t="s">
        <v>891</v>
      </c>
      <c r="C2546" s="489" t="s">
        <v>338</v>
      </c>
      <c r="D2546" s="490" t="s">
        <v>892</v>
      </c>
      <c r="E2546" s="491">
        <v>201503</v>
      </c>
      <c r="F2546" s="492">
        <v>7092.92</v>
      </c>
      <c r="G2546" s="490">
        <v>7</v>
      </c>
      <c r="H2546" s="493">
        <v>1.3083000000000001E-3</v>
      </c>
      <c r="I2546" s="492">
        <v>64.959999999999994</v>
      </c>
      <c r="J2546" s="492">
        <v>111.36</v>
      </c>
    </row>
    <row r="2547" spans="1:10" s="464" customFormat="1">
      <c r="A2547" s="490" t="s">
        <v>319</v>
      </c>
      <c r="B2547" s="491" t="s">
        <v>891</v>
      </c>
      <c r="C2547" s="489" t="s">
        <v>338</v>
      </c>
      <c r="D2547" s="490" t="s">
        <v>892</v>
      </c>
      <c r="E2547" s="491">
        <v>201504</v>
      </c>
      <c r="F2547" s="492">
        <v>343.4</v>
      </c>
      <c r="G2547" s="490">
        <v>6</v>
      </c>
      <c r="H2547" s="493">
        <v>1.3083000000000001E-3</v>
      </c>
      <c r="I2547" s="492">
        <v>2.7</v>
      </c>
      <c r="J2547" s="492">
        <v>5.39</v>
      </c>
    </row>
    <row r="2548" spans="1:10" s="464" customFormat="1">
      <c r="A2548" s="490" t="s">
        <v>319</v>
      </c>
      <c r="B2548" s="491" t="s">
        <v>891</v>
      </c>
      <c r="C2548" s="489" t="s">
        <v>338</v>
      </c>
      <c r="D2548" s="490" t="s">
        <v>892</v>
      </c>
      <c r="E2548" s="491">
        <v>201505</v>
      </c>
      <c r="F2548" s="492">
        <v>-17.12</v>
      </c>
      <c r="G2548" s="490">
        <v>5</v>
      </c>
      <c r="H2548" s="493">
        <v>1.3083000000000001E-3</v>
      </c>
      <c r="I2548" s="492">
        <v>-0.11</v>
      </c>
      <c r="J2548" s="492">
        <v>-0.27</v>
      </c>
    </row>
    <row r="2549" spans="1:10" s="464" customFormat="1">
      <c r="A2549" s="490" t="s">
        <v>319</v>
      </c>
      <c r="B2549" s="491" t="s">
        <v>891</v>
      </c>
      <c r="C2549" s="489" t="s">
        <v>338</v>
      </c>
      <c r="D2549" s="490" t="s">
        <v>892</v>
      </c>
      <c r="E2549" s="491">
        <v>201506</v>
      </c>
      <c r="F2549" s="492">
        <v>-6.79</v>
      </c>
      <c r="G2549" s="490">
        <v>4</v>
      </c>
      <c r="H2549" s="493">
        <v>1.3083000000000001E-3</v>
      </c>
      <c r="I2549" s="492">
        <v>-0.04</v>
      </c>
      <c r="J2549" s="492">
        <v>-0.11</v>
      </c>
    </row>
    <row r="2550" spans="1:10" s="464" customFormat="1">
      <c r="A2550" s="490" t="s">
        <v>319</v>
      </c>
      <c r="B2550" s="491" t="s">
        <v>893</v>
      </c>
      <c r="C2550" s="489" t="s">
        <v>338</v>
      </c>
      <c r="D2550" s="490" t="s">
        <v>894</v>
      </c>
      <c r="E2550" s="491">
        <v>201506</v>
      </c>
      <c r="F2550" s="492">
        <v>82283.039999999994</v>
      </c>
      <c r="G2550" s="490">
        <v>4</v>
      </c>
      <c r="H2550" s="493">
        <v>1.3083000000000001E-3</v>
      </c>
      <c r="I2550" s="492">
        <v>430.6</v>
      </c>
      <c r="J2550" s="492">
        <v>1291.81</v>
      </c>
    </row>
    <row r="2551" spans="1:10" s="464" customFormat="1">
      <c r="A2551" s="490" t="s">
        <v>319</v>
      </c>
      <c r="B2551" s="491" t="s">
        <v>794</v>
      </c>
      <c r="C2551" s="489" t="s">
        <v>340</v>
      </c>
      <c r="D2551" s="490" t="s">
        <v>795</v>
      </c>
      <c r="E2551" s="491">
        <v>201506</v>
      </c>
      <c r="F2551" s="492">
        <v>1166.42</v>
      </c>
      <c r="G2551" s="490">
        <v>4</v>
      </c>
      <c r="H2551" s="493">
        <v>1.3083000000000001E-3</v>
      </c>
      <c r="I2551" s="492">
        <v>6.1</v>
      </c>
      <c r="J2551" s="492">
        <v>18.309999999999999</v>
      </c>
    </row>
    <row r="2552" spans="1:10" s="464" customFormat="1">
      <c r="A2552" s="490" t="s">
        <v>326</v>
      </c>
      <c r="B2552" s="491" t="s">
        <v>796</v>
      </c>
      <c r="C2552" s="489" t="s">
        <v>340</v>
      </c>
      <c r="D2552" s="490" t="s">
        <v>797</v>
      </c>
      <c r="E2552" s="491">
        <v>201506</v>
      </c>
      <c r="F2552" s="492">
        <v>2088.11</v>
      </c>
      <c r="G2552" s="490">
        <v>4</v>
      </c>
      <c r="H2552" s="493">
        <v>1.1999999999999999E-3</v>
      </c>
      <c r="I2552" s="492">
        <v>10.02</v>
      </c>
      <c r="J2552" s="492">
        <v>30.07</v>
      </c>
    </row>
    <row r="2553" spans="1:10" s="464" customFormat="1">
      <c r="A2553" s="490" t="s">
        <v>326</v>
      </c>
      <c r="B2553" s="491" t="s">
        <v>782</v>
      </c>
      <c r="C2553" s="489" t="s">
        <v>340</v>
      </c>
      <c r="D2553" s="490" t="s">
        <v>783</v>
      </c>
      <c r="E2553" s="491">
        <v>201507</v>
      </c>
      <c r="F2553" s="492">
        <v>-15.53</v>
      </c>
      <c r="G2553" s="490">
        <v>3</v>
      </c>
      <c r="H2553" s="493">
        <v>1.1999999999999999E-3</v>
      </c>
      <c r="I2553" s="492">
        <v>-0.06</v>
      </c>
      <c r="J2553" s="492">
        <v>-0.22</v>
      </c>
    </row>
    <row r="2554" spans="1:10" s="464" customFormat="1">
      <c r="A2554" s="490" t="s">
        <v>326</v>
      </c>
      <c r="B2554" s="491" t="s">
        <v>724</v>
      </c>
      <c r="C2554" s="489" t="s">
        <v>340</v>
      </c>
      <c r="D2554" s="490" t="s">
        <v>725</v>
      </c>
      <c r="E2554" s="491">
        <v>201507</v>
      </c>
      <c r="F2554" s="492">
        <v>-24.33</v>
      </c>
      <c r="G2554" s="490">
        <v>3</v>
      </c>
      <c r="H2554" s="493">
        <v>1.1999999999999999E-3</v>
      </c>
      <c r="I2554" s="492">
        <v>-0.09</v>
      </c>
      <c r="J2554" s="492">
        <v>-0.35</v>
      </c>
    </row>
    <row r="2555" spans="1:10" s="464" customFormat="1">
      <c r="A2555" s="490" t="s">
        <v>326</v>
      </c>
      <c r="B2555" s="491" t="s">
        <v>796</v>
      </c>
      <c r="C2555" s="489" t="s">
        <v>340</v>
      </c>
      <c r="D2555" s="490" t="s">
        <v>797</v>
      </c>
      <c r="E2555" s="491">
        <v>201507</v>
      </c>
      <c r="F2555" s="492">
        <v>-6.98</v>
      </c>
      <c r="G2555" s="490">
        <v>3</v>
      </c>
      <c r="H2555" s="493">
        <v>1.1999999999999999E-3</v>
      </c>
      <c r="I2555" s="492">
        <v>-0.03</v>
      </c>
      <c r="J2555" s="492">
        <v>-0.1</v>
      </c>
    </row>
    <row r="2556" spans="1:10" s="464" customFormat="1">
      <c r="A2556" s="490" t="s">
        <v>319</v>
      </c>
      <c r="B2556" s="491" t="s">
        <v>497</v>
      </c>
      <c r="C2556" s="489" t="s">
        <v>338</v>
      </c>
      <c r="D2556" s="490" t="s">
        <v>498</v>
      </c>
      <c r="E2556" s="491">
        <v>201507</v>
      </c>
      <c r="F2556" s="492">
        <v>-0.18</v>
      </c>
      <c r="G2556" s="490">
        <v>3</v>
      </c>
      <c r="H2556" s="493">
        <v>1.3083000000000001E-3</v>
      </c>
      <c r="I2556" s="492">
        <v>0</v>
      </c>
      <c r="J2556" s="492">
        <v>0</v>
      </c>
    </row>
    <row r="2557" spans="1:10" s="464" customFormat="1">
      <c r="A2557" s="490" t="s">
        <v>319</v>
      </c>
      <c r="B2557" s="491" t="s">
        <v>577</v>
      </c>
      <c r="C2557" s="489" t="s">
        <v>338</v>
      </c>
      <c r="D2557" s="490" t="s">
        <v>578</v>
      </c>
      <c r="E2557" s="491">
        <v>201507</v>
      </c>
      <c r="F2557" s="492">
        <v>-901.35</v>
      </c>
      <c r="G2557" s="490">
        <v>3</v>
      </c>
      <c r="H2557" s="493">
        <v>1.3083000000000001E-3</v>
      </c>
      <c r="I2557" s="492">
        <v>-3.54</v>
      </c>
      <c r="J2557" s="492">
        <v>-14.15</v>
      </c>
    </row>
    <row r="2558" spans="1:10" s="464" customFormat="1">
      <c r="A2558" s="490" t="s">
        <v>319</v>
      </c>
      <c r="B2558" s="491" t="s">
        <v>463</v>
      </c>
      <c r="C2558" s="489" t="s">
        <v>338</v>
      </c>
      <c r="D2558" s="490" t="s">
        <v>802</v>
      </c>
      <c r="E2558" s="491">
        <v>201507</v>
      </c>
      <c r="F2558" s="492">
        <v>-24.17</v>
      </c>
      <c r="G2558" s="490">
        <v>3</v>
      </c>
      <c r="H2558" s="493">
        <v>1.3083000000000001E-3</v>
      </c>
      <c r="I2558" s="492">
        <v>-0.09</v>
      </c>
      <c r="J2558" s="492">
        <v>-0.38</v>
      </c>
    </row>
    <row r="2559" spans="1:10" s="464" customFormat="1">
      <c r="A2559" s="490" t="s">
        <v>319</v>
      </c>
      <c r="B2559" s="491" t="s">
        <v>566</v>
      </c>
      <c r="C2559" s="489" t="s">
        <v>338</v>
      </c>
      <c r="D2559" s="490" t="s">
        <v>803</v>
      </c>
      <c r="E2559" s="491">
        <v>201507</v>
      </c>
      <c r="F2559" s="492">
        <v>1.51</v>
      </c>
      <c r="G2559" s="490">
        <v>3</v>
      </c>
      <c r="H2559" s="493">
        <v>1.3083000000000001E-3</v>
      </c>
      <c r="I2559" s="492">
        <v>0.01</v>
      </c>
      <c r="J2559" s="492">
        <v>0.02</v>
      </c>
    </row>
    <row r="2560" spans="1:10" s="464" customFormat="1">
      <c r="A2560" s="490" t="s">
        <v>319</v>
      </c>
      <c r="B2560" s="491" t="s">
        <v>453</v>
      </c>
      <c r="C2560" s="489" t="s">
        <v>338</v>
      </c>
      <c r="D2560" s="490" t="s">
        <v>454</v>
      </c>
      <c r="E2560" s="491">
        <v>201507</v>
      </c>
      <c r="F2560" s="492">
        <v>61583.32</v>
      </c>
      <c r="G2560" s="490">
        <v>3</v>
      </c>
      <c r="H2560" s="493">
        <v>1.3083000000000001E-3</v>
      </c>
      <c r="I2560" s="492">
        <v>241.71</v>
      </c>
      <c r="J2560" s="492">
        <v>966.83</v>
      </c>
    </row>
    <row r="2561" spans="1:10" s="464" customFormat="1">
      <c r="A2561" s="490" t="s">
        <v>319</v>
      </c>
      <c r="B2561" s="491" t="s">
        <v>729</v>
      </c>
      <c r="C2561" s="489" t="s">
        <v>338</v>
      </c>
      <c r="D2561" s="490" t="s">
        <v>804</v>
      </c>
      <c r="E2561" s="491">
        <v>201507</v>
      </c>
      <c r="F2561" s="492">
        <v>36.36</v>
      </c>
      <c r="G2561" s="490">
        <v>3</v>
      </c>
      <c r="H2561" s="493">
        <v>1.3083000000000001E-3</v>
      </c>
      <c r="I2561" s="492">
        <v>0.14000000000000001</v>
      </c>
      <c r="J2561" s="492">
        <v>0.56999999999999995</v>
      </c>
    </row>
    <row r="2562" spans="1:10" s="464" customFormat="1">
      <c r="A2562" s="490" t="s">
        <v>319</v>
      </c>
      <c r="B2562" s="491" t="s">
        <v>805</v>
      </c>
      <c r="C2562" s="489" t="s">
        <v>338</v>
      </c>
      <c r="D2562" s="490" t="s">
        <v>807</v>
      </c>
      <c r="E2562" s="491">
        <v>201507</v>
      </c>
      <c r="F2562" s="492">
        <v>-643.58000000000004</v>
      </c>
      <c r="G2562" s="490">
        <v>3</v>
      </c>
      <c r="H2562" s="493">
        <v>1.3083000000000001E-3</v>
      </c>
      <c r="I2562" s="492">
        <v>-2.5299999999999998</v>
      </c>
      <c r="J2562" s="492">
        <v>-10.1</v>
      </c>
    </row>
    <row r="2563" spans="1:10" s="464" customFormat="1">
      <c r="A2563" s="490" t="s">
        <v>319</v>
      </c>
      <c r="B2563" s="491" t="s">
        <v>499</v>
      </c>
      <c r="C2563" s="489" t="s">
        <v>338</v>
      </c>
      <c r="D2563" s="490" t="s">
        <v>500</v>
      </c>
      <c r="E2563" s="491">
        <v>201507</v>
      </c>
      <c r="F2563" s="492">
        <v>0.34</v>
      </c>
      <c r="G2563" s="490">
        <v>3</v>
      </c>
      <c r="H2563" s="493">
        <v>1.3083000000000001E-3</v>
      </c>
      <c r="I2563" s="492">
        <v>0</v>
      </c>
      <c r="J2563" s="492">
        <v>0.01</v>
      </c>
    </row>
    <row r="2564" spans="1:10" s="464" customFormat="1">
      <c r="A2564" s="490" t="s">
        <v>319</v>
      </c>
      <c r="B2564" s="491" t="s">
        <v>731</v>
      </c>
      <c r="C2564" s="489" t="s">
        <v>338</v>
      </c>
      <c r="D2564" s="490" t="s">
        <v>732</v>
      </c>
      <c r="E2564" s="491">
        <v>201507</v>
      </c>
      <c r="F2564" s="492">
        <v>-22.67</v>
      </c>
      <c r="G2564" s="490">
        <v>3</v>
      </c>
      <c r="H2564" s="493">
        <v>1.3083000000000001E-3</v>
      </c>
      <c r="I2564" s="492">
        <v>-0.09</v>
      </c>
      <c r="J2564" s="492">
        <v>-0.36</v>
      </c>
    </row>
    <row r="2565" spans="1:10" s="464" customFormat="1">
      <c r="A2565" s="490" t="s">
        <v>319</v>
      </c>
      <c r="B2565" s="491" t="s">
        <v>503</v>
      </c>
      <c r="C2565" s="489" t="s">
        <v>338</v>
      </c>
      <c r="D2565" s="490" t="s">
        <v>504</v>
      </c>
      <c r="E2565" s="491">
        <v>201507</v>
      </c>
      <c r="F2565" s="492">
        <v>-0.04</v>
      </c>
      <c r="G2565" s="490">
        <v>3</v>
      </c>
      <c r="H2565" s="493">
        <v>1.3083000000000001E-3</v>
      </c>
      <c r="I2565" s="492">
        <v>0</v>
      </c>
      <c r="J2565" s="492">
        <v>0</v>
      </c>
    </row>
    <row r="2566" spans="1:10" s="464" customFormat="1">
      <c r="A2566" s="490" t="s">
        <v>319</v>
      </c>
      <c r="B2566" s="491" t="s">
        <v>507</v>
      </c>
      <c r="C2566" s="489" t="s">
        <v>338</v>
      </c>
      <c r="D2566" s="490" t="s">
        <v>508</v>
      </c>
      <c r="E2566" s="491">
        <v>201507</v>
      </c>
      <c r="F2566" s="492">
        <v>-0.03</v>
      </c>
      <c r="G2566" s="490">
        <v>3</v>
      </c>
      <c r="H2566" s="493">
        <v>1.3083000000000001E-3</v>
      </c>
      <c r="I2566" s="492">
        <v>0</v>
      </c>
      <c r="J2566" s="492">
        <v>0</v>
      </c>
    </row>
    <row r="2567" spans="1:10" s="464" customFormat="1">
      <c r="A2567" s="490" t="s">
        <v>319</v>
      </c>
      <c r="B2567" s="491" t="s">
        <v>509</v>
      </c>
      <c r="C2567" s="489" t="s">
        <v>338</v>
      </c>
      <c r="D2567" s="490" t="s">
        <v>510</v>
      </c>
      <c r="E2567" s="491">
        <v>201507</v>
      </c>
      <c r="F2567" s="492">
        <v>-0.04</v>
      </c>
      <c r="G2567" s="490">
        <v>3</v>
      </c>
      <c r="H2567" s="493">
        <v>1.3083000000000001E-3</v>
      </c>
      <c r="I2567" s="492">
        <v>0</v>
      </c>
      <c r="J2567" s="492">
        <v>0</v>
      </c>
    </row>
    <row r="2568" spans="1:10" s="464" customFormat="1">
      <c r="A2568" s="490" t="s">
        <v>319</v>
      </c>
      <c r="B2568" s="491" t="s">
        <v>570</v>
      </c>
      <c r="C2568" s="489" t="s">
        <v>338</v>
      </c>
      <c r="D2568" s="490" t="s">
        <v>571</v>
      </c>
      <c r="E2568" s="491">
        <v>201507</v>
      </c>
      <c r="F2568" s="492">
        <v>-159.69</v>
      </c>
      <c r="G2568" s="490">
        <v>3</v>
      </c>
      <c r="H2568" s="493">
        <v>1.3083000000000001E-3</v>
      </c>
      <c r="I2568" s="492">
        <v>-0.63</v>
      </c>
      <c r="J2568" s="492">
        <v>-2.5099999999999998</v>
      </c>
    </row>
    <row r="2569" spans="1:10" s="464" customFormat="1">
      <c r="A2569" s="490" t="s">
        <v>319</v>
      </c>
      <c r="B2569" s="491" t="s">
        <v>733</v>
      </c>
      <c r="C2569" s="489" t="s">
        <v>338</v>
      </c>
      <c r="D2569" s="490" t="s">
        <v>734</v>
      </c>
      <c r="E2569" s="491">
        <v>201507</v>
      </c>
      <c r="F2569" s="492">
        <v>44.94</v>
      </c>
      <c r="G2569" s="490">
        <v>3</v>
      </c>
      <c r="H2569" s="493">
        <v>1.3083000000000001E-3</v>
      </c>
      <c r="I2569" s="492">
        <v>0.18</v>
      </c>
      <c r="J2569" s="492">
        <v>0.71</v>
      </c>
    </row>
    <row r="2570" spans="1:10" s="464" customFormat="1">
      <c r="A2570" s="490" t="s">
        <v>319</v>
      </c>
      <c r="B2570" s="491" t="s">
        <v>700</v>
      </c>
      <c r="C2570" s="489" t="s">
        <v>338</v>
      </c>
      <c r="D2570" s="490" t="s">
        <v>701</v>
      </c>
      <c r="E2570" s="491">
        <v>201507</v>
      </c>
      <c r="F2570" s="492">
        <v>-0.38</v>
      </c>
      <c r="G2570" s="490">
        <v>3</v>
      </c>
      <c r="H2570" s="493">
        <v>1.3083000000000001E-3</v>
      </c>
      <c r="I2570" s="492">
        <v>0</v>
      </c>
      <c r="J2570" s="492">
        <v>-0.01</v>
      </c>
    </row>
    <row r="2571" spans="1:10" s="464" customFormat="1">
      <c r="A2571" s="490" t="s">
        <v>319</v>
      </c>
      <c r="B2571" s="491" t="s">
        <v>735</v>
      </c>
      <c r="C2571" s="489" t="s">
        <v>338</v>
      </c>
      <c r="D2571" s="490" t="s">
        <v>811</v>
      </c>
      <c r="E2571" s="491">
        <v>201507</v>
      </c>
      <c r="F2571" s="492">
        <v>-225.12</v>
      </c>
      <c r="G2571" s="490">
        <v>3</v>
      </c>
      <c r="H2571" s="493">
        <v>1.3083000000000001E-3</v>
      </c>
      <c r="I2571" s="492">
        <v>-0.88</v>
      </c>
      <c r="J2571" s="492">
        <v>-3.53</v>
      </c>
    </row>
    <row r="2572" spans="1:10" s="464" customFormat="1">
      <c r="A2572" s="490" t="s">
        <v>319</v>
      </c>
      <c r="B2572" s="491" t="s">
        <v>737</v>
      </c>
      <c r="C2572" s="489" t="s">
        <v>338</v>
      </c>
      <c r="D2572" s="490" t="s">
        <v>738</v>
      </c>
      <c r="E2572" s="491">
        <v>201507</v>
      </c>
      <c r="F2572" s="492">
        <v>-25.22</v>
      </c>
      <c r="G2572" s="490">
        <v>3</v>
      </c>
      <c r="H2572" s="493">
        <v>1.3083000000000001E-3</v>
      </c>
      <c r="I2572" s="492">
        <v>-0.1</v>
      </c>
      <c r="J2572" s="492">
        <v>-0.4</v>
      </c>
    </row>
    <row r="2573" spans="1:10" s="464" customFormat="1">
      <c r="A2573" s="490" t="s">
        <v>319</v>
      </c>
      <c r="B2573" s="491" t="s">
        <v>739</v>
      </c>
      <c r="C2573" s="489" t="s">
        <v>338</v>
      </c>
      <c r="D2573" s="490" t="s">
        <v>740</v>
      </c>
      <c r="E2573" s="491">
        <v>201507</v>
      </c>
      <c r="F2573" s="492">
        <v>-6.23</v>
      </c>
      <c r="G2573" s="490">
        <v>3</v>
      </c>
      <c r="H2573" s="493">
        <v>1.3083000000000001E-3</v>
      </c>
      <c r="I2573" s="492">
        <v>-0.02</v>
      </c>
      <c r="J2573" s="492">
        <v>-0.1</v>
      </c>
    </row>
    <row r="2574" spans="1:10" s="464" customFormat="1">
      <c r="A2574" s="490" t="s">
        <v>319</v>
      </c>
      <c r="B2574" s="491" t="s">
        <v>521</v>
      </c>
      <c r="C2574" s="489" t="s">
        <v>338</v>
      </c>
      <c r="D2574" s="490" t="s">
        <v>522</v>
      </c>
      <c r="E2574" s="491">
        <v>201507</v>
      </c>
      <c r="F2574" s="492">
        <v>-0.15</v>
      </c>
      <c r="G2574" s="490">
        <v>3</v>
      </c>
      <c r="H2574" s="493">
        <v>1.3083000000000001E-3</v>
      </c>
      <c r="I2574" s="492">
        <v>0</v>
      </c>
      <c r="J2574" s="492">
        <v>0</v>
      </c>
    </row>
    <row r="2575" spans="1:10" s="464" customFormat="1">
      <c r="A2575" s="490" t="s">
        <v>319</v>
      </c>
      <c r="B2575" s="491" t="s">
        <v>572</v>
      </c>
      <c r="C2575" s="489" t="s">
        <v>338</v>
      </c>
      <c r="D2575" s="490" t="s">
        <v>573</v>
      </c>
      <c r="E2575" s="491">
        <v>201507</v>
      </c>
      <c r="F2575" s="492">
        <v>-55.88</v>
      </c>
      <c r="G2575" s="490">
        <v>3</v>
      </c>
      <c r="H2575" s="493">
        <v>1.3083000000000001E-3</v>
      </c>
      <c r="I2575" s="492">
        <v>-0.22</v>
      </c>
      <c r="J2575" s="492">
        <v>-0.88</v>
      </c>
    </row>
    <row r="2576" spans="1:10" s="464" customFormat="1">
      <c r="A2576" s="490" t="s">
        <v>319</v>
      </c>
      <c r="B2576" s="491" t="s">
        <v>702</v>
      </c>
      <c r="C2576" s="489" t="s">
        <v>338</v>
      </c>
      <c r="D2576" s="490" t="s">
        <v>703</v>
      </c>
      <c r="E2576" s="491">
        <v>201507</v>
      </c>
      <c r="F2576" s="492">
        <v>0.73</v>
      </c>
      <c r="G2576" s="490">
        <v>3</v>
      </c>
      <c r="H2576" s="493">
        <v>1.3083000000000001E-3</v>
      </c>
      <c r="I2576" s="492">
        <v>0</v>
      </c>
      <c r="J2576" s="492">
        <v>0.01</v>
      </c>
    </row>
    <row r="2577" spans="1:10" s="464" customFormat="1">
      <c r="A2577" s="490" t="s">
        <v>319</v>
      </c>
      <c r="B2577" s="491" t="s">
        <v>523</v>
      </c>
      <c r="C2577" s="489" t="s">
        <v>338</v>
      </c>
      <c r="D2577" s="490" t="s">
        <v>524</v>
      </c>
      <c r="E2577" s="491">
        <v>201507</v>
      </c>
      <c r="F2577" s="492">
        <v>4.5599999999999996</v>
      </c>
      <c r="G2577" s="490">
        <v>3</v>
      </c>
      <c r="H2577" s="493">
        <v>1.3083000000000001E-3</v>
      </c>
      <c r="I2577" s="492">
        <v>0.02</v>
      </c>
      <c r="J2577" s="492">
        <v>7.0000000000000007E-2</v>
      </c>
    </row>
    <row r="2578" spans="1:10" s="464" customFormat="1">
      <c r="A2578" s="490" t="s">
        <v>319</v>
      </c>
      <c r="B2578" s="491" t="s">
        <v>525</v>
      </c>
      <c r="C2578" s="489" t="s">
        <v>338</v>
      </c>
      <c r="D2578" s="490" t="s">
        <v>526</v>
      </c>
      <c r="E2578" s="491">
        <v>201507</v>
      </c>
      <c r="F2578" s="492">
        <v>0.23</v>
      </c>
      <c r="G2578" s="490">
        <v>3</v>
      </c>
      <c r="H2578" s="493">
        <v>1.3083000000000001E-3</v>
      </c>
      <c r="I2578" s="492">
        <v>0</v>
      </c>
      <c r="J2578" s="492">
        <v>0</v>
      </c>
    </row>
    <row r="2579" spans="1:10" s="464" customFormat="1">
      <c r="A2579" s="490" t="s">
        <v>319</v>
      </c>
      <c r="B2579" s="491" t="s">
        <v>483</v>
      </c>
      <c r="C2579" s="489" t="s">
        <v>338</v>
      </c>
      <c r="D2579" s="490" t="s">
        <v>484</v>
      </c>
      <c r="E2579" s="491">
        <v>201507</v>
      </c>
      <c r="F2579" s="492">
        <v>-0.04</v>
      </c>
      <c r="G2579" s="490">
        <v>3</v>
      </c>
      <c r="H2579" s="493">
        <v>1.3083000000000001E-3</v>
      </c>
      <c r="I2579" s="492">
        <v>0</v>
      </c>
      <c r="J2579" s="492">
        <v>0</v>
      </c>
    </row>
    <row r="2580" spans="1:10" s="464" customFormat="1">
      <c r="A2580" s="490" t="s">
        <v>319</v>
      </c>
      <c r="B2580" s="491" t="s">
        <v>530</v>
      </c>
      <c r="C2580" s="489" t="s">
        <v>338</v>
      </c>
      <c r="D2580" s="490" t="s">
        <v>531</v>
      </c>
      <c r="E2580" s="491">
        <v>201507</v>
      </c>
      <c r="F2580" s="492">
        <v>2.34</v>
      </c>
      <c r="G2580" s="490">
        <v>3</v>
      </c>
      <c r="H2580" s="493">
        <v>1.3083000000000001E-3</v>
      </c>
      <c r="I2580" s="492">
        <v>0.01</v>
      </c>
      <c r="J2580" s="492">
        <v>0.04</v>
      </c>
    </row>
    <row r="2581" spans="1:10" s="464" customFormat="1">
      <c r="A2581" s="490" t="s">
        <v>319</v>
      </c>
      <c r="B2581" s="491" t="s">
        <v>532</v>
      </c>
      <c r="C2581" s="489" t="s">
        <v>338</v>
      </c>
      <c r="D2581" s="490" t="s">
        <v>533</v>
      </c>
      <c r="E2581" s="491">
        <v>201507</v>
      </c>
      <c r="F2581" s="492">
        <v>8.35</v>
      </c>
      <c r="G2581" s="490">
        <v>3</v>
      </c>
      <c r="H2581" s="493">
        <v>1.3083000000000001E-3</v>
      </c>
      <c r="I2581" s="492">
        <v>0.03</v>
      </c>
      <c r="J2581" s="492">
        <v>0.13</v>
      </c>
    </row>
    <row r="2582" spans="1:10" s="464" customFormat="1">
      <c r="A2582" s="490" t="s">
        <v>319</v>
      </c>
      <c r="B2582" s="491" t="s">
        <v>538</v>
      </c>
      <c r="C2582" s="489" t="s">
        <v>338</v>
      </c>
      <c r="D2582" s="490" t="s">
        <v>539</v>
      </c>
      <c r="E2582" s="491">
        <v>201507</v>
      </c>
      <c r="F2582" s="492">
        <v>0.03</v>
      </c>
      <c r="G2582" s="490">
        <v>3</v>
      </c>
      <c r="H2582" s="493">
        <v>1.3083000000000001E-3</v>
      </c>
      <c r="I2582" s="492">
        <v>0</v>
      </c>
      <c r="J2582" s="492">
        <v>0</v>
      </c>
    </row>
    <row r="2583" spans="1:10" s="464" customFormat="1">
      <c r="A2583" s="490" t="s">
        <v>319</v>
      </c>
      <c r="B2583" s="491" t="s">
        <v>542</v>
      </c>
      <c r="C2583" s="489" t="s">
        <v>338</v>
      </c>
      <c r="D2583" s="490" t="s">
        <v>543</v>
      </c>
      <c r="E2583" s="491">
        <v>201507</v>
      </c>
      <c r="F2583" s="492">
        <v>0.73</v>
      </c>
      <c r="G2583" s="490">
        <v>3</v>
      </c>
      <c r="H2583" s="493">
        <v>1.3083000000000001E-3</v>
      </c>
      <c r="I2583" s="492">
        <v>0</v>
      </c>
      <c r="J2583" s="492">
        <v>0.01</v>
      </c>
    </row>
    <row r="2584" spans="1:10" s="464" customFormat="1">
      <c r="A2584" s="490" t="s">
        <v>319</v>
      </c>
      <c r="B2584" s="491" t="s">
        <v>544</v>
      </c>
      <c r="C2584" s="489" t="s">
        <v>338</v>
      </c>
      <c r="D2584" s="490" t="s">
        <v>545</v>
      </c>
      <c r="E2584" s="491">
        <v>201507</v>
      </c>
      <c r="F2584" s="492">
        <v>-0.7</v>
      </c>
      <c r="G2584" s="490">
        <v>3</v>
      </c>
      <c r="H2584" s="493">
        <v>1.3083000000000001E-3</v>
      </c>
      <c r="I2584" s="492">
        <v>0</v>
      </c>
      <c r="J2584" s="492">
        <v>-0.01</v>
      </c>
    </row>
    <row r="2585" spans="1:10" s="464" customFormat="1">
      <c r="A2585" s="490" t="s">
        <v>319</v>
      </c>
      <c r="B2585" s="491" t="s">
        <v>741</v>
      </c>
      <c r="C2585" s="489" t="s">
        <v>338</v>
      </c>
      <c r="D2585" s="490" t="s">
        <v>742</v>
      </c>
      <c r="E2585" s="491">
        <v>201507</v>
      </c>
      <c r="F2585" s="492">
        <v>-32.979999999999997</v>
      </c>
      <c r="G2585" s="490">
        <v>3</v>
      </c>
      <c r="H2585" s="493">
        <v>1.3083000000000001E-3</v>
      </c>
      <c r="I2585" s="492">
        <v>-0.13</v>
      </c>
      <c r="J2585" s="492">
        <v>-0.52</v>
      </c>
    </row>
    <row r="2586" spans="1:10" s="464" customFormat="1">
      <c r="A2586" s="490" t="s">
        <v>319</v>
      </c>
      <c r="B2586" s="491" t="s">
        <v>704</v>
      </c>
      <c r="C2586" s="489" t="s">
        <v>338</v>
      </c>
      <c r="D2586" s="490" t="s">
        <v>705</v>
      </c>
      <c r="E2586" s="491">
        <v>201507</v>
      </c>
      <c r="F2586" s="492">
        <v>39.020000000000003</v>
      </c>
      <c r="G2586" s="490">
        <v>3</v>
      </c>
      <c r="H2586" s="493">
        <v>1.3083000000000001E-3</v>
      </c>
      <c r="I2586" s="492">
        <v>0.15</v>
      </c>
      <c r="J2586" s="492">
        <v>0.61</v>
      </c>
    </row>
    <row r="2587" spans="1:10" s="464" customFormat="1">
      <c r="A2587" s="490" t="s">
        <v>319</v>
      </c>
      <c r="B2587" s="491" t="s">
        <v>743</v>
      </c>
      <c r="C2587" s="489" t="s">
        <v>338</v>
      </c>
      <c r="D2587" s="490" t="s">
        <v>744</v>
      </c>
      <c r="E2587" s="491">
        <v>201507</v>
      </c>
      <c r="F2587" s="492">
        <v>-89.82</v>
      </c>
      <c r="G2587" s="490">
        <v>3</v>
      </c>
      <c r="H2587" s="493">
        <v>1.3083000000000001E-3</v>
      </c>
      <c r="I2587" s="492">
        <v>-0.35</v>
      </c>
      <c r="J2587" s="492">
        <v>-1.41</v>
      </c>
    </row>
    <row r="2588" spans="1:10" s="464" customFormat="1">
      <c r="A2588" s="490" t="s">
        <v>319</v>
      </c>
      <c r="B2588" s="491" t="s">
        <v>747</v>
      </c>
      <c r="C2588" s="489" t="s">
        <v>338</v>
      </c>
      <c r="D2588" s="490" t="s">
        <v>748</v>
      </c>
      <c r="E2588" s="491">
        <v>201507</v>
      </c>
      <c r="F2588" s="492">
        <v>-521.1</v>
      </c>
      <c r="G2588" s="490">
        <v>3</v>
      </c>
      <c r="H2588" s="493">
        <v>1.3083000000000001E-3</v>
      </c>
      <c r="I2588" s="492">
        <v>-2.0499999999999998</v>
      </c>
      <c r="J2588" s="492">
        <v>-8.18</v>
      </c>
    </row>
    <row r="2589" spans="1:10" s="464" customFormat="1">
      <c r="A2589" s="490" t="s">
        <v>319</v>
      </c>
      <c r="B2589" s="491" t="s">
        <v>825</v>
      </c>
      <c r="C2589" s="489" t="s">
        <v>338</v>
      </c>
      <c r="D2589" s="490" t="s">
        <v>826</v>
      </c>
      <c r="E2589" s="491">
        <v>201507</v>
      </c>
      <c r="F2589" s="492">
        <v>-3323.23</v>
      </c>
      <c r="G2589" s="490">
        <v>3</v>
      </c>
      <c r="H2589" s="493">
        <v>1.3083000000000001E-3</v>
      </c>
      <c r="I2589" s="492">
        <v>-13.04</v>
      </c>
      <c r="J2589" s="492">
        <v>-52.17</v>
      </c>
    </row>
    <row r="2590" spans="1:10" s="464" customFormat="1">
      <c r="A2590" s="490" t="s">
        <v>319</v>
      </c>
      <c r="B2590" s="491" t="s">
        <v>851</v>
      </c>
      <c r="C2590" s="489" t="s">
        <v>338</v>
      </c>
      <c r="D2590" s="490" t="s">
        <v>852</v>
      </c>
      <c r="E2590" s="491">
        <v>201507</v>
      </c>
      <c r="F2590" s="492">
        <v>621.34</v>
      </c>
      <c r="G2590" s="490">
        <v>3</v>
      </c>
      <c r="H2590" s="493">
        <v>1.3083000000000001E-3</v>
      </c>
      <c r="I2590" s="492">
        <v>2.44</v>
      </c>
      <c r="J2590" s="492">
        <v>9.75</v>
      </c>
    </row>
    <row r="2591" spans="1:10" s="464" customFormat="1">
      <c r="A2591" s="490" t="s">
        <v>319</v>
      </c>
      <c r="B2591" s="491" t="s">
        <v>751</v>
      </c>
      <c r="C2591" s="489" t="s">
        <v>338</v>
      </c>
      <c r="D2591" s="490" t="s">
        <v>752</v>
      </c>
      <c r="E2591" s="491">
        <v>201507</v>
      </c>
      <c r="F2591" s="492">
        <v>-10.28</v>
      </c>
      <c r="G2591" s="490">
        <v>3</v>
      </c>
      <c r="H2591" s="493">
        <v>1.3083000000000001E-3</v>
      </c>
      <c r="I2591" s="492">
        <v>-0.04</v>
      </c>
      <c r="J2591" s="492">
        <v>-0.16</v>
      </c>
    </row>
    <row r="2592" spans="1:10" s="464" customFormat="1">
      <c r="A2592" s="490" t="s">
        <v>319</v>
      </c>
      <c r="B2592" s="491" t="s">
        <v>865</v>
      </c>
      <c r="C2592" s="489" t="s">
        <v>338</v>
      </c>
      <c r="D2592" s="490" t="s">
        <v>866</v>
      </c>
      <c r="E2592" s="491">
        <v>201507</v>
      </c>
      <c r="F2592" s="492">
        <v>-141.51</v>
      </c>
      <c r="G2592" s="490">
        <v>3</v>
      </c>
      <c r="H2592" s="493">
        <v>1.3083000000000001E-3</v>
      </c>
      <c r="I2592" s="492">
        <v>-0.56000000000000005</v>
      </c>
      <c r="J2592" s="492">
        <v>-2.2200000000000002</v>
      </c>
    </row>
    <row r="2593" spans="1:10" s="464" customFormat="1">
      <c r="A2593" s="490" t="s">
        <v>319</v>
      </c>
      <c r="B2593" s="491" t="s">
        <v>720</v>
      </c>
      <c r="C2593" s="489" t="s">
        <v>338</v>
      </c>
      <c r="D2593" s="490" t="s">
        <v>721</v>
      </c>
      <c r="E2593" s="491">
        <v>201507</v>
      </c>
      <c r="F2593" s="492">
        <v>-9.9700000000000006</v>
      </c>
      <c r="G2593" s="490">
        <v>3</v>
      </c>
      <c r="H2593" s="493">
        <v>1.3083000000000001E-3</v>
      </c>
      <c r="I2593" s="492">
        <v>-0.04</v>
      </c>
      <c r="J2593" s="492">
        <v>-0.16</v>
      </c>
    </row>
    <row r="2594" spans="1:10" s="464" customFormat="1">
      <c r="A2594" s="490" t="s">
        <v>319</v>
      </c>
      <c r="B2594" s="491" t="s">
        <v>867</v>
      </c>
      <c r="C2594" s="489" t="s">
        <v>338</v>
      </c>
      <c r="D2594" s="490" t="s">
        <v>868</v>
      </c>
      <c r="E2594" s="491">
        <v>201507</v>
      </c>
      <c r="F2594" s="492">
        <v>13849.95</v>
      </c>
      <c r="G2594" s="490">
        <v>3</v>
      </c>
      <c r="H2594" s="493">
        <v>1.3083000000000001E-3</v>
      </c>
      <c r="I2594" s="492">
        <v>54.36</v>
      </c>
      <c r="J2594" s="492">
        <v>217.44</v>
      </c>
    </row>
    <row r="2595" spans="1:10" s="464" customFormat="1">
      <c r="A2595" s="490" t="s">
        <v>319</v>
      </c>
      <c r="B2595" s="491" t="s">
        <v>871</v>
      </c>
      <c r="C2595" s="489" t="s">
        <v>338</v>
      </c>
      <c r="D2595" s="490" t="s">
        <v>872</v>
      </c>
      <c r="E2595" s="491">
        <v>201507</v>
      </c>
      <c r="F2595" s="492">
        <v>-1640.45</v>
      </c>
      <c r="G2595" s="490">
        <v>3</v>
      </c>
      <c r="H2595" s="493">
        <v>1.3083000000000001E-3</v>
      </c>
      <c r="I2595" s="492">
        <v>-6.44</v>
      </c>
      <c r="J2595" s="492">
        <v>-25.75</v>
      </c>
    </row>
    <row r="2596" spans="1:10" s="464" customFormat="1">
      <c r="A2596" s="490" t="s">
        <v>319</v>
      </c>
      <c r="B2596" s="491" t="s">
        <v>873</v>
      </c>
      <c r="C2596" s="489" t="s">
        <v>338</v>
      </c>
      <c r="D2596" s="490" t="s">
        <v>874</v>
      </c>
      <c r="E2596" s="491">
        <v>201507</v>
      </c>
      <c r="F2596" s="492">
        <v>-276.29000000000002</v>
      </c>
      <c r="G2596" s="490">
        <v>3</v>
      </c>
      <c r="H2596" s="493">
        <v>1.3083000000000001E-3</v>
      </c>
      <c r="I2596" s="492">
        <v>-1.08</v>
      </c>
      <c r="J2596" s="492">
        <v>-4.34</v>
      </c>
    </row>
    <row r="2597" spans="1:10" s="464" customFormat="1">
      <c r="A2597" s="490" t="s">
        <v>319</v>
      </c>
      <c r="B2597" s="491" t="s">
        <v>875</v>
      </c>
      <c r="C2597" s="489" t="s">
        <v>338</v>
      </c>
      <c r="D2597" s="490" t="s">
        <v>876</v>
      </c>
      <c r="E2597" s="491">
        <v>201507</v>
      </c>
      <c r="F2597" s="492">
        <v>-1970.74</v>
      </c>
      <c r="G2597" s="490">
        <v>3</v>
      </c>
      <c r="H2597" s="493">
        <v>1.3083000000000001E-3</v>
      </c>
      <c r="I2597" s="492">
        <v>-7.73</v>
      </c>
      <c r="J2597" s="492">
        <v>-30.94</v>
      </c>
    </row>
    <row r="2598" spans="1:10" s="464" customFormat="1">
      <c r="A2598" s="490" t="s">
        <v>319</v>
      </c>
      <c r="B2598" s="491" t="s">
        <v>877</v>
      </c>
      <c r="C2598" s="489" t="s">
        <v>338</v>
      </c>
      <c r="D2598" s="490" t="s">
        <v>878</v>
      </c>
      <c r="E2598" s="491">
        <v>201507</v>
      </c>
      <c r="F2598" s="492">
        <v>-310.68</v>
      </c>
      <c r="G2598" s="490">
        <v>3</v>
      </c>
      <c r="H2598" s="493">
        <v>1.3083000000000001E-3</v>
      </c>
      <c r="I2598" s="492">
        <v>-1.22</v>
      </c>
      <c r="J2598" s="492">
        <v>-4.88</v>
      </c>
    </row>
    <row r="2599" spans="1:10" s="464" customFormat="1">
      <c r="A2599" s="490" t="s">
        <v>319</v>
      </c>
      <c r="B2599" s="491" t="s">
        <v>879</v>
      </c>
      <c r="C2599" s="489" t="s">
        <v>338</v>
      </c>
      <c r="D2599" s="490" t="s">
        <v>880</v>
      </c>
      <c r="E2599" s="491">
        <v>201507</v>
      </c>
      <c r="F2599" s="492">
        <v>1531.05</v>
      </c>
      <c r="G2599" s="490">
        <v>3</v>
      </c>
      <c r="H2599" s="493">
        <v>1.3083000000000001E-3</v>
      </c>
      <c r="I2599" s="492">
        <v>6.01</v>
      </c>
      <c r="J2599" s="492">
        <v>24.04</v>
      </c>
    </row>
    <row r="2600" spans="1:10" s="464" customFormat="1">
      <c r="A2600" s="490" t="s">
        <v>319</v>
      </c>
      <c r="B2600" s="491" t="s">
        <v>881</v>
      </c>
      <c r="C2600" s="489" t="s">
        <v>338</v>
      </c>
      <c r="D2600" s="490" t="s">
        <v>882</v>
      </c>
      <c r="E2600" s="491">
        <v>201507</v>
      </c>
      <c r="F2600" s="492">
        <v>-154.9</v>
      </c>
      <c r="G2600" s="490">
        <v>3</v>
      </c>
      <c r="H2600" s="493">
        <v>1.3083000000000001E-3</v>
      </c>
      <c r="I2600" s="492">
        <v>-0.61</v>
      </c>
      <c r="J2600" s="492">
        <v>-2.4300000000000002</v>
      </c>
    </row>
    <row r="2601" spans="1:10" s="464" customFormat="1">
      <c r="A2601" s="490" t="s">
        <v>319</v>
      </c>
      <c r="B2601" s="491" t="s">
        <v>883</v>
      </c>
      <c r="C2601" s="489" t="s">
        <v>338</v>
      </c>
      <c r="D2601" s="490" t="s">
        <v>884</v>
      </c>
      <c r="E2601" s="491">
        <v>201507</v>
      </c>
      <c r="F2601" s="492">
        <v>-118.64</v>
      </c>
      <c r="G2601" s="490">
        <v>3</v>
      </c>
      <c r="H2601" s="493">
        <v>1.3083000000000001E-3</v>
      </c>
      <c r="I2601" s="492">
        <v>-0.47</v>
      </c>
      <c r="J2601" s="492">
        <v>-1.86</v>
      </c>
    </row>
    <row r="2602" spans="1:10" s="464" customFormat="1">
      <c r="A2602" s="490" t="s">
        <v>319</v>
      </c>
      <c r="B2602" s="491" t="s">
        <v>885</v>
      </c>
      <c r="C2602" s="489" t="s">
        <v>338</v>
      </c>
      <c r="D2602" s="490" t="s">
        <v>886</v>
      </c>
      <c r="E2602" s="491">
        <v>201507</v>
      </c>
      <c r="F2602" s="492">
        <v>2180.08</v>
      </c>
      <c r="G2602" s="490">
        <v>3</v>
      </c>
      <c r="H2602" s="493">
        <v>1.3083000000000001E-3</v>
      </c>
      <c r="I2602" s="492">
        <v>8.56</v>
      </c>
      <c r="J2602" s="492">
        <v>34.229999999999997</v>
      </c>
    </row>
    <row r="2603" spans="1:10">
      <c r="A2603" s="490" t="s">
        <v>319</v>
      </c>
      <c r="B2603" s="491" t="s">
        <v>887</v>
      </c>
      <c r="C2603" s="489" t="s">
        <v>338</v>
      </c>
      <c r="D2603" s="490" t="s">
        <v>888</v>
      </c>
      <c r="E2603" s="491">
        <v>201507</v>
      </c>
      <c r="F2603" s="492">
        <v>-883.06</v>
      </c>
      <c r="G2603" s="490">
        <v>3</v>
      </c>
      <c r="H2603" s="493">
        <v>1.3083000000000001E-3</v>
      </c>
      <c r="I2603" s="492">
        <v>-3.47</v>
      </c>
      <c r="J2603" s="492">
        <v>-13.86</v>
      </c>
    </row>
    <row r="2604" spans="1:10">
      <c r="A2604" s="490" t="s">
        <v>319</v>
      </c>
      <c r="B2604" s="491" t="s">
        <v>891</v>
      </c>
      <c r="C2604" s="489" t="s">
        <v>338</v>
      </c>
      <c r="D2604" s="490" t="s">
        <v>892</v>
      </c>
      <c r="E2604" s="491">
        <v>201507</v>
      </c>
      <c r="F2604" s="492">
        <v>-16.100000000000001</v>
      </c>
      <c r="G2604" s="490">
        <v>3</v>
      </c>
      <c r="H2604" s="493">
        <v>1.3083000000000001E-3</v>
      </c>
      <c r="I2604" s="492">
        <v>-0.06</v>
      </c>
      <c r="J2604" s="492">
        <v>-0.25</v>
      </c>
    </row>
    <row r="2605" spans="1:10">
      <c r="A2605" s="490" t="s">
        <v>319</v>
      </c>
      <c r="B2605" s="491" t="s">
        <v>893</v>
      </c>
      <c r="C2605" s="489" t="s">
        <v>338</v>
      </c>
      <c r="D2605" s="490" t="s">
        <v>894</v>
      </c>
      <c r="E2605" s="491">
        <v>201507</v>
      </c>
      <c r="F2605" s="492">
        <v>-3824.44</v>
      </c>
      <c r="G2605" s="490">
        <v>3</v>
      </c>
      <c r="H2605" s="493">
        <v>1.3083000000000001E-3</v>
      </c>
      <c r="I2605" s="492">
        <v>-15.01</v>
      </c>
      <c r="J2605" s="492">
        <v>-60.04</v>
      </c>
    </row>
    <row r="2606" spans="1:10">
      <c r="A2606" s="490" t="s">
        <v>319</v>
      </c>
      <c r="B2606" s="491" t="s">
        <v>755</v>
      </c>
      <c r="C2606" s="489" t="s">
        <v>340</v>
      </c>
      <c r="D2606" s="490" t="s">
        <v>774</v>
      </c>
      <c r="E2606" s="491">
        <v>201507</v>
      </c>
      <c r="F2606" s="492">
        <v>-14.59</v>
      </c>
      <c r="G2606" s="490">
        <v>3</v>
      </c>
      <c r="H2606" s="493">
        <v>1.3083000000000001E-3</v>
      </c>
      <c r="I2606" s="492">
        <v>-0.06</v>
      </c>
      <c r="J2606" s="492">
        <v>-0.23</v>
      </c>
    </row>
    <row r="2607" spans="1:10">
      <c r="A2607" s="490" t="s">
        <v>319</v>
      </c>
      <c r="B2607" s="491" t="s">
        <v>784</v>
      </c>
      <c r="C2607" s="489" t="s">
        <v>340</v>
      </c>
      <c r="D2607" s="490" t="s">
        <v>785</v>
      </c>
      <c r="E2607" s="491">
        <v>201507</v>
      </c>
      <c r="F2607" s="492">
        <v>-45.04</v>
      </c>
      <c r="G2607" s="490">
        <v>3</v>
      </c>
      <c r="H2607" s="493">
        <v>1.3083000000000001E-3</v>
      </c>
      <c r="I2607" s="492">
        <v>-0.18</v>
      </c>
      <c r="J2607" s="492">
        <v>-0.71</v>
      </c>
    </row>
    <row r="2608" spans="1:10">
      <c r="A2608" s="490" t="s">
        <v>319</v>
      </c>
      <c r="B2608" s="491" t="s">
        <v>579</v>
      </c>
      <c r="C2608" s="489" t="s">
        <v>340</v>
      </c>
      <c r="D2608" s="490" t="s">
        <v>580</v>
      </c>
      <c r="E2608" s="491">
        <v>201507</v>
      </c>
      <c r="F2608" s="492">
        <v>-1.3</v>
      </c>
      <c r="G2608" s="490">
        <v>3</v>
      </c>
      <c r="H2608" s="493">
        <v>1.3083000000000001E-3</v>
      </c>
      <c r="I2608" s="492">
        <v>-0.01</v>
      </c>
      <c r="J2608" s="492">
        <v>-0.02</v>
      </c>
    </row>
    <row r="2609" spans="1:10">
      <c r="A2609" s="490" t="s">
        <v>319</v>
      </c>
      <c r="B2609" s="491" t="s">
        <v>786</v>
      </c>
      <c r="C2609" s="489" t="s">
        <v>340</v>
      </c>
      <c r="D2609" s="490" t="s">
        <v>787</v>
      </c>
      <c r="E2609" s="491">
        <v>201507</v>
      </c>
      <c r="F2609" s="492">
        <v>-49.91</v>
      </c>
      <c r="G2609" s="490">
        <v>3</v>
      </c>
      <c r="H2609" s="493">
        <v>1.3083000000000001E-3</v>
      </c>
      <c r="I2609" s="492">
        <v>-0.2</v>
      </c>
      <c r="J2609" s="492">
        <v>-0.78</v>
      </c>
    </row>
    <row r="2610" spans="1:10">
      <c r="A2610" s="490" t="s">
        <v>319</v>
      </c>
      <c r="B2610" s="491" t="s">
        <v>756</v>
      </c>
      <c r="C2610" s="489" t="s">
        <v>340</v>
      </c>
      <c r="D2610" s="490" t="s">
        <v>757</v>
      </c>
      <c r="E2610" s="491">
        <v>201507</v>
      </c>
      <c r="F2610" s="492">
        <v>-387.26</v>
      </c>
      <c r="G2610" s="490">
        <v>3</v>
      </c>
      <c r="H2610" s="493">
        <v>1.3083000000000001E-3</v>
      </c>
      <c r="I2610" s="492">
        <v>-1.52</v>
      </c>
      <c r="J2610" s="492">
        <v>-6.08</v>
      </c>
    </row>
    <row r="2611" spans="1:10">
      <c r="A2611" s="490" t="s">
        <v>319</v>
      </c>
      <c r="B2611" s="491" t="s">
        <v>758</v>
      </c>
      <c r="C2611" s="489" t="s">
        <v>340</v>
      </c>
      <c r="D2611" s="490" t="s">
        <v>759</v>
      </c>
      <c r="E2611" s="491">
        <v>201507</v>
      </c>
      <c r="F2611" s="492">
        <v>-275.08</v>
      </c>
      <c r="G2611" s="490">
        <v>3</v>
      </c>
      <c r="H2611" s="493">
        <v>1.3083000000000001E-3</v>
      </c>
      <c r="I2611" s="492">
        <v>-1.08</v>
      </c>
      <c r="J2611" s="492">
        <v>-4.32</v>
      </c>
    </row>
    <row r="2612" spans="1:10">
      <c r="A2612" s="490" t="s">
        <v>319</v>
      </c>
      <c r="B2612" s="491" t="s">
        <v>581</v>
      </c>
      <c r="C2612" s="489" t="s">
        <v>340</v>
      </c>
      <c r="D2612" s="490" t="s">
        <v>726</v>
      </c>
      <c r="E2612" s="491">
        <v>201507</v>
      </c>
      <c r="F2612" s="492">
        <v>-7.0000000000000007E-2</v>
      </c>
      <c r="G2612" s="490">
        <v>3</v>
      </c>
      <c r="H2612" s="493">
        <v>1.3083000000000001E-3</v>
      </c>
      <c r="I2612" s="492">
        <v>0</v>
      </c>
      <c r="J2612" s="492">
        <v>0</v>
      </c>
    </row>
    <row r="2613" spans="1:10">
      <c r="A2613" s="490" t="s">
        <v>319</v>
      </c>
      <c r="B2613" s="491" t="s">
        <v>762</v>
      </c>
      <c r="C2613" s="489" t="s">
        <v>340</v>
      </c>
      <c r="D2613" s="490" t="s">
        <v>763</v>
      </c>
      <c r="E2613" s="491">
        <v>201507</v>
      </c>
      <c r="F2613" s="492">
        <v>-32.6</v>
      </c>
      <c r="G2613" s="490">
        <v>3</v>
      </c>
      <c r="H2613" s="493">
        <v>1.3083000000000001E-3</v>
      </c>
      <c r="I2613" s="492">
        <v>-0.13</v>
      </c>
      <c r="J2613" s="492">
        <v>-0.51</v>
      </c>
    </row>
    <row r="2614" spans="1:10">
      <c r="A2614" s="490" t="s">
        <v>319</v>
      </c>
      <c r="B2614" s="491" t="s">
        <v>722</v>
      </c>
      <c r="C2614" s="489" t="s">
        <v>469</v>
      </c>
      <c r="D2614" s="490" t="s">
        <v>723</v>
      </c>
      <c r="E2614" s="491">
        <v>201507</v>
      </c>
      <c r="F2614" s="492">
        <v>-28.57</v>
      </c>
      <c r="G2614" s="490">
        <v>3</v>
      </c>
      <c r="H2614" s="493">
        <v>1.3083000000000001E-3</v>
      </c>
      <c r="I2614" s="492">
        <v>-0.11</v>
      </c>
      <c r="J2614" s="492">
        <v>-0.45</v>
      </c>
    </row>
    <row r="2615" spans="1:10">
      <c r="A2615" s="490" t="s">
        <v>319</v>
      </c>
      <c r="B2615" s="491" t="s">
        <v>760</v>
      </c>
      <c r="C2615" s="489" t="s">
        <v>469</v>
      </c>
      <c r="D2615" s="490" t="s">
        <v>761</v>
      </c>
      <c r="E2615" s="491">
        <v>201507</v>
      </c>
      <c r="F2615" s="492">
        <v>-250.66</v>
      </c>
      <c r="G2615" s="490">
        <v>3</v>
      </c>
      <c r="H2615" s="493">
        <v>1.3083000000000001E-3</v>
      </c>
      <c r="I2615" s="492">
        <v>-0.98</v>
      </c>
      <c r="J2615" s="492">
        <v>-3.94</v>
      </c>
    </row>
    <row r="2616" spans="1:10">
      <c r="A2616" s="490" t="s">
        <v>319</v>
      </c>
      <c r="B2616" s="491" t="s">
        <v>794</v>
      </c>
      <c r="C2616" s="489" t="s">
        <v>469</v>
      </c>
      <c r="D2616" s="490" t="s">
        <v>795</v>
      </c>
      <c r="E2616" s="491">
        <v>201507</v>
      </c>
      <c r="F2616" s="492">
        <v>3046.52</v>
      </c>
      <c r="G2616" s="490">
        <v>3</v>
      </c>
      <c r="H2616" s="493">
        <v>1.3083000000000001E-3</v>
      </c>
      <c r="I2616" s="492">
        <v>11.96</v>
      </c>
      <c r="J2616" s="492">
        <v>47.83</v>
      </c>
    </row>
    <row r="2617" spans="1:10">
      <c r="A2617" s="490" t="s">
        <v>319</v>
      </c>
      <c r="B2617" s="491" t="s">
        <v>336</v>
      </c>
      <c r="C2617" s="489" t="s">
        <v>335</v>
      </c>
      <c r="D2617" s="490" t="s">
        <v>337</v>
      </c>
      <c r="E2617" s="491">
        <v>201508</v>
      </c>
      <c r="F2617" s="492">
        <v>-0.01</v>
      </c>
      <c r="G2617" s="490">
        <v>2</v>
      </c>
      <c r="H2617" s="493">
        <v>1.3083000000000001E-3</v>
      </c>
      <c r="I2617" s="492">
        <v>0</v>
      </c>
      <c r="J2617" s="492">
        <v>0</v>
      </c>
    </row>
    <row r="2618" spans="1:10">
      <c r="A2618" s="490" t="s">
        <v>326</v>
      </c>
      <c r="B2618" s="491" t="s">
        <v>497</v>
      </c>
      <c r="C2618" s="489" t="s">
        <v>338</v>
      </c>
      <c r="D2618" s="490" t="s">
        <v>498</v>
      </c>
      <c r="E2618" s="491">
        <v>201508</v>
      </c>
      <c r="F2618" s="492">
        <v>0.26</v>
      </c>
      <c r="G2618" s="490">
        <v>2</v>
      </c>
      <c r="H2618" s="493">
        <v>1.1999999999999999E-3</v>
      </c>
      <c r="I2618" s="492">
        <v>0</v>
      </c>
      <c r="J2618" s="492">
        <v>0</v>
      </c>
    </row>
    <row r="2619" spans="1:10">
      <c r="A2619" s="490" t="s">
        <v>319</v>
      </c>
      <c r="B2619" s="491" t="s">
        <v>577</v>
      </c>
      <c r="C2619" s="489" t="s">
        <v>338</v>
      </c>
      <c r="D2619" s="490" t="s">
        <v>578</v>
      </c>
      <c r="E2619" s="491">
        <v>201508</v>
      </c>
      <c r="F2619" s="492">
        <v>-1590.98</v>
      </c>
      <c r="G2619" s="490">
        <v>2</v>
      </c>
      <c r="H2619" s="493">
        <v>1.3083000000000001E-3</v>
      </c>
      <c r="I2619" s="492">
        <v>-4.16</v>
      </c>
      <c r="J2619" s="492">
        <v>-24.98</v>
      </c>
    </row>
    <row r="2620" spans="1:10">
      <c r="A2620" s="490" t="s">
        <v>326</v>
      </c>
      <c r="B2620" s="491" t="s">
        <v>463</v>
      </c>
      <c r="C2620" s="489" t="s">
        <v>338</v>
      </c>
      <c r="D2620" s="490" t="s">
        <v>802</v>
      </c>
      <c r="E2620" s="491">
        <v>201508</v>
      </c>
      <c r="F2620" s="492">
        <v>-45.35</v>
      </c>
      <c r="G2620" s="490">
        <v>2</v>
      </c>
      <c r="H2620" s="493">
        <v>1.1999999999999999E-3</v>
      </c>
      <c r="I2620" s="492">
        <v>-0.11</v>
      </c>
      <c r="J2620" s="492">
        <v>-0.65</v>
      </c>
    </row>
    <row r="2621" spans="1:10">
      <c r="A2621" s="490" t="s">
        <v>319</v>
      </c>
      <c r="B2621" s="491" t="s">
        <v>566</v>
      </c>
      <c r="C2621" s="489" t="s">
        <v>338</v>
      </c>
      <c r="D2621" s="490" t="s">
        <v>803</v>
      </c>
      <c r="E2621" s="491">
        <v>201508</v>
      </c>
      <c r="F2621" s="492">
        <v>2.14</v>
      </c>
      <c r="G2621" s="490">
        <v>2</v>
      </c>
      <c r="H2621" s="493">
        <v>1.3083000000000001E-3</v>
      </c>
      <c r="I2621" s="492">
        <v>0.01</v>
      </c>
      <c r="J2621" s="492">
        <v>0.03</v>
      </c>
    </row>
    <row r="2622" spans="1:10">
      <c r="A2622" s="490" t="s">
        <v>319</v>
      </c>
      <c r="B2622" s="491" t="s">
        <v>453</v>
      </c>
      <c r="C2622" s="489" t="s">
        <v>338</v>
      </c>
      <c r="D2622" s="490" t="s">
        <v>454</v>
      </c>
      <c r="E2622" s="491">
        <v>201508</v>
      </c>
      <c r="F2622" s="492">
        <v>34753.99</v>
      </c>
      <c r="G2622" s="490">
        <v>2</v>
      </c>
      <c r="H2622" s="493">
        <v>1.3083000000000001E-3</v>
      </c>
      <c r="I2622" s="492">
        <v>90.94</v>
      </c>
      <c r="J2622" s="492">
        <v>545.62</v>
      </c>
    </row>
    <row r="2623" spans="1:10">
      <c r="A2623" s="490" t="s">
        <v>319</v>
      </c>
      <c r="B2623" s="491" t="s">
        <v>729</v>
      </c>
      <c r="C2623" s="489" t="s">
        <v>338</v>
      </c>
      <c r="D2623" s="490" t="s">
        <v>804</v>
      </c>
      <c r="E2623" s="491">
        <v>201508</v>
      </c>
      <c r="F2623" s="492">
        <v>1435.89</v>
      </c>
      <c r="G2623" s="490">
        <v>2</v>
      </c>
      <c r="H2623" s="493">
        <v>1.3083000000000001E-3</v>
      </c>
      <c r="I2623" s="492">
        <v>3.76</v>
      </c>
      <c r="J2623" s="492">
        <v>22.54</v>
      </c>
    </row>
    <row r="2624" spans="1:10">
      <c r="A2624" s="490" t="s">
        <v>319</v>
      </c>
      <c r="B2624" s="491" t="s">
        <v>805</v>
      </c>
      <c r="C2624" s="489" t="s">
        <v>338</v>
      </c>
      <c r="D2624" s="490" t="s">
        <v>807</v>
      </c>
      <c r="E2624" s="491">
        <v>201508</v>
      </c>
      <c r="F2624" s="492">
        <v>12157.54</v>
      </c>
      <c r="G2624" s="490">
        <v>2</v>
      </c>
      <c r="H2624" s="493">
        <v>1.3083000000000001E-3</v>
      </c>
      <c r="I2624" s="492">
        <v>31.81</v>
      </c>
      <c r="J2624" s="492">
        <v>190.87</v>
      </c>
    </row>
    <row r="2625" spans="1:10">
      <c r="A2625" s="490" t="s">
        <v>326</v>
      </c>
      <c r="B2625" s="491" t="s">
        <v>1021</v>
      </c>
      <c r="C2625" s="489" t="s">
        <v>338</v>
      </c>
      <c r="D2625" s="490" t="s">
        <v>1022</v>
      </c>
      <c r="E2625" s="491">
        <v>201508</v>
      </c>
      <c r="F2625" s="492">
        <v>376072.61</v>
      </c>
      <c r="G2625" s="490">
        <v>2</v>
      </c>
      <c r="H2625" s="493">
        <v>1.1999999999999999E-3</v>
      </c>
      <c r="I2625" s="492">
        <v>902.57</v>
      </c>
      <c r="J2625" s="492">
        <v>5415.45</v>
      </c>
    </row>
    <row r="2626" spans="1:10">
      <c r="A2626" s="490" t="s">
        <v>319</v>
      </c>
      <c r="B2626" s="491" t="s">
        <v>1023</v>
      </c>
      <c r="C2626" s="489" t="s">
        <v>338</v>
      </c>
      <c r="D2626" s="490" t="s">
        <v>1024</v>
      </c>
      <c r="E2626" s="491">
        <v>201508</v>
      </c>
      <c r="F2626" s="492">
        <v>163975.29999999999</v>
      </c>
      <c r="G2626" s="490">
        <v>2</v>
      </c>
      <c r="H2626" s="493">
        <v>1.3083000000000001E-3</v>
      </c>
      <c r="I2626" s="492">
        <v>429.06</v>
      </c>
      <c r="J2626" s="492">
        <v>2574.35</v>
      </c>
    </row>
    <row r="2627" spans="1:10">
      <c r="A2627" s="490" t="s">
        <v>326</v>
      </c>
      <c r="B2627" s="491" t="s">
        <v>499</v>
      </c>
      <c r="C2627" s="489" t="s">
        <v>338</v>
      </c>
      <c r="D2627" s="490" t="s">
        <v>500</v>
      </c>
      <c r="E2627" s="491">
        <v>201508</v>
      </c>
      <c r="F2627" s="492">
        <v>0.24</v>
      </c>
      <c r="G2627" s="490">
        <v>2</v>
      </c>
      <c r="H2627" s="493">
        <v>1.1999999999999999E-3</v>
      </c>
      <c r="I2627" s="492">
        <v>0</v>
      </c>
      <c r="J2627" s="492">
        <v>0</v>
      </c>
    </row>
    <row r="2628" spans="1:10">
      <c r="A2628" s="490" t="s">
        <v>319</v>
      </c>
      <c r="B2628" s="491" t="s">
        <v>731</v>
      </c>
      <c r="C2628" s="489" t="s">
        <v>338</v>
      </c>
      <c r="D2628" s="490" t="s">
        <v>732</v>
      </c>
      <c r="E2628" s="491">
        <v>201508</v>
      </c>
      <c r="F2628" s="492">
        <v>-62.67</v>
      </c>
      <c r="G2628" s="490">
        <v>2</v>
      </c>
      <c r="H2628" s="493">
        <v>1.3083000000000001E-3</v>
      </c>
      <c r="I2628" s="492">
        <v>-0.16</v>
      </c>
      <c r="J2628" s="492">
        <v>-0.98</v>
      </c>
    </row>
    <row r="2629" spans="1:10">
      <c r="A2629" s="490" t="s">
        <v>326</v>
      </c>
      <c r="B2629" s="491" t="s">
        <v>503</v>
      </c>
      <c r="C2629" s="489" t="s">
        <v>338</v>
      </c>
      <c r="D2629" s="490" t="s">
        <v>504</v>
      </c>
      <c r="E2629" s="491">
        <v>201508</v>
      </c>
      <c r="F2629" s="492">
        <v>0.02</v>
      </c>
      <c r="G2629" s="490">
        <v>2</v>
      </c>
      <c r="H2629" s="493">
        <v>1.1999999999999999E-3</v>
      </c>
      <c r="I2629" s="492">
        <v>0</v>
      </c>
      <c r="J2629" s="492">
        <v>0</v>
      </c>
    </row>
    <row r="2630" spans="1:10">
      <c r="A2630" s="490" t="s">
        <v>319</v>
      </c>
      <c r="B2630" s="491" t="s">
        <v>755</v>
      </c>
      <c r="C2630" s="489" t="s">
        <v>340</v>
      </c>
      <c r="D2630" s="490" t="s">
        <v>774</v>
      </c>
      <c r="E2630" s="491">
        <v>201508</v>
      </c>
      <c r="F2630" s="492">
        <v>-32.75</v>
      </c>
      <c r="G2630" s="490">
        <v>2</v>
      </c>
      <c r="H2630" s="493">
        <v>1.3083000000000001E-3</v>
      </c>
      <c r="I2630" s="492">
        <v>-0.09</v>
      </c>
      <c r="J2630" s="492">
        <v>-0.51</v>
      </c>
    </row>
    <row r="2631" spans="1:10">
      <c r="A2631" s="490" t="s">
        <v>326</v>
      </c>
      <c r="B2631" s="491" t="s">
        <v>507</v>
      </c>
      <c r="C2631" s="489" t="s">
        <v>338</v>
      </c>
      <c r="D2631" s="490" t="s">
        <v>508</v>
      </c>
      <c r="E2631" s="491">
        <v>201508</v>
      </c>
      <c r="F2631" s="492">
        <v>0.03</v>
      </c>
      <c r="G2631" s="490">
        <v>2</v>
      </c>
      <c r="H2631" s="493">
        <v>1.1999999999999999E-3</v>
      </c>
      <c r="I2631" s="492">
        <v>0</v>
      </c>
      <c r="J2631" s="492">
        <v>0</v>
      </c>
    </row>
    <row r="2632" spans="1:10">
      <c r="A2632" s="490" t="s">
        <v>319</v>
      </c>
      <c r="B2632" s="491" t="s">
        <v>509</v>
      </c>
      <c r="C2632" s="489" t="s">
        <v>338</v>
      </c>
      <c r="D2632" s="490" t="s">
        <v>510</v>
      </c>
      <c r="E2632" s="491">
        <v>201508</v>
      </c>
      <c r="F2632" s="492">
        <v>-0.01</v>
      </c>
      <c r="G2632" s="490">
        <v>2</v>
      </c>
      <c r="H2632" s="493">
        <v>1.3083000000000001E-3</v>
      </c>
      <c r="I2632" s="492">
        <v>0</v>
      </c>
      <c r="J2632" s="492">
        <v>0</v>
      </c>
    </row>
    <row r="2633" spans="1:10">
      <c r="A2633" s="490" t="s">
        <v>319</v>
      </c>
      <c r="B2633" s="491" t="s">
        <v>570</v>
      </c>
      <c r="C2633" s="489" t="s">
        <v>338</v>
      </c>
      <c r="D2633" s="490" t="s">
        <v>571</v>
      </c>
      <c r="E2633" s="491">
        <v>201508</v>
      </c>
      <c r="F2633" s="492">
        <v>-346.78</v>
      </c>
      <c r="G2633" s="490">
        <v>2</v>
      </c>
      <c r="H2633" s="493">
        <v>1.3083000000000001E-3</v>
      </c>
      <c r="I2633" s="492">
        <v>-0.91</v>
      </c>
      <c r="J2633" s="492">
        <v>-5.44</v>
      </c>
    </row>
    <row r="2634" spans="1:10">
      <c r="A2634" s="490" t="s">
        <v>326</v>
      </c>
      <c r="B2634" s="491" t="s">
        <v>942</v>
      </c>
      <c r="C2634" s="489" t="s">
        <v>338</v>
      </c>
      <c r="D2634" s="490" t="s">
        <v>943</v>
      </c>
      <c r="E2634" s="491">
        <v>201508</v>
      </c>
      <c r="F2634" s="492">
        <v>63016.34</v>
      </c>
      <c r="G2634" s="490">
        <v>2</v>
      </c>
      <c r="H2634" s="493">
        <v>1.1999999999999999E-3</v>
      </c>
      <c r="I2634" s="492">
        <v>151.24</v>
      </c>
      <c r="J2634" s="492">
        <v>907.44</v>
      </c>
    </row>
    <row r="2635" spans="1:10">
      <c r="A2635" s="490" t="s">
        <v>326</v>
      </c>
      <c r="B2635" s="491" t="s">
        <v>733</v>
      </c>
      <c r="C2635" s="489" t="s">
        <v>338</v>
      </c>
      <c r="D2635" s="490" t="s">
        <v>734</v>
      </c>
      <c r="E2635" s="491">
        <v>201508</v>
      </c>
      <c r="F2635" s="492">
        <v>-1080.47</v>
      </c>
      <c r="G2635" s="490">
        <v>2</v>
      </c>
      <c r="H2635" s="493">
        <v>1.1999999999999999E-3</v>
      </c>
      <c r="I2635" s="492">
        <v>-2.59</v>
      </c>
      <c r="J2635" s="492">
        <v>-15.56</v>
      </c>
    </row>
    <row r="2636" spans="1:10">
      <c r="A2636" s="490" t="s">
        <v>319</v>
      </c>
      <c r="B2636" s="491" t="s">
        <v>700</v>
      </c>
      <c r="C2636" s="489" t="s">
        <v>338</v>
      </c>
      <c r="D2636" s="490" t="s">
        <v>701</v>
      </c>
      <c r="E2636" s="491">
        <v>201508</v>
      </c>
      <c r="F2636" s="492">
        <v>-0.81</v>
      </c>
      <c r="G2636" s="490">
        <v>2</v>
      </c>
      <c r="H2636" s="493">
        <v>1.3083000000000001E-3</v>
      </c>
      <c r="I2636" s="492">
        <v>0</v>
      </c>
      <c r="J2636" s="492">
        <v>-0.01</v>
      </c>
    </row>
    <row r="2637" spans="1:10">
      <c r="A2637" s="490" t="s">
        <v>319</v>
      </c>
      <c r="B2637" s="491" t="s">
        <v>735</v>
      </c>
      <c r="C2637" s="489" t="s">
        <v>338</v>
      </c>
      <c r="D2637" s="490" t="s">
        <v>811</v>
      </c>
      <c r="E2637" s="491">
        <v>201508</v>
      </c>
      <c r="F2637" s="492">
        <v>-214.2</v>
      </c>
      <c r="G2637" s="490">
        <v>2</v>
      </c>
      <c r="H2637" s="493">
        <v>1.3083000000000001E-3</v>
      </c>
      <c r="I2637" s="492">
        <v>-0.56000000000000005</v>
      </c>
      <c r="J2637" s="492">
        <v>-3.36</v>
      </c>
    </row>
    <row r="2638" spans="1:10">
      <c r="A2638" s="490" t="s">
        <v>319</v>
      </c>
      <c r="B2638" s="491" t="s">
        <v>737</v>
      </c>
      <c r="C2638" s="489" t="s">
        <v>338</v>
      </c>
      <c r="D2638" s="490" t="s">
        <v>738</v>
      </c>
      <c r="E2638" s="491">
        <v>201508</v>
      </c>
      <c r="F2638" s="492">
        <v>-465.64</v>
      </c>
      <c r="G2638" s="490">
        <v>2</v>
      </c>
      <c r="H2638" s="493">
        <v>1.3083000000000001E-3</v>
      </c>
      <c r="I2638" s="492">
        <v>-1.22</v>
      </c>
      <c r="J2638" s="492">
        <v>-7.31</v>
      </c>
    </row>
    <row r="2639" spans="1:10">
      <c r="A2639" s="490" t="s">
        <v>319</v>
      </c>
      <c r="B2639" s="491" t="s">
        <v>739</v>
      </c>
      <c r="C2639" s="489" t="s">
        <v>338</v>
      </c>
      <c r="D2639" s="490" t="s">
        <v>740</v>
      </c>
      <c r="E2639" s="491">
        <v>201508</v>
      </c>
      <c r="F2639" s="492">
        <v>-12.22</v>
      </c>
      <c r="G2639" s="490">
        <v>2</v>
      </c>
      <c r="H2639" s="493">
        <v>1.3083000000000001E-3</v>
      </c>
      <c r="I2639" s="492">
        <v>-0.03</v>
      </c>
      <c r="J2639" s="492">
        <v>-0.19</v>
      </c>
    </row>
    <row r="2640" spans="1:10">
      <c r="A2640" s="490" t="s">
        <v>319</v>
      </c>
      <c r="B2640" s="491" t="s">
        <v>521</v>
      </c>
      <c r="C2640" s="489" t="s">
        <v>338</v>
      </c>
      <c r="D2640" s="490" t="s">
        <v>522</v>
      </c>
      <c r="E2640" s="491">
        <v>201508</v>
      </c>
      <c r="F2640" s="492">
        <v>0.11</v>
      </c>
      <c r="G2640" s="490">
        <v>2</v>
      </c>
      <c r="H2640" s="493">
        <v>1.3083000000000001E-3</v>
      </c>
      <c r="I2640" s="492">
        <v>0</v>
      </c>
      <c r="J2640" s="492">
        <v>0</v>
      </c>
    </row>
    <row r="2641" spans="1:10">
      <c r="A2641" s="490" t="s">
        <v>319</v>
      </c>
      <c r="B2641" s="491" t="s">
        <v>572</v>
      </c>
      <c r="C2641" s="489" t="s">
        <v>338</v>
      </c>
      <c r="D2641" s="490" t="s">
        <v>573</v>
      </c>
      <c r="E2641" s="491">
        <v>201508</v>
      </c>
      <c r="F2641" s="492">
        <v>-147.69</v>
      </c>
      <c r="G2641" s="490">
        <v>2</v>
      </c>
      <c r="H2641" s="493">
        <v>1.3083000000000001E-3</v>
      </c>
      <c r="I2641" s="492">
        <v>-0.39</v>
      </c>
      <c r="J2641" s="492">
        <v>-2.3199999999999998</v>
      </c>
    </row>
    <row r="2642" spans="1:10">
      <c r="A2642" s="490" t="s">
        <v>319</v>
      </c>
      <c r="B2642" s="491" t="s">
        <v>702</v>
      </c>
      <c r="C2642" s="489" t="s">
        <v>338</v>
      </c>
      <c r="D2642" s="490" t="s">
        <v>703</v>
      </c>
      <c r="E2642" s="491">
        <v>201508</v>
      </c>
      <c r="F2642" s="492">
        <v>-5.48</v>
      </c>
      <c r="G2642" s="490">
        <v>2</v>
      </c>
      <c r="H2642" s="493">
        <v>1.3083000000000001E-3</v>
      </c>
      <c r="I2642" s="492">
        <v>-0.01</v>
      </c>
      <c r="J2642" s="492">
        <v>-0.09</v>
      </c>
    </row>
    <row r="2643" spans="1:10">
      <c r="A2643" s="490" t="s">
        <v>319</v>
      </c>
      <c r="B2643" s="491" t="s">
        <v>523</v>
      </c>
      <c r="C2643" s="489" t="s">
        <v>338</v>
      </c>
      <c r="D2643" s="490" t="s">
        <v>524</v>
      </c>
      <c r="E2643" s="491">
        <v>201508</v>
      </c>
      <c r="F2643" s="492">
        <v>4.5</v>
      </c>
      <c r="G2643" s="490">
        <v>2</v>
      </c>
      <c r="H2643" s="493">
        <v>1.3083000000000001E-3</v>
      </c>
      <c r="I2643" s="492">
        <v>0.01</v>
      </c>
      <c r="J2643" s="492">
        <v>7.0000000000000007E-2</v>
      </c>
    </row>
    <row r="2644" spans="1:10">
      <c r="A2644" s="490" t="s">
        <v>319</v>
      </c>
      <c r="B2644" s="491" t="s">
        <v>525</v>
      </c>
      <c r="C2644" s="489" t="s">
        <v>338</v>
      </c>
      <c r="D2644" s="490" t="s">
        <v>526</v>
      </c>
      <c r="E2644" s="491">
        <v>201508</v>
      </c>
      <c r="F2644" s="492">
        <v>0.65</v>
      </c>
      <c r="G2644" s="490">
        <v>2</v>
      </c>
      <c r="H2644" s="493">
        <v>1.3083000000000001E-3</v>
      </c>
      <c r="I2644" s="492">
        <v>0</v>
      </c>
      <c r="J2644" s="492">
        <v>0.01</v>
      </c>
    </row>
    <row r="2645" spans="1:10">
      <c r="A2645" s="490" t="s">
        <v>319</v>
      </c>
      <c r="B2645" s="491" t="s">
        <v>483</v>
      </c>
      <c r="C2645" s="489" t="s">
        <v>338</v>
      </c>
      <c r="D2645" s="490" t="s">
        <v>484</v>
      </c>
      <c r="E2645" s="491">
        <v>201508</v>
      </c>
      <c r="F2645" s="492">
        <v>-0.02</v>
      </c>
      <c r="G2645" s="490">
        <v>2</v>
      </c>
      <c r="H2645" s="493">
        <v>1.3083000000000001E-3</v>
      </c>
      <c r="I2645" s="492">
        <v>0</v>
      </c>
      <c r="J2645" s="492">
        <v>0</v>
      </c>
    </row>
    <row r="2646" spans="1:10">
      <c r="A2646" s="490" t="s">
        <v>319</v>
      </c>
      <c r="B2646" s="491" t="s">
        <v>530</v>
      </c>
      <c r="C2646" s="489" t="s">
        <v>338</v>
      </c>
      <c r="D2646" s="490" t="s">
        <v>531</v>
      </c>
      <c r="E2646" s="491">
        <v>201508</v>
      </c>
      <c r="F2646" s="492">
        <v>1.86</v>
      </c>
      <c r="G2646" s="490">
        <v>2</v>
      </c>
      <c r="H2646" s="493">
        <v>1.3083000000000001E-3</v>
      </c>
      <c r="I2646" s="492">
        <v>0</v>
      </c>
      <c r="J2646" s="492">
        <v>0.03</v>
      </c>
    </row>
    <row r="2647" spans="1:10">
      <c r="A2647" s="490" t="s">
        <v>319</v>
      </c>
      <c r="B2647" s="491" t="s">
        <v>532</v>
      </c>
      <c r="C2647" s="489" t="s">
        <v>338</v>
      </c>
      <c r="D2647" s="490" t="s">
        <v>533</v>
      </c>
      <c r="E2647" s="491">
        <v>201508</v>
      </c>
      <c r="F2647" s="492">
        <v>7.99</v>
      </c>
      <c r="G2647" s="490">
        <v>2</v>
      </c>
      <c r="H2647" s="493">
        <v>1.3083000000000001E-3</v>
      </c>
      <c r="I2647" s="492">
        <v>0.02</v>
      </c>
      <c r="J2647" s="492">
        <v>0.13</v>
      </c>
    </row>
    <row r="2648" spans="1:10">
      <c r="A2648" s="490" t="s">
        <v>319</v>
      </c>
      <c r="B2648" s="491" t="s">
        <v>538</v>
      </c>
      <c r="C2648" s="489" t="s">
        <v>338</v>
      </c>
      <c r="D2648" s="490" t="s">
        <v>539</v>
      </c>
      <c r="E2648" s="491">
        <v>201508</v>
      </c>
      <c r="F2648" s="492">
        <v>-0.02</v>
      </c>
      <c r="G2648" s="490">
        <v>2</v>
      </c>
      <c r="H2648" s="493">
        <v>1.3083000000000001E-3</v>
      </c>
      <c r="I2648" s="492">
        <v>0</v>
      </c>
      <c r="J2648" s="492">
        <v>0</v>
      </c>
    </row>
    <row r="2649" spans="1:10">
      <c r="A2649" s="490" t="s">
        <v>326</v>
      </c>
      <c r="B2649" s="491" t="s">
        <v>542</v>
      </c>
      <c r="C2649" s="489" t="s">
        <v>338</v>
      </c>
      <c r="D2649" s="490" t="s">
        <v>543</v>
      </c>
      <c r="E2649" s="491">
        <v>201508</v>
      </c>
      <c r="F2649" s="492">
        <v>0.82</v>
      </c>
      <c r="G2649" s="490">
        <v>2</v>
      </c>
      <c r="H2649" s="493">
        <v>1.1999999999999999E-3</v>
      </c>
      <c r="I2649" s="492">
        <v>0</v>
      </c>
      <c r="J2649" s="492">
        <v>0.01</v>
      </c>
    </row>
    <row r="2650" spans="1:10">
      <c r="A2650" s="490" t="s">
        <v>319</v>
      </c>
      <c r="B2650" s="491" t="s">
        <v>544</v>
      </c>
      <c r="C2650" s="489" t="s">
        <v>338</v>
      </c>
      <c r="D2650" s="490" t="s">
        <v>545</v>
      </c>
      <c r="E2650" s="491">
        <v>201508</v>
      </c>
      <c r="F2650" s="492">
        <v>-1.72</v>
      </c>
      <c r="G2650" s="490">
        <v>2</v>
      </c>
      <c r="H2650" s="493">
        <v>1.3083000000000001E-3</v>
      </c>
      <c r="I2650" s="492">
        <v>0</v>
      </c>
      <c r="J2650" s="492">
        <v>-0.03</v>
      </c>
    </row>
    <row r="2651" spans="1:10">
      <c r="A2651" s="490" t="s">
        <v>319</v>
      </c>
      <c r="B2651" s="491" t="s">
        <v>741</v>
      </c>
      <c r="C2651" s="489" t="s">
        <v>338</v>
      </c>
      <c r="D2651" s="490" t="s">
        <v>742</v>
      </c>
      <c r="E2651" s="491">
        <v>201508</v>
      </c>
      <c r="F2651" s="492">
        <v>-289.25</v>
      </c>
      <c r="G2651" s="490">
        <v>2</v>
      </c>
      <c r="H2651" s="493">
        <v>1.3083000000000001E-3</v>
      </c>
      <c r="I2651" s="492">
        <v>-0.76</v>
      </c>
      <c r="J2651" s="492">
        <v>-4.54</v>
      </c>
    </row>
    <row r="2652" spans="1:10">
      <c r="A2652" s="490" t="s">
        <v>319</v>
      </c>
      <c r="B2652" s="491" t="s">
        <v>704</v>
      </c>
      <c r="C2652" s="489" t="s">
        <v>338</v>
      </c>
      <c r="D2652" s="490" t="s">
        <v>705</v>
      </c>
      <c r="E2652" s="491">
        <v>201508</v>
      </c>
      <c r="F2652" s="492">
        <v>-53.38</v>
      </c>
      <c r="G2652" s="490">
        <v>2</v>
      </c>
      <c r="H2652" s="493">
        <v>1.3083000000000001E-3</v>
      </c>
      <c r="I2652" s="492">
        <v>-0.14000000000000001</v>
      </c>
      <c r="J2652" s="492">
        <v>-0.84</v>
      </c>
    </row>
    <row r="2653" spans="1:10">
      <c r="A2653" s="490" t="s">
        <v>326</v>
      </c>
      <c r="B2653" s="491" t="s">
        <v>743</v>
      </c>
      <c r="C2653" s="489" t="s">
        <v>338</v>
      </c>
      <c r="D2653" s="490" t="s">
        <v>744</v>
      </c>
      <c r="E2653" s="491">
        <v>201508</v>
      </c>
      <c r="F2653" s="492">
        <v>-188.47</v>
      </c>
      <c r="G2653" s="490">
        <v>2</v>
      </c>
      <c r="H2653" s="493">
        <v>1.1999999999999999E-3</v>
      </c>
      <c r="I2653" s="492">
        <v>-0.45</v>
      </c>
      <c r="J2653" s="492">
        <v>-2.71</v>
      </c>
    </row>
    <row r="2654" spans="1:10">
      <c r="A2654" s="490" t="s">
        <v>326</v>
      </c>
      <c r="B2654" s="491" t="s">
        <v>747</v>
      </c>
      <c r="C2654" s="489" t="s">
        <v>338</v>
      </c>
      <c r="D2654" s="490" t="s">
        <v>748</v>
      </c>
      <c r="E2654" s="491">
        <v>201508</v>
      </c>
      <c r="F2654" s="492">
        <v>-1603.38</v>
      </c>
      <c r="G2654" s="490">
        <v>2</v>
      </c>
      <c r="H2654" s="493">
        <v>1.1999999999999999E-3</v>
      </c>
      <c r="I2654" s="492">
        <v>-3.85</v>
      </c>
      <c r="J2654" s="492">
        <v>-23.09</v>
      </c>
    </row>
    <row r="2655" spans="1:10">
      <c r="A2655" s="490" t="s">
        <v>326</v>
      </c>
      <c r="B2655" s="491" t="s">
        <v>964</v>
      </c>
      <c r="C2655" s="489" t="s">
        <v>338</v>
      </c>
      <c r="D2655" s="490" t="s">
        <v>965</v>
      </c>
      <c r="E2655" s="491">
        <v>201508</v>
      </c>
      <c r="F2655" s="492">
        <v>162542.78</v>
      </c>
      <c r="G2655" s="490">
        <v>2</v>
      </c>
      <c r="H2655" s="493">
        <v>1.1999999999999999E-3</v>
      </c>
      <c r="I2655" s="492">
        <v>390.1</v>
      </c>
      <c r="J2655" s="492">
        <v>2340.62</v>
      </c>
    </row>
    <row r="2656" spans="1:10">
      <c r="A2656" s="490" t="s">
        <v>319</v>
      </c>
      <c r="B2656" s="491" t="s">
        <v>825</v>
      </c>
      <c r="C2656" s="489" t="s">
        <v>338</v>
      </c>
      <c r="D2656" s="490" t="s">
        <v>826</v>
      </c>
      <c r="E2656" s="491">
        <v>201508</v>
      </c>
      <c r="F2656" s="492">
        <v>-472.15</v>
      </c>
      <c r="G2656" s="490">
        <v>2</v>
      </c>
      <c r="H2656" s="493">
        <v>1.3083000000000001E-3</v>
      </c>
      <c r="I2656" s="492">
        <v>-1.24</v>
      </c>
      <c r="J2656" s="492">
        <v>-7.41</v>
      </c>
    </row>
    <row r="2657" spans="1:10">
      <c r="A2657" s="490" t="s">
        <v>319</v>
      </c>
      <c r="B2657" s="491" t="s">
        <v>782</v>
      </c>
      <c r="C2657" s="489" t="s">
        <v>340</v>
      </c>
      <c r="D2657" s="490" t="s">
        <v>783</v>
      </c>
      <c r="E2657" s="491">
        <v>201508</v>
      </c>
      <c r="F2657" s="492">
        <v>58.36</v>
      </c>
      <c r="G2657" s="490">
        <v>2</v>
      </c>
      <c r="H2657" s="493">
        <v>1.3083000000000001E-3</v>
      </c>
      <c r="I2657" s="492">
        <v>0.15</v>
      </c>
      <c r="J2657" s="492">
        <v>0.92</v>
      </c>
    </row>
    <row r="2658" spans="1:10">
      <c r="A2658" s="490" t="s">
        <v>319</v>
      </c>
      <c r="B2658" s="491" t="s">
        <v>970</v>
      </c>
      <c r="C2658" s="489" t="s">
        <v>338</v>
      </c>
      <c r="D2658" s="490" t="s">
        <v>971</v>
      </c>
      <c r="E2658" s="491">
        <v>201508</v>
      </c>
      <c r="F2658" s="492">
        <v>126144.49</v>
      </c>
      <c r="G2658" s="490">
        <v>2</v>
      </c>
      <c r="H2658" s="493">
        <v>1.3083000000000001E-3</v>
      </c>
      <c r="I2658" s="492">
        <v>330.07</v>
      </c>
      <c r="J2658" s="492">
        <v>1980.42</v>
      </c>
    </row>
    <row r="2659" spans="1:10">
      <c r="A2659" s="490" t="s">
        <v>319</v>
      </c>
      <c r="B2659" s="491" t="s">
        <v>972</v>
      </c>
      <c r="C2659" s="489" t="s">
        <v>338</v>
      </c>
      <c r="D2659" s="490" t="s">
        <v>973</v>
      </c>
      <c r="E2659" s="491">
        <v>201508</v>
      </c>
      <c r="F2659" s="492">
        <v>129675.09</v>
      </c>
      <c r="G2659" s="490">
        <v>2</v>
      </c>
      <c r="H2659" s="493">
        <v>1.3083000000000001E-3</v>
      </c>
      <c r="I2659" s="492">
        <v>339.31</v>
      </c>
      <c r="J2659" s="492">
        <v>2035.85</v>
      </c>
    </row>
    <row r="2660" spans="1:10">
      <c r="A2660" s="490" t="s">
        <v>319</v>
      </c>
      <c r="B2660" s="491" t="s">
        <v>784</v>
      </c>
      <c r="C2660" s="489" t="s">
        <v>340</v>
      </c>
      <c r="D2660" s="490" t="s">
        <v>785</v>
      </c>
      <c r="E2660" s="491">
        <v>201508</v>
      </c>
      <c r="F2660" s="492">
        <v>283.77999999999997</v>
      </c>
      <c r="G2660" s="490">
        <v>2</v>
      </c>
      <c r="H2660" s="493">
        <v>1.3083000000000001E-3</v>
      </c>
      <c r="I2660" s="492">
        <v>0.74</v>
      </c>
      <c r="J2660" s="492">
        <v>4.46</v>
      </c>
    </row>
    <row r="2661" spans="1:10">
      <c r="A2661" s="490" t="s">
        <v>319</v>
      </c>
      <c r="B2661" s="491" t="s">
        <v>579</v>
      </c>
      <c r="C2661" s="489" t="s">
        <v>340</v>
      </c>
      <c r="D2661" s="490" t="s">
        <v>580</v>
      </c>
      <c r="E2661" s="491">
        <v>201508</v>
      </c>
      <c r="F2661" s="492">
        <v>5.63</v>
      </c>
      <c r="G2661" s="490">
        <v>2</v>
      </c>
      <c r="H2661" s="493">
        <v>1.3083000000000001E-3</v>
      </c>
      <c r="I2661" s="492">
        <v>0.01</v>
      </c>
      <c r="J2661" s="492">
        <v>0.09</v>
      </c>
    </row>
    <row r="2662" spans="1:10">
      <c r="A2662" s="490" t="s">
        <v>319</v>
      </c>
      <c r="B2662" s="491" t="s">
        <v>786</v>
      </c>
      <c r="C2662" s="489" t="s">
        <v>340</v>
      </c>
      <c r="D2662" s="490" t="s">
        <v>787</v>
      </c>
      <c r="E2662" s="491">
        <v>201508</v>
      </c>
      <c r="F2662" s="492">
        <v>64.45</v>
      </c>
      <c r="G2662" s="490">
        <v>2</v>
      </c>
      <c r="H2662" s="493">
        <v>1.3083000000000001E-3</v>
      </c>
      <c r="I2662" s="492">
        <v>0.17</v>
      </c>
      <c r="J2662" s="492">
        <v>1.01</v>
      </c>
    </row>
    <row r="2663" spans="1:10">
      <c r="A2663" s="490" t="s">
        <v>319</v>
      </c>
      <c r="B2663" s="491" t="s">
        <v>979</v>
      </c>
      <c r="C2663" s="489" t="s">
        <v>338</v>
      </c>
      <c r="D2663" s="490" t="s">
        <v>980</v>
      </c>
      <c r="E2663" s="491">
        <v>201508</v>
      </c>
      <c r="F2663" s="492">
        <v>89389.45</v>
      </c>
      <c r="G2663" s="490">
        <v>2</v>
      </c>
      <c r="H2663" s="493">
        <v>1.3083000000000001E-3</v>
      </c>
      <c r="I2663" s="492">
        <v>233.9</v>
      </c>
      <c r="J2663" s="492">
        <v>1403.38</v>
      </c>
    </row>
    <row r="2664" spans="1:10">
      <c r="A2664" s="490" t="s">
        <v>319</v>
      </c>
      <c r="B2664" s="491" t="s">
        <v>981</v>
      </c>
      <c r="C2664" s="489" t="s">
        <v>338</v>
      </c>
      <c r="D2664" s="490" t="s">
        <v>982</v>
      </c>
      <c r="E2664" s="491">
        <v>201508</v>
      </c>
      <c r="F2664" s="492">
        <v>46695.23</v>
      </c>
      <c r="G2664" s="490">
        <v>2</v>
      </c>
      <c r="H2664" s="493">
        <v>1.3083000000000001E-3</v>
      </c>
      <c r="I2664" s="492">
        <v>122.18</v>
      </c>
      <c r="J2664" s="492">
        <v>733.1</v>
      </c>
    </row>
    <row r="2665" spans="1:10">
      <c r="A2665" s="490" t="s">
        <v>319</v>
      </c>
      <c r="B2665" s="491" t="s">
        <v>851</v>
      </c>
      <c r="C2665" s="489" t="s">
        <v>338</v>
      </c>
      <c r="D2665" s="490" t="s">
        <v>852</v>
      </c>
      <c r="E2665" s="491">
        <v>201508</v>
      </c>
      <c r="F2665" s="492">
        <v>-1510.99</v>
      </c>
      <c r="G2665" s="490">
        <v>2</v>
      </c>
      <c r="H2665" s="493">
        <v>1.3083000000000001E-3</v>
      </c>
      <c r="I2665" s="492">
        <v>-3.95</v>
      </c>
      <c r="J2665" s="492">
        <v>-23.72</v>
      </c>
    </row>
    <row r="2666" spans="1:10">
      <c r="A2666" s="490" t="s">
        <v>319</v>
      </c>
      <c r="B2666" s="491" t="s">
        <v>751</v>
      </c>
      <c r="C2666" s="489" t="s">
        <v>338</v>
      </c>
      <c r="D2666" s="490" t="s">
        <v>752</v>
      </c>
      <c r="E2666" s="491">
        <v>201508</v>
      </c>
      <c r="F2666" s="492">
        <v>-51.23</v>
      </c>
      <c r="G2666" s="490">
        <v>2</v>
      </c>
      <c r="H2666" s="493">
        <v>1.3083000000000001E-3</v>
      </c>
      <c r="I2666" s="492">
        <v>-0.13</v>
      </c>
      <c r="J2666" s="492">
        <v>-0.8</v>
      </c>
    </row>
    <row r="2667" spans="1:10">
      <c r="A2667" s="490" t="s">
        <v>326</v>
      </c>
      <c r="B2667" s="491" t="s">
        <v>756</v>
      </c>
      <c r="C2667" s="489" t="s">
        <v>340</v>
      </c>
      <c r="D2667" s="490" t="s">
        <v>757</v>
      </c>
      <c r="E2667" s="491">
        <v>201508</v>
      </c>
      <c r="F2667" s="492">
        <v>-257.74</v>
      </c>
      <c r="G2667" s="490">
        <v>2</v>
      </c>
      <c r="H2667" s="493">
        <v>1.1999999999999999E-3</v>
      </c>
      <c r="I2667" s="492">
        <v>-0.62</v>
      </c>
      <c r="J2667" s="492">
        <v>-3.71</v>
      </c>
    </row>
    <row r="2668" spans="1:10">
      <c r="A2668" s="490" t="s">
        <v>319</v>
      </c>
      <c r="B2668" s="491" t="s">
        <v>758</v>
      </c>
      <c r="C2668" s="489" t="s">
        <v>340</v>
      </c>
      <c r="D2668" s="490" t="s">
        <v>759</v>
      </c>
      <c r="E2668" s="491">
        <v>201508</v>
      </c>
      <c r="F2668" s="492">
        <v>-415.32</v>
      </c>
      <c r="G2668" s="490">
        <v>2</v>
      </c>
      <c r="H2668" s="493">
        <v>1.3083000000000001E-3</v>
      </c>
      <c r="I2668" s="492">
        <v>-1.0900000000000001</v>
      </c>
      <c r="J2668" s="492">
        <v>-6.52</v>
      </c>
    </row>
    <row r="2669" spans="1:10">
      <c r="A2669" s="490" t="s">
        <v>319</v>
      </c>
      <c r="B2669" s="491" t="s">
        <v>722</v>
      </c>
      <c r="C2669" s="489" t="s">
        <v>469</v>
      </c>
      <c r="D2669" s="490" t="s">
        <v>723</v>
      </c>
      <c r="E2669" s="491">
        <v>201508</v>
      </c>
      <c r="F2669" s="492">
        <v>-47.27</v>
      </c>
      <c r="G2669" s="490">
        <v>2</v>
      </c>
      <c r="H2669" s="493">
        <v>1.3083000000000001E-3</v>
      </c>
      <c r="I2669" s="492">
        <v>-0.12</v>
      </c>
      <c r="J2669" s="492">
        <v>-0.74</v>
      </c>
    </row>
    <row r="2670" spans="1:10">
      <c r="A2670" s="490" t="s">
        <v>319</v>
      </c>
      <c r="B2670" s="491" t="s">
        <v>760</v>
      </c>
      <c r="C2670" s="489" t="s">
        <v>469</v>
      </c>
      <c r="D2670" s="490" t="s">
        <v>761</v>
      </c>
      <c r="E2670" s="491">
        <v>201508</v>
      </c>
      <c r="F2670" s="492">
        <v>-485.06</v>
      </c>
      <c r="G2670" s="490">
        <v>2</v>
      </c>
      <c r="H2670" s="493">
        <v>1.3083000000000001E-3</v>
      </c>
      <c r="I2670" s="492">
        <v>-1.27</v>
      </c>
      <c r="J2670" s="492">
        <v>-7.62</v>
      </c>
    </row>
    <row r="2671" spans="1:10">
      <c r="A2671" s="490" t="s">
        <v>319</v>
      </c>
      <c r="B2671" s="491" t="s">
        <v>865</v>
      </c>
      <c r="C2671" s="489" t="s">
        <v>338</v>
      </c>
      <c r="D2671" s="490" t="s">
        <v>866</v>
      </c>
      <c r="E2671" s="491">
        <v>201508</v>
      </c>
      <c r="F2671" s="492">
        <v>-88.11</v>
      </c>
      <c r="G2671" s="490">
        <v>2</v>
      </c>
      <c r="H2671" s="493">
        <v>1.3083000000000001E-3</v>
      </c>
      <c r="I2671" s="492">
        <v>-0.23</v>
      </c>
      <c r="J2671" s="492">
        <v>-1.38</v>
      </c>
    </row>
    <row r="2672" spans="1:10">
      <c r="A2672" s="490" t="s">
        <v>319</v>
      </c>
      <c r="B2672" s="491" t="s">
        <v>720</v>
      </c>
      <c r="C2672" s="489" t="s">
        <v>338</v>
      </c>
      <c r="D2672" s="490" t="s">
        <v>721</v>
      </c>
      <c r="E2672" s="491">
        <v>201508</v>
      </c>
      <c r="F2672" s="492">
        <v>-20.05</v>
      </c>
      <c r="G2672" s="490">
        <v>2</v>
      </c>
      <c r="H2672" s="493">
        <v>1.3083000000000001E-3</v>
      </c>
      <c r="I2672" s="492">
        <v>-0.05</v>
      </c>
      <c r="J2672" s="492">
        <v>-0.31</v>
      </c>
    </row>
    <row r="2673" spans="1:10">
      <c r="A2673" s="490" t="s">
        <v>319</v>
      </c>
      <c r="B2673" s="491" t="s">
        <v>867</v>
      </c>
      <c r="C2673" s="489" t="s">
        <v>338</v>
      </c>
      <c r="D2673" s="490" t="s">
        <v>868</v>
      </c>
      <c r="E2673" s="491">
        <v>201508</v>
      </c>
      <c r="F2673" s="492">
        <v>-3823.86</v>
      </c>
      <c r="G2673" s="490">
        <v>2</v>
      </c>
      <c r="H2673" s="493">
        <v>1.3083000000000001E-3</v>
      </c>
      <c r="I2673" s="492">
        <v>-10.01</v>
      </c>
      <c r="J2673" s="492">
        <v>-60.03</v>
      </c>
    </row>
    <row r="2674" spans="1:10">
      <c r="A2674" s="490" t="s">
        <v>319</v>
      </c>
      <c r="B2674" s="491" t="s">
        <v>989</v>
      </c>
      <c r="C2674" s="489" t="s">
        <v>338</v>
      </c>
      <c r="D2674" s="490" t="s">
        <v>990</v>
      </c>
      <c r="E2674" s="491">
        <v>201508</v>
      </c>
      <c r="F2674" s="492">
        <v>28393.59</v>
      </c>
      <c r="G2674" s="490">
        <v>2</v>
      </c>
      <c r="H2674" s="493">
        <v>1.3083000000000001E-3</v>
      </c>
      <c r="I2674" s="492">
        <v>74.290000000000006</v>
      </c>
      <c r="J2674" s="492">
        <v>445.77</v>
      </c>
    </row>
    <row r="2675" spans="1:10">
      <c r="A2675" s="490" t="s">
        <v>319</v>
      </c>
      <c r="B2675" s="491" t="s">
        <v>871</v>
      </c>
      <c r="C2675" s="489" t="s">
        <v>338</v>
      </c>
      <c r="D2675" s="490" t="s">
        <v>872</v>
      </c>
      <c r="E2675" s="491">
        <v>201508</v>
      </c>
      <c r="F2675" s="492">
        <v>-4633.92</v>
      </c>
      <c r="G2675" s="490">
        <v>2</v>
      </c>
      <c r="H2675" s="493">
        <v>1.3083000000000001E-3</v>
      </c>
      <c r="I2675" s="492">
        <v>-12.13</v>
      </c>
      <c r="J2675" s="492">
        <v>-72.75</v>
      </c>
    </row>
    <row r="2676" spans="1:10">
      <c r="A2676" s="490" t="s">
        <v>326</v>
      </c>
      <c r="B2676" s="491" t="s">
        <v>724</v>
      </c>
      <c r="C2676" s="489" t="s">
        <v>340</v>
      </c>
      <c r="D2676" s="490" t="s">
        <v>725</v>
      </c>
      <c r="E2676" s="491">
        <v>201508</v>
      </c>
      <c r="F2676" s="492">
        <v>-59.89</v>
      </c>
      <c r="G2676" s="490">
        <v>2</v>
      </c>
      <c r="H2676" s="493">
        <v>1.1999999999999999E-3</v>
      </c>
      <c r="I2676" s="492">
        <v>-0.14000000000000001</v>
      </c>
      <c r="J2676" s="492">
        <v>-0.86</v>
      </c>
    </row>
    <row r="2677" spans="1:10">
      <c r="A2677" s="490" t="s">
        <v>319</v>
      </c>
      <c r="B2677" s="491" t="s">
        <v>991</v>
      </c>
      <c r="C2677" s="489" t="s">
        <v>338</v>
      </c>
      <c r="D2677" s="490" t="s">
        <v>992</v>
      </c>
      <c r="E2677" s="491">
        <v>201508</v>
      </c>
      <c r="F2677" s="492">
        <v>27421.39</v>
      </c>
      <c r="G2677" s="490">
        <v>2</v>
      </c>
      <c r="H2677" s="493">
        <v>1.3083000000000001E-3</v>
      </c>
      <c r="I2677" s="492">
        <v>71.75</v>
      </c>
      <c r="J2677" s="492">
        <v>430.5</v>
      </c>
    </row>
    <row r="2678" spans="1:10">
      <c r="A2678" s="490" t="s">
        <v>319</v>
      </c>
      <c r="B2678" s="491" t="s">
        <v>873</v>
      </c>
      <c r="C2678" s="489" t="s">
        <v>338</v>
      </c>
      <c r="D2678" s="490" t="s">
        <v>874</v>
      </c>
      <c r="E2678" s="491">
        <v>201508</v>
      </c>
      <c r="F2678" s="492">
        <v>8862.2199999999993</v>
      </c>
      <c r="G2678" s="490">
        <v>2</v>
      </c>
      <c r="H2678" s="493">
        <v>1.3083000000000001E-3</v>
      </c>
      <c r="I2678" s="492">
        <v>23.19</v>
      </c>
      <c r="J2678" s="492">
        <v>139.13</v>
      </c>
    </row>
    <row r="2679" spans="1:10">
      <c r="A2679" s="490" t="s">
        <v>326</v>
      </c>
      <c r="B2679" s="491" t="s">
        <v>993</v>
      </c>
      <c r="C2679" s="489" t="s">
        <v>338</v>
      </c>
      <c r="D2679" s="490" t="s">
        <v>994</v>
      </c>
      <c r="E2679" s="491">
        <v>201508</v>
      </c>
      <c r="F2679" s="492">
        <v>68132.639999999999</v>
      </c>
      <c r="G2679" s="490">
        <v>2</v>
      </c>
      <c r="H2679" s="493">
        <v>1.1999999999999999E-3</v>
      </c>
      <c r="I2679" s="492">
        <v>163.52000000000001</v>
      </c>
      <c r="J2679" s="492">
        <v>981.11</v>
      </c>
    </row>
    <row r="2680" spans="1:10">
      <c r="A2680" s="490" t="s">
        <v>326</v>
      </c>
      <c r="B2680" s="491" t="s">
        <v>995</v>
      </c>
      <c r="C2680" s="489" t="s">
        <v>338</v>
      </c>
      <c r="D2680" s="490" t="s">
        <v>996</v>
      </c>
      <c r="E2680" s="491">
        <v>201508</v>
      </c>
      <c r="F2680" s="492">
        <v>26843.06</v>
      </c>
      <c r="G2680" s="490">
        <v>2</v>
      </c>
      <c r="H2680" s="493">
        <v>1.1999999999999999E-3</v>
      </c>
      <c r="I2680" s="492">
        <v>64.42</v>
      </c>
      <c r="J2680" s="492">
        <v>386.54</v>
      </c>
    </row>
    <row r="2681" spans="1:10">
      <c r="A2681" s="490" t="s">
        <v>319</v>
      </c>
      <c r="B2681" s="491" t="s">
        <v>875</v>
      </c>
      <c r="C2681" s="489" t="s">
        <v>338</v>
      </c>
      <c r="D2681" s="490" t="s">
        <v>876</v>
      </c>
      <c r="E2681" s="491">
        <v>201508</v>
      </c>
      <c r="F2681" s="492">
        <v>-393.07</v>
      </c>
      <c r="G2681" s="490">
        <v>2</v>
      </c>
      <c r="H2681" s="493">
        <v>1.3083000000000001E-3</v>
      </c>
      <c r="I2681" s="492">
        <v>-1.03</v>
      </c>
      <c r="J2681" s="492">
        <v>-6.17</v>
      </c>
    </row>
    <row r="2682" spans="1:10">
      <c r="A2682" s="490" t="s">
        <v>319</v>
      </c>
      <c r="B2682" s="491" t="s">
        <v>877</v>
      </c>
      <c r="C2682" s="489" t="s">
        <v>338</v>
      </c>
      <c r="D2682" s="490" t="s">
        <v>878</v>
      </c>
      <c r="E2682" s="491">
        <v>201508</v>
      </c>
      <c r="F2682" s="492">
        <v>1509.26</v>
      </c>
      <c r="G2682" s="490">
        <v>2</v>
      </c>
      <c r="H2682" s="493">
        <v>1.3083000000000001E-3</v>
      </c>
      <c r="I2682" s="492">
        <v>3.95</v>
      </c>
      <c r="J2682" s="492">
        <v>23.69</v>
      </c>
    </row>
    <row r="2683" spans="1:10">
      <c r="A2683" s="490" t="s">
        <v>319</v>
      </c>
      <c r="B2683" s="491" t="s">
        <v>879</v>
      </c>
      <c r="C2683" s="489" t="s">
        <v>338</v>
      </c>
      <c r="D2683" s="490" t="s">
        <v>880</v>
      </c>
      <c r="E2683" s="491">
        <v>201508</v>
      </c>
      <c r="F2683" s="492">
        <v>-47.82</v>
      </c>
      <c r="G2683" s="490">
        <v>2</v>
      </c>
      <c r="H2683" s="493">
        <v>1.3083000000000001E-3</v>
      </c>
      <c r="I2683" s="492">
        <v>-0.13</v>
      </c>
      <c r="J2683" s="492">
        <v>-0.75</v>
      </c>
    </row>
    <row r="2684" spans="1:10">
      <c r="A2684" s="490" t="s">
        <v>319</v>
      </c>
      <c r="B2684" s="491" t="s">
        <v>881</v>
      </c>
      <c r="C2684" s="489" t="s">
        <v>338</v>
      </c>
      <c r="D2684" s="490" t="s">
        <v>882</v>
      </c>
      <c r="E2684" s="491">
        <v>201508</v>
      </c>
      <c r="F2684" s="492">
        <v>-2129.46</v>
      </c>
      <c r="G2684" s="490">
        <v>2</v>
      </c>
      <c r="H2684" s="493">
        <v>1.3083000000000001E-3</v>
      </c>
      <c r="I2684" s="492">
        <v>-5.57</v>
      </c>
      <c r="J2684" s="492">
        <v>-33.43</v>
      </c>
    </row>
    <row r="2685" spans="1:10">
      <c r="A2685" s="490" t="s">
        <v>319</v>
      </c>
      <c r="B2685" s="491" t="s">
        <v>883</v>
      </c>
      <c r="C2685" s="489" t="s">
        <v>338</v>
      </c>
      <c r="D2685" s="490" t="s">
        <v>884</v>
      </c>
      <c r="E2685" s="491">
        <v>201508</v>
      </c>
      <c r="F2685" s="492">
        <v>54.5</v>
      </c>
      <c r="G2685" s="490">
        <v>2</v>
      </c>
      <c r="H2685" s="493">
        <v>1.3083000000000001E-3</v>
      </c>
      <c r="I2685" s="492">
        <v>0.14000000000000001</v>
      </c>
      <c r="J2685" s="492">
        <v>0.86</v>
      </c>
    </row>
    <row r="2686" spans="1:10">
      <c r="A2686" s="490" t="s">
        <v>319</v>
      </c>
      <c r="B2686" s="491" t="s">
        <v>581</v>
      </c>
      <c r="C2686" s="489" t="s">
        <v>340</v>
      </c>
      <c r="D2686" s="490" t="s">
        <v>726</v>
      </c>
      <c r="E2686" s="491">
        <v>201508</v>
      </c>
      <c r="F2686" s="492">
        <v>0.05</v>
      </c>
      <c r="G2686" s="490">
        <v>2</v>
      </c>
      <c r="H2686" s="493">
        <v>1.3083000000000001E-3</v>
      </c>
      <c r="I2686" s="492">
        <v>0</v>
      </c>
      <c r="J2686" s="492">
        <v>0</v>
      </c>
    </row>
    <row r="2687" spans="1:10">
      <c r="A2687" s="490" t="s">
        <v>319</v>
      </c>
      <c r="B2687" s="491" t="s">
        <v>885</v>
      </c>
      <c r="C2687" s="489" t="s">
        <v>338</v>
      </c>
      <c r="D2687" s="490" t="s">
        <v>886</v>
      </c>
      <c r="E2687" s="491">
        <v>201508</v>
      </c>
      <c r="F2687" s="492">
        <v>-875.45</v>
      </c>
      <c r="G2687" s="490">
        <v>2</v>
      </c>
      <c r="H2687" s="493">
        <v>1.3083000000000001E-3</v>
      </c>
      <c r="I2687" s="492">
        <v>-2.29</v>
      </c>
      <c r="J2687" s="492">
        <v>-13.74</v>
      </c>
    </row>
    <row r="2688" spans="1:10">
      <c r="A2688" s="490" t="s">
        <v>326</v>
      </c>
      <c r="B2688" s="491" t="s">
        <v>887</v>
      </c>
      <c r="C2688" s="489" t="s">
        <v>338</v>
      </c>
      <c r="D2688" s="490" t="s">
        <v>888</v>
      </c>
      <c r="E2688" s="491">
        <v>201508</v>
      </c>
      <c r="F2688" s="492">
        <v>-4355.79</v>
      </c>
      <c r="G2688" s="490">
        <v>2</v>
      </c>
      <c r="H2688" s="493">
        <v>1.1999999999999999E-3</v>
      </c>
      <c r="I2688" s="492">
        <v>-10.45</v>
      </c>
      <c r="J2688" s="492">
        <v>-62.72</v>
      </c>
    </row>
    <row r="2689" spans="1:17">
      <c r="A2689" s="490" t="s">
        <v>319</v>
      </c>
      <c r="B2689" s="491" t="s">
        <v>762</v>
      </c>
      <c r="C2689" s="489" t="s">
        <v>340</v>
      </c>
      <c r="D2689" s="490" t="s">
        <v>763</v>
      </c>
      <c r="E2689" s="491">
        <v>201508</v>
      </c>
      <c r="F2689" s="492">
        <v>-14.55</v>
      </c>
      <c r="G2689" s="490">
        <v>2</v>
      </c>
      <c r="H2689" s="493">
        <v>1.3083000000000001E-3</v>
      </c>
      <c r="I2689" s="492">
        <v>-0.04</v>
      </c>
      <c r="J2689" s="492">
        <v>-0.23</v>
      </c>
    </row>
    <row r="2690" spans="1:17">
      <c r="A2690" s="490" t="s">
        <v>326</v>
      </c>
      <c r="B2690" s="491" t="s">
        <v>891</v>
      </c>
      <c r="C2690" s="489" t="s">
        <v>338</v>
      </c>
      <c r="D2690" s="490" t="s">
        <v>892</v>
      </c>
      <c r="E2690" s="491">
        <v>201508</v>
      </c>
      <c r="F2690" s="492">
        <v>12.78</v>
      </c>
      <c r="G2690" s="490">
        <v>2</v>
      </c>
      <c r="H2690" s="493">
        <v>1.1999999999999999E-3</v>
      </c>
      <c r="I2690" s="492">
        <v>0.03</v>
      </c>
      <c r="J2690" s="492">
        <v>0.18</v>
      </c>
    </row>
    <row r="2691" spans="1:17">
      <c r="A2691" s="490" t="s">
        <v>319</v>
      </c>
      <c r="B2691" s="491" t="s">
        <v>893</v>
      </c>
      <c r="C2691" s="489" t="s">
        <v>338</v>
      </c>
      <c r="D2691" s="490" t="s">
        <v>894</v>
      </c>
      <c r="E2691" s="491">
        <v>201508</v>
      </c>
      <c r="F2691" s="492">
        <v>115.73</v>
      </c>
      <c r="G2691" s="490">
        <v>2</v>
      </c>
      <c r="H2691" s="493">
        <v>1.3083000000000001E-3</v>
      </c>
      <c r="I2691" s="492">
        <v>0.3</v>
      </c>
      <c r="J2691" s="492">
        <v>1.82</v>
      </c>
    </row>
    <row r="2692" spans="1:17">
      <c r="A2692" s="490" t="s">
        <v>319</v>
      </c>
      <c r="B2692" s="491" t="s">
        <v>794</v>
      </c>
      <c r="C2692" s="489" t="s">
        <v>469</v>
      </c>
      <c r="D2692" s="490" t="s">
        <v>795</v>
      </c>
      <c r="E2692" s="491">
        <v>201508</v>
      </c>
      <c r="F2692" s="492">
        <v>517.85</v>
      </c>
      <c r="G2692" s="490">
        <v>2</v>
      </c>
      <c r="H2692" s="493">
        <v>1.3083000000000001E-3</v>
      </c>
      <c r="I2692" s="492">
        <v>1.36</v>
      </c>
      <c r="J2692" s="492">
        <v>8.1300000000000008</v>
      </c>
    </row>
    <row r="2693" spans="1:17">
      <c r="A2693" s="490" t="s">
        <v>319</v>
      </c>
      <c r="B2693" s="491" t="s">
        <v>796</v>
      </c>
      <c r="C2693" s="489" t="s">
        <v>340</v>
      </c>
      <c r="D2693" s="490" t="s">
        <v>797</v>
      </c>
      <c r="E2693" s="491">
        <v>201508</v>
      </c>
      <c r="F2693" s="492">
        <v>-23.06</v>
      </c>
      <c r="G2693" s="490">
        <v>2</v>
      </c>
      <c r="H2693" s="493">
        <v>1.3083000000000001E-3</v>
      </c>
      <c r="I2693" s="492">
        <v>-0.06</v>
      </c>
      <c r="J2693" s="492">
        <v>-0.36</v>
      </c>
    </row>
    <row r="2694" spans="1:17">
      <c r="A2694" s="490" t="s">
        <v>319</v>
      </c>
      <c r="B2694" s="491" t="s">
        <v>1017</v>
      </c>
      <c r="C2694" s="489" t="s">
        <v>340</v>
      </c>
      <c r="D2694" s="490" t="s">
        <v>1018</v>
      </c>
      <c r="E2694" s="491">
        <v>201508</v>
      </c>
      <c r="F2694" s="492">
        <v>21616.31</v>
      </c>
      <c r="G2694" s="490">
        <v>2</v>
      </c>
      <c r="H2694" s="493">
        <v>1.3083000000000001E-3</v>
      </c>
      <c r="I2694" s="492">
        <v>56.56</v>
      </c>
      <c r="J2694" s="492">
        <v>339.37</v>
      </c>
    </row>
    <row r="2695" spans="1:17">
      <c r="A2695" s="490" t="s">
        <v>319</v>
      </c>
      <c r="B2695" s="491" t="s">
        <v>997</v>
      </c>
      <c r="C2695" s="489" t="s">
        <v>338</v>
      </c>
      <c r="D2695" s="490" t="s">
        <v>998</v>
      </c>
      <c r="E2695" s="491">
        <v>201508</v>
      </c>
      <c r="F2695" s="492">
        <v>11473.42</v>
      </c>
      <c r="G2695" s="490">
        <v>2</v>
      </c>
      <c r="H2695" s="493">
        <v>1.3083000000000001E-3</v>
      </c>
      <c r="I2695" s="492">
        <v>30.02</v>
      </c>
      <c r="J2695" s="492">
        <v>180.13</v>
      </c>
    </row>
    <row r="2696" spans="1:17">
      <c r="A2696" s="490" t="s">
        <v>319</v>
      </c>
      <c r="B2696" s="491" t="s">
        <v>999</v>
      </c>
      <c r="C2696" s="489" t="s">
        <v>340</v>
      </c>
      <c r="D2696" s="490" t="s">
        <v>1000</v>
      </c>
      <c r="E2696" s="491">
        <v>201508</v>
      </c>
      <c r="F2696" s="492">
        <v>1372.69</v>
      </c>
      <c r="G2696" s="490">
        <v>2</v>
      </c>
      <c r="H2696" s="493">
        <v>1.3083000000000001E-3</v>
      </c>
      <c r="I2696" s="492">
        <v>3.59</v>
      </c>
      <c r="J2696" s="492">
        <v>21.55</v>
      </c>
    </row>
    <row r="2697" spans="1:17">
      <c r="A2697" s="490" t="s">
        <v>326</v>
      </c>
      <c r="B2697" s="491" t="s">
        <v>1019</v>
      </c>
      <c r="C2697" s="489" t="s">
        <v>340</v>
      </c>
      <c r="D2697" s="490" t="s">
        <v>1020</v>
      </c>
      <c r="E2697" s="491">
        <v>201508</v>
      </c>
      <c r="F2697" s="492">
        <v>1603.53</v>
      </c>
      <c r="G2697" s="490">
        <v>2</v>
      </c>
      <c r="H2697" s="493">
        <v>1.1999999999999999E-3</v>
      </c>
      <c r="I2697" s="492">
        <v>3.85</v>
      </c>
      <c r="J2697" s="492">
        <v>23.09</v>
      </c>
    </row>
    <row r="2698" spans="1:17">
      <c r="A2698" s="490" t="s">
        <v>319</v>
      </c>
      <c r="B2698" s="491" t="s">
        <v>1001</v>
      </c>
      <c r="C2698" s="489" t="s">
        <v>340</v>
      </c>
      <c r="D2698" s="490" t="s">
        <v>1002</v>
      </c>
      <c r="E2698" s="491">
        <v>201508</v>
      </c>
      <c r="F2698" s="492">
        <v>7222.61</v>
      </c>
      <c r="G2698" s="490"/>
      <c r="H2698" s="493">
        <v>1.3083000000000001E-3</v>
      </c>
      <c r="I2698" s="492">
        <v>0</v>
      </c>
      <c r="J2698" s="492">
        <v>113.39</v>
      </c>
    </row>
    <row r="2699" spans="1:17">
      <c r="A2699" s="490" t="s">
        <v>326</v>
      </c>
      <c r="B2699" s="491" t="s">
        <v>1003</v>
      </c>
      <c r="C2699" s="489" t="s">
        <v>340</v>
      </c>
      <c r="D2699" s="490" t="s">
        <v>1004</v>
      </c>
      <c r="E2699" s="491">
        <v>201508</v>
      </c>
      <c r="F2699" s="492">
        <v>1351.13</v>
      </c>
      <c r="G2699" s="490">
        <v>2</v>
      </c>
      <c r="H2699" s="493">
        <v>1.1999999999999999E-3</v>
      </c>
      <c r="I2699" s="492">
        <v>3.24</v>
      </c>
      <c r="J2699" s="492">
        <v>19.46</v>
      </c>
    </row>
    <row r="2700" spans="1:17">
      <c r="A2700" s="485"/>
      <c r="B2700" s="484"/>
      <c r="C2700" s="484"/>
      <c r="D2700" s="484"/>
      <c r="E2700" s="486"/>
      <c r="F2700" s="487"/>
      <c r="G2700" s="483"/>
      <c r="H2700" s="488"/>
      <c r="I2700" s="492"/>
      <c r="J2700" s="492"/>
    </row>
    <row r="2701" spans="1:17">
      <c r="A2701" s="650" t="s">
        <v>319</v>
      </c>
      <c r="B2701" s="651" t="s">
        <v>336</v>
      </c>
      <c r="C2701" s="651" t="s">
        <v>335</v>
      </c>
      <c r="D2701" s="650" t="s">
        <v>337</v>
      </c>
      <c r="E2701" s="651">
        <v>201501</v>
      </c>
      <c r="F2701" s="652">
        <v>-0.12</v>
      </c>
      <c r="G2701" s="650">
        <v>4</v>
      </c>
      <c r="H2701" s="653">
        <v>1.3083000000000001E-3</v>
      </c>
      <c r="I2701" s="638">
        <v>-6.2798400000000005E-4</v>
      </c>
      <c r="J2701" s="639">
        <v>-1.8839520000000002E-3</v>
      </c>
      <c r="Q2701" s="101">
        <f>IF(E2701&lt;=$Q$1,$S$5,#REF!)</f>
        <v>2015</v>
      </c>
    </row>
    <row r="2702" spans="1:17">
      <c r="A2702" s="650" t="s">
        <v>319</v>
      </c>
      <c r="B2702" s="651" t="s">
        <v>497</v>
      </c>
      <c r="C2702" s="651" t="s">
        <v>338</v>
      </c>
      <c r="D2702" s="650" t="s">
        <v>498</v>
      </c>
      <c r="E2702" s="651">
        <v>201501</v>
      </c>
      <c r="F2702" s="652">
        <v>1.81</v>
      </c>
      <c r="G2702" s="650">
        <v>4</v>
      </c>
      <c r="H2702" s="653">
        <v>1.3083000000000001E-3</v>
      </c>
      <c r="I2702" s="638">
        <v>9.4720920000000014E-3</v>
      </c>
      <c r="J2702" s="639">
        <v>2.8416276000000004E-2</v>
      </c>
      <c r="Q2702" s="101">
        <f>IF(E2702&lt;=$Q$1,$S$5,#REF!)</f>
        <v>2015</v>
      </c>
    </row>
    <row r="2703" spans="1:17">
      <c r="A2703" s="650" t="s">
        <v>319</v>
      </c>
      <c r="B2703" s="651" t="s">
        <v>577</v>
      </c>
      <c r="C2703" s="651" t="s">
        <v>338</v>
      </c>
      <c r="D2703" s="650" t="s">
        <v>578</v>
      </c>
      <c r="E2703" s="651">
        <v>201501</v>
      </c>
      <c r="F2703" s="652">
        <v>7896.33</v>
      </c>
      <c r="G2703" s="650">
        <v>4</v>
      </c>
      <c r="H2703" s="653">
        <v>1.3083000000000001E-3</v>
      </c>
      <c r="I2703" s="638">
        <v>41.323074156000004</v>
      </c>
      <c r="J2703" s="639">
        <v>123.96922246800001</v>
      </c>
      <c r="Q2703" s="101">
        <f>IF(E2703&lt;=$Q$1,$S$5,#REF!)</f>
        <v>2015</v>
      </c>
    </row>
    <row r="2704" spans="1:17">
      <c r="A2704" s="650" t="s">
        <v>319</v>
      </c>
      <c r="B2704" s="651" t="s">
        <v>696</v>
      </c>
      <c r="C2704" s="651" t="s">
        <v>338</v>
      </c>
      <c r="D2704" s="650" t="s">
        <v>697</v>
      </c>
      <c r="E2704" s="651">
        <v>201501</v>
      </c>
      <c r="F2704" s="652">
        <v>369910.83</v>
      </c>
      <c r="G2704" s="650">
        <v>4</v>
      </c>
      <c r="H2704" s="653">
        <v>1.3083000000000001E-3</v>
      </c>
      <c r="I2704" s="638">
        <v>1935.8173555560002</v>
      </c>
      <c r="J2704" s="639">
        <v>5807.452066668</v>
      </c>
      <c r="Q2704" s="101">
        <f>IF(E2704&lt;=$Q$1,$S$5,#REF!)</f>
        <v>2015</v>
      </c>
    </row>
    <row r="2705" spans="1:17">
      <c r="A2705" s="650" t="s">
        <v>319</v>
      </c>
      <c r="B2705" s="651" t="s">
        <v>465</v>
      </c>
      <c r="C2705" s="651" t="s">
        <v>338</v>
      </c>
      <c r="D2705" s="650" t="s">
        <v>466</v>
      </c>
      <c r="E2705" s="651">
        <v>201501</v>
      </c>
      <c r="F2705" s="652">
        <v>-0.03</v>
      </c>
      <c r="G2705" s="650">
        <v>4</v>
      </c>
      <c r="H2705" s="653">
        <v>1.3083000000000001E-3</v>
      </c>
      <c r="I2705" s="638">
        <v>-1.5699600000000001E-4</v>
      </c>
      <c r="J2705" s="639">
        <v>-4.7098800000000004E-4</v>
      </c>
      <c r="Q2705" s="101">
        <f>IF(E2705&lt;=$Q$1,$S$5,#REF!)</f>
        <v>2015</v>
      </c>
    </row>
    <row r="2706" spans="1:17">
      <c r="A2706" s="650" t="s">
        <v>319</v>
      </c>
      <c r="B2706" s="651" t="s">
        <v>566</v>
      </c>
      <c r="C2706" s="651" t="s">
        <v>338</v>
      </c>
      <c r="D2706" s="650" t="s">
        <v>1269</v>
      </c>
      <c r="E2706" s="651">
        <v>201501</v>
      </c>
      <c r="F2706" s="652">
        <v>-41.13</v>
      </c>
      <c r="G2706" s="650">
        <v>4</v>
      </c>
      <c r="H2706" s="653">
        <v>1.3083000000000001E-3</v>
      </c>
      <c r="I2706" s="638">
        <v>-0.21524151600000002</v>
      </c>
      <c r="J2706" s="639">
        <v>-0.64572454800000001</v>
      </c>
      <c r="Q2706" s="101">
        <f>IF(E2706&lt;=$Q$1,$S$5,#REF!)</f>
        <v>2015</v>
      </c>
    </row>
    <row r="2707" spans="1:17">
      <c r="A2707" s="650" t="s">
        <v>319</v>
      </c>
      <c r="B2707" s="651" t="s">
        <v>453</v>
      </c>
      <c r="C2707" s="651" t="s">
        <v>338</v>
      </c>
      <c r="D2707" s="650" t="s">
        <v>454</v>
      </c>
      <c r="E2707" s="651">
        <v>201501</v>
      </c>
      <c r="F2707" s="652">
        <v>48.81</v>
      </c>
      <c r="G2707" s="650">
        <v>4</v>
      </c>
      <c r="H2707" s="653">
        <v>1.3083000000000001E-3</v>
      </c>
      <c r="I2707" s="638">
        <v>0.25543249200000001</v>
      </c>
      <c r="J2707" s="639">
        <v>0.76629747600000009</v>
      </c>
      <c r="Q2707" s="101">
        <f>IF(E2707&lt;=$Q$1,$S$5,#REF!)</f>
        <v>2015</v>
      </c>
    </row>
    <row r="2708" spans="1:17">
      <c r="A2708" s="650" t="s">
        <v>319</v>
      </c>
      <c r="B2708" s="651" t="s">
        <v>499</v>
      </c>
      <c r="C2708" s="651" t="s">
        <v>338</v>
      </c>
      <c r="D2708" s="650" t="s">
        <v>500</v>
      </c>
      <c r="E2708" s="651">
        <v>201501</v>
      </c>
      <c r="F2708" s="652">
        <v>-6.56</v>
      </c>
      <c r="G2708" s="650">
        <v>4</v>
      </c>
      <c r="H2708" s="653">
        <v>1.3083000000000001E-3</v>
      </c>
      <c r="I2708" s="638">
        <v>-3.4329791999999998E-2</v>
      </c>
      <c r="J2708" s="639">
        <v>-0.10298937599999999</v>
      </c>
      <c r="Q2708" s="101">
        <f>IF(E2708&lt;=$Q$1,$S$5,#REF!)</f>
        <v>2015</v>
      </c>
    </row>
    <row r="2709" spans="1:17">
      <c r="A2709" s="650" t="s">
        <v>319</v>
      </c>
      <c r="B2709" s="651" t="s">
        <v>503</v>
      </c>
      <c r="C2709" s="651" t="s">
        <v>338</v>
      </c>
      <c r="D2709" s="650" t="s">
        <v>504</v>
      </c>
      <c r="E2709" s="651">
        <v>201501</v>
      </c>
      <c r="F2709" s="652">
        <v>0.56999999999999995</v>
      </c>
      <c r="G2709" s="650">
        <v>4</v>
      </c>
      <c r="H2709" s="653">
        <v>1.3083000000000001E-3</v>
      </c>
      <c r="I2709" s="638">
        <v>2.9829240000000001E-3</v>
      </c>
      <c r="J2709" s="639">
        <v>8.9487720000000007E-3</v>
      </c>
      <c r="Q2709" s="101">
        <f>IF(E2709&lt;=$Q$1,$S$5,#REF!)</f>
        <v>2015</v>
      </c>
    </row>
    <row r="2710" spans="1:17">
      <c r="A2710" s="650" t="s">
        <v>319</v>
      </c>
      <c r="B2710" s="651" t="s">
        <v>507</v>
      </c>
      <c r="C2710" s="651" t="s">
        <v>338</v>
      </c>
      <c r="D2710" s="650" t="s">
        <v>508</v>
      </c>
      <c r="E2710" s="651">
        <v>201501</v>
      </c>
      <c r="F2710" s="652">
        <v>0.59</v>
      </c>
      <c r="G2710" s="650">
        <v>4</v>
      </c>
      <c r="H2710" s="653">
        <v>1.3083000000000001E-3</v>
      </c>
      <c r="I2710" s="638">
        <v>3.0875880000000001E-3</v>
      </c>
      <c r="J2710" s="639">
        <v>9.2627639999999997E-3</v>
      </c>
      <c r="Q2710" s="101">
        <f>IF(E2710&lt;=$Q$1,$S$5,#REF!)</f>
        <v>2015</v>
      </c>
    </row>
    <row r="2711" spans="1:17">
      <c r="A2711" s="650" t="s">
        <v>319</v>
      </c>
      <c r="B2711" s="651" t="s">
        <v>509</v>
      </c>
      <c r="C2711" s="651" t="s">
        <v>338</v>
      </c>
      <c r="D2711" s="650" t="s">
        <v>510</v>
      </c>
      <c r="E2711" s="651">
        <v>201501</v>
      </c>
      <c r="F2711" s="652">
        <v>2.48</v>
      </c>
      <c r="G2711" s="650">
        <v>4</v>
      </c>
      <c r="H2711" s="653">
        <v>1.3083000000000001E-3</v>
      </c>
      <c r="I2711" s="638">
        <v>1.2978336E-2</v>
      </c>
      <c r="J2711" s="639">
        <v>3.8935008E-2</v>
      </c>
      <c r="Q2711" s="101">
        <f>IF(E2711&lt;=$Q$1,$S$5,#REF!)</f>
        <v>2015</v>
      </c>
    </row>
    <row r="2712" spans="1:17">
      <c r="A2712" s="650" t="s">
        <v>319</v>
      </c>
      <c r="B2712" s="651" t="s">
        <v>570</v>
      </c>
      <c r="C2712" s="651" t="s">
        <v>338</v>
      </c>
      <c r="D2712" s="650" t="s">
        <v>571</v>
      </c>
      <c r="E2712" s="651">
        <v>201501</v>
      </c>
      <c r="F2712" s="652">
        <v>3196.16</v>
      </c>
      <c r="G2712" s="650">
        <v>4</v>
      </c>
      <c r="H2712" s="653">
        <v>1.3083000000000001E-3</v>
      </c>
      <c r="I2712" s="638">
        <v>16.726144512000001</v>
      </c>
      <c r="J2712" s="639">
        <v>50.178433536</v>
      </c>
      <c r="Q2712" s="101">
        <f>IF(E2712&lt;=$Q$1,$S$5,#REF!)</f>
        <v>2015</v>
      </c>
    </row>
    <row r="2713" spans="1:17">
      <c r="A2713" s="650" t="s">
        <v>319</v>
      </c>
      <c r="B2713" s="651" t="s">
        <v>700</v>
      </c>
      <c r="C2713" s="651" t="s">
        <v>338</v>
      </c>
      <c r="D2713" s="650" t="s">
        <v>701</v>
      </c>
      <c r="E2713" s="651">
        <v>201501</v>
      </c>
      <c r="F2713" s="652">
        <v>3253.94</v>
      </c>
      <c r="G2713" s="650">
        <v>4</v>
      </c>
      <c r="H2713" s="653">
        <v>1.3083000000000001E-3</v>
      </c>
      <c r="I2713" s="638">
        <v>17.028518808000001</v>
      </c>
      <c r="J2713" s="639">
        <v>51.085556424000004</v>
      </c>
      <c r="Q2713" s="101">
        <f>IF(E2713&lt;=$Q$1,$S$5,#REF!)</f>
        <v>2015</v>
      </c>
    </row>
    <row r="2714" spans="1:17">
      <c r="A2714" s="650" t="s">
        <v>319</v>
      </c>
      <c r="B2714" s="651" t="s">
        <v>521</v>
      </c>
      <c r="C2714" s="651" t="s">
        <v>338</v>
      </c>
      <c r="D2714" s="650" t="s">
        <v>522</v>
      </c>
      <c r="E2714" s="651">
        <v>201501</v>
      </c>
      <c r="F2714" s="652">
        <v>3.08</v>
      </c>
      <c r="G2714" s="650">
        <v>4</v>
      </c>
      <c r="H2714" s="653">
        <v>1.3083000000000001E-3</v>
      </c>
      <c r="I2714" s="638">
        <v>1.6118256000000001E-2</v>
      </c>
      <c r="J2714" s="639">
        <v>4.8354768000000006E-2</v>
      </c>
      <c r="Q2714" s="101">
        <f>IF(E2714&lt;=$Q$1,$S$5,#REF!)</f>
        <v>2015</v>
      </c>
    </row>
    <row r="2715" spans="1:17">
      <c r="A2715" s="650" t="s">
        <v>319</v>
      </c>
      <c r="B2715" s="651" t="s">
        <v>572</v>
      </c>
      <c r="C2715" s="651" t="s">
        <v>338</v>
      </c>
      <c r="D2715" s="650" t="s">
        <v>573</v>
      </c>
      <c r="E2715" s="651">
        <v>201501</v>
      </c>
      <c r="F2715" s="652">
        <v>905.28</v>
      </c>
      <c r="G2715" s="650">
        <v>4</v>
      </c>
      <c r="H2715" s="653">
        <v>1.3083000000000001E-3</v>
      </c>
      <c r="I2715" s="638">
        <v>4.7375112960000001</v>
      </c>
      <c r="J2715" s="639">
        <v>14.212533887999999</v>
      </c>
      <c r="Q2715" s="101">
        <f>IF(E2715&lt;=$Q$1,$S$5,#REF!)</f>
        <v>2015</v>
      </c>
    </row>
    <row r="2716" spans="1:17">
      <c r="A2716" s="650" t="s">
        <v>319</v>
      </c>
      <c r="B2716" s="651" t="s">
        <v>702</v>
      </c>
      <c r="C2716" s="651" t="s">
        <v>338</v>
      </c>
      <c r="D2716" s="650" t="s">
        <v>703</v>
      </c>
      <c r="E2716" s="651">
        <v>201501</v>
      </c>
      <c r="F2716" s="652">
        <v>30991.93</v>
      </c>
      <c r="G2716" s="650">
        <v>4</v>
      </c>
      <c r="H2716" s="653">
        <v>1.3083000000000001E-3</v>
      </c>
      <c r="I2716" s="638">
        <v>162.186968076</v>
      </c>
      <c r="J2716" s="639">
        <v>486.56090422800003</v>
      </c>
      <c r="Q2716" s="101">
        <f>IF(E2716&lt;=$Q$1,$S$5,#REF!)</f>
        <v>2015</v>
      </c>
    </row>
    <row r="2717" spans="1:17">
      <c r="A2717" s="650" t="s">
        <v>319</v>
      </c>
      <c r="B2717" s="651" t="s">
        <v>523</v>
      </c>
      <c r="C2717" s="651" t="s">
        <v>338</v>
      </c>
      <c r="D2717" s="650" t="s">
        <v>524</v>
      </c>
      <c r="E2717" s="651">
        <v>201501</v>
      </c>
      <c r="F2717" s="652">
        <v>15.25</v>
      </c>
      <c r="G2717" s="650">
        <v>4</v>
      </c>
      <c r="H2717" s="653">
        <v>1.3083000000000001E-3</v>
      </c>
      <c r="I2717" s="638">
        <v>7.9806300000000011E-2</v>
      </c>
      <c r="J2717" s="639">
        <v>0.23941890000000005</v>
      </c>
      <c r="Q2717" s="101">
        <f>IF(E2717&lt;=$Q$1,$S$5,#REF!)</f>
        <v>2015</v>
      </c>
    </row>
    <row r="2718" spans="1:17">
      <c r="A2718" s="650" t="s">
        <v>319</v>
      </c>
      <c r="B2718" s="651" t="s">
        <v>525</v>
      </c>
      <c r="C2718" s="651" t="s">
        <v>338</v>
      </c>
      <c r="D2718" s="650" t="s">
        <v>526</v>
      </c>
      <c r="E2718" s="651">
        <v>201501</v>
      </c>
      <c r="F2718" s="652">
        <v>14.82</v>
      </c>
      <c r="G2718" s="650">
        <v>4</v>
      </c>
      <c r="H2718" s="653">
        <v>1.3083000000000001E-3</v>
      </c>
      <c r="I2718" s="638">
        <v>7.7556024000000001E-2</v>
      </c>
      <c r="J2718" s="639">
        <v>0.232668072</v>
      </c>
      <c r="Q2718" s="101">
        <f>IF(E2718&lt;=$Q$1,$S$5,#REF!)</f>
        <v>2015</v>
      </c>
    </row>
    <row r="2719" spans="1:17">
      <c r="A2719" s="650" t="s">
        <v>319</v>
      </c>
      <c r="B2719" s="651" t="s">
        <v>483</v>
      </c>
      <c r="C2719" s="651" t="s">
        <v>338</v>
      </c>
      <c r="D2719" s="650" t="s">
        <v>484</v>
      </c>
      <c r="E2719" s="651">
        <v>201501</v>
      </c>
      <c r="F2719" s="652">
        <v>7.0000000000000007E-2</v>
      </c>
      <c r="G2719" s="650">
        <v>4</v>
      </c>
      <c r="H2719" s="653">
        <v>1.3083000000000001E-3</v>
      </c>
      <c r="I2719" s="638">
        <v>3.6632400000000007E-4</v>
      </c>
      <c r="J2719" s="639">
        <v>1.0989720000000001E-3</v>
      </c>
      <c r="Q2719" s="101">
        <f>IF(E2719&lt;=$Q$1,$S$5,#REF!)</f>
        <v>2015</v>
      </c>
    </row>
    <row r="2720" spans="1:17">
      <c r="A2720" s="650" t="s">
        <v>319</v>
      </c>
      <c r="B2720" s="651" t="s">
        <v>530</v>
      </c>
      <c r="C2720" s="651" t="s">
        <v>338</v>
      </c>
      <c r="D2720" s="650" t="s">
        <v>531</v>
      </c>
      <c r="E2720" s="651">
        <v>201501</v>
      </c>
      <c r="F2720" s="652">
        <v>8.99</v>
      </c>
      <c r="G2720" s="650">
        <v>4</v>
      </c>
      <c r="H2720" s="653">
        <v>1.3083000000000001E-3</v>
      </c>
      <c r="I2720" s="638">
        <v>4.7046468000000001E-2</v>
      </c>
      <c r="J2720" s="639">
        <v>0.141139404</v>
      </c>
      <c r="Q2720" s="101">
        <f>IF(E2720&lt;=$Q$1,$S$5,#REF!)</f>
        <v>2015</v>
      </c>
    </row>
    <row r="2721" spans="1:17">
      <c r="A2721" s="650" t="s">
        <v>319</v>
      </c>
      <c r="B2721" s="651" t="s">
        <v>532</v>
      </c>
      <c r="C2721" s="651" t="s">
        <v>338</v>
      </c>
      <c r="D2721" s="650" t="s">
        <v>533</v>
      </c>
      <c r="E2721" s="651">
        <v>201501</v>
      </c>
      <c r="F2721" s="652">
        <v>31.58</v>
      </c>
      <c r="G2721" s="650">
        <v>4</v>
      </c>
      <c r="H2721" s="653">
        <v>1.3083000000000001E-3</v>
      </c>
      <c r="I2721" s="638">
        <v>0.165264456</v>
      </c>
      <c r="J2721" s="639">
        <v>0.49579336800000001</v>
      </c>
      <c r="Q2721" s="101">
        <f>IF(E2721&lt;=$Q$1,$S$5,#REF!)</f>
        <v>2015</v>
      </c>
    </row>
    <row r="2722" spans="1:17">
      <c r="A2722" s="650" t="s">
        <v>319</v>
      </c>
      <c r="B2722" s="651" t="s">
        <v>538</v>
      </c>
      <c r="C2722" s="651" t="s">
        <v>338</v>
      </c>
      <c r="D2722" s="650" t="s">
        <v>539</v>
      </c>
      <c r="E2722" s="651">
        <v>201501</v>
      </c>
      <c r="F2722" s="652">
        <v>-0.95</v>
      </c>
      <c r="G2722" s="650">
        <v>4</v>
      </c>
      <c r="H2722" s="653">
        <v>1.3083000000000001E-3</v>
      </c>
      <c r="I2722" s="638">
        <v>-4.97154E-3</v>
      </c>
      <c r="J2722" s="639">
        <v>-1.491462E-2</v>
      </c>
      <c r="Q2722" s="101">
        <f>IF(E2722&lt;=$Q$1,$S$5,#REF!)</f>
        <v>2015</v>
      </c>
    </row>
    <row r="2723" spans="1:17">
      <c r="A2723" s="650" t="s">
        <v>319</v>
      </c>
      <c r="B2723" s="651" t="s">
        <v>542</v>
      </c>
      <c r="C2723" s="651" t="s">
        <v>338</v>
      </c>
      <c r="D2723" s="650" t="s">
        <v>543</v>
      </c>
      <c r="E2723" s="651">
        <v>201501</v>
      </c>
      <c r="F2723" s="652">
        <v>27.1</v>
      </c>
      <c r="G2723" s="650">
        <v>4</v>
      </c>
      <c r="H2723" s="653">
        <v>1.3083000000000001E-3</v>
      </c>
      <c r="I2723" s="638">
        <v>0.14181972000000001</v>
      </c>
      <c r="J2723" s="639">
        <v>0.42545916000000006</v>
      </c>
      <c r="Q2723" s="101">
        <f>IF(E2723&lt;=$Q$1,$S$5,#REF!)</f>
        <v>2015</v>
      </c>
    </row>
    <row r="2724" spans="1:17">
      <c r="A2724" s="650" t="s">
        <v>319</v>
      </c>
      <c r="B2724" s="651" t="s">
        <v>544</v>
      </c>
      <c r="C2724" s="651" t="s">
        <v>338</v>
      </c>
      <c r="D2724" s="650" t="s">
        <v>545</v>
      </c>
      <c r="E2724" s="651">
        <v>201501</v>
      </c>
      <c r="F2724" s="652">
        <v>18.28</v>
      </c>
      <c r="G2724" s="650">
        <v>4</v>
      </c>
      <c r="H2724" s="653">
        <v>1.3083000000000001E-3</v>
      </c>
      <c r="I2724" s="638">
        <v>9.5662896000000011E-2</v>
      </c>
      <c r="J2724" s="639">
        <v>0.28698868800000005</v>
      </c>
      <c r="Q2724" s="101">
        <f>IF(E2724&lt;=$Q$1,$S$5,#REF!)</f>
        <v>2015</v>
      </c>
    </row>
    <row r="2725" spans="1:17">
      <c r="A2725" s="650" t="s">
        <v>319</v>
      </c>
      <c r="B2725" s="651" t="s">
        <v>704</v>
      </c>
      <c r="C2725" s="651" t="s">
        <v>338</v>
      </c>
      <c r="D2725" s="650" t="s">
        <v>705</v>
      </c>
      <c r="E2725" s="651">
        <v>201501</v>
      </c>
      <c r="F2725" s="652">
        <v>18198.62</v>
      </c>
      <c r="G2725" s="650">
        <v>4</v>
      </c>
      <c r="H2725" s="653">
        <v>1.3083000000000001E-3</v>
      </c>
      <c r="I2725" s="638">
        <v>95.237018184000007</v>
      </c>
      <c r="J2725" s="639">
        <v>285.71105455200001</v>
      </c>
      <c r="Q2725" s="101">
        <f>IF(E2725&lt;=$Q$1,$S$5,#REF!)</f>
        <v>2015</v>
      </c>
    </row>
    <row r="2726" spans="1:17">
      <c r="A2726" s="650" t="s">
        <v>319</v>
      </c>
      <c r="B2726" s="651" t="s">
        <v>579</v>
      </c>
      <c r="C2726" s="651" t="s">
        <v>340</v>
      </c>
      <c r="D2726" s="650" t="s">
        <v>580</v>
      </c>
      <c r="E2726" s="651">
        <v>201501</v>
      </c>
      <c r="F2726" s="652">
        <v>-22.17</v>
      </c>
      <c r="G2726" s="650">
        <v>4</v>
      </c>
      <c r="H2726" s="653">
        <v>1.3083000000000001E-3</v>
      </c>
      <c r="I2726" s="638">
        <v>-0.11602004400000002</v>
      </c>
      <c r="J2726" s="639">
        <v>-0.34806013200000008</v>
      </c>
      <c r="Q2726" s="101">
        <f>IF(E2726&lt;=$Q$1,$S$5,#REF!)</f>
        <v>2015</v>
      </c>
    </row>
    <row r="2727" spans="1:17">
      <c r="A2727" s="650" t="s">
        <v>319</v>
      </c>
      <c r="B2727" s="651" t="s">
        <v>722</v>
      </c>
      <c r="C2727" s="651" t="s">
        <v>469</v>
      </c>
      <c r="D2727" s="650" t="s">
        <v>723</v>
      </c>
      <c r="E2727" s="651">
        <v>201501</v>
      </c>
      <c r="F2727" s="652">
        <v>6014.1</v>
      </c>
      <c r="G2727" s="650">
        <v>4</v>
      </c>
      <c r="H2727" s="653">
        <v>1.3083000000000001E-3</v>
      </c>
      <c r="I2727" s="638">
        <v>31.472988120000004</v>
      </c>
      <c r="J2727" s="639">
        <v>94.418964360000018</v>
      </c>
      <c r="Q2727" s="101">
        <f>IF(E2727&lt;=$Q$1,$S$5,#REF!)</f>
        <v>2015</v>
      </c>
    </row>
    <row r="2728" spans="1:17">
      <c r="A2728" s="650" t="s">
        <v>319</v>
      </c>
      <c r="B2728" s="651" t="s">
        <v>720</v>
      </c>
      <c r="C2728" s="651" t="s">
        <v>338</v>
      </c>
      <c r="D2728" s="650" t="s">
        <v>721</v>
      </c>
      <c r="E2728" s="651">
        <v>201501</v>
      </c>
      <c r="F2728" s="652">
        <v>6900.68</v>
      </c>
      <c r="G2728" s="650">
        <v>4</v>
      </c>
      <c r="H2728" s="653">
        <v>1.3083000000000001E-3</v>
      </c>
      <c r="I2728" s="638">
        <v>36.112638576000002</v>
      </c>
      <c r="J2728" s="639">
        <v>108.33791572800001</v>
      </c>
      <c r="Q2728" s="101">
        <f>IF(E2728&lt;=$Q$1,$S$5,#REF!)</f>
        <v>2015</v>
      </c>
    </row>
    <row r="2729" spans="1:17">
      <c r="A2729" s="650" t="s">
        <v>326</v>
      </c>
      <c r="B2729" s="651" t="s">
        <v>724</v>
      </c>
      <c r="C2729" s="651" t="s">
        <v>340</v>
      </c>
      <c r="D2729" s="650" t="s">
        <v>725</v>
      </c>
      <c r="E2729" s="651">
        <v>201501</v>
      </c>
      <c r="F2729" s="652">
        <v>4477.46</v>
      </c>
      <c r="G2729" s="650">
        <v>4</v>
      </c>
      <c r="H2729" s="653">
        <v>1.1999999999999999E-3</v>
      </c>
      <c r="I2729" s="638">
        <v>21.491807999999999</v>
      </c>
      <c r="J2729" s="639">
        <v>64.475424000000004</v>
      </c>
      <c r="Q2729" s="101">
        <f>IF(E2729&lt;=$Q$1,$S$5,#REF!)</f>
        <v>2015</v>
      </c>
    </row>
    <row r="2730" spans="1:17">
      <c r="A2730" s="650" t="s">
        <v>319</v>
      </c>
      <c r="B2730" s="651" t="s">
        <v>581</v>
      </c>
      <c r="C2730" s="651" t="s">
        <v>340</v>
      </c>
      <c r="D2730" s="650" t="s">
        <v>726</v>
      </c>
      <c r="E2730" s="651">
        <v>201501</v>
      </c>
      <c r="F2730" s="652">
        <v>25.81</v>
      </c>
      <c r="G2730" s="650">
        <v>4</v>
      </c>
      <c r="H2730" s="653">
        <v>1.3083000000000001E-3</v>
      </c>
      <c r="I2730" s="638">
        <v>0.135068892</v>
      </c>
      <c r="J2730" s="639">
        <v>0.40520667599999999</v>
      </c>
      <c r="Q2730" s="101">
        <f>IF(E2730&lt;=$Q$1,$S$5,#REF!)</f>
        <v>2015</v>
      </c>
    </row>
    <row r="2731" spans="1:17">
      <c r="A2731" s="650" t="s">
        <v>319</v>
      </c>
      <c r="B2731" s="651" t="s">
        <v>336</v>
      </c>
      <c r="C2731" s="651" t="s">
        <v>335</v>
      </c>
      <c r="D2731" s="650" t="s">
        <v>337</v>
      </c>
      <c r="E2731" s="651">
        <v>201502</v>
      </c>
      <c r="F2731" s="652">
        <v>0.05</v>
      </c>
      <c r="G2731" s="650">
        <v>3</v>
      </c>
      <c r="H2731" s="653">
        <v>1.3083000000000001E-3</v>
      </c>
      <c r="I2731" s="638">
        <v>1.9624500000000003E-4</v>
      </c>
      <c r="J2731" s="639">
        <v>7.8498000000000012E-4</v>
      </c>
      <c r="Q2731" s="101">
        <f>IF(E2731&lt;=$Q$1,$S$5,#REF!)</f>
        <v>2015</v>
      </c>
    </row>
    <row r="2732" spans="1:17">
      <c r="A2732" s="650" t="s">
        <v>319</v>
      </c>
      <c r="B2732" s="651" t="s">
        <v>497</v>
      </c>
      <c r="C2732" s="651" t="s">
        <v>338</v>
      </c>
      <c r="D2732" s="650" t="s">
        <v>498</v>
      </c>
      <c r="E2732" s="651">
        <v>201502</v>
      </c>
      <c r="F2732" s="652">
        <v>-1.06</v>
      </c>
      <c r="G2732" s="650">
        <v>3</v>
      </c>
      <c r="H2732" s="653">
        <v>1.3083000000000001E-3</v>
      </c>
      <c r="I2732" s="638">
        <v>-4.1603940000000004E-3</v>
      </c>
      <c r="J2732" s="639">
        <v>-1.6641576000000002E-2</v>
      </c>
      <c r="Q2732" s="101">
        <f>IF(E2732&lt;=$Q$1,$S$5,#REF!)</f>
        <v>2015</v>
      </c>
    </row>
    <row r="2733" spans="1:17">
      <c r="A2733" s="650" t="s">
        <v>319</v>
      </c>
      <c r="B2733" s="651" t="s">
        <v>577</v>
      </c>
      <c r="C2733" s="651" t="s">
        <v>338</v>
      </c>
      <c r="D2733" s="650" t="s">
        <v>578</v>
      </c>
      <c r="E2733" s="651">
        <v>201502</v>
      </c>
      <c r="F2733" s="652">
        <v>-4500.49</v>
      </c>
      <c r="G2733" s="650">
        <v>3</v>
      </c>
      <c r="H2733" s="653">
        <v>1.3083000000000001E-3</v>
      </c>
      <c r="I2733" s="638">
        <v>-17.663973201000001</v>
      </c>
      <c r="J2733" s="639">
        <v>-70.65589280399999</v>
      </c>
      <c r="Q2733" s="101">
        <f>IF(E2733&lt;=$Q$1,$S$5,#REF!)</f>
        <v>2015</v>
      </c>
    </row>
    <row r="2734" spans="1:17">
      <c r="A2734" s="650" t="s">
        <v>319</v>
      </c>
      <c r="B2734" s="651" t="s">
        <v>463</v>
      </c>
      <c r="C2734" s="651" t="s">
        <v>338</v>
      </c>
      <c r="D2734" s="650" t="s">
        <v>464</v>
      </c>
      <c r="E2734" s="651">
        <v>201502</v>
      </c>
      <c r="F2734" s="652">
        <v>5364.65</v>
      </c>
      <c r="G2734" s="650">
        <v>3</v>
      </c>
      <c r="H2734" s="653">
        <v>1.3083000000000001E-3</v>
      </c>
      <c r="I2734" s="638">
        <v>21.055714784999999</v>
      </c>
      <c r="J2734" s="639">
        <v>84.222859139999997</v>
      </c>
      <c r="Q2734" s="101">
        <f>IF(E2734&lt;=$Q$1,$S$5,#REF!)</f>
        <v>2015</v>
      </c>
    </row>
    <row r="2735" spans="1:17">
      <c r="A2735" s="650" t="s">
        <v>319</v>
      </c>
      <c r="B2735" s="651" t="s">
        <v>465</v>
      </c>
      <c r="C2735" s="651" t="s">
        <v>338</v>
      </c>
      <c r="D2735" s="650" t="s">
        <v>466</v>
      </c>
      <c r="E2735" s="651">
        <v>201502</v>
      </c>
      <c r="F2735" s="652">
        <v>0.01</v>
      </c>
      <c r="G2735" s="650">
        <v>3</v>
      </c>
      <c r="H2735" s="653">
        <v>1.3083000000000001E-3</v>
      </c>
      <c r="I2735" s="638">
        <v>3.9249000000000003E-5</v>
      </c>
      <c r="J2735" s="639">
        <v>1.5699600000000001E-4</v>
      </c>
      <c r="Q2735" s="101">
        <f>IF(E2735&lt;=$Q$1,$S$5,#REF!)</f>
        <v>2015</v>
      </c>
    </row>
    <row r="2736" spans="1:17">
      <c r="A2736" s="650" t="s">
        <v>319</v>
      </c>
      <c r="B2736" s="651" t="s">
        <v>566</v>
      </c>
      <c r="C2736" s="651" t="s">
        <v>338</v>
      </c>
      <c r="D2736" s="650" t="s">
        <v>1269</v>
      </c>
      <c r="E2736" s="651">
        <v>201502</v>
      </c>
      <c r="F2736" s="652">
        <v>3.67</v>
      </c>
      <c r="G2736" s="650">
        <v>3</v>
      </c>
      <c r="H2736" s="653">
        <v>1.3083000000000001E-3</v>
      </c>
      <c r="I2736" s="638">
        <v>1.4404383000000002E-2</v>
      </c>
      <c r="J2736" s="639">
        <v>5.7617531999999999E-2</v>
      </c>
      <c r="Q2736" s="101">
        <f>IF(E2736&lt;=$Q$1,$S$5,#REF!)</f>
        <v>2015</v>
      </c>
    </row>
    <row r="2737" spans="1:17">
      <c r="A2737" s="650" t="s">
        <v>319</v>
      </c>
      <c r="B2737" s="651" t="s">
        <v>453</v>
      </c>
      <c r="C2737" s="651" t="s">
        <v>338</v>
      </c>
      <c r="D2737" s="650" t="s">
        <v>454</v>
      </c>
      <c r="E2737" s="651">
        <v>201502</v>
      </c>
      <c r="F2737" s="652">
        <v>-25.76</v>
      </c>
      <c r="G2737" s="650">
        <v>3</v>
      </c>
      <c r="H2737" s="653">
        <v>1.3083000000000001E-3</v>
      </c>
      <c r="I2737" s="638">
        <v>-0.10110542400000001</v>
      </c>
      <c r="J2737" s="639">
        <v>-0.40442169600000011</v>
      </c>
      <c r="Q2737" s="101">
        <f>IF(E2737&lt;=$Q$1,$S$5,#REF!)</f>
        <v>2015</v>
      </c>
    </row>
    <row r="2738" spans="1:17">
      <c r="A2738" s="650" t="s">
        <v>319</v>
      </c>
      <c r="B2738" s="651" t="s">
        <v>729</v>
      </c>
      <c r="C2738" s="651" t="s">
        <v>338</v>
      </c>
      <c r="D2738" s="650" t="s">
        <v>730</v>
      </c>
      <c r="E2738" s="651">
        <v>201502</v>
      </c>
      <c r="F2738" s="652">
        <v>561750.22</v>
      </c>
      <c r="G2738" s="650">
        <v>3</v>
      </c>
      <c r="H2738" s="653">
        <v>1.3083000000000001E-3</v>
      </c>
      <c r="I2738" s="638">
        <v>2204.8134384780001</v>
      </c>
      <c r="J2738" s="639">
        <v>8819.2537539120003</v>
      </c>
      <c r="Q2738" s="101">
        <f>IF(E2738&lt;=$Q$1,$S$5,#REF!)</f>
        <v>2015</v>
      </c>
    </row>
    <row r="2739" spans="1:17">
      <c r="A2739" s="650" t="s">
        <v>319</v>
      </c>
      <c r="B2739" s="651" t="s">
        <v>499</v>
      </c>
      <c r="C2739" s="651" t="s">
        <v>338</v>
      </c>
      <c r="D2739" s="650" t="s">
        <v>500</v>
      </c>
      <c r="E2739" s="651">
        <v>201502</v>
      </c>
      <c r="F2739" s="652">
        <v>1.41</v>
      </c>
      <c r="G2739" s="650">
        <v>3</v>
      </c>
      <c r="H2739" s="653">
        <v>1.3083000000000001E-3</v>
      </c>
      <c r="I2739" s="638">
        <v>5.5341089999999997E-3</v>
      </c>
      <c r="J2739" s="639">
        <v>2.2136436000000002E-2</v>
      </c>
      <c r="Q2739" s="101">
        <f>IF(E2739&lt;=$Q$1,$S$5,#REF!)</f>
        <v>2015</v>
      </c>
    </row>
    <row r="2740" spans="1:17">
      <c r="A2740" s="650" t="s">
        <v>319</v>
      </c>
      <c r="B2740" s="651" t="s">
        <v>731</v>
      </c>
      <c r="C2740" s="651" t="s">
        <v>338</v>
      </c>
      <c r="D2740" s="650" t="s">
        <v>732</v>
      </c>
      <c r="E2740" s="651">
        <v>201502</v>
      </c>
      <c r="F2740" s="652">
        <v>9672.85</v>
      </c>
      <c r="G2740" s="650">
        <v>3</v>
      </c>
      <c r="H2740" s="653">
        <v>1.3083000000000001E-3</v>
      </c>
      <c r="I2740" s="638">
        <v>37.964968965000004</v>
      </c>
      <c r="J2740" s="639">
        <v>151.85987586000002</v>
      </c>
      <c r="Q2740" s="101">
        <f>IF(E2740&lt;=$Q$1,$S$5,#REF!)</f>
        <v>2015</v>
      </c>
    </row>
    <row r="2741" spans="1:17">
      <c r="A2741" s="650" t="s">
        <v>319</v>
      </c>
      <c r="B2741" s="651" t="s">
        <v>503</v>
      </c>
      <c r="C2741" s="651" t="s">
        <v>338</v>
      </c>
      <c r="D2741" s="650" t="s">
        <v>504</v>
      </c>
      <c r="E2741" s="651">
        <v>201502</v>
      </c>
      <c r="F2741" s="652">
        <v>-0.28000000000000003</v>
      </c>
      <c r="G2741" s="650">
        <v>3</v>
      </c>
      <c r="H2741" s="653">
        <v>1.3083000000000001E-3</v>
      </c>
      <c r="I2741" s="638">
        <v>-1.0989720000000001E-3</v>
      </c>
      <c r="J2741" s="639">
        <v>-4.3958880000000006E-3</v>
      </c>
      <c r="Q2741" s="101">
        <f>IF(E2741&lt;=$Q$1,$S$5,#REF!)</f>
        <v>2015</v>
      </c>
    </row>
    <row r="2742" spans="1:17">
      <c r="A2742" s="650" t="s">
        <v>319</v>
      </c>
      <c r="B2742" s="651" t="s">
        <v>755</v>
      </c>
      <c r="C2742" s="651" t="s">
        <v>340</v>
      </c>
      <c r="D2742" s="650" t="s">
        <v>1271</v>
      </c>
      <c r="E2742" s="651">
        <v>201502</v>
      </c>
      <c r="F2742" s="652">
        <v>17654.189999999999</v>
      </c>
      <c r="G2742" s="650">
        <v>3</v>
      </c>
      <c r="H2742" s="653">
        <v>1.3083000000000001E-3</v>
      </c>
      <c r="I2742" s="638">
        <v>69.290930330999998</v>
      </c>
      <c r="J2742" s="639">
        <v>277.16372132399999</v>
      </c>
      <c r="Q2742" s="101">
        <f>IF(E2742&lt;=$Q$1,$S$5,#REF!)</f>
        <v>2015</v>
      </c>
    </row>
    <row r="2743" spans="1:17">
      <c r="A2743" s="650" t="s">
        <v>319</v>
      </c>
      <c r="B2743" s="651" t="s">
        <v>507</v>
      </c>
      <c r="C2743" s="651" t="s">
        <v>338</v>
      </c>
      <c r="D2743" s="650" t="s">
        <v>508</v>
      </c>
      <c r="E2743" s="651">
        <v>201502</v>
      </c>
      <c r="F2743" s="652">
        <v>-0.28000000000000003</v>
      </c>
      <c r="G2743" s="650">
        <v>3</v>
      </c>
      <c r="H2743" s="653">
        <v>1.3083000000000001E-3</v>
      </c>
      <c r="I2743" s="638">
        <v>-1.0989720000000001E-3</v>
      </c>
      <c r="J2743" s="639">
        <v>-4.3958880000000006E-3</v>
      </c>
      <c r="Q2743" s="101">
        <f>IF(E2743&lt;=$Q$1,$S$5,#REF!)</f>
        <v>2015</v>
      </c>
    </row>
    <row r="2744" spans="1:17">
      <c r="A2744" s="650" t="s">
        <v>319</v>
      </c>
      <c r="B2744" s="651" t="s">
        <v>509</v>
      </c>
      <c r="C2744" s="651" t="s">
        <v>338</v>
      </c>
      <c r="D2744" s="650" t="s">
        <v>510</v>
      </c>
      <c r="E2744" s="651">
        <v>201502</v>
      </c>
      <c r="F2744" s="652">
        <v>-4.4800000000000004</v>
      </c>
      <c r="G2744" s="650">
        <v>3</v>
      </c>
      <c r="H2744" s="653">
        <v>1.3083000000000001E-3</v>
      </c>
      <c r="I2744" s="638">
        <v>-1.7583552000000002E-2</v>
      </c>
      <c r="J2744" s="639">
        <v>-7.0334208000000009E-2</v>
      </c>
      <c r="Q2744" s="101">
        <f>IF(E2744&lt;=$Q$1,$S$5,#REF!)</f>
        <v>2015</v>
      </c>
    </row>
    <row r="2745" spans="1:17">
      <c r="A2745" s="650" t="s">
        <v>319</v>
      </c>
      <c r="B2745" s="651" t="s">
        <v>570</v>
      </c>
      <c r="C2745" s="651" t="s">
        <v>338</v>
      </c>
      <c r="D2745" s="650" t="s">
        <v>571</v>
      </c>
      <c r="E2745" s="651">
        <v>201502</v>
      </c>
      <c r="F2745" s="652">
        <v>-812.45</v>
      </c>
      <c r="G2745" s="650">
        <v>3</v>
      </c>
      <c r="H2745" s="653">
        <v>1.3083000000000001E-3</v>
      </c>
      <c r="I2745" s="638">
        <v>-3.1887850050000006</v>
      </c>
      <c r="J2745" s="639">
        <v>-12.755140020000001</v>
      </c>
      <c r="Q2745" s="101">
        <f>IF(E2745&lt;=$Q$1,$S$5,#REF!)</f>
        <v>2015</v>
      </c>
    </row>
    <row r="2746" spans="1:17">
      <c r="A2746" s="650" t="s">
        <v>319</v>
      </c>
      <c r="B2746" s="651" t="s">
        <v>733</v>
      </c>
      <c r="C2746" s="651" t="s">
        <v>338</v>
      </c>
      <c r="D2746" s="650" t="s">
        <v>734</v>
      </c>
      <c r="E2746" s="651">
        <v>201502</v>
      </c>
      <c r="F2746" s="652">
        <v>121560.03</v>
      </c>
      <c r="G2746" s="650">
        <v>3</v>
      </c>
      <c r="H2746" s="653">
        <v>1.3083000000000001E-3</v>
      </c>
      <c r="I2746" s="638">
        <v>477.11096174699998</v>
      </c>
      <c r="J2746" s="639">
        <v>1908.4438469880001</v>
      </c>
      <c r="Q2746" s="101">
        <f>IF(E2746&lt;=$Q$1,$S$5,#REF!)</f>
        <v>2015</v>
      </c>
    </row>
    <row r="2747" spans="1:17">
      <c r="A2747" s="650" t="s">
        <v>319</v>
      </c>
      <c r="B2747" s="651" t="s">
        <v>700</v>
      </c>
      <c r="C2747" s="651" t="s">
        <v>338</v>
      </c>
      <c r="D2747" s="650" t="s">
        <v>701</v>
      </c>
      <c r="E2747" s="651">
        <v>201502</v>
      </c>
      <c r="F2747" s="652">
        <v>5.12</v>
      </c>
      <c r="G2747" s="650">
        <v>3</v>
      </c>
      <c r="H2747" s="653">
        <v>1.3083000000000001E-3</v>
      </c>
      <c r="I2747" s="638">
        <v>2.0095488000000002E-2</v>
      </c>
      <c r="J2747" s="639">
        <v>8.0381952000000007E-2</v>
      </c>
      <c r="Q2747" s="101">
        <f>IF(E2747&lt;=$Q$1,$S$5,#REF!)</f>
        <v>2015</v>
      </c>
    </row>
    <row r="2748" spans="1:17">
      <c r="A2748" s="650" t="s">
        <v>319</v>
      </c>
      <c r="B2748" s="651" t="s">
        <v>735</v>
      </c>
      <c r="C2748" s="651" t="s">
        <v>338</v>
      </c>
      <c r="D2748" s="650" t="s">
        <v>736</v>
      </c>
      <c r="E2748" s="651">
        <v>201502</v>
      </c>
      <c r="F2748" s="652">
        <v>77058.080000000002</v>
      </c>
      <c r="G2748" s="650">
        <v>3</v>
      </c>
      <c r="H2748" s="653">
        <v>1.3083000000000001E-3</v>
      </c>
      <c r="I2748" s="638">
        <v>302.44525819199998</v>
      </c>
      <c r="J2748" s="639">
        <v>1209.7810327680002</v>
      </c>
      <c r="Q2748" s="101">
        <f>IF(E2748&lt;=$Q$1,$S$5,#REF!)</f>
        <v>2015</v>
      </c>
    </row>
    <row r="2749" spans="1:17">
      <c r="A2749" s="650" t="s">
        <v>319</v>
      </c>
      <c r="B2749" s="651" t="s">
        <v>737</v>
      </c>
      <c r="C2749" s="651" t="s">
        <v>338</v>
      </c>
      <c r="D2749" s="650" t="s">
        <v>738</v>
      </c>
      <c r="E2749" s="651">
        <v>201502</v>
      </c>
      <c r="F2749" s="652">
        <v>86912.88</v>
      </c>
      <c r="G2749" s="650">
        <v>3</v>
      </c>
      <c r="H2749" s="653">
        <v>1.3083000000000001E-3</v>
      </c>
      <c r="I2749" s="638">
        <v>341.12436271200005</v>
      </c>
      <c r="J2749" s="639">
        <v>1364.4974508480002</v>
      </c>
      <c r="Q2749" s="101">
        <f>IF(E2749&lt;=$Q$1,$S$5,#REF!)</f>
        <v>2015</v>
      </c>
    </row>
    <row r="2750" spans="1:17">
      <c r="A2750" s="650" t="s">
        <v>319</v>
      </c>
      <c r="B2750" s="651" t="s">
        <v>739</v>
      </c>
      <c r="C2750" s="651" t="s">
        <v>338</v>
      </c>
      <c r="D2750" s="650" t="s">
        <v>740</v>
      </c>
      <c r="E2750" s="651">
        <v>201502</v>
      </c>
      <c r="F2750" s="652">
        <v>2247.71</v>
      </c>
      <c r="G2750" s="650">
        <v>3</v>
      </c>
      <c r="H2750" s="653">
        <v>1.3083000000000001E-3</v>
      </c>
      <c r="I2750" s="638">
        <v>8.8220369789999999</v>
      </c>
      <c r="J2750" s="639">
        <v>35.288147916</v>
      </c>
      <c r="Q2750" s="101">
        <f>IF(E2750&lt;=$Q$1,$S$5,#REF!)</f>
        <v>2015</v>
      </c>
    </row>
    <row r="2751" spans="1:17">
      <c r="A2751" s="650" t="s">
        <v>319</v>
      </c>
      <c r="B2751" s="651" t="s">
        <v>521</v>
      </c>
      <c r="C2751" s="651" t="s">
        <v>338</v>
      </c>
      <c r="D2751" s="650" t="s">
        <v>522</v>
      </c>
      <c r="E2751" s="651">
        <v>201502</v>
      </c>
      <c r="F2751" s="652">
        <v>-1.43</v>
      </c>
      <c r="G2751" s="650">
        <v>3</v>
      </c>
      <c r="H2751" s="653">
        <v>1.3083000000000001E-3</v>
      </c>
      <c r="I2751" s="638">
        <v>-5.6126070000000004E-3</v>
      </c>
      <c r="J2751" s="639">
        <v>-2.2450428000000001E-2</v>
      </c>
      <c r="Q2751" s="101">
        <f>IF(E2751&lt;=$Q$1,$S$5,#REF!)</f>
        <v>2015</v>
      </c>
    </row>
    <row r="2752" spans="1:17">
      <c r="A2752" s="650" t="s">
        <v>319</v>
      </c>
      <c r="B2752" s="651" t="s">
        <v>572</v>
      </c>
      <c r="C2752" s="651" t="s">
        <v>338</v>
      </c>
      <c r="D2752" s="650" t="s">
        <v>573</v>
      </c>
      <c r="E2752" s="651">
        <v>201502</v>
      </c>
      <c r="F2752" s="652">
        <v>489.04</v>
      </c>
      <c r="G2752" s="650">
        <v>3</v>
      </c>
      <c r="H2752" s="653">
        <v>1.3083000000000001E-3</v>
      </c>
      <c r="I2752" s="638">
        <v>1.9194330960000003</v>
      </c>
      <c r="J2752" s="639">
        <v>7.6777323840000014</v>
      </c>
      <c r="Q2752" s="101">
        <f>IF(E2752&lt;=$Q$1,$S$5,#REF!)</f>
        <v>2015</v>
      </c>
    </row>
    <row r="2753" spans="1:17">
      <c r="A2753" s="650" t="s">
        <v>319</v>
      </c>
      <c r="B2753" s="651" t="s">
        <v>702</v>
      </c>
      <c r="C2753" s="651" t="s">
        <v>338</v>
      </c>
      <c r="D2753" s="650" t="s">
        <v>703</v>
      </c>
      <c r="E2753" s="651">
        <v>201502</v>
      </c>
      <c r="F2753" s="652">
        <v>6.24</v>
      </c>
      <c r="G2753" s="650">
        <v>3</v>
      </c>
      <c r="H2753" s="653">
        <v>1.3083000000000001E-3</v>
      </c>
      <c r="I2753" s="638">
        <v>2.4491375999999999E-2</v>
      </c>
      <c r="J2753" s="639">
        <v>9.7965504000000009E-2</v>
      </c>
      <c r="Q2753" s="101">
        <f>IF(E2753&lt;=$Q$1,$S$5,#REF!)</f>
        <v>2015</v>
      </c>
    </row>
    <row r="2754" spans="1:17">
      <c r="A2754" s="650" t="s">
        <v>319</v>
      </c>
      <c r="B2754" s="651" t="s">
        <v>523</v>
      </c>
      <c r="C2754" s="651" t="s">
        <v>338</v>
      </c>
      <c r="D2754" s="650" t="s">
        <v>524</v>
      </c>
      <c r="E2754" s="651">
        <v>201502</v>
      </c>
      <c r="F2754" s="652">
        <v>16.87</v>
      </c>
      <c r="G2754" s="650">
        <v>3</v>
      </c>
      <c r="H2754" s="653">
        <v>1.3083000000000001E-3</v>
      </c>
      <c r="I2754" s="638">
        <v>6.6213063000000003E-2</v>
      </c>
      <c r="J2754" s="639">
        <v>0.26485225200000007</v>
      </c>
      <c r="Q2754" s="101">
        <f>IF(E2754&lt;=$Q$1,$S$5,#REF!)</f>
        <v>2015</v>
      </c>
    </row>
    <row r="2755" spans="1:17">
      <c r="A2755" s="650" t="s">
        <v>319</v>
      </c>
      <c r="B2755" s="651" t="s">
        <v>525</v>
      </c>
      <c r="C2755" s="651" t="s">
        <v>338</v>
      </c>
      <c r="D2755" s="650" t="s">
        <v>526</v>
      </c>
      <c r="E2755" s="651">
        <v>201502</v>
      </c>
      <c r="F2755" s="652">
        <v>-0.56000000000000005</v>
      </c>
      <c r="G2755" s="650">
        <v>3</v>
      </c>
      <c r="H2755" s="653">
        <v>1.3083000000000001E-3</v>
      </c>
      <c r="I2755" s="638">
        <v>-2.1979440000000003E-3</v>
      </c>
      <c r="J2755" s="639">
        <v>-8.7917760000000011E-3</v>
      </c>
      <c r="Q2755" s="101">
        <f>IF(E2755&lt;=$Q$1,$S$5,#REF!)</f>
        <v>2015</v>
      </c>
    </row>
    <row r="2756" spans="1:17">
      <c r="A2756" s="650" t="s">
        <v>319</v>
      </c>
      <c r="B2756" s="651" t="s">
        <v>483</v>
      </c>
      <c r="C2756" s="651" t="s">
        <v>338</v>
      </c>
      <c r="D2756" s="650" t="s">
        <v>484</v>
      </c>
      <c r="E2756" s="651">
        <v>201502</v>
      </c>
      <c r="F2756" s="652">
        <v>-0.04</v>
      </c>
      <c r="G2756" s="650">
        <v>3</v>
      </c>
      <c r="H2756" s="653">
        <v>1.3083000000000001E-3</v>
      </c>
      <c r="I2756" s="638">
        <v>-1.5699600000000001E-4</v>
      </c>
      <c r="J2756" s="639">
        <v>-6.2798400000000005E-4</v>
      </c>
      <c r="Q2756" s="101">
        <f>IF(E2756&lt;=$Q$1,$S$5,#REF!)</f>
        <v>2015</v>
      </c>
    </row>
    <row r="2757" spans="1:17">
      <c r="A2757" s="650" t="s">
        <v>319</v>
      </c>
      <c r="B2757" s="651" t="s">
        <v>530</v>
      </c>
      <c r="C2757" s="651" t="s">
        <v>338</v>
      </c>
      <c r="D2757" s="650" t="s">
        <v>531</v>
      </c>
      <c r="E2757" s="651">
        <v>201502</v>
      </c>
      <c r="F2757" s="652">
        <v>10.23</v>
      </c>
      <c r="G2757" s="650">
        <v>3</v>
      </c>
      <c r="H2757" s="653">
        <v>1.3083000000000001E-3</v>
      </c>
      <c r="I2757" s="638">
        <v>4.0151727000000005E-2</v>
      </c>
      <c r="J2757" s="639">
        <v>0.16060690800000002</v>
      </c>
      <c r="Q2757" s="101">
        <f>IF(E2757&lt;=$Q$1,$S$5,#REF!)</f>
        <v>2015</v>
      </c>
    </row>
    <row r="2758" spans="1:17">
      <c r="A2758" s="650" t="s">
        <v>319</v>
      </c>
      <c r="B2758" s="651" t="s">
        <v>532</v>
      </c>
      <c r="C2758" s="651" t="s">
        <v>338</v>
      </c>
      <c r="D2758" s="650" t="s">
        <v>533</v>
      </c>
      <c r="E2758" s="651">
        <v>201502</v>
      </c>
      <c r="F2758" s="652">
        <v>76.17</v>
      </c>
      <c r="G2758" s="650">
        <v>3</v>
      </c>
      <c r="H2758" s="653">
        <v>1.3083000000000001E-3</v>
      </c>
      <c r="I2758" s="638">
        <v>0.298959633</v>
      </c>
      <c r="J2758" s="639">
        <v>1.195838532</v>
      </c>
      <c r="Q2758" s="101">
        <f>IF(E2758&lt;=$Q$1,$S$5,#REF!)</f>
        <v>2015</v>
      </c>
    </row>
    <row r="2759" spans="1:17">
      <c r="A2759" s="650" t="s">
        <v>319</v>
      </c>
      <c r="B2759" s="651" t="s">
        <v>538</v>
      </c>
      <c r="C2759" s="651" t="s">
        <v>338</v>
      </c>
      <c r="D2759" s="650" t="s">
        <v>539</v>
      </c>
      <c r="E2759" s="651">
        <v>201502</v>
      </c>
      <c r="F2759" s="652">
        <v>0.28000000000000003</v>
      </c>
      <c r="G2759" s="650">
        <v>3</v>
      </c>
      <c r="H2759" s="653">
        <v>1.3083000000000001E-3</v>
      </c>
      <c r="I2759" s="638">
        <v>1.0989720000000001E-3</v>
      </c>
      <c r="J2759" s="639">
        <v>4.3958880000000006E-3</v>
      </c>
      <c r="Q2759" s="101">
        <f>IF(E2759&lt;=$Q$1,$S$5,#REF!)</f>
        <v>2015</v>
      </c>
    </row>
    <row r="2760" spans="1:17">
      <c r="A2760" s="650" t="s">
        <v>319</v>
      </c>
      <c r="B2760" s="651" t="s">
        <v>542</v>
      </c>
      <c r="C2760" s="651" t="s">
        <v>338</v>
      </c>
      <c r="D2760" s="650" t="s">
        <v>543</v>
      </c>
      <c r="E2760" s="651">
        <v>201502</v>
      </c>
      <c r="F2760" s="652">
        <v>2.4500000000000002</v>
      </c>
      <c r="G2760" s="650">
        <v>3</v>
      </c>
      <c r="H2760" s="653">
        <v>1.3083000000000001E-3</v>
      </c>
      <c r="I2760" s="638">
        <v>9.6160050000000021E-3</v>
      </c>
      <c r="J2760" s="639">
        <v>3.8464020000000008E-2</v>
      </c>
      <c r="Q2760" s="101">
        <f>IF(E2760&lt;=$Q$1,$S$5,#REF!)</f>
        <v>2015</v>
      </c>
    </row>
    <row r="2761" spans="1:17">
      <c r="A2761" s="650" t="s">
        <v>319</v>
      </c>
      <c r="B2761" s="651" t="s">
        <v>544</v>
      </c>
      <c r="C2761" s="651" t="s">
        <v>338</v>
      </c>
      <c r="D2761" s="650" t="s">
        <v>545</v>
      </c>
      <c r="E2761" s="651">
        <v>201502</v>
      </c>
      <c r="F2761" s="652">
        <v>-16.61</v>
      </c>
      <c r="G2761" s="650">
        <v>3</v>
      </c>
      <c r="H2761" s="653">
        <v>1.3083000000000001E-3</v>
      </c>
      <c r="I2761" s="638">
        <v>-6.5192588999999995E-2</v>
      </c>
      <c r="J2761" s="639">
        <v>-0.26077035599999998</v>
      </c>
      <c r="Q2761" s="101">
        <f>IF(E2761&lt;=$Q$1,$S$5,#REF!)</f>
        <v>2015</v>
      </c>
    </row>
    <row r="2762" spans="1:17">
      <c r="A2762" s="650" t="s">
        <v>319</v>
      </c>
      <c r="B2762" s="651" t="s">
        <v>741</v>
      </c>
      <c r="C2762" s="651" t="s">
        <v>338</v>
      </c>
      <c r="D2762" s="650" t="s">
        <v>742</v>
      </c>
      <c r="E2762" s="651">
        <v>201502</v>
      </c>
      <c r="F2762" s="652">
        <v>97170.48</v>
      </c>
      <c r="G2762" s="650">
        <v>3</v>
      </c>
      <c r="H2762" s="653">
        <v>1.3083000000000001E-3</v>
      </c>
      <c r="I2762" s="638">
        <v>381.38441695200004</v>
      </c>
      <c r="J2762" s="639">
        <v>1525.5376678080002</v>
      </c>
      <c r="Q2762" s="101">
        <f>IF(E2762&lt;=$Q$1,$S$5,#REF!)</f>
        <v>2015</v>
      </c>
    </row>
    <row r="2763" spans="1:17">
      <c r="A2763" s="650" t="s">
        <v>319</v>
      </c>
      <c r="B2763" s="651" t="s">
        <v>704</v>
      </c>
      <c r="C2763" s="651" t="s">
        <v>338</v>
      </c>
      <c r="D2763" s="650" t="s">
        <v>705</v>
      </c>
      <c r="E2763" s="651">
        <v>201502</v>
      </c>
      <c r="F2763" s="652">
        <v>-33.909999999999997</v>
      </c>
      <c r="G2763" s="650">
        <v>3</v>
      </c>
      <c r="H2763" s="653">
        <v>1.3083000000000001E-3</v>
      </c>
      <c r="I2763" s="638">
        <v>-0.13309335899999999</v>
      </c>
      <c r="J2763" s="639">
        <v>-0.53237343599999998</v>
      </c>
      <c r="Q2763" s="101">
        <f>IF(E2763&lt;=$Q$1,$S$5,#REF!)</f>
        <v>2015</v>
      </c>
    </row>
    <row r="2764" spans="1:17">
      <c r="A2764" s="650" t="s">
        <v>319</v>
      </c>
      <c r="B2764" s="651" t="s">
        <v>743</v>
      </c>
      <c r="C2764" s="651" t="s">
        <v>338</v>
      </c>
      <c r="D2764" s="650" t="s">
        <v>744</v>
      </c>
      <c r="E2764" s="651">
        <v>201502</v>
      </c>
      <c r="F2764" s="652">
        <v>111991.2</v>
      </c>
      <c r="G2764" s="650">
        <v>3</v>
      </c>
      <c r="H2764" s="653">
        <v>1.3083000000000001E-3</v>
      </c>
      <c r="I2764" s="638">
        <v>439.55426088000002</v>
      </c>
      <c r="J2764" s="639">
        <v>1758.2170435200001</v>
      </c>
      <c r="Q2764" s="101">
        <f>IF(E2764&lt;=$Q$1,$S$5,#REF!)</f>
        <v>2015</v>
      </c>
    </row>
    <row r="2765" spans="1:17">
      <c r="A2765" s="650" t="s">
        <v>319</v>
      </c>
      <c r="B2765" s="651" t="s">
        <v>747</v>
      </c>
      <c r="C2765" s="651" t="s">
        <v>338</v>
      </c>
      <c r="D2765" s="650" t="s">
        <v>748</v>
      </c>
      <c r="E2765" s="651">
        <v>201502</v>
      </c>
      <c r="F2765" s="652">
        <v>148951.81</v>
      </c>
      <c r="G2765" s="650">
        <v>3</v>
      </c>
      <c r="H2765" s="653">
        <v>1.3083000000000001E-3</v>
      </c>
      <c r="I2765" s="638">
        <v>584.62095906900004</v>
      </c>
      <c r="J2765" s="639">
        <v>2338.4838362760001</v>
      </c>
      <c r="Q2765" s="101">
        <f>IF(E2765&lt;=$Q$1,$S$5,#REF!)</f>
        <v>2015</v>
      </c>
    </row>
    <row r="2766" spans="1:17">
      <c r="A2766" s="650" t="s">
        <v>319</v>
      </c>
      <c r="B2766" s="651" t="s">
        <v>579</v>
      </c>
      <c r="C2766" s="651" t="s">
        <v>340</v>
      </c>
      <c r="D2766" s="650" t="s">
        <v>580</v>
      </c>
      <c r="E2766" s="651">
        <v>201502</v>
      </c>
      <c r="F2766" s="652">
        <v>2774.77</v>
      </c>
      <c r="G2766" s="650">
        <v>3</v>
      </c>
      <c r="H2766" s="653">
        <v>1.3083000000000001E-3</v>
      </c>
      <c r="I2766" s="638">
        <v>10.890694773</v>
      </c>
      <c r="J2766" s="639">
        <v>43.562779092</v>
      </c>
      <c r="Q2766" s="101">
        <f>IF(E2766&lt;=$Q$1,$S$5,#REF!)</f>
        <v>2015</v>
      </c>
    </row>
    <row r="2767" spans="1:17">
      <c r="A2767" s="650" t="s">
        <v>319</v>
      </c>
      <c r="B2767" s="651" t="s">
        <v>749</v>
      </c>
      <c r="C2767" s="651" t="s">
        <v>338</v>
      </c>
      <c r="D2767" s="650" t="s">
        <v>750</v>
      </c>
      <c r="E2767" s="651">
        <v>201502</v>
      </c>
      <c r="F2767" s="652">
        <v>150764.89000000001</v>
      </c>
      <c r="G2767" s="650">
        <v>3</v>
      </c>
      <c r="H2767" s="653">
        <v>1.3083000000000001E-3</v>
      </c>
      <c r="I2767" s="638">
        <v>591.73711676100004</v>
      </c>
      <c r="J2767" s="639">
        <v>2366.9484670440006</v>
      </c>
      <c r="Q2767" s="101">
        <f>IF(E2767&lt;=$Q$1,$S$5,#REF!)</f>
        <v>2015</v>
      </c>
    </row>
    <row r="2768" spans="1:17">
      <c r="A2768" s="650" t="s">
        <v>319</v>
      </c>
      <c r="B2768" s="651" t="s">
        <v>751</v>
      </c>
      <c r="C2768" s="651" t="s">
        <v>338</v>
      </c>
      <c r="D2768" s="650" t="s">
        <v>752</v>
      </c>
      <c r="E2768" s="651">
        <v>201502</v>
      </c>
      <c r="F2768" s="652">
        <v>4463.26</v>
      </c>
      <c r="G2768" s="650">
        <v>3</v>
      </c>
      <c r="H2768" s="653">
        <v>1.3083000000000001E-3</v>
      </c>
      <c r="I2768" s="638">
        <v>17.517849174000002</v>
      </c>
      <c r="J2768" s="639">
        <v>70.071396696000008</v>
      </c>
      <c r="Q2768" s="101">
        <f>IF(E2768&lt;=$Q$1,$S$5,#REF!)</f>
        <v>2015</v>
      </c>
    </row>
    <row r="2769" spans="1:17">
      <c r="A2769" s="650" t="s">
        <v>319</v>
      </c>
      <c r="B2769" s="651" t="s">
        <v>756</v>
      </c>
      <c r="C2769" s="651" t="s">
        <v>340</v>
      </c>
      <c r="D2769" s="650" t="s">
        <v>757</v>
      </c>
      <c r="E2769" s="651">
        <v>201502</v>
      </c>
      <c r="F2769" s="652">
        <v>57475.8</v>
      </c>
      <c r="G2769" s="650">
        <v>3</v>
      </c>
      <c r="H2769" s="653">
        <v>1.3083000000000001E-3</v>
      </c>
      <c r="I2769" s="638">
        <v>225.58676742000006</v>
      </c>
      <c r="J2769" s="639">
        <v>902.34706968000012</v>
      </c>
      <c r="Q2769" s="101">
        <f>IF(E2769&lt;=$Q$1,$S$5,#REF!)</f>
        <v>2015</v>
      </c>
    </row>
    <row r="2770" spans="1:17">
      <c r="A2770" s="650" t="s">
        <v>319</v>
      </c>
      <c r="B2770" s="651" t="s">
        <v>758</v>
      </c>
      <c r="C2770" s="651" t="s">
        <v>340</v>
      </c>
      <c r="D2770" s="650" t="s">
        <v>759</v>
      </c>
      <c r="E2770" s="651">
        <v>201502</v>
      </c>
      <c r="F2770" s="652">
        <v>37256.65</v>
      </c>
      <c r="G2770" s="650">
        <v>3</v>
      </c>
      <c r="H2770" s="653">
        <v>1.3083000000000001E-3</v>
      </c>
      <c r="I2770" s="638">
        <v>146.22862558500003</v>
      </c>
      <c r="J2770" s="639">
        <v>584.91450234000001</v>
      </c>
      <c r="Q2770" s="101">
        <f>IF(E2770&lt;=$Q$1,$S$5,#REF!)</f>
        <v>2015</v>
      </c>
    </row>
    <row r="2771" spans="1:17">
      <c r="A2771" s="650" t="s">
        <v>319</v>
      </c>
      <c r="B2771" s="651" t="s">
        <v>722</v>
      </c>
      <c r="C2771" s="651" t="s">
        <v>469</v>
      </c>
      <c r="D2771" s="650" t="s">
        <v>723</v>
      </c>
      <c r="E2771" s="651">
        <v>201502</v>
      </c>
      <c r="F2771" s="652">
        <v>-213.56</v>
      </c>
      <c r="G2771" s="650">
        <v>3</v>
      </c>
      <c r="H2771" s="653">
        <v>1.3083000000000001E-3</v>
      </c>
      <c r="I2771" s="638">
        <v>-0.83820164400000019</v>
      </c>
      <c r="J2771" s="639">
        <v>-3.3528065760000003</v>
      </c>
      <c r="Q2771" s="101">
        <f>IF(E2771&lt;=$Q$1,$S$5,#REF!)</f>
        <v>2015</v>
      </c>
    </row>
    <row r="2772" spans="1:17">
      <c r="A2772" s="650" t="s">
        <v>319</v>
      </c>
      <c r="B2772" s="651" t="s">
        <v>760</v>
      </c>
      <c r="C2772" s="651" t="s">
        <v>469</v>
      </c>
      <c r="D2772" s="650" t="s">
        <v>761</v>
      </c>
      <c r="E2772" s="651">
        <v>201502</v>
      </c>
      <c r="F2772" s="652">
        <v>38322.74</v>
      </c>
      <c r="G2772" s="650">
        <v>3</v>
      </c>
      <c r="H2772" s="653">
        <v>1.3083000000000001E-3</v>
      </c>
      <c r="I2772" s="638">
        <v>150.41292222600001</v>
      </c>
      <c r="J2772" s="639">
        <v>601.65168890400003</v>
      </c>
      <c r="Q2772" s="101">
        <f>IF(E2772&lt;=$Q$1,$S$5,#REF!)</f>
        <v>2015</v>
      </c>
    </row>
    <row r="2773" spans="1:17">
      <c r="A2773" s="650" t="s">
        <v>319</v>
      </c>
      <c r="B2773" s="651" t="s">
        <v>720</v>
      </c>
      <c r="C2773" s="651" t="s">
        <v>338</v>
      </c>
      <c r="D2773" s="650" t="s">
        <v>721</v>
      </c>
      <c r="E2773" s="651">
        <v>201502</v>
      </c>
      <c r="F2773" s="652">
        <v>-92.29</v>
      </c>
      <c r="G2773" s="650">
        <v>3</v>
      </c>
      <c r="H2773" s="653">
        <v>1.3083000000000001E-3</v>
      </c>
      <c r="I2773" s="638">
        <v>-0.36222902100000004</v>
      </c>
      <c r="J2773" s="639">
        <v>-1.4489160840000002</v>
      </c>
      <c r="Q2773" s="101">
        <f>IF(E2773&lt;=$Q$1,$S$5,#REF!)</f>
        <v>2015</v>
      </c>
    </row>
    <row r="2774" spans="1:17">
      <c r="A2774" s="650" t="s">
        <v>326</v>
      </c>
      <c r="B2774" s="651" t="s">
        <v>724</v>
      </c>
      <c r="C2774" s="651" t="s">
        <v>340</v>
      </c>
      <c r="D2774" s="650" t="s">
        <v>725</v>
      </c>
      <c r="E2774" s="651">
        <v>201502</v>
      </c>
      <c r="F2774" s="652">
        <v>-255.2</v>
      </c>
      <c r="G2774" s="650">
        <v>3</v>
      </c>
      <c r="H2774" s="653">
        <v>1.1999999999999999E-3</v>
      </c>
      <c r="I2774" s="638">
        <v>-0.91871999999999976</v>
      </c>
      <c r="J2774" s="639">
        <v>-3.6748799999999995</v>
      </c>
      <c r="Q2774" s="101">
        <f>IF(E2774&lt;=$Q$1,$S$5,#REF!)</f>
        <v>2015</v>
      </c>
    </row>
    <row r="2775" spans="1:17">
      <c r="A2775" s="650" t="s">
        <v>319</v>
      </c>
      <c r="B2775" s="651" t="s">
        <v>581</v>
      </c>
      <c r="C2775" s="651" t="s">
        <v>340</v>
      </c>
      <c r="D2775" s="650" t="s">
        <v>726</v>
      </c>
      <c r="E2775" s="651">
        <v>201502</v>
      </c>
      <c r="F2775" s="652">
        <v>-0.55000000000000004</v>
      </c>
      <c r="G2775" s="650">
        <v>3</v>
      </c>
      <c r="H2775" s="653">
        <v>1.3083000000000001E-3</v>
      </c>
      <c r="I2775" s="638">
        <v>-2.1586950000000004E-3</v>
      </c>
      <c r="J2775" s="639">
        <v>-8.6347800000000016E-3</v>
      </c>
      <c r="Q2775" s="101">
        <f>IF(E2775&lt;=$Q$1,$S$5,#REF!)</f>
        <v>2015</v>
      </c>
    </row>
    <row r="2776" spans="1:17">
      <c r="A2776" s="650" t="s">
        <v>319</v>
      </c>
      <c r="B2776" s="651" t="s">
        <v>762</v>
      </c>
      <c r="C2776" s="651" t="s">
        <v>340</v>
      </c>
      <c r="D2776" s="650" t="s">
        <v>763</v>
      </c>
      <c r="E2776" s="651">
        <v>201502</v>
      </c>
      <c r="F2776" s="652">
        <v>1451.88</v>
      </c>
      <c r="G2776" s="650">
        <v>3</v>
      </c>
      <c r="H2776" s="653">
        <v>1.3083000000000001E-3</v>
      </c>
      <c r="I2776" s="638">
        <v>5.698483812000001</v>
      </c>
      <c r="J2776" s="639">
        <v>22.793935248000004</v>
      </c>
      <c r="Q2776" s="101">
        <f>IF(E2776&lt;=$Q$1,$S$5,#REF!)</f>
        <v>2015</v>
      </c>
    </row>
    <row r="2777" spans="1:17">
      <c r="A2777" s="646" t="s">
        <v>319</v>
      </c>
      <c r="B2777" s="643"/>
      <c r="C2777" s="643" t="s">
        <v>340</v>
      </c>
      <c r="D2777" s="643" t="s">
        <v>1270</v>
      </c>
      <c r="E2777" s="647">
        <v>201502</v>
      </c>
      <c r="F2777" s="648"/>
      <c r="G2777" s="642">
        <v>6</v>
      </c>
      <c r="H2777" s="649">
        <v>1.3083000000000001E-3</v>
      </c>
      <c r="I2777" s="644">
        <v>0</v>
      </c>
      <c r="J2777" s="645">
        <v>0</v>
      </c>
      <c r="Q2777" s="101">
        <f>IF(E2777&lt;=$Q$1,$S$5,#REF!)</f>
        <v>2015</v>
      </c>
    </row>
    <row r="2778" spans="1:17">
      <c r="A2778" s="107"/>
      <c r="B2778" s="108"/>
      <c r="C2778" s="108"/>
      <c r="D2778" s="108"/>
      <c r="E2778" s="159"/>
      <c r="F2778" s="110"/>
      <c r="G2778" s="126"/>
      <c r="H2778" s="168"/>
      <c r="I2778" s="157"/>
      <c r="J2778" s="158"/>
      <c r="Q2778" s="101">
        <f>IF(E2778&lt;=$Q$1,$S$5,#REF!)</f>
        <v>2015</v>
      </c>
    </row>
    <row r="2779" spans="1:17">
      <c r="A2779" s="107"/>
      <c r="B2779" s="108"/>
      <c r="C2779" s="108"/>
      <c r="D2779" s="108"/>
      <c r="E2779" s="159"/>
      <c r="F2779" s="110"/>
      <c r="G2779" s="126"/>
      <c r="H2779" s="168"/>
      <c r="I2779" s="157"/>
      <c r="J2779" s="158"/>
      <c r="Q2779" s="101">
        <f>IF(E2779&lt;=$Q$1,$S$5,#REF!)</f>
        <v>2015</v>
      </c>
    </row>
    <row r="2780" spans="1:17">
      <c r="A2780" s="107"/>
      <c r="B2780" s="108"/>
      <c r="C2780" s="108"/>
      <c r="D2780" s="108"/>
      <c r="E2780" s="159"/>
      <c r="F2780" s="110"/>
      <c r="G2780" s="126"/>
      <c r="H2780" s="168"/>
      <c r="I2780" s="157"/>
      <c r="J2780" s="158"/>
      <c r="Q2780" s="101">
        <f>IF(E2780&lt;=$Q$1,$S$5,#REF!)</f>
        <v>2015</v>
      </c>
    </row>
    <row r="2781" spans="1:17">
      <c r="A2781" s="113"/>
      <c r="B2781" s="114"/>
      <c r="C2781" s="114"/>
      <c r="D2781" s="169"/>
      <c r="E2781" s="164"/>
      <c r="F2781" s="115"/>
      <c r="G2781" s="166"/>
      <c r="H2781" s="121"/>
      <c r="I2781" s="103"/>
      <c r="J2781" s="103"/>
    </row>
    <row r="2782" spans="1:17" ht="13.5" thickBot="1">
      <c r="B2782" s="118"/>
      <c r="E2782" s="73" t="s">
        <v>107</v>
      </c>
      <c r="F2782" s="120">
        <f>SUM(F2137:F2780)</f>
        <v>6793001.3199999966</v>
      </c>
      <c r="I2782" s="120">
        <f>SUM(I2137:I2780)</f>
        <v>33637.579973991975</v>
      </c>
      <c r="J2782" s="120">
        <f>SUM(J2137:J2780)</f>
        <v>105713.37455578812</v>
      </c>
    </row>
    <row r="2783" spans="1:17" ht="13.5" thickTop="1">
      <c r="A2783" s="103"/>
      <c r="B2783" s="114"/>
      <c r="C2783" s="114"/>
      <c r="D2783" s="114"/>
      <c r="E2783" s="164"/>
      <c r="F2783" s="115"/>
      <c r="G2783" s="166"/>
      <c r="H2783" s="121"/>
      <c r="I2783" s="103"/>
      <c r="J2783" s="103"/>
    </row>
    <row r="2784" spans="1:17">
      <c r="A2784" s="88" t="s">
        <v>350</v>
      </c>
      <c r="B2784" s="102"/>
      <c r="C2784" s="102"/>
      <c r="F2784" s="123"/>
    </row>
    <row r="2785" spans="1:17">
      <c r="A2785" s="102"/>
      <c r="B2785" s="102"/>
      <c r="C2785" s="102"/>
      <c r="F2785" s="123"/>
    </row>
    <row r="2786" spans="1:17">
      <c r="A2786" s="81" t="s">
        <v>86</v>
      </c>
      <c r="B2786" s="81" t="s">
        <v>87</v>
      </c>
      <c r="C2786" s="81" t="s">
        <v>88</v>
      </c>
      <c r="D2786" s="81"/>
      <c r="E2786" s="146" t="s">
        <v>89</v>
      </c>
      <c r="F2786" s="90" t="s">
        <v>90</v>
      </c>
      <c r="G2786" s="147"/>
      <c r="H2786" s="81" t="s">
        <v>91</v>
      </c>
      <c r="I2786" s="81" t="s">
        <v>92</v>
      </c>
      <c r="J2786" s="81" t="s">
        <v>106</v>
      </c>
    </row>
    <row r="2787" spans="1:17">
      <c r="A2787" s="86" t="s">
        <v>94</v>
      </c>
      <c r="B2787" s="86" t="s">
        <v>95</v>
      </c>
      <c r="C2787" s="86" t="s">
        <v>96</v>
      </c>
      <c r="D2787" s="86" t="s">
        <v>97</v>
      </c>
      <c r="E2787" s="148" t="s">
        <v>98</v>
      </c>
      <c r="F2787" s="92" t="s">
        <v>99</v>
      </c>
      <c r="G2787" s="149" t="s">
        <v>100</v>
      </c>
      <c r="H2787" s="86" t="s">
        <v>101</v>
      </c>
      <c r="I2787" s="86" t="s">
        <v>93</v>
      </c>
      <c r="J2787" s="86" t="s">
        <v>102</v>
      </c>
    </row>
    <row r="2788" spans="1:17">
      <c r="A2788" s="333" t="s">
        <v>341</v>
      </c>
      <c r="B2788" s="334" t="s">
        <v>342</v>
      </c>
      <c r="C2788" s="434" t="s">
        <v>343</v>
      </c>
      <c r="D2788" s="333" t="s">
        <v>344</v>
      </c>
      <c r="E2788" s="334">
        <v>201509</v>
      </c>
      <c r="F2788" s="335">
        <v>134905.03</v>
      </c>
      <c r="G2788" s="333">
        <f t="shared" ref="G2788:G2795" si="75">VLOOKUP(E2788,$N$6:$O$35,2,FALSE)</f>
        <v>7</v>
      </c>
      <c r="H2788" s="337">
        <v>2.7583E-3</v>
      </c>
      <c r="I2788" s="335">
        <f t="shared" ref="I2788:I2795" si="76">ROUND(F2788*G2788*H2788,2)</f>
        <v>2604.7600000000002</v>
      </c>
      <c r="J2788" s="335">
        <f t="shared" ref="J2788:J2795" si="77">ROUND(F2788*H2788*12,2)</f>
        <v>4465.3</v>
      </c>
      <c r="Q2788" s="101">
        <f>IF(E2788&lt;=$Q$1,$S$5,#REF!)</f>
        <v>2015</v>
      </c>
    </row>
    <row r="2789" spans="1:17" ht="15">
      <c r="A2789" s="333" t="s">
        <v>341</v>
      </c>
      <c r="B2789" s="334" t="s">
        <v>342</v>
      </c>
      <c r="C2789" s="435" t="s">
        <v>343</v>
      </c>
      <c r="D2789" s="333" t="s">
        <v>344</v>
      </c>
      <c r="E2789" s="334">
        <v>201510</v>
      </c>
      <c r="F2789" s="335">
        <v>162185.59</v>
      </c>
      <c r="G2789" s="333">
        <f t="shared" si="75"/>
        <v>6</v>
      </c>
      <c r="H2789" s="337">
        <v>2.7583E-3</v>
      </c>
      <c r="I2789" s="335">
        <f t="shared" si="76"/>
        <v>2684.14</v>
      </c>
      <c r="J2789" s="335">
        <f t="shared" si="77"/>
        <v>5368.28</v>
      </c>
    </row>
    <row r="2790" spans="1:17" ht="15">
      <c r="A2790" s="333" t="s">
        <v>341</v>
      </c>
      <c r="B2790" s="334" t="s">
        <v>342</v>
      </c>
      <c r="C2790" s="435" t="s">
        <v>343</v>
      </c>
      <c r="D2790" s="333" t="s">
        <v>344</v>
      </c>
      <c r="E2790" s="334">
        <v>201511</v>
      </c>
      <c r="F2790" s="335">
        <v>136594.06</v>
      </c>
      <c r="G2790" s="333">
        <f t="shared" si="75"/>
        <v>5</v>
      </c>
      <c r="H2790" s="337">
        <v>2.7583E-3</v>
      </c>
      <c r="I2790" s="335">
        <f t="shared" si="76"/>
        <v>1883.84</v>
      </c>
      <c r="J2790" s="335">
        <f t="shared" si="77"/>
        <v>4521.21</v>
      </c>
    </row>
    <row r="2791" spans="1:17" ht="15">
      <c r="A2791" s="333" t="s">
        <v>341</v>
      </c>
      <c r="B2791" s="334" t="s">
        <v>342</v>
      </c>
      <c r="C2791" s="435" t="s">
        <v>343</v>
      </c>
      <c r="D2791" s="333" t="s">
        <v>344</v>
      </c>
      <c r="E2791" s="334">
        <v>201512</v>
      </c>
      <c r="F2791" s="335">
        <v>169339.75</v>
      </c>
      <c r="G2791" s="333">
        <f t="shared" si="75"/>
        <v>4</v>
      </c>
      <c r="H2791" s="337">
        <v>2.7583E-3</v>
      </c>
      <c r="I2791" s="335">
        <f t="shared" si="76"/>
        <v>1868.36</v>
      </c>
      <c r="J2791" s="335">
        <f t="shared" si="77"/>
        <v>5605.08</v>
      </c>
    </row>
    <row r="2792" spans="1:17">
      <c r="A2792" s="333" t="s">
        <v>341</v>
      </c>
      <c r="B2792" s="334" t="s">
        <v>345</v>
      </c>
      <c r="C2792" s="434" t="s">
        <v>343</v>
      </c>
      <c r="D2792" s="333" t="s">
        <v>346</v>
      </c>
      <c r="E2792" s="334">
        <v>201509</v>
      </c>
      <c r="F2792" s="335">
        <v>6396.4400000000005</v>
      </c>
      <c r="G2792" s="333">
        <f t="shared" si="75"/>
        <v>7</v>
      </c>
      <c r="H2792" s="337">
        <v>2.7583E-3</v>
      </c>
      <c r="I2792" s="335">
        <f t="shared" si="76"/>
        <v>123.5</v>
      </c>
      <c r="J2792" s="335">
        <f t="shared" si="77"/>
        <v>211.72</v>
      </c>
    </row>
    <row r="2793" spans="1:17" ht="15">
      <c r="A2793" s="333" t="s">
        <v>341</v>
      </c>
      <c r="B2793" s="334" t="s">
        <v>345</v>
      </c>
      <c r="C2793" s="435" t="s">
        <v>343</v>
      </c>
      <c r="D2793" s="333" t="s">
        <v>346</v>
      </c>
      <c r="E2793" s="334">
        <v>201510</v>
      </c>
      <c r="F2793" s="335">
        <v>4785.1000000000004</v>
      </c>
      <c r="G2793" s="333">
        <f t="shared" si="75"/>
        <v>6</v>
      </c>
      <c r="H2793" s="337">
        <v>2.7583E-3</v>
      </c>
      <c r="I2793" s="335">
        <f t="shared" si="76"/>
        <v>79.19</v>
      </c>
      <c r="J2793" s="335">
        <f t="shared" si="77"/>
        <v>158.38</v>
      </c>
    </row>
    <row r="2794" spans="1:17" ht="15">
      <c r="A2794" s="333" t="s">
        <v>341</v>
      </c>
      <c r="B2794" s="334" t="s">
        <v>345</v>
      </c>
      <c r="C2794" s="435" t="s">
        <v>343</v>
      </c>
      <c r="D2794" s="333" t="s">
        <v>346</v>
      </c>
      <c r="E2794" s="334">
        <v>201511</v>
      </c>
      <c r="F2794" s="335">
        <v>261.37</v>
      </c>
      <c r="G2794" s="333">
        <f t="shared" si="75"/>
        <v>5</v>
      </c>
      <c r="H2794" s="337">
        <v>2.7583E-3</v>
      </c>
      <c r="I2794" s="335">
        <f t="shared" si="76"/>
        <v>3.6</v>
      </c>
      <c r="J2794" s="335">
        <f t="shared" si="77"/>
        <v>8.65</v>
      </c>
    </row>
    <row r="2795" spans="1:17" ht="15">
      <c r="A2795" s="333" t="s">
        <v>341</v>
      </c>
      <c r="B2795" s="334" t="s">
        <v>345</v>
      </c>
      <c r="C2795" s="435" t="s">
        <v>343</v>
      </c>
      <c r="D2795" s="333" t="s">
        <v>346</v>
      </c>
      <c r="E2795" s="334">
        <v>201512</v>
      </c>
      <c r="F2795" s="335">
        <v>51.71</v>
      </c>
      <c r="G2795" s="333">
        <f t="shared" si="75"/>
        <v>4</v>
      </c>
      <c r="H2795" s="337">
        <v>2.7583E-3</v>
      </c>
      <c r="I2795" s="335">
        <f t="shared" si="76"/>
        <v>0.56999999999999995</v>
      </c>
      <c r="J2795" s="335">
        <f t="shared" si="77"/>
        <v>1.71</v>
      </c>
    </row>
    <row r="2796" spans="1:17">
      <c r="A2796" s="408"/>
      <c r="B2796" s="414"/>
      <c r="C2796" s="409"/>
      <c r="D2796" s="413"/>
      <c r="E2796" s="409"/>
      <c r="F2796" s="410"/>
      <c r="G2796" s="408"/>
      <c r="H2796" s="411"/>
      <c r="I2796" s="410"/>
      <c r="J2796" s="410"/>
    </row>
    <row r="2797" spans="1:17">
      <c r="A2797" s="494" t="s">
        <v>341</v>
      </c>
      <c r="B2797" s="495" t="s">
        <v>342</v>
      </c>
      <c r="C2797" s="495" t="s">
        <v>343</v>
      </c>
      <c r="D2797" s="494" t="s">
        <v>344</v>
      </c>
      <c r="E2797" s="495">
        <v>201503</v>
      </c>
      <c r="F2797" s="496">
        <v>114112.28</v>
      </c>
      <c r="G2797" s="494">
        <v>7</v>
      </c>
      <c r="H2797" s="497">
        <v>2.7583E-3</v>
      </c>
      <c r="I2797" s="496">
        <v>2203.29</v>
      </c>
      <c r="J2797" s="496">
        <v>3777.07</v>
      </c>
    </row>
    <row r="2798" spans="1:17">
      <c r="A2798" s="494" t="s">
        <v>341</v>
      </c>
      <c r="B2798" s="495" t="s">
        <v>345</v>
      </c>
      <c r="C2798" s="495" t="s">
        <v>343</v>
      </c>
      <c r="D2798" s="494" t="s">
        <v>346</v>
      </c>
      <c r="E2798" s="495">
        <v>201503</v>
      </c>
      <c r="F2798" s="496">
        <v>9310.3799999999992</v>
      </c>
      <c r="G2798" s="494">
        <v>7</v>
      </c>
      <c r="H2798" s="497">
        <v>2.7583E-3</v>
      </c>
      <c r="I2798" s="496">
        <v>179.77</v>
      </c>
      <c r="J2798" s="496">
        <v>308.17</v>
      </c>
    </row>
    <row r="2799" spans="1:17">
      <c r="A2799" s="494" t="s">
        <v>341</v>
      </c>
      <c r="B2799" s="495" t="s">
        <v>342</v>
      </c>
      <c r="C2799" s="495" t="s">
        <v>343</v>
      </c>
      <c r="D2799" s="494" t="s">
        <v>344</v>
      </c>
      <c r="E2799" s="495">
        <v>201504</v>
      </c>
      <c r="F2799" s="496">
        <v>65576.11</v>
      </c>
      <c r="G2799" s="494">
        <v>6</v>
      </c>
      <c r="H2799" s="497">
        <v>2.7583E-3</v>
      </c>
      <c r="I2799" s="496">
        <v>1085.27</v>
      </c>
      <c r="J2799" s="496">
        <v>2170.54</v>
      </c>
    </row>
    <row r="2800" spans="1:17">
      <c r="A2800" s="494" t="s">
        <v>341</v>
      </c>
      <c r="B2800" s="495" t="s">
        <v>345</v>
      </c>
      <c r="C2800" s="495" t="s">
        <v>343</v>
      </c>
      <c r="D2800" s="494" t="s">
        <v>346</v>
      </c>
      <c r="E2800" s="495">
        <v>201504</v>
      </c>
      <c r="F2800" s="496">
        <v>-2802.94</v>
      </c>
      <c r="G2800" s="494">
        <v>6</v>
      </c>
      <c r="H2800" s="497">
        <v>2.7583E-3</v>
      </c>
      <c r="I2800" s="496">
        <v>-46.39</v>
      </c>
      <c r="J2800" s="496">
        <v>-92.78</v>
      </c>
    </row>
    <row r="2801" spans="1:10">
      <c r="A2801" s="494" t="s">
        <v>341</v>
      </c>
      <c r="B2801" s="495" t="s">
        <v>342</v>
      </c>
      <c r="C2801" s="495" t="s">
        <v>343</v>
      </c>
      <c r="D2801" s="494" t="s">
        <v>344</v>
      </c>
      <c r="E2801" s="495">
        <v>201505</v>
      </c>
      <c r="F2801" s="496">
        <v>72617.56</v>
      </c>
      <c r="G2801" s="494">
        <v>5</v>
      </c>
      <c r="H2801" s="497">
        <v>2.7583E-3</v>
      </c>
      <c r="I2801" s="496">
        <v>1001.51</v>
      </c>
      <c r="J2801" s="496">
        <v>2403.61</v>
      </c>
    </row>
    <row r="2802" spans="1:10">
      <c r="A2802" s="494" t="s">
        <v>341</v>
      </c>
      <c r="B2802" s="495" t="s">
        <v>345</v>
      </c>
      <c r="C2802" s="495" t="s">
        <v>343</v>
      </c>
      <c r="D2802" s="494" t="s">
        <v>346</v>
      </c>
      <c r="E2802" s="495">
        <v>201505</v>
      </c>
      <c r="F2802" s="496">
        <v>6.12</v>
      </c>
      <c r="G2802" s="494">
        <v>5</v>
      </c>
      <c r="H2802" s="497">
        <v>2.7583E-3</v>
      </c>
      <c r="I2802" s="496">
        <v>0.08</v>
      </c>
      <c r="J2802" s="496">
        <v>0.2</v>
      </c>
    </row>
    <row r="2803" spans="1:10">
      <c r="A2803" s="494" t="s">
        <v>341</v>
      </c>
      <c r="B2803" s="495" t="s">
        <v>342</v>
      </c>
      <c r="C2803" s="495" t="s">
        <v>343</v>
      </c>
      <c r="D2803" s="494" t="s">
        <v>344</v>
      </c>
      <c r="E2803" s="495">
        <v>201506</v>
      </c>
      <c r="F2803" s="496">
        <v>189302</v>
      </c>
      <c r="G2803" s="494">
        <v>4</v>
      </c>
      <c r="H2803" s="497">
        <v>2.7583E-3</v>
      </c>
      <c r="I2803" s="496">
        <v>2088.61</v>
      </c>
      <c r="J2803" s="496">
        <v>6265.82</v>
      </c>
    </row>
    <row r="2804" spans="1:10">
      <c r="A2804" s="494" t="s">
        <v>341</v>
      </c>
      <c r="B2804" s="495" t="s">
        <v>345</v>
      </c>
      <c r="C2804" s="495" t="s">
        <v>343</v>
      </c>
      <c r="D2804" s="494" t="s">
        <v>346</v>
      </c>
      <c r="E2804" s="495">
        <v>201506</v>
      </c>
      <c r="F2804" s="496">
        <v>145.16</v>
      </c>
      <c r="G2804" s="494">
        <v>4</v>
      </c>
      <c r="H2804" s="497">
        <v>2.7583E-3</v>
      </c>
      <c r="I2804" s="496">
        <v>1.6</v>
      </c>
      <c r="J2804" s="496">
        <v>4.8</v>
      </c>
    </row>
    <row r="2805" spans="1:10">
      <c r="A2805" s="494" t="s">
        <v>341</v>
      </c>
      <c r="B2805" s="495" t="s">
        <v>342</v>
      </c>
      <c r="C2805" s="495" t="s">
        <v>343</v>
      </c>
      <c r="D2805" s="494" t="s">
        <v>344</v>
      </c>
      <c r="E2805" s="495">
        <v>201507</v>
      </c>
      <c r="F2805" s="496">
        <v>155954.29999999999</v>
      </c>
      <c r="G2805" s="494">
        <v>3</v>
      </c>
      <c r="H2805" s="497">
        <v>2.7583E-3</v>
      </c>
      <c r="I2805" s="496">
        <v>1290.51</v>
      </c>
      <c r="J2805" s="496">
        <v>5162.0200000000004</v>
      </c>
    </row>
    <row r="2806" spans="1:10">
      <c r="A2806" s="494" t="s">
        <v>341</v>
      </c>
      <c r="B2806" s="495" t="s">
        <v>345</v>
      </c>
      <c r="C2806" s="495" t="s">
        <v>343</v>
      </c>
      <c r="D2806" s="494" t="s">
        <v>346</v>
      </c>
      <c r="E2806" s="495">
        <v>201507</v>
      </c>
      <c r="F2806" s="496">
        <v>211.24</v>
      </c>
      <c r="G2806" s="494">
        <v>3</v>
      </c>
      <c r="H2806" s="497">
        <v>2.7583E-3</v>
      </c>
      <c r="I2806" s="496">
        <v>1.75</v>
      </c>
      <c r="J2806" s="496">
        <v>6.99</v>
      </c>
    </row>
    <row r="2807" spans="1:10">
      <c r="A2807" s="494" t="s">
        <v>341</v>
      </c>
      <c r="B2807" s="495" t="s">
        <v>345</v>
      </c>
      <c r="C2807" s="495" t="s">
        <v>343</v>
      </c>
      <c r="D2807" s="494" t="s">
        <v>346</v>
      </c>
      <c r="E2807" s="495">
        <v>201508</v>
      </c>
      <c r="F2807" s="496">
        <v>2727.39</v>
      </c>
      <c r="G2807" s="494">
        <v>2</v>
      </c>
      <c r="H2807" s="497">
        <v>1.3083000000000001E-3</v>
      </c>
      <c r="I2807" s="496">
        <v>7.14</v>
      </c>
      <c r="J2807" s="496">
        <v>42.82</v>
      </c>
    </row>
    <row r="2808" spans="1:10">
      <c r="A2808" s="494" t="s">
        <v>341</v>
      </c>
      <c r="B2808" s="495" t="s">
        <v>342</v>
      </c>
      <c r="C2808" s="495" t="s">
        <v>343</v>
      </c>
      <c r="D2808" s="494" t="s">
        <v>344</v>
      </c>
      <c r="E2808" s="495">
        <v>201508</v>
      </c>
      <c r="F2808" s="496">
        <v>107502.42</v>
      </c>
      <c r="G2808" s="494">
        <v>2</v>
      </c>
      <c r="H2808" s="497">
        <v>1.1999999999999999E-3</v>
      </c>
      <c r="I2808" s="496">
        <v>258.01</v>
      </c>
      <c r="J2808" s="496">
        <v>1548.03</v>
      </c>
    </row>
    <row r="2809" spans="1:10">
      <c r="A2809" s="498" t="s">
        <v>341</v>
      </c>
      <c r="B2809" s="502"/>
      <c r="C2809" s="499" t="s">
        <v>343</v>
      </c>
      <c r="D2809" s="501" t="s">
        <v>921</v>
      </c>
      <c r="E2809" s="504">
        <v>201507</v>
      </c>
      <c r="F2809" s="503"/>
      <c r="G2809" s="501"/>
      <c r="H2809" s="505"/>
      <c r="I2809" s="500"/>
      <c r="J2809" s="500"/>
    </row>
    <row r="2810" spans="1:10" s="635" customFormat="1">
      <c r="A2810" s="656" t="s">
        <v>341</v>
      </c>
      <c r="B2810" s="656" t="s">
        <v>342</v>
      </c>
      <c r="C2810" s="656" t="s">
        <v>343</v>
      </c>
      <c r="D2810" s="657" t="s">
        <v>344</v>
      </c>
      <c r="E2810" s="660">
        <v>201501</v>
      </c>
      <c r="F2810" s="654">
        <v>124956.73</v>
      </c>
      <c r="G2810" s="657">
        <v>4</v>
      </c>
      <c r="H2810" s="661">
        <v>2.7583E-3</v>
      </c>
      <c r="I2810" s="658">
        <v>1378.6725934359999</v>
      </c>
      <c r="J2810" s="659">
        <v>4136.0177803079996</v>
      </c>
    </row>
    <row r="2811" spans="1:10" s="635" customFormat="1">
      <c r="A2811" s="656" t="s">
        <v>341</v>
      </c>
      <c r="B2811" s="656" t="s">
        <v>345</v>
      </c>
      <c r="C2811" s="656" t="s">
        <v>343</v>
      </c>
      <c r="D2811" s="657" t="s">
        <v>346</v>
      </c>
      <c r="E2811" s="660">
        <v>201501</v>
      </c>
      <c r="F2811" s="654">
        <v>776.23</v>
      </c>
      <c r="G2811" s="657">
        <v>4</v>
      </c>
      <c r="H2811" s="661">
        <v>2.7583E-3</v>
      </c>
      <c r="I2811" s="658">
        <v>8.564300836000001</v>
      </c>
      <c r="J2811" s="659">
        <v>25.692902508000003</v>
      </c>
    </row>
    <row r="2812" spans="1:10" s="635" customFormat="1">
      <c r="A2812" s="656" t="s">
        <v>341</v>
      </c>
      <c r="B2812" s="656" t="s">
        <v>342</v>
      </c>
      <c r="C2812" s="656" t="s">
        <v>343</v>
      </c>
      <c r="D2812" s="657" t="s">
        <v>344</v>
      </c>
      <c r="E2812" s="660">
        <v>201502</v>
      </c>
      <c r="F2812" s="654">
        <v>123625.45</v>
      </c>
      <c r="G2812" s="657">
        <v>3</v>
      </c>
      <c r="H2812" s="661">
        <v>2.7583E-3</v>
      </c>
      <c r="I2812" s="658">
        <v>1022.9882362049999</v>
      </c>
      <c r="J2812" s="659">
        <v>4091.9529448199996</v>
      </c>
    </row>
    <row r="2813" spans="1:10" s="635" customFormat="1">
      <c r="A2813" s="656" t="s">
        <v>341</v>
      </c>
      <c r="B2813" s="656" t="s">
        <v>345</v>
      </c>
      <c r="C2813" s="656" t="s">
        <v>343</v>
      </c>
      <c r="D2813" s="657" t="s">
        <v>346</v>
      </c>
      <c r="E2813" s="660">
        <v>201502</v>
      </c>
      <c r="F2813" s="654">
        <v>13167.22</v>
      </c>
      <c r="G2813" s="657">
        <v>3</v>
      </c>
      <c r="H2813" s="661">
        <v>2.7583E-3</v>
      </c>
      <c r="I2813" s="658">
        <v>108.95742877799999</v>
      </c>
      <c r="J2813" s="659">
        <v>435.82971511199997</v>
      </c>
    </row>
    <row r="2814" spans="1:10" s="635" customFormat="1">
      <c r="A2814" s="663" t="s">
        <v>341</v>
      </c>
      <c r="B2814" s="663"/>
      <c r="C2814" s="663" t="s">
        <v>343</v>
      </c>
      <c r="D2814" s="662" t="s">
        <v>1270</v>
      </c>
      <c r="E2814" s="666">
        <v>201502</v>
      </c>
      <c r="F2814" s="668">
        <v>0</v>
      </c>
      <c r="G2814" s="662">
        <v>6</v>
      </c>
      <c r="H2814" s="667">
        <v>2.7583E-3</v>
      </c>
      <c r="I2814" s="664">
        <v>0</v>
      </c>
      <c r="J2814" s="665">
        <v>0</v>
      </c>
    </row>
    <row r="2815" spans="1:10" s="635" customFormat="1">
      <c r="A2815" s="636"/>
      <c r="B2815" s="636"/>
      <c r="C2815" s="636"/>
      <c r="D2815" s="637"/>
      <c r="E2815" s="640"/>
      <c r="F2815" s="634"/>
      <c r="G2815" s="637"/>
      <c r="H2815" s="641"/>
      <c r="I2815" s="638"/>
      <c r="J2815" s="639"/>
    </row>
    <row r="2816" spans="1:10" s="635" customFormat="1">
      <c r="A2816" s="636"/>
      <c r="B2816" s="636"/>
      <c r="C2816" s="636"/>
      <c r="D2816" s="637"/>
      <c r="E2816" s="640"/>
      <c r="F2816" s="634"/>
      <c r="G2816" s="637"/>
      <c r="H2816" s="641"/>
      <c r="I2816" s="638"/>
      <c r="J2816" s="639"/>
    </row>
    <row r="2817" spans="1:17">
      <c r="A2817" s="108"/>
      <c r="B2817" s="108"/>
      <c r="C2817" s="108"/>
      <c r="D2817" s="126"/>
      <c r="E2817" s="159"/>
      <c r="F2817" s="82"/>
      <c r="G2817" s="126"/>
      <c r="H2817" s="168"/>
      <c r="I2817" s="82"/>
      <c r="J2817" s="82"/>
      <c r="Q2817" s="101">
        <f>IF(E2817&lt;=$Q$1,$S$5,#REF!)</f>
        <v>2015</v>
      </c>
    </row>
    <row r="2818" spans="1:17">
      <c r="A2818" s="114"/>
      <c r="B2818" s="114"/>
      <c r="C2818" s="114"/>
      <c r="D2818" s="114"/>
      <c r="E2818" s="164"/>
      <c r="F2818" s="103"/>
      <c r="G2818" s="166"/>
      <c r="H2818" s="132"/>
      <c r="I2818" s="103"/>
      <c r="J2818" s="103"/>
    </row>
    <row r="2819" spans="1:17" ht="13.5" thickBot="1">
      <c r="A2819" s="102"/>
      <c r="B2819" s="102"/>
      <c r="C2819" s="102"/>
      <c r="E2819" s="73" t="s">
        <v>107</v>
      </c>
      <c r="F2819" s="130">
        <f>SUM(F2788:F2818)</f>
        <v>1591706.6999999997</v>
      </c>
      <c r="I2819" s="130">
        <f>SUM(I2788:I2818)</f>
        <v>19838.292559255002</v>
      </c>
      <c r="J2819" s="130">
        <f>SUM(J2788:J2818)</f>
        <v>50627.113342748009</v>
      </c>
    </row>
    <row r="2820" spans="1:17" ht="13.5" thickTop="1">
      <c r="A2820" s="102"/>
      <c r="B2820" s="102"/>
      <c r="C2820" s="102"/>
      <c r="E2820" s="73"/>
      <c r="F2820" s="103"/>
      <c r="I2820" s="103"/>
      <c r="J2820" s="103"/>
    </row>
    <row r="2821" spans="1:17">
      <c r="A2821" s="102"/>
      <c r="B2821" s="102"/>
      <c r="C2821" s="102"/>
      <c r="E2821" s="73"/>
      <c r="F2821" s="103"/>
      <c r="I2821" s="103"/>
      <c r="J2821" s="103"/>
    </row>
    <row r="2822" spans="1:17">
      <c r="A2822" s="88" t="s">
        <v>351</v>
      </c>
      <c r="B2822" s="102"/>
      <c r="C2822" s="102"/>
      <c r="F2822" s="123"/>
    </row>
    <row r="2823" spans="1:17">
      <c r="A2823" s="102"/>
      <c r="B2823" s="102"/>
      <c r="C2823" s="102"/>
      <c r="F2823" s="123"/>
    </row>
    <row r="2824" spans="1:17">
      <c r="A2824" s="81" t="s">
        <v>86</v>
      </c>
      <c r="B2824" s="81" t="s">
        <v>87</v>
      </c>
      <c r="C2824" s="81" t="s">
        <v>88</v>
      </c>
      <c r="D2824" s="81"/>
      <c r="E2824" s="146" t="s">
        <v>89</v>
      </c>
      <c r="F2824" s="90" t="s">
        <v>90</v>
      </c>
      <c r="G2824" s="147"/>
      <c r="H2824" s="81" t="s">
        <v>91</v>
      </c>
      <c r="I2824" s="81" t="s">
        <v>92</v>
      </c>
      <c r="J2824" s="81" t="s">
        <v>106</v>
      </c>
    </row>
    <row r="2825" spans="1:17">
      <c r="A2825" s="86" t="s">
        <v>94</v>
      </c>
      <c r="B2825" s="86" t="s">
        <v>95</v>
      </c>
      <c r="C2825" s="86" t="s">
        <v>96</v>
      </c>
      <c r="D2825" s="86" t="s">
        <v>97</v>
      </c>
      <c r="E2825" s="148" t="s">
        <v>98</v>
      </c>
      <c r="F2825" s="92" t="s">
        <v>99</v>
      </c>
      <c r="G2825" s="149" t="s">
        <v>100</v>
      </c>
      <c r="H2825" s="86" t="s">
        <v>101</v>
      </c>
      <c r="I2825" s="157" t="e">
        <f t="shared" ref="I2825" si="78">+F2825*G2825*H2825</f>
        <v>#VALUE!</v>
      </c>
      <c r="J2825" s="158" t="e">
        <f t="shared" ref="J2825" si="79">+F2825*H2825*12</f>
        <v>#VALUE!</v>
      </c>
    </row>
    <row r="2826" spans="1:17">
      <c r="A2826" s="333" t="s">
        <v>326</v>
      </c>
      <c r="B2826" s="334" t="s">
        <v>347</v>
      </c>
      <c r="C2826" s="434" t="s">
        <v>348</v>
      </c>
      <c r="D2826" s="333" t="s">
        <v>349</v>
      </c>
      <c r="E2826" s="334">
        <v>201509</v>
      </c>
      <c r="F2826" s="335">
        <v>4902.32</v>
      </c>
      <c r="G2826" s="333">
        <f t="shared" ref="G2826:G2829" si="80">VLOOKUP(E2826,$N$6:$O$35,2,FALSE)</f>
        <v>7</v>
      </c>
      <c r="H2826" s="337">
        <v>1.1999999999999999E-3</v>
      </c>
      <c r="I2826" s="335">
        <f t="shared" ref="I2826:I2829" si="81">ROUND(F2826*G2826*H2826,2)</f>
        <v>41.18</v>
      </c>
      <c r="J2826" s="335">
        <f t="shared" ref="J2826:J2829" si="82">ROUND(F2826*H2826*12,2)</f>
        <v>70.59</v>
      </c>
      <c r="Q2826" s="101">
        <f>IF(E2826&lt;=$Q$1,$S$5,#REF!)</f>
        <v>2015</v>
      </c>
    </row>
    <row r="2827" spans="1:17" ht="15">
      <c r="A2827" s="333" t="s">
        <v>326</v>
      </c>
      <c r="B2827" s="334" t="s">
        <v>347</v>
      </c>
      <c r="C2827" s="435" t="s">
        <v>348</v>
      </c>
      <c r="D2827" s="333" t="s">
        <v>349</v>
      </c>
      <c r="E2827" s="334">
        <v>201510</v>
      </c>
      <c r="F2827" s="335">
        <v>2129.19</v>
      </c>
      <c r="G2827" s="333">
        <f t="shared" si="80"/>
        <v>6</v>
      </c>
      <c r="H2827" s="337">
        <v>1.1999999999999999E-3</v>
      </c>
      <c r="I2827" s="335">
        <f t="shared" si="81"/>
        <v>15.33</v>
      </c>
      <c r="J2827" s="335">
        <f t="shared" si="82"/>
        <v>30.66</v>
      </c>
    </row>
    <row r="2828" spans="1:17" ht="15">
      <c r="A2828" s="333" t="s">
        <v>326</v>
      </c>
      <c r="B2828" s="334" t="s">
        <v>347</v>
      </c>
      <c r="C2828" s="435" t="s">
        <v>348</v>
      </c>
      <c r="D2828" s="333" t="s">
        <v>349</v>
      </c>
      <c r="E2828" s="334">
        <v>201511</v>
      </c>
      <c r="F2828" s="335">
        <v>2667.94</v>
      </c>
      <c r="G2828" s="333">
        <f t="shared" si="80"/>
        <v>5</v>
      </c>
      <c r="H2828" s="337">
        <v>1.1999999999999999E-3</v>
      </c>
      <c r="I2828" s="335">
        <f t="shared" si="81"/>
        <v>16.010000000000002</v>
      </c>
      <c r="J2828" s="335">
        <f t="shared" si="82"/>
        <v>38.42</v>
      </c>
    </row>
    <row r="2829" spans="1:17" ht="15">
      <c r="A2829" s="333" t="s">
        <v>326</v>
      </c>
      <c r="B2829" s="334" t="s">
        <v>347</v>
      </c>
      <c r="C2829" s="435" t="s">
        <v>348</v>
      </c>
      <c r="D2829" s="333" t="s">
        <v>349</v>
      </c>
      <c r="E2829" s="334">
        <v>201512</v>
      </c>
      <c r="F2829" s="335">
        <v>350.93</v>
      </c>
      <c r="G2829" s="333">
        <f t="shared" si="80"/>
        <v>4</v>
      </c>
      <c r="H2829" s="337">
        <v>1.1999999999999999E-3</v>
      </c>
      <c r="I2829" s="335">
        <f t="shared" si="81"/>
        <v>1.68</v>
      </c>
      <c r="J2829" s="335">
        <f t="shared" si="82"/>
        <v>5.05</v>
      </c>
    </row>
    <row r="2830" spans="1:17">
      <c r="A2830" s="408"/>
      <c r="B2830" s="414"/>
      <c r="C2830" s="409"/>
      <c r="D2830" s="413"/>
      <c r="E2830" s="409"/>
      <c r="F2830" s="410"/>
      <c r="G2830" s="408"/>
      <c r="H2830" s="411"/>
      <c r="I2830" s="410"/>
      <c r="J2830" s="410"/>
    </row>
    <row r="2831" spans="1:17">
      <c r="A2831" s="513" t="s">
        <v>326</v>
      </c>
      <c r="B2831" s="514" t="s">
        <v>347</v>
      </c>
      <c r="C2831" s="514" t="s">
        <v>348</v>
      </c>
      <c r="D2831" s="513" t="s">
        <v>349</v>
      </c>
      <c r="E2831" s="514">
        <v>201503</v>
      </c>
      <c r="F2831" s="515">
        <v>-15977.17</v>
      </c>
      <c r="G2831" s="513">
        <v>7</v>
      </c>
      <c r="H2831" s="517">
        <v>1.1999999999999999E-3</v>
      </c>
      <c r="I2831" s="515">
        <v>-134.21</v>
      </c>
      <c r="J2831" s="515">
        <v>-230.07</v>
      </c>
    </row>
    <row r="2832" spans="1:17">
      <c r="A2832" s="513" t="s">
        <v>326</v>
      </c>
      <c r="B2832" s="514" t="s">
        <v>347</v>
      </c>
      <c r="C2832" s="514" t="s">
        <v>348</v>
      </c>
      <c r="D2832" s="513" t="s">
        <v>349</v>
      </c>
      <c r="E2832" s="514">
        <v>201504</v>
      </c>
      <c r="F2832" s="515">
        <v>32326.02</v>
      </c>
      <c r="G2832" s="513">
        <v>6</v>
      </c>
      <c r="H2832" s="517">
        <v>1.1999999999999999E-3</v>
      </c>
      <c r="I2832" s="515">
        <v>232.75</v>
      </c>
      <c r="J2832" s="515">
        <v>465.49</v>
      </c>
    </row>
    <row r="2833" spans="1:17">
      <c r="A2833" s="513" t="s">
        <v>326</v>
      </c>
      <c r="B2833" s="514" t="s">
        <v>347</v>
      </c>
      <c r="C2833" s="514" t="s">
        <v>348</v>
      </c>
      <c r="D2833" s="513" t="s">
        <v>349</v>
      </c>
      <c r="E2833" s="514">
        <v>201505</v>
      </c>
      <c r="F2833" s="515">
        <v>1463.88</v>
      </c>
      <c r="G2833" s="513">
        <v>5</v>
      </c>
      <c r="H2833" s="517">
        <v>1.1999999999999999E-3</v>
      </c>
      <c r="I2833" s="515">
        <v>8.7799999999999994</v>
      </c>
      <c r="J2833" s="515">
        <v>21.08</v>
      </c>
    </row>
    <row r="2834" spans="1:17">
      <c r="A2834" s="513" t="s">
        <v>326</v>
      </c>
      <c r="B2834" s="514" t="s">
        <v>347</v>
      </c>
      <c r="C2834" s="514" t="s">
        <v>348</v>
      </c>
      <c r="D2834" s="513" t="s">
        <v>349</v>
      </c>
      <c r="E2834" s="514">
        <v>201506</v>
      </c>
      <c r="F2834" s="515">
        <v>1800.37</v>
      </c>
      <c r="G2834" s="513">
        <v>4</v>
      </c>
      <c r="H2834" s="517">
        <v>1.1999999999999999E-3</v>
      </c>
      <c r="I2834" s="515">
        <v>8.64</v>
      </c>
      <c r="J2834" s="515">
        <v>25.93</v>
      </c>
    </row>
    <row r="2835" spans="1:17">
      <c r="A2835" s="513" t="s">
        <v>326</v>
      </c>
      <c r="B2835" s="514" t="s">
        <v>347</v>
      </c>
      <c r="C2835" s="514" t="s">
        <v>348</v>
      </c>
      <c r="D2835" s="513" t="s">
        <v>349</v>
      </c>
      <c r="E2835" s="514">
        <v>201507</v>
      </c>
      <c r="F2835" s="515">
        <v>2610.7600000000002</v>
      </c>
      <c r="G2835" s="513">
        <v>3</v>
      </c>
      <c r="H2835" s="517">
        <v>1.1999999999999999E-3</v>
      </c>
      <c r="I2835" s="515">
        <v>9.4</v>
      </c>
      <c r="J2835" s="515">
        <v>37.590000000000003</v>
      </c>
    </row>
    <row r="2836" spans="1:17">
      <c r="A2836" s="513" t="s">
        <v>326</v>
      </c>
      <c r="B2836" s="514" t="s">
        <v>347</v>
      </c>
      <c r="C2836" s="514" t="s">
        <v>348</v>
      </c>
      <c r="D2836" s="513" t="s">
        <v>349</v>
      </c>
      <c r="E2836" s="514">
        <v>201508</v>
      </c>
      <c r="F2836" s="515">
        <v>-882.17</v>
      </c>
      <c r="G2836" s="513">
        <v>2</v>
      </c>
      <c r="H2836" s="516">
        <v>1.3083000000000001E-3</v>
      </c>
      <c r="I2836" s="515">
        <v>-2.31</v>
      </c>
      <c r="J2836" s="515">
        <v>-13.85</v>
      </c>
    </row>
    <row r="2837" spans="1:17">
      <c r="A2837" s="507"/>
      <c r="B2837" s="508"/>
      <c r="C2837" s="508"/>
      <c r="D2837" s="507"/>
      <c r="E2837" s="508"/>
      <c r="F2837" s="509"/>
      <c r="G2837" s="507"/>
      <c r="H2837" s="510"/>
      <c r="I2837" s="511"/>
      <c r="J2837" s="512"/>
    </row>
    <row r="2838" spans="1:17" s="655" customFormat="1">
      <c r="A2838" s="672" t="s">
        <v>326</v>
      </c>
      <c r="B2838" s="671" t="s">
        <v>347</v>
      </c>
      <c r="C2838" s="671" t="s">
        <v>348</v>
      </c>
      <c r="D2838" s="672" t="s">
        <v>349</v>
      </c>
      <c r="E2838" s="671">
        <v>201501</v>
      </c>
      <c r="F2838" s="673">
        <v>8324.06</v>
      </c>
      <c r="G2838" s="672">
        <v>4</v>
      </c>
      <c r="H2838" s="674">
        <v>1.1999999999999999E-3</v>
      </c>
      <c r="I2838" s="675">
        <v>39.955487999999995</v>
      </c>
      <c r="J2838" s="676">
        <v>119.86646399999998</v>
      </c>
    </row>
    <row r="2839" spans="1:17" s="655" customFormat="1">
      <c r="A2839" s="672" t="s">
        <v>326</v>
      </c>
      <c r="B2839" s="671" t="s">
        <v>347</v>
      </c>
      <c r="C2839" s="671" t="s">
        <v>348</v>
      </c>
      <c r="D2839" s="672" t="s">
        <v>349</v>
      </c>
      <c r="E2839" s="671">
        <v>201502</v>
      </c>
      <c r="F2839" s="673">
        <v>54118.879999999997</v>
      </c>
      <c r="G2839" s="672">
        <v>3</v>
      </c>
      <c r="H2839" s="674">
        <v>1.1999999999999999E-3</v>
      </c>
      <c r="I2839" s="675">
        <v>194.82796799999997</v>
      </c>
      <c r="J2839" s="676">
        <v>779.31187199999977</v>
      </c>
    </row>
    <row r="2840" spans="1:17" s="655" customFormat="1">
      <c r="A2840" s="678" t="s">
        <v>326</v>
      </c>
      <c r="B2840" s="679" t="s">
        <v>1272</v>
      </c>
      <c r="C2840" s="679" t="s">
        <v>1273</v>
      </c>
      <c r="D2840" s="678" t="s">
        <v>1270</v>
      </c>
      <c r="E2840" s="679">
        <v>201502</v>
      </c>
      <c r="F2840" s="680"/>
      <c r="G2840" s="678">
        <v>3</v>
      </c>
      <c r="H2840" s="681">
        <v>1.1999999999999999E-3</v>
      </c>
      <c r="I2840" s="682">
        <v>0</v>
      </c>
      <c r="J2840" s="683">
        <v>0</v>
      </c>
    </row>
    <row r="2841" spans="1:17">
      <c r="A2841" s="126"/>
      <c r="B2841" s="108"/>
      <c r="C2841" s="108"/>
      <c r="D2841" s="126"/>
      <c r="E2841" s="108"/>
      <c r="F2841" s="155"/>
      <c r="G2841" s="126"/>
      <c r="H2841" s="156"/>
      <c r="I2841" s="157"/>
      <c r="J2841" s="158"/>
    </row>
    <row r="2842" spans="1:17">
      <c r="A2842" s="108"/>
      <c r="B2842" s="108"/>
      <c r="C2842" s="108"/>
      <c r="D2842" s="126"/>
      <c r="E2842" s="159"/>
      <c r="F2842" s="82"/>
      <c r="G2842" s="170"/>
      <c r="H2842" s="168"/>
      <c r="I2842" s="82"/>
      <c r="J2842" s="82"/>
      <c r="Q2842" s="101">
        <f>IF(E2842&lt;=$Q$1,$S$5,#REF!)</f>
        <v>2015</v>
      </c>
    </row>
    <row r="2843" spans="1:17">
      <c r="A2843" s="114"/>
      <c r="B2843" s="114"/>
      <c r="C2843" s="114"/>
      <c r="D2843" s="114"/>
      <c r="E2843" s="164"/>
      <c r="F2843" s="129"/>
      <c r="G2843" s="166"/>
      <c r="H2843" s="132"/>
      <c r="I2843" s="129"/>
      <c r="J2843" s="129"/>
    </row>
    <row r="2844" spans="1:17" ht="13.5" thickBot="1">
      <c r="A2844" s="102"/>
      <c r="B2844" s="102"/>
      <c r="C2844" s="102"/>
      <c r="E2844" s="73" t="s">
        <v>107</v>
      </c>
      <c r="F2844" s="130">
        <f>SUM(F2826:F2843)</f>
        <v>93835.010000000009</v>
      </c>
      <c r="I2844" s="130">
        <f>SUM(I2826:I2843)</f>
        <v>432.033456</v>
      </c>
      <c r="J2844" s="130">
        <f>SUM(J2826:J2843)</f>
        <v>1350.0683359999998</v>
      </c>
    </row>
    <row r="2845" spans="1:17" ht="13.5" thickTop="1">
      <c r="A2845" s="102"/>
      <c r="B2845" s="102"/>
      <c r="C2845" s="102"/>
      <c r="E2845" s="73"/>
      <c r="F2845" s="103"/>
      <c r="I2845" s="103"/>
      <c r="J2845" s="103"/>
    </row>
    <row r="2846" spans="1:17">
      <c r="A2846" s="102"/>
      <c r="B2846" s="102"/>
      <c r="C2846" s="102"/>
      <c r="E2846" s="73"/>
      <c r="F2846" s="103"/>
      <c r="I2846" s="103"/>
      <c r="J2846" s="103"/>
    </row>
    <row r="2847" spans="1:17">
      <c r="A2847" s="102"/>
      <c r="B2847" s="102"/>
      <c r="C2847" s="102"/>
      <c r="E2847" s="73"/>
      <c r="F2847" s="103"/>
      <c r="I2847" s="103"/>
      <c r="J2847" s="103"/>
    </row>
    <row r="2848" spans="1:17">
      <c r="A2848" s="102"/>
      <c r="B2848" s="102"/>
      <c r="C2848" s="102"/>
      <c r="E2848" s="73"/>
      <c r="F2848" s="103"/>
      <c r="I2848" s="103"/>
      <c r="J2848" s="103"/>
    </row>
    <row r="2849" spans="1:17" ht="13.5" thickBot="1">
      <c r="A2849" s="95" t="s">
        <v>108</v>
      </c>
      <c r="B2849" s="102"/>
      <c r="C2849" s="102"/>
      <c r="E2849" s="73"/>
      <c r="F2849" s="130">
        <f>+F2819+F2782+F2131+F2844</f>
        <v>50075411.209999979</v>
      </c>
      <c r="I2849" s="130">
        <f>+I2819+I2782+I2131+I2844</f>
        <v>258769.65105426023</v>
      </c>
      <c r="J2849" s="130">
        <f>+J2819+J2782+J2131+J2844</f>
        <v>809940.38356257277</v>
      </c>
    </row>
    <row r="2850" spans="1:17" ht="13.5" thickTop="1">
      <c r="A2850" s="102"/>
      <c r="B2850" s="102"/>
      <c r="C2850" s="102"/>
      <c r="E2850" s="73"/>
      <c r="F2850" s="103"/>
      <c r="I2850" s="103"/>
      <c r="J2850" s="103"/>
    </row>
    <row r="2851" spans="1:17">
      <c r="A2851" s="95" t="s">
        <v>109</v>
      </c>
      <c r="B2851" s="102"/>
      <c r="C2851" s="102"/>
      <c r="E2851" s="73"/>
      <c r="F2851" s="103"/>
      <c r="I2851" s="103"/>
      <c r="J2851" s="103"/>
    </row>
    <row r="2852" spans="1:17">
      <c r="A2852" s="102"/>
      <c r="B2852" s="102"/>
      <c r="C2852" s="102"/>
      <c r="E2852" s="73"/>
      <c r="F2852" s="103"/>
      <c r="I2852" s="103"/>
      <c r="J2852" s="103"/>
    </row>
    <row r="2853" spans="1:17">
      <c r="A2853" s="88" t="s">
        <v>421</v>
      </c>
      <c r="B2853" s="102"/>
      <c r="C2853" s="102"/>
      <c r="F2853" s="123"/>
      <c r="I2853" s="123"/>
      <c r="J2853" s="123"/>
    </row>
    <row r="2854" spans="1:17">
      <c r="A2854" s="102"/>
      <c r="B2854" s="102"/>
      <c r="C2854" s="102"/>
      <c r="F2854" s="123"/>
      <c r="I2854" s="123"/>
      <c r="J2854" s="123"/>
    </row>
    <row r="2855" spans="1:17">
      <c r="A2855" s="81" t="s">
        <v>86</v>
      </c>
      <c r="B2855" s="81" t="s">
        <v>87</v>
      </c>
      <c r="C2855" s="81" t="s">
        <v>88</v>
      </c>
      <c r="D2855" s="81"/>
      <c r="E2855" s="146" t="s">
        <v>89</v>
      </c>
      <c r="F2855" s="90" t="s">
        <v>90</v>
      </c>
      <c r="G2855" s="147"/>
      <c r="H2855" s="81" t="s">
        <v>91</v>
      </c>
      <c r="I2855" s="90" t="s">
        <v>92</v>
      </c>
      <c r="J2855" s="90" t="s">
        <v>93</v>
      </c>
    </row>
    <row r="2856" spans="1:17">
      <c r="A2856" s="86" t="s">
        <v>94</v>
      </c>
      <c r="B2856" s="96" t="s">
        <v>95</v>
      </c>
      <c r="C2856" s="96" t="s">
        <v>96</v>
      </c>
      <c r="D2856" s="96" t="s">
        <v>97</v>
      </c>
      <c r="E2856" s="150" t="s">
        <v>98</v>
      </c>
      <c r="F2856" s="98" t="s">
        <v>99</v>
      </c>
      <c r="G2856" s="151" t="s">
        <v>100</v>
      </c>
      <c r="H2856" s="96" t="s">
        <v>101</v>
      </c>
      <c r="I2856" s="98" t="s">
        <v>93</v>
      </c>
      <c r="J2856" s="98" t="s">
        <v>102</v>
      </c>
    </row>
    <row r="2857" spans="1:17">
      <c r="A2857" s="333" t="s">
        <v>418</v>
      </c>
      <c r="B2857" s="334" t="s">
        <v>410</v>
      </c>
      <c r="C2857" s="334"/>
      <c r="D2857" s="333" t="s">
        <v>411</v>
      </c>
      <c r="E2857" s="334">
        <v>201509</v>
      </c>
      <c r="F2857" s="335">
        <v>81095.87</v>
      </c>
      <c r="G2857" s="333">
        <f t="shared" ref="G2857:G2881" si="83">VLOOKUP(E2857,$N$6:$O$35,2,FALSE)</f>
        <v>7</v>
      </c>
      <c r="H2857" s="333">
        <v>4.3582999999999998E-3</v>
      </c>
      <c r="I2857" s="335">
        <f t="shared" ref="I2857:I2881" si="84">ROUND(F2857*G2857*H2857,2)</f>
        <v>2474.08</v>
      </c>
      <c r="J2857" s="335">
        <f t="shared" ref="J2857:J2881" si="85">ROUND(F2857*H2857*12,2)</f>
        <v>4241.28</v>
      </c>
      <c r="Q2857" s="101">
        <f>IF(E2857&lt;=$Q$1,$S$5,#REF!)</f>
        <v>2015</v>
      </c>
    </row>
    <row r="2858" spans="1:17">
      <c r="A2858" s="402" t="s">
        <v>418</v>
      </c>
      <c r="B2858" s="334" t="s">
        <v>410</v>
      </c>
      <c r="C2858" s="334"/>
      <c r="D2858" s="402" t="s">
        <v>411</v>
      </c>
      <c r="E2858" s="334">
        <v>201510</v>
      </c>
      <c r="F2858" s="453">
        <v>76786.45</v>
      </c>
      <c r="G2858" s="333">
        <f t="shared" si="83"/>
        <v>6</v>
      </c>
      <c r="H2858" s="333">
        <v>4.3582999999999998E-3</v>
      </c>
      <c r="I2858" s="335">
        <f t="shared" si="84"/>
        <v>2007.95</v>
      </c>
      <c r="J2858" s="335">
        <f t="shared" si="85"/>
        <v>4015.9</v>
      </c>
    </row>
    <row r="2859" spans="1:17">
      <c r="A2859" s="333" t="s">
        <v>418</v>
      </c>
      <c r="B2859" s="334" t="s">
        <v>410</v>
      </c>
      <c r="C2859" s="334"/>
      <c r="D2859" s="402" t="s">
        <v>411</v>
      </c>
      <c r="E2859" s="334">
        <v>201511</v>
      </c>
      <c r="F2859" s="453">
        <v>17413.27</v>
      </c>
      <c r="G2859" s="333">
        <f t="shared" si="83"/>
        <v>5</v>
      </c>
      <c r="H2859" s="333">
        <v>4.3582999999999998E-3</v>
      </c>
      <c r="I2859" s="335">
        <f t="shared" si="84"/>
        <v>379.46</v>
      </c>
      <c r="J2859" s="335">
        <f t="shared" si="85"/>
        <v>910.71</v>
      </c>
    </row>
    <row r="2860" spans="1:17">
      <c r="A2860" s="333" t="s">
        <v>418</v>
      </c>
      <c r="B2860" s="334" t="s">
        <v>410</v>
      </c>
      <c r="C2860" s="334"/>
      <c r="D2860" s="333" t="s">
        <v>411</v>
      </c>
      <c r="E2860" s="334">
        <v>201512</v>
      </c>
      <c r="F2860" s="335">
        <v>68965.64</v>
      </c>
      <c r="G2860" s="333">
        <f t="shared" si="83"/>
        <v>4</v>
      </c>
      <c r="H2860" s="333">
        <v>4.3582999999999998E-3</v>
      </c>
      <c r="I2860" s="335">
        <f t="shared" si="84"/>
        <v>1202.29</v>
      </c>
      <c r="J2860" s="335">
        <f t="shared" si="85"/>
        <v>3606.88</v>
      </c>
    </row>
    <row r="2861" spans="1:17">
      <c r="A2861" s="333" t="s">
        <v>418</v>
      </c>
      <c r="B2861" s="334" t="s">
        <v>412</v>
      </c>
      <c r="C2861" s="334"/>
      <c r="D2861" s="333" t="s">
        <v>413</v>
      </c>
      <c r="E2861" s="334">
        <v>201509</v>
      </c>
      <c r="F2861" s="335">
        <v>-783.38</v>
      </c>
      <c r="G2861" s="333">
        <f t="shared" si="83"/>
        <v>7</v>
      </c>
      <c r="H2861" s="333">
        <v>4.3582999999999998E-3</v>
      </c>
      <c r="I2861" s="335">
        <f t="shared" si="84"/>
        <v>-23.9</v>
      </c>
      <c r="J2861" s="335">
        <f t="shared" si="85"/>
        <v>-40.97</v>
      </c>
    </row>
    <row r="2862" spans="1:17">
      <c r="A2862" s="333" t="s">
        <v>418</v>
      </c>
      <c r="B2862" s="334" t="s">
        <v>419</v>
      </c>
      <c r="C2862" s="334"/>
      <c r="D2862" s="333" t="s">
        <v>420</v>
      </c>
      <c r="E2862" s="334">
        <v>201509</v>
      </c>
      <c r="F2862" s="335">
        <v>-2060.69</v>
      </c>
      <c r="G2862" s="333">
        <f t="shared" si="83"/>
        <v>7</v>
      </c>
      <c r="H2862" s="333">
        <v>4.3582999999999998E-3</v>
      </c>
      <c r="I2862" s="335">
        <f t="shared" si="84"/>
        <v>-62.87</v>
      </c>
      <c r="J2862" s="335">
        <f t="shared" si="85"/>
        <v>-107.77</v>
      </c>
    </row>
    <row r="2863" spans="1:17">
      <c r="A2863" s="333" t="s">
        <v>418</v>
      </c>
      <c r="B2863" s="334" t="s">
        <v>770</v>
      </c>
      <c r="C2863" s="334"/>
      <c r="D2863" s="333" t="s">
        <v>771</v>
      </c>
      <c r="E2863" s="334">
        <v>201509</v>
      </c>
      <c r="F2863" s="335">
        <v>4477.72</v>
      </c>
      <c r="G2863" s="333">
        <f t="shared" si="83"/>
        <v>7</v>
      </c>
      <c r="H2863" s="333">
        <v>4.3582999999999998E-3</v>
      </c>
      <c r="I2863" s="335">
        <f t="shared" si="84"/>
        <v>136.61000000000001</v>
      </c>
      <c r="J2863" s="335">
        <f t="shared" si="85"/>
        <v>234.18</v>
      </c>
    </row>
    <row r="2864" spans="1:17">
      <c r="A2864" s="333" t="s">
        <v>418</v>
      </c>
      <c r="B2864" s="334" t="s">
        <v>770</v>
      </c>
      <c r="C2864" s="334"/>
      <c r="D2864" s="402" t="s">
        <v>771</v>
      </c>
      <c r="E2864" s="334">
        <v>201511</v>
      </c>
      <c r="F2864" s="453">
        <v>10376.31</v>
      </c>
      <c r="G2864" s="333">
        <f t="shared" si="83"/>
        <v>5</v>
      </c>
      <c r="H2864" s="333">
        <v>4.3582999999999998E-3</v>
      </c>
      <c r="I2864" s="335">
        <f t="shared" si="84"/>
        <v>226.12</v>
      </c>
      <c r="J2864" s="335">
        <f t="shared" si="85"/>
        <v>542.67999999999995</v>
      </c>
    </row>
    <row r="2865" spans="1:10">
      <c r="A2865" s="333" t="s">
        <v>418</v>
      </c>
      <c r="B2865" s="334" t="s">
        <v>770</v>
      </c>
      <c r="C2865" s="334"/>
      <c r="D2865" s="333" t="s">
        <v>771</v>
      </c>
      <c r="E2865" s="334">
        <v>201512</v>
      </c>
      <c r="F2865" s="335">
        <v>-1623.36</v>
      </c>
      <c r="G2865" s="333">
        <f t="shared" si="83"/>
        <v>4</v>
      </c>
      <c r="H2865" s="333">
        <v>4.3582999999999998E-3</v>
      </c>
      <c r="I2865" s="335">
        <f t="shared" si="84"/>
        <v>-28.3</v>
      </c>
      <c r="J2865" s="335">
        <f t="shared" si="85"/>
        <v>-84.9</v>
      </c>
    </row>
    <row r="2866" spans="1:10">
      <c r="A2866" s="333" t="s">
        <v>418</v>
      </c>
      <c r="B2866" s="334" t="s">
        <v>414</v>
      </c>
      <c r="C2866" s="334"/>
      <c r="D2866" s="333" t="s">
        <v>415</v>
      </c>
      <c r="E2866" s="334">
        <v>201509</v>
      </c>
      <c r="F2866" s="335">
        <v>7544.2</v>
      </c>
      <c r="G2866" s="333">
        <f t="shared" si="83"/>
        <v>7</v>
      </c>
      <c r="H2866" s="333">
        <v>4.3582999999999998E-3</v>
      </c>
      <c r="I2866" s="335">
        <f t="shared" si="84"/>
        <v>230.16</v>
      </c>
      <c r="J2866" s="335">
        <f t="shared" si="85"/>
        <v>394.56</v>
      </c>
    </row>
    <row r="2867" spans="1:10">
      <c r="A2867" s="333" t="s">
        <v>418</v>
      </c>
      <c r="B2867" s="334" t="s">
        <v>414</v>
      </c>
      <c r="C2867" s="334"/>
      <c r="D2867" s="402" t="s">
        <v>415</v>
      </c>
      <c r="E2867" s="334">
        <v>201511</v>
      </c>
      <c r="F2867" s="453">
        <v>-221.28</v>
      </c>
      <c r="G2867" s="333">
        <f t="shared" si="83"/>
        <v>5</v>
      </c>
      <c r="H2867" s="333">
        <v>4.3582999999999998E-3</v>
      </c>
      <c r="I2867" s="335">
        <f t="shared" si="84"/>
        <v>-4.82</v>
      </c>
      <c r="J2867" s="335">
        <f t="shared" si="85"/>
        <v>-11.57</v>
      </c>
    </row>
    <row r="2868" spans="1:10">
      <c r="A2868" s="333" t="s">
        <v>418</v>
      </c>
      <c r="B2868" s="334" t="s">
        <v>414</v>
      </c>
      <c r="C2868" s="334"/>
      <c r="D2868" s="333" t="s">
        <v>415</v>
      </c>
      <c r="E2868" s="334">
        <v>201512</v>
      </c>
      <c r="F2868" s="335">
        <v>3.19</v>
      </c>
      <c r="G2868" s="333">
        <f t="shared" si="83"/>
        <v>4</v>
      </c>
      <c r="H2868" s="333">
        <v>4.3582999999999998E-3</v>
      </c>
      <c r="I2868" s="335">
        <f t="shared" si="84"/>
        <v>0.06</v>
      </c>
      <c r="J2868" s="335">
        <f t="shared" si="85"/>
        <v>0.17</v>
      </c>
    </row>
    <row r="2869" spans="1:10">
      <c r="A2869" s="333" t="s">
        <v>418</v>
      </c>
      <c r="B2869" s="334" t="s">
        <v>416</v>
      </c>
      <c r="C2869" s="334"/>
      <c r="D2869" s="333" t="s">
        <v>417</v>
      </c>
      <c r="E2869" s="334">
        <v>201509</v>
      </c>
      <c r="F2869" s="335">
        <v>73559.19</v>
      </c>
      <c r="G2869" s="333">
        <f t="shared" si="83"/>
        <v>7</v>
      </c>
      <c r="H2869" s="333">
        <v>4.3582999999999998E-3</v>
      </c>
      <c r="I2869" s="335">
        <f t="shared" si="84"/>
        <v>2244.15</v>
      </c>
      <c r="J2869" s="335">
        <f t="shared" si="85"/>
        <v>3847.12</v>
      </c>
    </row>
    <row r="2870" spans="1:10">
      <c r="A2870" s="402" t="s">
        <v>418</v>
      </c>
      <c r="B2870" s="334" t="s">
        <v>416</v>
      </c>
      <c r="C2870" s="334"/>
      <c r="D2870" s="402" t="s">
        <v>417</v>
      </c>
      <c r="E2870" s="334">
        <v>201510</v>
      </c>
      <c r="F2870" s="453">
        <v>64801.56</v>
      </c>
      <c r="G2870" s="333">
        <f t="shared" si="83"/>
        <v>6</v>
      </c>
      <c r="H2870" s="333">
        <v>4.3582999999999998E-3</v>
      </c>
      <c r="I2870" s="335">
        <f t="shared" si="84"/>
        <v>1694.55</v>
      </c>
      <c r="J2870" s="335">
        <f t="shared" si="85"/>
        <v>3389.1</v>
      </c>
    </row>
    <row r="2871" spans="1:10">
      <c r="A2871" s="333" t="s">
        <v>418</v>
      </c>
      <c r="B2871" s="334" t="s">
        <v>416</v>
      </c>
      <c r="C2871" s="334"/>
      <c r="D2871" s="402" t="s">
        <v>417</v>
      </c>
      <c r="E2871" s="334">
        <v>201511</v>
      </c>
      <c r="F2871" s="453">
        <v>32210.34</v>
      </c>
      <c r="G2871" s="333">
        <f t="shared" si="83"/>
        <v>5</v>
      </c>
      <c r="H2871" s="333">
        <v>4.3582999999999998E-3</v>
      </c>
      <c r="I2871" s="335">
        <f t="shared" si="84"/>
        <v>701.91</v>
      </c>
      <c r="J2871" s="335">
        <f t="shared" si="85"/>
        <v>1684.59</v>
      </c>
    </row>
    <row r="2872" spans="1:10">
      <c r="A2872" s="333" t="s">
        <v>418</v>
      </c>
      <c r="B2872" s="334" t="s">
        <v>416</v>
      </c>
      <c r="C2872" s="334"/>
      <c r="D2872" s="333" t="s">
        <v>417</v>
      </c>
      <c r="E2872" s="334">
        <v>201512</v>
      </c>
      <c r="F2872" s="335">
        <v>30000.85</v>
      </c>
      <c r="G2872" s="333">
        <f t="shared" si="83"/>
        <v>4</v>
      </c>
      <c r="H2872" s="333">
        <v>4.3582999999999998E-3</v>
      </c>
      <c r="I2872" s="335">
        <f t="shared" si="84"/>
        <v>523.01</v>
      </c>
      <c r="J2872" s="335">
        <f t="shared" si="85"/>
        <v>1569.03</v>
      </c>
    </row>
    <row r="2873" spans="1:10">
      <c r="A2873" s="255" t="s">
        <v>418</v>
      </c>
      <c r="B2873" s="257" t="s">
        <v>509</v>
      </c>
      <c r="C2873" s="257"/>
      <c r="D2873" s="255" t="s">
        <v>510</v>
      </c>
      <c r="E2873" s="257">
        <v>201509</v>
      </c>
      <c r="F2873" s="326">
        <v>-0.04</v>
      </c>
      <c r="G2873" s="333">
        <f t="shared" si="83"/>
        <v>7</v>
      </c>
      <c r="H2873" s="333">
        <v>4.3582999999999998E-3</v>
      </c>
      <c r="I2873" s="335">
        <f t="shared" si="84"/>
        <v>0</v>
      </c>
      <c r="J2873" s="335">
        <f t="shared" si="85"/>
        <v>0</v>
      </c>
    </row>
    <row r="2874" spans="1:10">
      <c r="A2874" s="402" t="s">
        <v>418</v>
      </c>
      <c r="B2874" s="334" t="s">
        <v>509</v>
      </c>
      <c r="C2874" s="334"/>
      <c r="D2874" s="402" t="s">
        <v>510</v>
      </c>
      <c r="E2874" s="334">
        <v>201510</v>
      </c>
      <c r="F2874" s="453">
        <v>0.16</v>
      </c>
      <c r="G2874" s="333">
        <f t="shared" si="83"/>
        <v>6</v>
      </c>
      <c r="H2874" s="333">
        <v>4.3582999999999998E-3</v>
      </c>
      <c r="I2874" s="335">
        <f t="shared" si="84"/>
        <v>0</v>
      </c>
      <c r="J2874" s="335">
        <f t="shared" si="85"/>
        <v>0.01</v>
      </c>
    </row>
    <row r="2875" spans="1:10">
      <c r="A2875" s="333" t="s">
        <v>418</v>
      </c>
      <c r="B2875" s="334" t="s">
        <v>509</v>
      </c>
      <c r="C2875" s="334"/>
      <c r="D2875" s="402" t="s">
        <v>510</v>
      </c>
      <c r="E2875" s="334">
        <v>201511</v>
      </c>
      <c r="F2875" s="453">
        <v>-0.01</v>
      </c>
      <c r="G2875" s="333">
        <f t="shared" si="83"/>
        <v>5</v>
      </c>
      <c r="H2875" s="333">
        <v>4.3582999999999998E-3</v>
      </c>
      <c r="I2875" s="335">
        <f t="shared" si="84"/>
        <v>0</v>
      </c>
      <c r="J2875" s="335">
        <f t="shared" si="85"/>
        <v>0</v>
      </c>
    </row>
    <row r="2876" spans="1:10">
      <c r="A2876" s="333" t="s">
        <v>418</v>
      </c>
      <c r="B2876" s="334" t="s">
        <v>509</v>
      </c>
      <c r="C2876" s="334"/>
      <c r="D2876" s="333" t="s">
        <v>510</v>
      </c>
      <c r="E2876" s="334">
        <v>201512</v>
      </c>
      <c r="F2876" s="335">
        <v>0.79</v>
      </c>
      <c r="G2876" s="333">
        <f t="shared" si="83"/>
        <v>4</v>
      </c>
      <c r="H2876" s="333">
        <v>4.3582999999999998E-3</v>
      </c>
      <c r="I2876" s="335">
        <f t="shared" si="84"/>
        <v>0.01</v>
      </c>
      <c r="J2876" s="335">
        <f t="shared" si="85"/>
        <v>0.04</v>
      </c>
    </row>
    <row r="2877" spans="1:10">
      <c r="A2877" s="333" t="s">
        <v>418</v>
      </c>
      <c r="B2877" s="334" t="s">
        <v>735</v>
      </c>
      <c r="C2877" s="334"/>
      <c r="D2877" s="333" t="s">
        <v>811</v>
      </c>
      <c r="E2877" s="334">
        <v>201509</v>
      </c>
      <c r="F2877" s="335">
        <v>-33.39</v>
      </c>
      <c r="G2877" s="333">
        <f t="shared" si="83"/>
        <v>7</v>
      </c>
      <c r="H2877" s="333">
        <v>4.3582999999999998E-3</v>
      </c>
      <c r="I2877" s="335">
        <f t="shared" si="84"/>
        <v>-1.02</v>
      </c>
      <c r="J2877" s="335">
        <f t="shared" si="85"/>
        <v>-1.75</v>
      </c>
    </row>
    <row r="2878" spans="1:10">
      <c r="A2878" s="333" t="s">
        <v>418</v>
      </c>
      <c r="B2878" s="334" t="s">
        <v>724</v>
      </c>
      <c r="C2878" s="334"/>
      <c r="D2878" s="333" t="s">
        <v>725</v>
      </c>
      <c r="E2878" s="334">
        <v>201509</v>
      </c>
      <c r="F2878" s="335">
        <v>-163.69999999999999</v>
      </c>
      <c r="G2878" s="333">
        <f t="shared" si="83"/>
        <v>7</v>
      </c>
      <c r="H2878" s="333">
        <v>4.3582999999999998E-3</v>
      </c>
      <c r="I2878" s="335">
        <f t="shared" si="84"/>
        <v>-4.99</v>
      </c>
      <c r="J2878" s="335">
        <f t="shared" si="85"/>
        <v>-8.56</v>
      </c>
    </row>
    <row r="2879" spans="1:10">
      <c r="A2879" s="333" t="s">
        <v>418</v>
      </c>
      <c r="B2879" s="334" t="s">
        <v>877</v>
      </c>
      <c r="C2879" s="334"/>
      <c r="D2879" s="333" t="s">
        <v>878</v>
      </c>
      <c r="E2879" s="334">
        <v>201509</v>
      </c>
      <c r="F2879" s="335">
        <v>7104.3</v>
      </c>
      <c r="G2879" s="333">
        <f t="shared" si="83"/>
        <v>7</v>
      </c>
      <c r="H2879" s="333">
        <v>4.3582999999999998E-3</v>
      </c>
      <c r="I2879" s="335">
        <f t="shared" si="84"/>
        <v>216.74</v>
      </c>
      <c r="J2879" s="335">
        <f t="shared" si="85"/>
        <v>371.55</v>
      </c>
    </row>
    <row r="2880" spans="1:10">
      <c r="A2880" s="333" t="s">
        <v>418</v>
      </c>
      <c r="B2880" s="334" t="s">
        <v>877</v>
      </c>
      <c r="C2880" s="334"/>
      <c r="D2880" s="402" t="s">
        <v>878</v>
      </c>
      <c r="E2880" s="334">
        <v>201510</v>
      </c>
      <c r="F2880" s="453">
        <v>3.2</v>
      </c>
      <c r="G2880" s="333">
        <f t="shared" si="83"/>
        <v>6</v>
      </c>
      <c r="H2880" s="333">
        <v>4.3582999999999998E-3</v>
      </c>
      <c r="I2880" s="335">
        <f t="shared" si="84"/>
        <v>0.08</v>
      </c>
      <c r="J2880" s="335">
        <f t="shared" si="85"/>
        <v>0.17</v>
      </c>
    </row>
    <row r="2881" spans="1:10">
      <c r="A2881" s="333" t="s">
        <v>418</v>
      </c>
      <c r="B2881" s="334" t="s">
        <v>792</v>
      </c>
      <c r="C2881" s="334"/>
      <c r="D2881" s="333" t="s">
        <v>793</v>
      </c>
      <c r="E2881" s="334">
        <v>201509</v>
      </c>
      <c r="F2881" s="335">
        <v>-15149.95</v>
      </c>
      <c r="G2881" s="333">
        <f t="shared" si="83"/>
        <v>7</v>
      </c>
      <c r="H2881" s="333">
        <v>4.3582999999999998E-3</v>
      </c>
      <c r="I2881" s="335">
        <f t="shared" si="84"/>
        <v>-462.2</v>
      </c>
      <c r="J2881" s="335">
        <f t="shared" si="85"/>
        <v>-792.34</v>
      </c>
    </row>
    <row r="2882" spans="1:10">
      <c r="A2882" s="443"/>
      <c r="B2882" s="243"/>
      <c r="C2882" s="457"/>
      <c r="D2882" s="242"/>
      <c r="E2882" s="457"/>
      <c r="F2882" s="444"/>
      <c r="G2882" s="443"/>
      <c r="H2882" s="443"/>
      <c r="I2882" s="444"/>
      <c r="J2882" s="444"/>
    </row>
    <row r="2883" spans="1:10">
      <c r="A2883" s="526" t="s">
        <v>418</v>
      </c>
      <c r="B2883" s="527" t="s">
        <v>410</v>
      </c>
      <c r="C2883" s="527"/>
      <c r="D2883" s="526" t="s">
        <v>411</v>
      </c>
      <c r="E2883" s="527">
        <v>201503</v>
      </c>
      <c r="F2883" s="528">
        <v>4521.72</v>
      </c>
      <c r="G2883" s="526">
        <v>7</v>
      </c>
      <c r="H2883" s="526">
        <v>4.3582999999999998E-3</v>
      </c>
      <c r="I2883" s="528">
        <v>137.94999999999999</v>
      </c>
      <c r="J2883" s="528">
        <v>236.48</v>
      </c>
    </row>
    <row r="2884" spans="1:10" s="506" customFormat="1">
      <c r="A2884" s="526" t="s">
        <v>418</v>
      </c>
      <c r="B2884" s="527" t="s">
        <v>410</v>
      </c>
      <c r="C2884" s="527"/>
      <c r="D2884" s="526" t="s">
        <v>411</v>
      </c>
      <c r="E2884" s="527">
        <v>201504</v>
      </c>
      <c r="F2884" s="528">
        <v>66971.360000000001</v>
      </c>
      <c r="G2884" s="526">
        <v>6</v>
      </c>
      <c r="H2884" s="526">
        <v>4.3582999999999998E-3</v>
      </c>
      <c r="I2884" s="528">
        <v>1751.29</v>
      </c>
      <c r="J2884" s="528">
        <v>3502.58</v>
      </c>
    </row>
    <row r="2885" spans="1:10" s="506" customFormat="1">
      <c r="A2885" s="526" t="s">
        <v>418</v>
      </c>
      <c r="B2885" s="527" t="s">
        <v>410</v>
      </c>
      <c r="C2885" s="527"/>
      <c r="D2885" s="526" t="s">
        <v>411</v>
      </c>
      <c r="E2885" s="527">
        <v>201505</v>
      </c>
      <c r="F2885" s="528">
        <v>55333.56</v>
      </c>
      <c r="G2885" s="526">
        <v>5</v>
      </c>
      <c r="H2885" s="526">
        <v>4.3582999999999998E-3</v>
      </c>
      <c r="I2885" s="528">
        <v>1205.8</v>
      </c>
      <c r="J2885" s="528">
        <v>2893.92</v>
      </c>
    </row>
    <row r="2886" spans="1:10" s="506" customFormat="1">
      <c r="A2886" s="526" t="s">
        <v>418</v>
      </c>
      <c r="B2886" s="527" t="s">
        <v>410</v>
      </c>
      <c r="C2886" s="527"/>
      <c r="D2886" s="526" t="s">
        <v>411</v>
      </c>
      <c r="E2886" s="527">
        <v>201506</v>
      </c>
      <c r="F2886" s="528">
        <v>31716.52</v>
      </c>
      <c r="G2886" s="526">
        <v>4</v>
      </c>
      <c r="H2886" s="526">
        <v>4.3582999999999998E-3</v>
      </c>
      <c r="I2886" s="528">
        <v>552.91999999999996</v>
      </c>
      <c r="J2886" s="528">
        <v>1658.76</v>
      </c>
    </row>
    <row r="2887" spans="1:10" s="506" customFormat="1">
      <c r="A2887" s="526" t="s">
        <v>418</v>
      </c>
      <c r="B2887" s="527" t="s">
        <v>412</v>
      </c>
      <c r="C2887" s="527"/>
      <c r="D2887" s="526" t="s">
        <v>413</v>
      </c>
      <c r="E2887" s="527">
        <v>201503</v>
      </c>
      <c r="F2887" s="528">
        <v>296.98</v>
      </c>
      <c r="G2887" s="526">
        <v>7</v>
      </c>
      <c r="H2887" s="526">
        <v>4.3582999999999998E-3</v>
      </c>
      <c r="I2887" s="528">
        <v>9.06</v>
      </c>
      <c r="J2887" s="528">
        <v>15.53</v>
      </c>
    </row>
    <row r="2888" spans="1:10" s="506" customFormat="1">
      <c r="A2888" s="526" t="s">
        <v>418</v>
      </c>
      <c r="B2888" s="527" t="s">
        <v>412</v>
      </c>
      <c r="C2888" s="527"/>
      <c r="D2888" s="526" t="s">
        <v>413</v>
      </c>
      <c r="E2888" s="527">
        <v>201504</v>
      </c>
      <c r="F2888" s="528">
        <v>16286.61</v>
      </c>
      <c r="G2888" s="526">
        <v>6</v>
      </c>
      <c r="H2888" s="526">
        <v>4.3582999999999998E-3</v>
      </c>
      <c r="I2888" s="528">
        <v>425.89</v>
      </c>
      <c r="J2888" s="528">
        <v>851.78</v>
      </c>
    </row>
    <row r="2889" spans="1:10" s="506" customFormat="1">
      <c r="A2889" s="526" t="s">
        <v>418</v>
      </c>
      <c r="B2889" s="527" t="s">
        <v>412</v>
      </c>
      <c r="C2889" s="527"/>
      <c r="D2889" s="526" t="s">
        <v>413</v>
      </c>
      <c r="E2889" s="527">
        <v>201505</v>
      </c>
      <c r="F2889" s="528">
        <v>6751.73</v>
      </c>
      <c r="G2889" s="526">
        <v>5</v>
      </c>
      <c r="H2889" s="526">
        <v>4.3582999999999998E-3</v>
      </c>
      <c r="I2889" s="528">
        <v>147.13</v>
      </c>
      <c r="J2889" s="528">
        <v>353.11</v>
      </c>
    </row>
    <row r="2890" spans="1:10" s="506" customFormat="1">
      <c r="A2890" s="526" t="s">
        <v>418</v>
      </c>
      <c r="B2890" s="527" t="s">
        <v>412</v>
      </c>
      <c r="C2890" s="527"/>
      <c r="D2890" s="526" t="s">
        <v>413</v>
      </c>
      <c r="E2890" s="527">
        <v>201506</v>
      </c>
      <c r="F2890" s="528">
        <v>-415.06</v>
      </c>
      <c r="G2890" s="526">
        <v>4</v>
      </c>
      <c r="H2890" s="526">
        <v>4.3582999999999998E-3</v>
      </c>
      <c r="I2890" s="528">
        <v>-7.24</v>
      </c>
      <c r="J2890" s="528">
        <v>-21.71</v>
      </c>
    </row>
    <row r="2891" spans="1:10" s="506" customFormat="1">
      <c r="A2891" s="526" t="s">
        <v>418</v>
      </c>
      <c r="B2891" s="527" t="s">
        <v>419</v>
      </c>
      <c r="C2891" s="527"/>
      <c r="D2891" s="526" t="s">
        <v>420</v>
      </c>
      <c r="E2891" s="527">
        <v>201503</v>
      </c>
      <c r="F2891" s="528">
        <v>-1.6</v>
      </c>
      <c r="G2891" s="526">
        <v>7</v>
      </c>
      <c r="H2891" s="526">
        <v>4.3582999999999998E-3</v>
      </c>
      <c r="I2891" s="528">
        <v>-0.05</v>
      </c>
      <c r="J2891" s="528">
        <v>-0.08</v>
      </c>
    </row>
    <row r="2892" spans="1:10" s="506" customFormat="1">
      <c r="A2892" s="526" t="s">
        <v>418</v>
      </c>
      <c r="B2892" s="527" t="s">
        <v>419</v>
      </c>
      <c r="C2892" s="527"/>
      <c r="D2892" s="526" t="s">
        <v>420</v>
      </c>
      <c r="E2892" s="527">
        <v>201504</v>
      </c>
      <c r="F2892" s="528">
        <v>1041.9100000000001</v>
      </c>
      <c r="G2892" s="526">
        <v>6</v>
      </c>
      <c r="H2892" s="526">
        <v>4.3582999999999998E-3</v>
      </c>
      <c r="I2892" s="528">
        <v>27.25</v>
      </c>
      <c r="J2892" s="528">
        <v>54.49</v>
      </c>
    </row>
    <row r="2893" spans="1:10" s="506" customFormat="1">
      <c r="A2893" s="526" t="s">
        <v>418</v>
      </c>
      <c r="B2893" s="527" t="s">
        <v>419</v>
      </c>
      <c r="C2893" s="527"/>
      <c r="D2893" s="526" t="s">
        <v>420</v>
      </c>
      <c r="E2893" s="527">
        <v>201505</v>
      </c>
      <c r="F2893" s="528">
        <v>1608.02</v>
      </c>
      <c r="G2893" s="526">
        <v>5</v>
      </c>
      <c r="H2893" s="526">
        <v>4.3582999999999998E-3</v>
      </c>
      <c r="I2893" s="528">
        <v>35.04</v>
      </c>
      <c r="J2893" s="528">
        <v>84.1</v>
      </c>
    </row>
    <row r="2894" spans="1:10" s="518" customFormat="1">
      <c r="A2894" s="526" t="s">
        <v>418</v>
      </c>
      <c r="B2894" s="527" t="s">
        <v>419</v>
      </c>
      <c r="C2894" s="527"/>
      <c r="D2894" s="526" t="s">
        <v>420</v>
      </c>
      <c r="E2894" s="527">
        <v>201506</v>
      </c>
      <c r="F2894" s="528">
        <v>11.02</v>
      </c>
      <c r="G2894" s="526">
        <v>4</v>
      </c>
      <c r="H2894" s="526">
        <v>4.3582999999999998E-3</v>
      </c>
      <c r="I2894" s="528">
        <v>0.19</v>
      </c>
      <c r="J2894" s="528">
        <v>0.57999999999999996</v>
      </c>
    </row>
    <row r="2895" spans="1:10" s="518" customFormat="1">
      <c r="A2895" s="526" t="s">
        <v>418</v>
      </c>
      <c r="B2895" s="527" t="s">
        <v>770</v>
      </c>
      <c r="C2895" s="527"/>
      <c r="D2895" s="526" t="s">
        <v>771</v>
      </c>
      <c r="E2895" s="527">
        <v>201503</v>
      </c>
      <c r="F2895" s="528">
        <v>-57.24</v>
      </c>
      <c r="G2895" s="526">
        <v>7</v>
      </c>
      <c r="H2895" s="526">
        <v>4.3582999999999998E-3</v>
      </c>
      <c r="I2895" s="528">
        <v>-1.75</v>
      </c>
      <c r="J2895" s="528">
        <v>-2.99</v>
      </c>
    </row>
    <row r="2896" spans="1:10" s="518" customFormat="1">
      <c r="A2896" s="526" t="s">
        <v>418</v>
      </c>
      <c r="B2896" s="527" t="s">
        <v>770</v>
      </c>
      <c r="C2896" s="527"/>
      <c r="D2896" s="526" t="s">
        <v>771</v>
      </c>
      <c r="E2896" s="527">
        <v>201504</v>
      </c>
      <c r="F2896" s="528">
        <v>13893.14</v>
      </c>
      <c r="G2896" s="526">
        <v>6</v>
      </c>
      <c r="H2896" s="526">
        <v>4.3582999999999998E-3</v>
      </c>
      <c r="I2896" s="528">
        <v>363.3</v>
      </c>
      <c r="J2896" s="528">
        <v>726.61</v>
      </c>
    </row>
    <row r="2897" spans="1:10" s="518" customFormat="1">
      <c r="A2897" s="526" t="s">
        <v>418</v>
      </c>
      <c r="B2897" s="527" t="s">
        <v>770</v>
      </c>
      <c r="C2897" s="527"/>
      <c r="D2897" s="526" t="s">
        <v>771</v>
      </c>
      <c r="E2897" s="527">
        <v>201505</v>
      </c>
      <c r="F2897" s="528">
        <v>-647.74</v>
      </c>
      <c r="G2897" s="526">
        <v>5</v>
      </c>
      <c r="H2897" s="526">
        <v>4.3582999999999998E-3</v>
      </c>
      <c r="I2897" s="528">
        <v>-14.12</v>
      </c>
      <c r="J2897" s="528">
        <v>-33.880000000000003</v>
      </c>
    </row>
    <row r="2898" spans="1:10" s="518" customFormat="1">
      <c r="A2898" s="526" t="s">
        <v>418</v>
      </c>
      <c r="B2898" s="527" t="s">
        <v>770</v>
      </c>
      <c r="C2898" s="527"/>
      <c r="D2898" s="526" t="s">
        <v>771</v>
      </c>
      <c r="E2898" s="527">
        <v>201506</v>
      </c>
      <c r="F2898" s="528">
        <v>1118.73</v>
      </c>
      <c r="G2898" s="526">
        <v>4</v>
      </c>
      <c r="H2898" s="526">
        <v>4.3582999999999998E-3</v>
      </c>
      <c r="I2898" s="528">
        <v>19.5</v>
      </c>
      <c r="J2898" s="528">
        <v>58.51</v>
      </c>
    </row>
    <row r="2899" spans="1:10" s="518" customFormat="1">
      <c r="A2899" s="526" t="s">
        <v>418</v>
      </c>
      <c r="B2899" s="527" t="s">
        <v>414</v>
      </c>
      <c r="C2899" s="527"/>
      <c r="D2899" s="526" t="s">
        <v>415</v>
      </c>
      <c r="E2899" s="527">
        <v>201503</v>
      </c>
      <c r="F2899" s="528">
        <v>187.52</v>
      </c>
      <c r="G2899" s="526">
        <v>7</v>
      </c>
      <c r="H2899" s="526">
        <v>4.3582999999999998E-3</v>
      </c>
      <c r="I2899" s="528">
        <v>5.72</v>
      </c>
      <c r="J2899" s="528">
        <v>9.81</v>
      </c>
    </row>
    <row r="2900" spans="1:10" s="518" customFormat="1">
      <c r="A2900" s="526" t="s">
        <v>418</v>
      </c>
      <c r="B2900" s="527" t="s">
        <v>414</v>
      </c>
      <c r="C2900" s="527"/>
      <c r="D2900" s="526" t="s">
        <v>415</v>
      </c>
      <c r="E2900" s="527">
        <v>201504</v>
      </c>
      <c r="F2900" s="528">
        <v>583.98</v>
      </c>
      <c r="G2900" s="526">
        <v>6</v>
      </c>
      <c r="H2900" s="526">
        <v>4.3582999999999998E-3</v>
      </c>
      <c r="I2900" s="528">
        <v>15.27</v>
      </c>
      <c r="J2900" s="528">
        <v>30.54</v>
      </c>
    </row>
    <row r="2901" spans="1:10" s="518" customFormat="1">
      <c r="A2901" s="526" t="s">
        <v>418</v>
      </c>
      <c r="B2901" s="527" t="s">
        <v>414</v>
      </c>
      <c r="C2901" s="527"/>
      <c r="D2901" s="526" t="s">
        <v>415</v>
      </c>
      <c r="E2901" s="527">
        <v>201505</v>
      </c>
      <c r="F2901" s="528">
        <v>1.72</v>
      </c>
      <c r="G2901" s="526">
        <v>5</v>
      </c>
      <c r="H2901" s="526">
        <v>4.3582999999999998E-3</v>
      </c>
      <c r="I2901" s="528">
        <v>0.04</v>
      </c>
      <c r="J2901" s="528">
        <v>0.09</v>
      </c>
    </row>
    <row r="2902" spans="1:10" s="518" customFormat="1">
      <c r="A2902" s="526" t="s">
        <v>418</v>
      </c>
      <c r="B2902" s="527" t="s">
        <v>414</v>
      </c>
      <c r="C2902" s="527"/>
      <c r="D2902" s="526" t="s">
        <v>415</v>
      </c>
      <c r="E2902" s="527">
        <v>201506</v>
      </c>
      <c r="F2902" s="528">
        <v>16.11</v>
      </c>
      <c r="G2902" s="526">
        <v>4</v>
      </c>
      <c r="H2902" s="526">
        <v>4.3582999999999998E-3</v>
      </c>
      <c r="I2902" s="528">
        <v>0.28000000000000003</v>
      </c>
      <c r="J2902" s="528">
        <v>0.84</v>
      </c>
    </row>
    <row r="2903" spans="1:10" s="518" customFormat="1">
      <c r="A2903" s="526" t="s">
        <v>418</v>
      </c>
      <c r="B2903" s="527" t="s">
        <v>416</v>
      </c>
      <c r="C2903" s="527"/>
      <c r="D2903" s="526" t="s">
        <v>417</v>
      </c>
      <c r="E2903" s="527">
        <v>201503</v>
      </c>
      <c r="F2903" s="528">
        <v>13197.62</v>
      </c>
      <c r="G2903" s="526">
        <v>7</v>
      </c>
      <c r="H2903" s="526">
        <v>4.3582999999999998E-3</v>
      </c>
      <c r="I2903" s="528">
        <v>402.63</v>
      </c>
      <c r="J2903" s="528">
        <v>690.23</v>
      </c>
    </row>
    <row r="2904" spans="1:10" s="518" customFormat="1">
      <c r="A2904" s="526" t="s">
        <v>418</v>
      </c>
      <c r="B2904" s="527" t="s">
        <v>416</v>
      </c>
      <c r="C2904" s="527"/>
      <c r="D2904" s="526" t="s">
        <v>417</v>
      </c>
      <c r="E2904" s="527">
        <v>201504</v>
      </c>
      <c r="F2904" s="528">
        <v>-2136.77</v>
      </c>
      <c r="G2904" s="526">
        <v>6</v>
      </c>
      <c r="H2904" s="526">
        <v>4.3582999999999998E-3</v>
      </c>
      <c r="I2904" s="528">
        <v>-55.88</v>
      </c>
      <c r="J2904" s="528">
        <v>-111.75</v>
      </c>
    </row>
    <row r="2905" spans="1:10" s="518" customFormat="1">
      <c r="A2905" s="526" t="s">
        <v>418</v>
      </c>
      <c r="B2905" s="527" t="s">
        <v>416</v>
      </c>
      <c r="C2905" s="527"/>
      <c r="D2905" s="526" t="s">
        <v>417</v>
      </c>
      <c r="E2905" s="527">
        <v>201505</v>
      </c>
      <c r="F2905" s="528">
        <v>8087.28</v>
      </c>
      <c r="G2905" s="526">
        <v>5</v>
      </c>
      <c r="H2905" s="526">
        <v>4.3582999999999998E-3</v>
      </c>
      <c r="I2905" s="528">
        <v>176.23</v>
      </c>
      <c r="J2905" s="528">
        <v>422.96</v>
      </c>
    </row>
    <row r="2906" spans="1:10" s="518" customFormat="1">
      <c r="A2906" s="526" t="s">
        <v>418</v>
      </c>
      <c r="B2906" s="527" t="s">
        <v>416</v>
      </c>
      <c r="C2906" s="527"/>
      <c r="D2906" s="526" t="s">
        <v>417</v>
      </c>
      <c r="E2906" s="527">
        <v>201506</v>
      </c>
      <c r="F2906" s="528">
        <v>-888.89</v>
      </c>
      <c r="G2906" s="526">
        <v>4</v>
      </c>
      <c r="H2906" s="526">
        <v>4.3582999999999998E-3</v>
      </c>
      <c r="I2906" s="528">
        <v>-15.5</v>
      </c>
      <c r="J2906" s="528">
        <v>-46.49</v>
      </c>
    </row>
    <row r="2907" spans="1:10" s="518" customFormat="1">
      <c r="A2907" s="526" t="s">
        <v>418</v>
      </c>
      <c r="B2907" s="527" t="s">
        <v>735</v>
      </c>
      <c r="C2907" s="527"/>
      <c r="D2907" s="526" t="s">
        <v>736</v>
      </c>
      <c r="E2907" s="527">
        <v>201503</v>
      </c>
      <c r="F2907" s="528">
        <v>0.51</v>
      </c>
      <c r="G2907" s="526">
        <v>7</v>
      </c>
      <c r="H2907" s="526">
        <v>4.3582999999999998E-3</v>
      </c>
      <c r="I2907" s="528">
        <v>0.02</v>
      </c>
      <c r="J2907" s="528">
        <v>0.03</v>
      </c>
    </row>
    <row r="2908" spans="1:10" s="518" customFormat="1">
      <c r="A2908" s="526" t="s">
        <v>418</v>
      </c>
      <c r="B2908" s="527" t="s">
        <v>735</v>
      </c>
      <c r="C2908" s="527"/>
      <c r="D2908" s="526" t="s">
        <v>736</v>
      </c>
      <c r="E2908" s="527">
        <v>201504</v>
      </c>
      <c r="F2908" s="528">
        <v>-131.51</v>
      </c>
      <c r="G2908" s="526">
        <v>6</v>
      </c>
      <c r="H2908" s="526">
        <v>4.3582999999999998E-3</v>
      </c>
      <c r="I2908" s="528">
        <v>-3.44</v>
      </c>
      <c r="J2908" s="528">
        <v>-6.88</v>
      </c>
    </row>
    <row r="2909" spans="1:10" s="518" customFormat="1">
      <c r="A2909" s="526" t="s">
        <v>418</v>
      </c>
      <c r="B2909" s="527" t="s">
        <v>735</v>
      </c>
      <c r="C2909" s="527"/>
      <c r="D2909" s="526" t="s">
        <v>736</v>
      </c>
      <c r="E2909" s="527">
        <v>201505</v>
      </c>
      <c r="F2909" s="528">
        <v>-3.49</v>
      </c>
      <c r="G2909" s="526">
        <v>5</v>
      </c>
      <c r="H2909" s="526">
        <v>4.3582999999999998E-3</v>
      </c>
      <c r="I2909" s="528">
        <v>-0.08</v>
      </c>
      <c r="J2909" s="528">
        <v>-0.18</v>
      </c>
    </row>
    <row r="2910" spans="1:10" s="506" customFormat="1">
      <c r="A2910" s="526" t="s">
        <v>418</v>
      </c>
      <c r="B2910" s="527" t="s">
        <v>509</v>
      </c>
      <c r="C2910" s="527"/>
      <c r="D2910" s="526" t="s">
        <v>510</v>
      </c>
      <c r="E2910" s="527">
        <v>201504</v>
      </c>
      <c r="F2910" s="528">
        <v>-0.19</v>
      </c>
      <c r="G2910" s="526">
        <v>6</v>
      </c>
      <c r="H2910" s="526">
        <v>4.3582999999999998E-3</v>
      </c>
      <c r="I2910" s="528">
        <v>0</v>
      </c>
      <c r="J2910" s="528">
        <v>-0.01</v>
      </c>
    </row>
    <row r="2911" spans="1:10" s="506" customFormat="1">
      <c r="A2911" s="526" t="s">
        <v>418</v>
      </c>
      <c r="B2911" s="527" t="s">
        <v>509</v>
      </c>
      <c r="C2911" s="527"/>
      <c r="D2911" s="526" t="s">
        <v>510</v>
      </c>
      <c r="E2911" s="527">
        <v>201505</v>
      </c>
      <c r="F2911" s="528">
        <v>-0.02</v>
      </c>
      <c r="G2911" s="526">
        <v>5</v>
      </c>
      <c r="H2911" s="526">
        <v>4.3582999999999998E-3</v>
      </c>
      <c r="I2911" s="528">
        <v>0</v>
      </c>
      <c r="J2911" s="528">
        <v>0</v>
      </c>
    </row>
    <row r="2912" spans="1:10" s="506" customFormat="1">
      <c r="A2912" s="526" t="s">
        <v>418</v>
      </c>
      <c r="B2912" s="527" t="s">
        <v>509</v>
      </c>
      <c r="C2912" s="527"/>
      <c r="D2912" s="526" t="s">
        <v>510</v>
      </c>
      <c r="E2912" s="527">
        <v>201506</v>
      </c>
      <c r="F2912" s="528">
        <v>-0.04</v>
      </c>
      <c r="G2912" s="526">
        <v>4</v>
      </c>
      <c r="H2912" s="526">
        <v>4.3582999999999998E-3</v>
      </c>
      <c r="I2912" s="528">
        <v>0</v>
      </c>
      <c r="J2912" s="528">
        <v>0</v>
      </c>
    </row>
    <row r="2913" spans="1:10" s="506" customFormat="1">
      <c r="A2913" s="526" t="s">
        <v>418</v>
      </c>
      <c r="B2913" s="527" t="s">
        <v>724</v>
      </c>
      <c r="C2913" s="527"/>
      <c r="D2913" s="526" t="s">
        <v>725</v>
      </c>
      <c r="E2913" s="527">
        <v>201503</v>
      </c>
      <c r="F2913" s="528">
        <v>296.35000000000002</v>
      </c>
      <c r="G2913" s="526">
        <v>7</v>
      </c>
      <c r="H2913" s="526">
        <v>4.3582999999999998E-3</v>
      </c>
      <c r="I2913" s="528">
        <v>9.0399999999999991</v>
      </c>
      <c r="J2913" s="528">
        <v>15.5</v>
      </c>
    </row>
    <row r="2914" spans="1:10" s="506" customFormat="1">
      <c r="A2914" s="526" t="s">
        <v>418</v>
      </c>
      <c r="B2914" s="527" t="s">
        <v>724</v>
      </c>
      <c r="C2914" s="527"/>
      <c r="D2914" s="526" t="s">
        <v>725</v>
      </c>
      <c r="E2914" s="527">
        <v>201504</v>
      </c>
      <c r="F2914" s="528">
        <v>-625.76</v>
      </c>
      <c r="G2914" s="526">
        <v>6</v>
      </c>
      <c r="H2914" s="526">
        <v>4.3582999999999998E-3</v>
      </c>
      <c r="I2914" s="528">
        <v>-16.36</v>
      </c>
      <c r="J2914" s="528">
        <v>-32.729999999999997</v>
      </c>
    </row>
    <row r="2915" spans="1:10" s="506" customFormat="1">
      <c r="A2915" s="526" t="s">
        <v>418</v>
      </c>
      <c r="B2915" s="527" t="s">
        <v>724</v>
      </c>
      <c r="C2915" s="527"/>
      <c r="D2915" s="526" t="s">
        <v>725</v>
      </c>
      <c r="E2915" s="527">
        <v>201505</v>
      </c>
      <c r="F2915" s="528">
        <v>-23.11</v>
      </c>
      <c r="G2915" s="526">
        <v>5</v>
      </c>
      <c r="H2915" s="526">
        <v>4.3582999999999998E-3</v>
      </c>
      <c r="I2915" s="528">
        <v>-0.5</v>
      </c>
      <c r="J2915" s="528">
        <v>-1.21</v>
      </c>
    </row>
    <row r="2916" spans="1:10" s="506" customFormat="1">
      <c r="A2916" s="526" t="s">
        <v>418</v>
      </c>
      <c r="B2916" s="527" t="s">
        <v>724</v>
      </c>
      <c r="C2916" s="527"/>
      <c r="D2916" s="526" t="s">
        <v>725</v>
      </c>
      <c r="E2916" s="527">
        <v>201506</v>
      </c>
      <c r="F2916" s="528">
        <v>18.46</v>
      </c>
      <c r="G2916" s="526">
        <v>4</v>
      </c>
      <c r="H2916" s="526">
        <v>4.3582999999999998E-3</v>
      </c>
      <c r="I2916" s="528">
        <v>0.32</v>
      </c>
      <c r="J2916" s="528">
        <v>0.97</v>
      </c>
    </row>
    <row r="2917" spans="1:10" s="506" customFormat="1">
      <c r="A2917" s="526" t="s">
        <v>418</v>
      </c>
      <c r="B2917" s="527" t="s">
        <v>792</v>
      </c>
      <c r="C2917" s="527"/>
      <c r="D2917" s="526" t="s">
        <v>793</v>
      </c>
      <c r="E2917" s="527">
        <v>201506</v>
      </c>
      <c r="F2917" s="528">
        <v>14185.17</v>
      </c>
      <c r="G2917" s="526">
        <v>4</v>
      </c>
      <c r="H2917" s="526">
        <v>4.3582999999999998E-3</v>
      </c>
      <c r="I2917" s="528">
        <v>247.29</v>
      </c>
      <c r="J2917" s="528">
        <v>741.88</v>
      </c>
    </row>
    <row r="2918" spans="1:10" s="506" customFormat="1">
      <c r="A2918" s="526" t="s">
        <v>418</v>
      </c>
      <c r="B2918" s="527" t="s">
        <v>735</v>
      </c>
      <c r="C2918" s="527"/>
      <c r="D2918" s="526" t="s">
        <v>811</v>
      </c>
      <c r="E2918" s="527">
        <v>201506</v>
      </c>
      <c r="F2918" s="528">
        <v>-0.05</v>
      </c>
      <c r="G2918" s="526">
        <v>4</v>
      </c>
      <c r="H2918" s="526">
        <v>4.3582999999999998E-3</v>
      </c>
      <c r="I2918" s="528">
        <v>0</v>
      </c>
      <c r="J2918" s="528">
        <v>0</v>
      </c>
    </row>
    <row r="2919" spans="1:10" s="506" customFormat="1">
      <c r="A2919" s="526" t="s">
        <v>418</v>
      </c>
      <c r="B2919" s="527" t="s">
        <v>410</v>
      </c>
      <c r="C2919" s="527"/>
      <c r="D2919" s="526" t="s">
        <v>411</v>
      </c>
      <c r="E2919" s="527">
        <v>201507</v>
      </c>
      <c r="F2919" s="528">
        <v>98670.14</v>
      </c>
      <c r="G2919" s="526">
        <v>3</v>
      </c>
      <c r="H2919" s="529">
        <v>4.3582999999999998E-3</v>
      </c>
      <c r="I2919" s="528">
        <v>1290.0999999999999</v>
      </c>
      <c r="J2919" s="528">
        <v>5160.41</v>
      </c>
    </row>
    <row r="2920" spans="1:10" s="506" customFormat="1">
      <c r="A2920" s="526" t="s">
        <v>418</v>
      </c>
      <c r="B2920" s="527" t="s">
        <v>412</v>
      </c>
      <c r="C2920" s="527"/>
      <c r="D2920" s="526" t="s">
        <v>413</v>
      </c>
      <c r="E2920" s="527">
        <v>201507</v>
      </c>
      <c r="F2920" s="528">
        <v>-157.91999999999999</v>
      </c>
      <c r="G2920" s="526">
        <v>3</v>
      </c>
      <c r="H2920" s="529">
        <v>4.3582999999999998E-3</v>
      </c>
      <c r="I2920" s="528">
        <v>-2.06</v>
      </c>
      <c r="J2920" s="528">
        <v>-8.26</v>
      </c>
    </row>
    <row r="2921" spans="1:10" s="506" customFormat="1">
      <c r="A2921" s="526" t="s">
        <v>418</v>
      </c>
      <c r="B2921" s="527" t="s">
        <v>419</v>
      </c>
      <c r="C2921" s="527"/>
      <c r="D2921" s="526" t="s">
        <v>420</v>
      </c>
      <c r="E2921" s="527">
        <v>201507</v>
      </c>
      <c r="F2921" s="528">
        <v>4583.66</v>
      </c>
      <c r="G2921" s="526">
        <v>3</v>
      </c>
      <c r="H2921" s="529">
        <v>4.3582999999999998E-3</v>
      </c>
      <c r="I2921" s="528">
        <v>59.93</v>
      </c>
      <c r="J2921" s="528">
        <v>239.72</v>
      </c>
    </row>
    <row r="2922" spans="1:10" s="506" customFormat="1">
      <c r="A2922" s="526" t="s">
        <v>418</v>
      </c>
      <c r="B2922" s="527" t="s">
        <v>770</v>
      </c>
      <c r="C2922" s="527"/>
      <c r="D2922" s="526" t="s">
        <v>771</v>
      </c>
      <c r="E2922" s="527">
        <v>201507</v>
      </c>
      <c r="F2922" s="528">
        <v>-309.52999999999997</v>
      </c>
      <c r="G2922" s="526">
        <v>3</v>
      </c>
      <c r="H2922" s="529">
        <v>4.3582999999999998E-3</v>
      </c>
      <c r="I2922" s="528">
        <v>-4.05</v>
      </c>
      <c r="J2922" s="528">
        <v>-16.190000000000001</v>
      </c>
    </row>
    <row r="2923" spans="1:10" s="506" customFormat="1">
      <c r="A2923" s="526" t="s">
        <v>418</v>
      </c>
      <c r="B2923" s="527" t="s">
        <v>414</v>
      </c>
      <c r="C2923" s="527"/>
      <c r="D2923" s="526" t="s">
        <v>415</v>
      </c>
      <c r="E2923" s="527">
        <v>201507</v>
      </c>
      <c r="F2923" s="528">
        <v>22054.47</v>
      </c>
      <c r="G2923" s="526">
        <v>3</v>
      </c>
      <c r="H2923" s="529">
        <v>4.3582999999999998E-3</v>
      </c>
      <c r="I2923" s="528">
        <v>288.36</v>
      </c>
      <c r="J2923" s="528">
        <v>1153.44</v>
      </c>
    </row>
    <row r="2924" spans="1:10" s="506" customFormat="1">
      <c r="A2924" s="526" t="s">
        <v>418</v>
      </c>
      <c r="B2924" s="527" t="s">
        <v>416</v>
      </c>
      <c r="C2924" s="527"/>
      <c r="D2924" s="526" t="s">
        <v>417</v>
      </c>
      <c r="E2924" s="527">
        <v>201507</v>
      </c>
      <c r="F2924" s="528">
        <v>12575.95</v>
      </c>
      <c r="G2924" s="526">
        <v>3</v>
      </c>
      <c r="H2924" s="529">
        <v>4.3582999999999998E-3</v>
      </c>
      <c r="I2924" s="528">
        <v>164.43</v>
      </c>
      <c r="J2924" s="528">
        <v>657.72</v>
      </c>
    </row>
    <row r="2925" spans="1:10" s="506" customFormat="1">
      <c r="A2925" s="526" t="s">
        <v>418</v>
      </c>
      <c r="B2925" s="527" t="s">
        <v>509</v>
      </c>
      <c r="C2925" s="527"/>
      <c r="D2925" s="526" t="s">
        <v>510</v>
      </c>
      <c r="E2925" s="527">
        <v>201507</v>
      </c>
      <c r="F2925" s="528">
        <v>-0.05</v>
      </c>
      <c r="G2925" s="526">
        <v>3</v>
      </c>
      <c r="H2925" s="529">
        <v>4.3582999999999998E-3</v>
      </c>
      <c r="I2925" s="528">
        <v>0</v>
      </c>
      <c r="J2925" s="528">
        <v>0</v>
      </c>
    </row>
    <row r="2926" spans="1:10" s="506" customFormat="1">
      <c r="A2926" s="526" t="s">
        <v>418</v>
      </c>
      <c r="B2926" s="527" t="s">
        <v>735</v>
      </c>
      <c r="C2926" s="527"/>
      <c r="D2926" s="526" t="s">
        <v>811</v>
      </c>
      <c r="E2926" s="527">
        <v>201507</v>
      </c>
      <c r="F2926" s="528">
        <v>-16.100000000000001</v>
      </c>
      <c r="G2926" s="526">
        <v>3</v>
      </c>
      <c r="H2926" s="529">
        <v>4.3582999999999998E-3</v>
      </c>
      <c r="I2926" s="528">
        <v>-0.21</v>
      </c>
      <c r="J2926" s="528">
        <v>-0.84</v>
      </c>
    </row>
    <row r="2927" spans="1:10" s="506" customFormat="1">
      <c r="A2927" s="526" t="s">
        <v>418</v>
      </c>
      <c r="B2927" s="527" t="s">
        <v>724</v>
      </c>
      <c r="C2927" s="527"/>
      <c r="D2927" s="526" t="s">
        <v>725</v>
      </c>
      <c r="E2927" s="527">
        <v>201507</v>
      </c>
      <c r="F2927" s="528">
        <v>-39.93</v>
      </c>
      <c r="G2927" s="526">
        <v>3</v>
      </c>
      <c r="H2927" s="529">
        <v>4.3582999999999998E-3</v>
      </c>
      <c r="I2927" s="528">
        <v>-0.52</v>
      </c>
      <c r="J2927" s="528">
        <v>-2.09</v>
      </c>
    </row>
    <row r="2928" spans="1:10" s="506" customFormat="1">
      <c r="A2928" s="526" t="s">
        <v>418</v>
      </c>
      <c r="B2928" s="527" t="s">
        <v>792</v>
      </c>
      <c r="C2928" s="527"/>
      <c r="D2928" s="526" t="s">
        <v>793</v>
      </c>
      <c r="E2928" s="527">
        <v>201507</v>
      </c>
      <c r="F2928" s="528">
        <v>-85.43</v>
      </c>
      <c r="G2928" s="526">
        <v>3</v>
      </c>
      <c r="H2928" s="529">
        <v>4.3582999999999998E-3</v>
      </c>
      <c r="I2928" s="528">
        <v>-1.1200000000000001</v>
      </c>
      <c r="J2928" s="528">
        <v>-4.47</v>
      </c>
    </row>
    <row r="2929" spans="1:17">
      <c r="A2929" s="526" t="s">
        <v>418</v>
      </c>
      <c r="B2929" s="527" t="s">
        <v>410</v>
      </c>
      <c r="C2929" s="527"/>
      <c r="D2929" s="526" t="s">
        <v>411</v>
      </c>
      <c r="E2929" s="527">
        <v>201508</v>
      </c>
      <c r="F2929" s="528">
        <v>103205.4</v>
      </c>
      <c r="G2929" s="526">
        <v>2</v>
      </c>
      <c r="H2929" s="526">
        <v>4.3582999999999998E-3</v>
      </c>
      <c r="I2929" s="528">
        <v>899.6</v>
      </c>
      <c r="J2929" s="528">
        <v>5397.6</v>
      </c>
    </row>
    <row r="2930" spans="1:17">
      <c r="A2930" s="526" t="s">
        <v>418</v>
      </c>
      <c r="B2930" s="527" t="s">
        <v>412</v>
      </c>
      <c r="C2930" s="527"/>
      <c r="D2930" s="526" t="s">
        <v>413</v>
      </c>
      <c r="E2930" s="527">
        <v>201508</v>
      </c>
      <c r="F2930" s="528">
        <v>-454</v>
      </c>
      <c r="G2930" s="526">
        <v>2</v>
      </c>
      <c r="H2930" s="526">
        <v>4.3582999999999998E-3</v>
      </c>
      <c r="I2930" s="528">
        <v>-3.96</v>
      </c>
      <c r="J2930" s="528">
        <v>-23.74</v>
      </c>
    </row>
    <row r="2931" spans="1:17">
      <c r="A2931" s="526" t="s">
        <v>418</v>
      </c>
      <c r="B2931" s="527" t="s">
        <v>419</v>
      </c>
      <c r="C2931" s="527"/>
      <c r="D2931" s="526" t="s">
        <v>420</v>
      </c>
      <c r="E2931" s="527">
        <v>201508</v>
      </c>
      <c r="F2931" s="528">
        <v>4235.17</v>
      </c>
      <c r="G2931" s="526">
        <v>2</v>
      </c>
      <c r="H2931" s="526">
        <v>4.3582999999999998E-3</v>
      </c>
      <c r="I2931" s="528">
        <v>36.92</v>
      </c>
      <c r="J2931" s="528">
        <v>221.5</v>
      </c>
    </row>
    <row r="2932" spans="1:17">
      <c r="A2932" s="526" t="s">
        <v>418</v>
      </c>
      <c r="B2932" s="527" t="s">
        <v>770</v>
      </c>
      <c r="C2932" s="527"/>
      <c r="D2932" s="526" t="s">
        <v>771</v>
      </c>
      <c r="E2932" s="527">
        <v>201508</v>
      </c>
      <c r="F2932" s="528">
        <v>-180.11</v>
      </c>
      <c r="G2932" s="526">
        <v>2</v>
      </c>
      <c r="H2932" s="526">
        <v>4.3582999999999998E-3</v>
      </c>
      <c r="I2932" s="528">
        <v>-1.57</v>
      </c>
      <c r="J2932" s="528">
        <v>-9.42</v>
      </c>
    </row>
    <row r="2933" spans="1:17">
      <c r="A2933" s="526" t="s">
        <v>418</v>
      </c>
      <c r="B2933" s="527" t="s">
        <v>414</v>
      </c>
      <c r="C2933" s="527"/>
      <c r="D2933" s="526" t="s">
        <v>415</v>
      </c>
      <c r="E2933" s="527">
        <v>201508</v>
      </c>
      <c r="F2933" s="528">
        <v>-6075.65</v>
      </c>
      <c r="G2933" s="526">
        <v>2</v>
      </c>
      <c r="H2933" s="526">
        <v>4.3582999999999998E-3</v>
      </c>
      <c r="I2933" s="528">
        <v>-52.96</v>
      </c>
      <c r="J2933" s="528">
        <v>-317.75</v>
      </c>
      <c r="K2933" s="103"/>
      <c r="Q2933" s="101">
        <f>IF(E2933&lt;=$Q$1,$S$5,#REF!)</f>
        <v>2015</v>
      </c>
    </row>
    <row r="2934" spans="1:17">
      <c r="A2934" s="526" t="s">
        <v>418</v>
      </c>
      <c r="B2934" s="527" t="s">
        <v>416</v>
      </c>
      <c r="C2934" s="527"/>
      <c r="D2934" s="526" t="s">
        <v>417</v>
      </c>
      <c r="E2934" s="527">
        <v>201508</v>
      </c>
      <c r="F2934" s="528">
        <v>28964.82</v>
      </c>
      <c r="G2934" s="526">
        <v>2</v>
      </c>
      <c r="H2934" s="526">
        <v>4.3582999999999998E-3</v>
      </c>
      <c r="I2934" s="528">
        <v>252.47</v>
      </c>
      <c r="J2934" s="528">
        <v>1514.85</v>
      </c>
      <c r="K2934" s="103"/>
      <c r="Q2934" s="101">
        <f>IF(E2934&lt;=$Q$1,$S$5,#REF!)</f>
        <v>2015</v>
      </c>
    </row>
    <row r="2935" spans="1:17">
      <c r="A2935" s="526" t="s">
        <v>418</v>
      </c>
      <c r="B2935" s="527" t="s">
        <v>735</v>
      </c>
      <c r="C2935" s="527"/>
      <c r="D2935" s="526" t="s">
        <v>811</v>
      </c>
      <c r="E2935" s="527">
        <v>201508</v>
      </c>
      <c r="F2935" s="528">
        <v>-13.44</v>
      </c>
      <c r="G2935" s="526">
        <v>2</v>
      </c>
      <c r="H2935" s="526">
        <v>4.3582999999999998E-3</v>
      </c>
      <c r="I2935" s="528">
        <v>-0.12</v>
      </c>
      <c r="J2935" s="528">
        <v>-0.7</v>
      </c>
      <c r="K2935" s="103"/>
      <c r="Q2935" s="101">
        <f>IF(E2935&lt;=$Q$1,$S$5,#REF!)</f>
        <v>2015</v>
      </c>
    </row>
    <row r="2936" spans="1:17">
      <c r="A2936" s="526" t="s">
        <v>418</v>
      </c>
      <c r="B2936" s="527" t="s">
        <v>724</v>
      </c>
      <c r="C2936" s="527"/>
      <c r="D2936" s="526" t="s">
        <v>725</v>
      </c>
      <c r="E2936" s="527">
        <v>201508</v>
      </c>
      <c r="F2936" s="528">
        <v>-97.44</v>
      </c>
      <c r="G2936" s="526">
        <v>2</v>
      </c>
      <c r="H2936" s="526">
        <v>4.3582999999999998E-3</v>
      </c>
      <c r="I2936" s="528">
        <v>-0.85</v>
      </c>
      <c r="J2936" s="528">
        <v>-5.0999999999999996</v>
      </c>
      <c r="K2936" s="103"/>
      <c r="Q2936" s="101">
        <f>IF(E2936&lt;=$Q$1,$S$5,#REF!)</f>
        <v>2015</v>
      </c>
    </row>
    <row r="2937" spans="1:17">
      <c r="A2937" s="526" t="s">
        <v>418</v>
      </c>
      <c r="B2937" s="527" t="s">
        <v>792</v>
      </c>
      <c r="C2937" s="527"/>
      <c r="D2937" s="526" t="s">
        <v>793</v>
      </c>
      <c r="E2937" s="527">
        <v>201508</v>
      </c>
      <c r="F2937" s="528">
        <v>1050.21</v>
      </c>
      <c r="G2937" s="526">
        <v>2</v>
      </c>
      <c r="H2937" s="526">
        <v>4.3582999999999998E-3</v>
      </c>
      <c r="I2937" s="528">
        <v>9.15</v>
      </c>
      <c r="J2937" s="528">
        <v>54.93</v>
      </c>
      <c r="K2937" s="103"/>
      <c r="Q2937" s="101">
        <f>IF(E2937&lt;=$Q$1,$S$5,#REF!)</f>
        <v>2015</v>
      </c>
    </row>
    <row r="2938" spans="1:17">
      <c r="A2938" s="521"/>
      <c r="B2938" s="521"/>
      <c r="C2938" s="521"/>
      <c r="D2938" s="520"/>
      <c r="E2938" s="524"/>
      <c r="F2938" s="525"/>
      <c r="G2938" s="520"/>
      <c r="H2938" s="520"/>
      <c r="I2938" s="522"/>
      <c r="J2938" s="523"/>
      <c r="K2938" s="103"/>
      <c r="Q2938" s="101">
        <f>IF(E2938&lt;=$Q$1,$S$5,#REF!)</f>
        <v>2015</v>
      </c>
    </row>
    <row r="2939" spans="1:17" s="670" customFormat="1">
      <c r="A2939" s="686" t="s">
        <v>418</v>
      </c>
      <c r="B2939" s="686" t="s">
        <v>410</v>
      </c>
      <c r="C2939" s="686"/>
      <c r="D2939" s="687" t="s">
        <v>411</v>
      </c>
      <c r="E2939" s="690">
        <v>201501</v>
      </c>
      <c r="F2939" s="684">
        <v>9255.69</v>
      </c>
      <c r="G2939" s="687">
        <v>4</v>
      </c>
      <c r="H2939" s="687">
        <v>4.3582999999999998E-3</v>
      </c>
      <c r="I2939" s="688">
        <v>161.356294908</v>
      </c>
      <c r="J2939" s="689">
        <v>484.06888472399999</v>
      </c>
    </row>
    <row r="2940" spans="1:17" s="670" customFormat="1">
      <c r="A2940" s="686" t="s">
        <v>418</v>
      </c>
      <c r="B2940" s="686" t="s">
        <v>412</v>
      </c>
      <c r="C2940" s="686"/>
      <c r="D2940" s="687" t="s">
        <v>413</v>
      </c>
      <c r="E2940" s="690">
        <v>201501</v>
      </c>
      <c r="F2940" s="684">
        <v>3179.52</v>
      </c>
      <c r="G2940" s="687">
        <v>4</v>
      </c>
      <c r="H2940" s="687">
        <v>4.3582999999999998E-3</v>
      </c>
      <c r="I2940" s="688">
        <v>55.429208064000001</v>
      </c>
      <c r="J2940" s="689">
        <v>166.28762419200001</v>
      </c>
    </row>
    <row r="2941" spans="1:17" s="670" customFormat="1">
      <c r="A2941" s="686" t="s">
        <v>418</v>
      </c>
      <c r="B2941" s="686" t="s">
        <v>419</v>
      </c>
      <c r="C2941" s="686"/>
      <c r="D2941" s="687" t="s">
        <v>420</v>
      </c>
      <c r="E2941" s="690">
        <v>201501</v>
      </c>
      <c r="F2941" s="684">
        <v>763.99</v>
      </c>
      <c r="G2941" s="687">
        <v>4</v>
      </c>
      <c r="H2941" s="687">
        <v>4.3582999999999998E-3</v>
      </c>
      <c r="I2941" s="688">
        <v>13.318790468</v>
      </c>
      <c r="J2941" s="689">
        <v>39.956371403999995</v>
      </c>
    </row>
    <row r="2942" spans="1:17" s="670" customFormat="1">
      <c r="A2942" s="686" t="s">
        <v>418</v>
      </c>
      <c r="B2942" s="686" t="s">
        <v>414</v>
      </c>
      <c r="C2942" s="686"/>
      <c r="D2942" s="687" t="s">
        <v>415</v>
      </c>
      <c r="E2942" s="690">
        <v>201501</v>
      </c>
      <c r="F2942" s="684">
        <v>2590.2199999999998</v>
      </c>
      <c r="G2942" s="687">
        <v>4</v>
      </c>
      <c r="H2942" s="687">
        <v>4.3582999999999998E-3</v>
      </c>
      <c r="I2942" s="688">
        <v>45.155823303999995</v>
      </c>
      <c r="J2942" s="689">
        <v>135.46746991199998</v>
      </c>
    </row>
    <row r="2943" spans="1:17" s="670" customFormat="1">
      <c r="A2943" s="686" t="s">
        <v>418</v>
      </c>
      <c r="B2943" s="686" t="s">
        <v>416</v>
      </c>
      <c r="C2943" s="686"/>
      <c r="D2943" s="687" t="s">
        <v>417</v>
      </c>
      <c r="E2943" s="690">
        <v>201501</v>
      </c>
      <c r="F2943" s="684">
        <v>6306.77</v>
      </c>
      <c r="G2943" s="687">
        <v>4</v>
      </c>
      <c r="H2943" s="687">
        <v>4.3582999999999998E-3</v>
      </c>
      <c r="I2943" s="688">
        <v>109.947182764</v>
      </c>
      <c r="J2943" s="689">
        <v>329.84154829200003</v>
      </c>
    </row>
    <row r="2944" spans="1:17" s="670" customFormat="1">
      <c r="A2944" s="686" t="s">
        <v>418</v>
      </c>
      <c r="B2944" s="686" t="s">
        <v>503</v>
      </c>
      <c r="C2944" s="686"/>
      <c r="D2944" s="687" t="s">
        <v>504</v>
      </c>
      <c r="E2944" s="690">
        <v>201501</v>
      </c>
      <c r="F2944" s="684">
        <v>0.04</v>
      </c>
      <c r="G2944" s="687">
        <v>4</v>
      </c>
      <c r="H2944" s="687">
        <v>4.3582999999999998E-3</v>
      </c>
      <c r="I2944" s="688">
        <v>6.9732799999999999E-4</v>
      </c>
      <c r="J2944" s="689">
        <v>2.0919839999999999E-3</v>
      </c>
    </row>
    <row r="2945" spans="1:17" s="670" customFormat="1">
      <c r="A2945" s="686" t="s">
        <v>418</v>
      </c>
      <c r="B2945" s="686" t="s">
        <v>509</v>
      </c>
      <c r="C2945" s="686"/>
      <c r="D2945" s="687" t="s">
        <v>510</v>
      </c>
      <c r="E2945" s="690">
        <v>201501</v>
      </c>
      <c r="F2945" s="684">
        <v>2.91</v>
      </c>
      <c r="G2945" s="687">
        <v>4</v>
      </c>
      <c r="H2945" s="687">
        <v>4.3582999999999998E-3</v>
      </c>
      <c r="I2945" s="688">
        <v>5.0730612000000001E-2</v>
      </c>
      <c r="J2945" s="689">
        <v>0.152191836</v>
      </c>
    </row>
    <row r="2946" spans="1:17" s="670" customFormat="1">
      <c r="A2946" s="686" t="s">
        <v>418</v>
      </c>
      <c r="B2946" s="686" t="s">
        <v>724</v>
      </c>
      <c r="C2946" s="686"/>
      <c r="D2946" s="687" t="s">
        <v>725</v>
      </c>
      <c r="E2946" s="690">
        <v>201501</v>
      </c>
      <c r="F2946" s="684">
        <v>7603.57</v>
      </c>
      <c r="G2946" s="687">
        <v>4</v>
      </c>
      <c r="H2946" s="687">
        <v>4.3582999999999998E-3</v>
      </c>
      <c r="I2946" s="688">
        <v>132.55455652399999</v>
      </c>
      <c r="J2946" s="689">
        <v>397.663669572</v>
      </c>
    </row>
    <row r="2947" spans="1:17" s="670" customFormat="1">
      <c r="A2947" s="686" t="s">
        <v>418</v>
      </c>
      <c r="B2947" s="686" t="s">
        <v>410</v>
      </c>
      <c r="C2947" s="686"/>
      <c r="D2947" s="687" t="s">
        <v>411</v>
      </c>
      <c r="E2947" s="690">
        <v>201502</v>
      </c>
      <c r="F2947" s="684">
        <v>6963.68</v>
      </c>
      <c r="G2947" s="687">
        <v>3</v>
      </c>
      <c r="H2947" s="687">
        <v>4.3582999999999998E-3</v>
      </c>
      <c r="I2947" s="688">
        <v>91.049419631999996</v>
      </c>
      <c r="J2947" s="689">
        <v>364.19767852799998</v>
      </c>
    </row>
    <row r="2948" spans="1:17" s="670" customFormat="1">
      <c r="A2948" s="686" t="s">
        <v>418</v>
      </c>
      <c r="B2948" s="686" t="s">
        <v>412</v>
      </c>
      <c r="C2948" s="686"/>
      <c r="D2948" s="687" t="s">
        <v>413</v>
      </c>
      <c r="E2948" s="690">
        <v>201502</v>
      </c>
      <c r="F2948" s="684">
        <v>-1512.83</v>
      </c>
      <c r="G2948" s="687">
        <v>3</v>
      </c>
      <c r="H2948" s="687">
        <v>4.3582999999999998E-3</v>
      </c>
      <c r="I2948" s="688">
        <v>-19.780100966999999</v>
      </c>
      <c r="J2948" s="689">
        <v>-79.120403867999997</v>
      </c>
    </row>
    <row r="2949" spans="1:17" s="670" customFormat="1">
      <c r="A2949" s="686" t="s">
        <v>418</v>
      </c>
      <c r="B2949" s="686" t="s">
        <v>419</v>
      </c>
      <c r="C2949" s="686"/>
      <c r="D2949" s="687" t="s">
        <v>420</v>
      </c>
      <c r="E2949" s="690">
        <v>201502</v>
      </c>
      <c r="F2949" s="684">
        <v>-15.23</v>
      </c>
      <c r="G2949" s="687">
        <v>3</v>
      </c>
      <c r="H2949" s="687">
        <v>4.3582999999999998E-3</v>
      </c>
      <c r="I2949" s="688">
        <v>-0.19913072699999998</v>
      </c>
      <c r="J2949" s="689">
        <v>-0.79652290800000003</v>
      </c>
    </row>
    <row r="2950" spans="1:17" s="670" customFormat="1">
      <c r="A2950" s="686" t="s">
        <v>418</v>
      </c>
      <c r="B2950" s="686" t="s">
        <v>770</v>
      </c>
      <c r="C2950" s="686"/>
      <c r="D2950" s="687" t="s">
        <v>771</v>
      </c>
      <c r="E2950" s="690">
        <v>201502</v>
      </c>
      <c r="F2950" s="684">
        <v>3538.27</v>
      </c>
      <c r="G2950" s="687">
        <v>3</v>
      </c>
      <c r="H2950" s="687">
        <v>4.3582999999999998E-3</v>
      </c>
      <c r="I2950" s="688">
        <v>46.262526422999997</v>
      </c>
      <c r="J2950" s="689">
        <v>185.05010569199999</v>
      </c>
    </row>
    <row r="2951" spans="1:17" s="670" customFormat="1">
      <c r="A2951" s="686" t="s">
        <v>418</v>
      </c>
      <c r="B2951" s="686" t="s">
        <v>414</v>
      </c>
      <c r="C2951" s="686"/>
      <c r="D2951" s="687" t="s">
        <v>415</v>
      </c>
      <c r="E2951" s="690">
        <v>201502</v>
      </c>
      <c r="F2951" s="684">
        <v>-732.22</v>
      </c>
      <c r="G2951" s="687">
        <v>3</v>
      </c>
      <c r="H2951" s="687">
        <v>4.3582999999999998E-3</v>
      </c>
      <c r="I2951" s="688">
        <v>-9.5737032779999982</v>
      </c>
      <c r="J2951" s="689">
        <v>-38.294813112</v>
      </c>
    </row>
    <row r="2952" spans="1:17" s="670" customFormat="1">
      <c r="A2952" s="686" t="s">
        <v>418</v>
      </c>
      <c r="B2952" s="686" t="s">
        <v>416</v>
      </c>
      <c r="C2952" s="686"/>
      <c r="D2952" s="687" t="s">
        <v>417</v>
      </c>
      <c r="E2952" s="690">
        <v>201502</v>
      </c>
      <c r="F2952" s="684">
        <v>-48672.76</v>
      </c>
      <c r="G2952" s="687">
        <v>3</v>
      </c>
      <c r="H2952" s="687">
        <v>4.3582999999999998E-3</v>
      </c>
      <c r="I2952" s="688">
        <v>-636.39146972399999</v>
      </c>
      <c r="J2952" s="689">
        <v>-2545.565878896</v>
      </c>
    </row>
    <row r="2953" spans="1:17" s="670" customFormat="1">
      <c r="A2953" s="686" t="s">
        <v>418</v>
      </c>
      <c r="B2953" s="686" t="s">
        <v>503</v>
      </c>
      <c r="C2953" s="686"/>
      <c r="D2953" s="687" t="s">
        <v>504</v>
      </c>
      <c r="E2953" s="690">
        <v>201502</v>
      </c>
      <c r="F2953" s="684">
        <v>-0.02</v>
      </c>
      <c r="G2953" s="687">
        <v>3</v>
      </c>
      <c r="H2953" s="687">
        <v>4.3582999999999998E-3</v>
      </c>
      <c r="I2953" s="688">
        <v>-2.6149799999999998E-4</v>
      </c>
      <c r="J2953" s="689">
        <v>-1.0459919999999999E-3</v>
      </c>
    </row>
    <row r="2954" spans="1:17" s="670" customFormat="1">
      <c r="A2954" s="686" t="s">
        <v>418</v>
      </c>
      <c r="B2954" s="686" t="s">
        <v>509</v>
      </c>
      <c r="C2954" s="686"/>
      <c r="D2954" s="687" t="s">
        <v>510</v>
      </c>
      <c r="E2954" s="690">
        <v>201502</v>
      </c>
      <c r="F2954" s="684">
        <v>-8.19</v>
      </c>
      <c r="G2954" s="687">
        <v>3</v>
      </c>
      <c r="H2954" s="687">
        <v>4.3582999999999998E-3</v>
      </c>
      <c r="I2954" s="688">
        <v>-0.10708343099999999</v>
      </c>
      <c r="J2954" s="689">
        <v>-0.42833372399999992</v>
      </c>
    </row>
    <row r="2955" spans="1:17" s="670" customFormat="1">
      <c r="A2955" s="686" t="s">
        <v>418</v>
      </c>
      <c r="B2955" s="686" t="s">
        <v>735</v>
      </c>
      <c r="C2955" s="686"/>
      <c r="D2955" s="687" t="s">
        <v>736</v>
      </c>
      <c r="E2955" s="690">
        <v>201502</v>
      </c>
      <c r="F2955" s="684">
        <v>5173.74</v>
      </c>
      <c r="G2955" s="687">
        <v>3</v>
      </c>
      <c r="H2955" s="687">
        <v>4.3582999999999998E-3</v>
      </c>
      <c r="I2955" s="688">
        <v>67.646133125999995</v>
      </c>
      <c r="J2955" s="689">
        <v>270.58453250399998</v>
      </c>
    </row>
    <row r="2956" spans="1:17" s="670" customFormat="1">
      <c r="A2956" s="686" t="s">
        <v>418</v>
      </c>
      <c r="B2956" s="686" t="s">
        <v>724</v>
      </c>
      <c r="C2956" s="686"/>
      <c r="D2956" s="687" t="s">
        <v>725</v>
      </c>
      <c r="E2956" s="690">
        <v>201502</v>
      </c>
      <c r="F2956" s="684">
        <v>-433.36</v>
      </c>
      <c r="G2956" s="687">
        <v>3</v>
      </c>
      <c r="H2956" s="687">
        <v>4.3582999999999998E-3</v>
      </c>
      <c r="I2956" s="688">
        <v>-5.6661386639999991</v>
      </c>
      <c r="J2956" s="689">
        <v>-22.664554656</v>
      </c>
    </row>
    <row r="2957" spans="1:17" s="670" customFormat="1">
      <c r="A2957" s="693" t="s">
        <v>418</v>
      </c>
      <c r="B2957" s="693">
        <v>699160</v>
      </c>
      <c r="C2957" s="693"/>
      <c r="D2957" s="692" t="s">
        <v>1270</v>
      </c>
      <c r="E2957" s="696">
        <v>201502</v>
      </c>
      <c r="F2957" s="697"/>
      <c r="G2957" s="692">
        <v>3</v>
      </c>
      <c r="H2957" s="692">
        <v>4.3582999999999998E-3</v>
      </c>
      <c r="I2957" s="694">
        <v>0</v>
      </c>
      <c r="J2957" s="695">
        <v>0</v>
      </c>
    </row>
    <row r="2958" spans="1:17" s="670" customFormat="1">
      <c r="A2958" s="671"/>
      <c r="B2958" s="671"/>
      <c r="C2958" s="671"/>
      <c r="D2958" s="672"/>
      <c r="E2958" s="677"/>
      <c r="F2958" s="669"/>
      <c r="G2958" s="672"/>
      <c r="H2958" s="672"/>
      <c r="I2958" s="675"/>
      <c r="J2958" s="676"/>
    </row>
    <row r="2959" spans="1:17">
      <c r="A2959" s="108"/>
      <c r="B2959" s="108"/>
      <c r="C2959" s="108"/>
      <c r="D2959" s="126"/>
      <c r="E2959" s="159"/>
      <c r="F2959" s="82"/>
      <c r="G2959" s="126"/>
      <c r="H2959" s="126"/>
      <c r="I2959" s="157"/>
      <c r="J2959" s="158"/>
      <c r="Q2959" s="101">
        <f>IF(E2959&lt;=$Q$1,$S$5,#REF!)</f>
        <v>2015</v>
      </c>
    </row>
    <row r="2960" spans="1:17">
      <c r="A2960" s="114"/>
      <c r="B2960" s="114"/>
      <c r="C2960" s="114"/>
      <c r="D2960" s="114"/>
      <c r="E2960" s="164"/>
      <c r="F2960" s="129"/>
      <c r="G2960" s="166"/>
      <c r="H2960" s="121"/>
      <c r="I2960" s="129"/>
      <c r="J2960" s="129"/>
    </row>
    <row r="2961" spans="1:17" ht="13.5" thickBot="1">
      <c r="A2961" s="102"/>
      <c r="B2961" s="102"/>
      <c r="C2961" s="102"/>
      <c r="E2961" s="73" t="s">
        <v>107</v>
      </c>
      <c r="F2961" s="130">
        <f>SUM(F2857:F2960)</f>
        <v>947415.79999999981</v>
      </c>
      <c r="I2961" s="130">
        <f>SUM(I2857:I2960)</f>
        <v>19850.913474864006</v>
      </c>
      <c r="J2961" s="130">
        <f>SUM(J2857:J2960)</f>
        <v>49549.510615484003</v>
      </c>
    </row>
    <row r="2962" spans="1:17" ht="13.5" thickTop="1">
      <c r="A2962" s="102"/>
      <c r="B2962" s="102"/>
      <c r="C2962" s="102"/>
      <c r="F2962" s="123"/>
      <c r="I2962" s="123"/>
      <c r="J2962" s="123"/>
    </row>
    <row r="2963" spans="1:17">
      <c r="A2963" s="88" t="s">
        <v>354</v>
      </c>
      <c r="B2963" s="102"/>
      <c r="C2963" s="102"/>
      <c r="F2963" s="123"/>
    </row>
    <row r="2964" spans="1:17">
      <c r="A2964" s="102"/>
      <c r="B2964" s="102"/>
      <c r="C2964" s="102"/>
      <c r="F2964" s="123"/>
    </row>
    <row r="2965" spans="1:17">
      <c r="A2965" s="81" t="s">
        <v>86</v>
      </c>
      <c r="B2965" s="81" t="s">
        <v>87</v>
      </c>
      <c r="C2965" s="81" t="s">
        <v>88</v>
      </c>
      <c r="D2965" s="81"/>
      <c r="E2965" s="146" t="s">
        <v>89</v>
      </c>
      <c r="F2965" s="90" t="s">
        <v>90</v>
      </c>
      <c r="G2965" s="147"/>
      <c r="H2965" s="81" t="s">
        <v>91</v>
      </c>
      <c r="I2965" s="81" t="s">
        <v>92</v>
      </c>
      <c r="J2965" s="81" t="s">
        <v>106</v>
      </c>
    </row>
    <row r="2966" spans="1:17">
      <c r="A2966" s="86" t="s">
        <v>94</v>
      </c>
      <c r="B2966" s="86" t="s">
        <v>95</v>
      </c>
      <c r="C2966" s="86" t="s">
        <v>96</v>
      </c>
      <c r="D2966" s="86" t="s">
        <v>97</v>
      </c>
      <c r="E2966" s="148" t="s">
        <v>98</v>
      </c>
      <c r="F2966" s="92" t="s">
        <v>99</v>
      </c>
      <c r="G2966" s="149" t="s">
        <v>100</v>
      </c>
      <c r="H2966" s="86" t="s">
        <v>101</v>
      </c>
      <c r="I2966" s="86" t="s">
        <v>93</v>
      </c>
      <c r="J2966" s="86" t="s">
        <v>102</v>
      </c>
    </row>
    <row r="2967" spans="1:17">
      <c r="A2967" s="333" t="s">
        <v>355</v>
      </c>
      <c r="B2967" s="334" t="s">
        <v>1240</v>
      </c>
      <c r="C2967" s="334"/>
      <c r="D2967" s="333" t="s">
        <v>1241</v>
      </c>
      <c r="E2967" s="334">
        <v>201509</v>
      </c>
      <c r="F2967" s="335">
        <v>2847.96</v>
      </c>
      <c r="G2967" s="333">
        <f t="shared" ref="G2967:G3030" si="86">VLOOKUP(E2967,$N$6:$O$35,2,FALSE)</f>
        <v>7</v>
      </c>
      <c r="H2967" s="382">
        <v>3.1250000000000002E-3</v>
      </c>
      <c r="I2967" s="335">
        <f t="shared" ref="I2967:I3030" si="87">ROUND(F2967*G2967*H2967,2)</f>
        <v>62.3</v>
      </c>
      <c r="J2967" s="335">
        <f t="shared" ref="J2967:J3030" si="88">ROUND(F2967*H2967*12,2)</f>
        <v>106.8</v>
      </c>
      <c r="Q2967" s="101">
        <f>IF(E2967&lt;=$Q$1,$S$5,#REF!)</f>
        <v>2015</v>
      </c>
    </row>
    <row r="2968" spans="1:17">
      <c r="A2968" s="333" t="s">
        <v>355</v>
      </c>
      <c r="B2968" s="334" t="s">
        <v>897</v>
      </c>
      <c r="C2968" s="334"/>
      <c r="D2968" s="333" t="s">
        <v>898</v>
      </c>
      <c r="E2968" s="334">
        <v>201509</v>
      </c>
      <c r="F2968" s="335">
        <v>38.1</v>
      </c>
      <c r="G2968" s="333">
        <f t="shared" si="86"/>
        <v>7</v>
      </c>
      <c r="H2968" s="382">
        <v>3.1250000000000002E-3</v>
      </c>
      <c r="I2968" s="335">
        <f t="shared" si="87"/>
        <v>0.83</v>
      </c>
      <c r="J2968" s="335">
        <f t="shared" si="88"/>
        <v>1.43</v>
      </c>
    </row>
    <row r="2969" spans="1:17">
      <c r="A2969" s="333" t="s">
        <v>355</v>
      </c>
      <c r="B2969" s="334" t="s">
        <v>356</v>
      </c>
      <c r="C2969" s="334"/>
      <c r="D2969" s="333" t="s">
        <v>357</v>
      </c>
      <c r="E2969" s="334">
        <v>201509</v>
      </c>
      <c r="F2969" s="335">
        <v>1015583.28</v>
      </c>
      <c r="G2969" s="333">
        <f t="shared" si="86"/>
        <v>7</v>
      </c>
      <c r="H2969" s="382">
        <v>3.1250000000000002E-3</v>
      </c>
      <c r="I2969" s="335">
        <f t="shared" si="87"/>
        <v>22215.88</v>
      </c>
      <c r="J2969" s="335">
        <f t="shared" si="88"/>
        <v>38084.370000000003</v>
      </c>
    </row>
    <row r="2970" spans="1:17">
      <c r="A2970" s="402" t="s">
        <v>355</v>
      </c>
      <c r="B2970" s="334" t="s">
        <v>356</v>
      </c>
      <c r="C2970" s="334"/>
      <c r="D2970" s="402" t="s">
        <v>357</v>
      </c>
      <c r="E2970" s="334">
        <v>201510</v>
      </c>
      <c r="F2970" s="453">
        <v>819355.35</v>
      </c>
      <c r="G2970" s="333">
        <f t="shared" si="86"/>
        <v>6</v>
      </c>
      <c r="H2970" s="382">
        <v>3.1250000000000002E-3</v>
      </c>
      <c r="I2970" s="335">
        <f t="shared" si="87"/>
        <v>15362.91</v>
      </c>
      <c r="J2970" s="335">
        <f t="shared" si="88"/>
        <v>30725.83</v>
      </c>
    </row>
    <row r="2971" spans="1:17">
      <c r="A2971" s="333" t="s">
        <v>355</v>
      </c>
      <c r="B2971" s="334" t="s">
        <v>356</v>
      </c>
      <c r="C2971" s="334"/>
      <c r="D2971" s="402" t="s">
        <v>357</v>
      </c>
      <c r="E2971" s="334">
        <v>201511</v>
      </c>
      <c r="F2971" s="453">
        <v>699429.55</v>
      </c>
      <c r="G2971" s="333">
        <f t="shared" si="86"/>
        <v>5</v>
      </c>
      <c r="H2971" s="382">
        <v>3.1250000000000002E-3</v>
      </c>
      <c r="I2971" s="335">
        <f t="shared" si="87"/>
        <v>10928.59</v>
      </c>
      <c r="J2971" s="335">
        <f t="shared" si="88"/>
        <v>26228.61</v>
      </c>
    </row>
    <row r="2972" spans="1:17">
      <c r="A2972" s="333" t="s">
        <v>355</v>
      </c>
      <c r="B2972" s="334" t="s">
        <v>356</v>
      </c>
      <c r="C2972" s="334"/>
      <c r="D2972" s="333" t="s">
        <v>357</v>
      </c>
      <c r="E2972" s="334">
        <v>201512</v>
      </c>
      <c r="F2972" s="335">
        <v>778786.74</v>
      </c>
      <c r="G2972" s="333">
        <f t="shared" si="86"/>
        <v>4</v>
      </c>
      <c r="H2972" s="382">
        <v>3.1250000000000002E-3</v>
      </c>
      <c r="I2972" s="335">
        <f t="shared" si="87"/>
        <v>9734.83</v>
      </c>
      <c r="J2972" s="335">
        <f t="shared" si="88"/>
        <v>29204.5</v>
      </c>
    </row>
    <row r="2973" spans="1:17">
      <c r="A2973" s="333" t="s">
        <v>355</v>
      </c>
      <c r="B2973" s="334" t="s">
        <v>358</v>
      </c>
      <c r="C2973" s="334"/>
      <c r="D2973" s="333" t="s">
        <v>359</v>
      </c>
      <c r="E2973" s="334">
        <v>201509</v>
      </c>
      <c r="F2973" s="335">
        <v>-8796.56</v>
      </c>
      <c r="G2973" s="333">
        <f t="shared" si="86"/>
        <v>7</v>
      </c>
      <c r="H2973" s="382">
        <v>3.1250000000000002E-3</v>
      </c>
      <c r="I2973" s="335">
        <f t="shared" si="87"/>
        <v>-192.42</v>
      </c>
      <c r="J2973" s="335">
        <f t="shared" si="88"/>
        <v>-329.87</v>
      </c>
    </row>
    <row r="2974" spans="1:17">
      <c r="A2974" s="402" t="s">
        <v>355</v>
      </c>
      <c r="B2974" s="334" t="s">
        <v>358</v>
      </c>
      <c r="C2974" s="334"/>
      <c r="D2974" s="402" t="s">
        <v>359</v>
      </c>
      <c r="E2974" s="334">
        <v>201510</v>
      </c>
      <c r="F2974" s="453">
        <v>64389.29</v>
      </c>
      <c r="G2974" s="333">
        <f t="shared" si="86"/>
        <v>6</v>
      </c>
      <c r="H2974" s="382">
        <v>3.1250000000000002E-3</v>
      </c>
      <c r="I2974" s="335">
        <f t="shared" si="87"/>
        <v>1207.3</v>
      </c>
      <c r="J2974" s="335">
        <f t="shared" si="88"/>
        <v>2414.6</v>
      </c>
    </row>
    <row r="2975" spans="1:17">
      <c r="A2975" s="333" t="s">
        <v>355</v>
      </c>
      <c r="B2975" s="334" t="s">
        <v>358</v>
      </c>
      <c r="C2975" s="334"/>
      <c r="D2975" s="402" t="s">
        <v>359</v>
      </c>
      <c r="E2975" s="334">
        <v>201511</v>
      </c>
      <c r="F2975" s="453">
        <v>25419.91</v>
      </c>
      <c r="G2975" s="333">
        <f t="shared" si="86"/>
        <v>5</v>
      </c>
      <c r="H2975" s="382">
        <v>3.1250000000000002E-3</v>
      </c>
      <c r="I2975" s="335">
        <f t="shared" si="87"/>
        <v>397.19</v>
      </c>
      <c r="J2975" s="335">
        <f t="shared" si="88"/>
        <v>953.25</v>
      </c>
    </row>
    <row r="2976" spans="1:17">
      <c r="A2976" s="333" t="s">
        <v>355</v>
      </c>
      <c r="B2976" s="334" t="s">
        <v>358</v>
      </c>
      <c r="C2976" s="334"/>
      <c r="D2976" s="333" t="s">
        <v>359</v>
      </c>
      <c r="E2976" s="334">
        <v>201512</v>
      </c>
      <c r="F2976" s="335">
        <v>49459.64</v>
      </c>
      <c r="G2976" s="333">
        <f t="shared" si="86"/>
        <v>4</v>
      </c>
      <c r="H2976" s="382">
        <v>3.1250000000000002E-3</v>
      </c>
      <c r="I2976" s="335">
        <f t="shared" si="87"/>
        <v>618.25</v>
      </c>
      <c r="J2976" s="335">
        <f t="shared" si="88"/>
        <v>1854.74</v>
      </c>
    </row>
    <row r="2977" spans="1:10">
      <c r="A2977" s="333" t="s">
        <v>355</v>
      </c>
      <c r="B2977" s="334" t="s">
        <v>360</v>
      </c>
      <c r="C2977" s="334"/>
      <c r="D2977" s="333" t="s">
        <v>361</v>
      </c>
      <c r="E2977" s="334">
        <v>201509</v>
      </c>
      <c r="F2977" s="335">
        <v>-1131.57</v>
      </c>
      <c r="G2977" s="333">
        <f t="shared" si="86"/>
        <v>7</v>
      </c>
      <c r="H2977" s="382">
        <v>3.1250000000000002E-3</v>
      </c>
      <c r="I2977" s="335">
        <f t="shared" si="87"/>
        <v>-24.75</v>
      </c>
      <c r="J2977" s="335">
        <f t="shared" si="88"/>
        <v>-42.43</v>
      </c>
    </row>
    <row r="2978" spans="1:10">
      <c r="A2978" s="402" t="s">
        <v>355</v>
      </c>
      <c r="B2978" s="334" t="s">
        <v>360</v>
      </c>
      <c r="C2978" s="334"/>
      <c r="D2978" s="402" t="s">
        <v>361</v>
      </c>
      <c r="E2978" s="334">
        <v>201510</v>
      </c>
      <c r="F2978" s="453">
        <v>-6258.83</v>
      </c>
      <c r="G2978" s="333">
        <f t="shared" si="86"/>
        <v>6</v>
      </c>
      <c r="H2978" s="382">
        <v>3.1250000000000002E-3</v>
      </c>
      <c r="I2978" s="335">
        <f t="shared" si="87"/>
        <v>-117.35</v>
      </c>
      <c r="J2978" s="335">
        <f t="shared" si="88"/>
        <v>-234.71</v>
      </c>
    </row>
    <row r="2979" spans="1:10">
      <c r="A2979" s="333" t="s">
        <v>355</v>
      </c>
      <c r="B2979" s="334" t="s">
        <v>360</v>
      </c>
      <c r="C2979" s="334"/>
      <c r="D2979" s="333" t="s">
        <v>361</v>
      </c>
      <c r="E2979" s="334">
        <v>201512</v>
      </c>
      <c r="F2979" s="335">
        <v>5351.42</v>
      </c>
      <c r="G2979" s="333">
        <f t="shared" si="86"/>
        <v>4</v>
      </c>
      <c r="H2979" s="382">
        <v>3.1250000000000002E-3</v>
      </c>
      <c r="I2979" s="335">
        <f t="shared" si="87"/>
        <v>66.89</v>
      </c>
      <c r="J2979" s="335">
        <f t="shared" si="88"/>
        <v>200.68</v>
      </c>
    </row>
    <row r="2980" spans="1:10">
      <c r="A2980" s="333" t="s">
        <v>355</v>
      </c>
      <c r="B2980" s="334" t="s">
        <v>362</v>
      </c>
      <c r="C2980" s="334"/>
      <c r="D2980" s="333" t="s">
        <v>363</v>
      </c>
      <c r="E2980" s="334">
        <v>201509</v>
      </c>
      <c r="F2980" s="335">
        <v>-457.46</v>
      </c>
      <c r="G2980" s="333">
        <f t="shared" si="86"/>
        <v>7</v>
      </c>
      <c r="H2980" s="382">
        <v>3.1250000000000002E-3</v>
      </c>
      <c r="I2980" s="335">
        <f t="shared" si="87"/>
        <v>-10.01</v>
      </c>
      <c r="J2980" s="335">
        <f t="shared" si="88"/>
        <v>-17.149999999999999</v>
      </c>
    </row>
    <row r="2981" spans="1:10">
      <c r="A2981" s="333" t="s">
        <v>355</v>
      </c>
      <c r="B2981" s="334" t="s">
        <v>362</v>
      </c>
      <c r="C2981" s="334"/>
      <c r="D2981" s="402" t="s">
        <v>363</v>
      </c>
      <c r="E2981" s="334">
        <v>201511</v>
      </c>
      <c r="F2981" s="453">
        <v>-2037.82</v>
      </c>
      <c r="G2981" s="333">
        <f t="shared" si="86"/>
        <v>5</v>
      </c>
      <c r="H2981" s="382">
        <v>3.1250000000000002E-3</v>
      </c>
      <c r="I2981" s="335">
        <f t="shared" si="87"/>
        <v>-31.84</v>
      </c>
      <c r="J2981" s="335">
        <f t="shared" si="88"/>
        <v>-76.42</v>
      </c>
    </row>
    <row r="2982" spans="1:10">
      <c r="A2982" s="333" t="s">
        <v>355</v>
      </c>
      <c r="B2982" s="334" t="s">
        <v>362</v>
      </c>
      <c r="C2982" s="334"/>
      <c r="D2982" s="333" t="s">
        <v>363</v>
      </c>
      <c r="E2982" s="334">
        <v>201512</v>
      </c>
      <c r="F2982" s="335">
        <v>9.9700000000000006</v>
      </c>
      <c r="G2982" s="333">
        <f t="shared" si="86"/>
        <v>4</v>
      </c>
      <c r="H2982" s="382">
        <v>3.1250000000000002E-3</v>
      </c>
      <c r="I2982" s="335">
        <f t="shared" si="87"/>
        <v>0.12</v>
      </c>
      <c r="J2982" s="335">
        <f t="shared" si="88"/>
        <v>0.37</v>
      </c>
    </row>
    <row r="2983" spans="1:10">
      <c r="A2983" s="333" t="s">
        <v>355</v>
      </c>
      <c r="B2983" s="334" t="s">
        <v>364</v>
      </c>
      <c r="C2983" s="334"/>
      <c r="D2983" s="333" t="s">
        <v>365</v>
      </c>
      <c r="E2983" s="334">
        <v>201509</v>
      </c>
      <c r="F2983" s="335">
        <v>14906.84</v>
      </c>
      <c r="G2983" s="333">
        <f t="shared" si="86"/>
        <v>7</v>
      </c>
      <c r="H2983" s="382">
        <v>3.1250000000000002E-3</v>
      </c>
      <c r="I2983" s="335">
        <f t="shared" si="87"/>
        <v>326.08999999999997</v>
      </c>
      <c r="J2983" s="335">
        <f t="shared" si="88"/>
        <v>559.01</v>
      </c>
    </row>
    <row r="2984" spans="1:10">
      <c r="A2984" s="402" t="s">
        <v>355</v>
      </c>
      <c r="B2984" s="334" t="s">
        <v>364</v>
      </c>
      <c r="C2984" s="334"/>
      <c r="D2984" s="402" t="s">
        <v>365</v>
      </c>
      <c r="E2984" s="334">
        <v>201510</v>
      </c>
      <c r="F2984" s="453">
        <v>59569.83</v>
      </c>
      <c r="G2984" s="333">
        <f t="shared" si="86"/>
        <v>6</v>
      </c>
      <c r="H2984" s="382">
        <v>3.1250000000000002E-3</v>
      </c>
      <c r="I2984" s="335">
        <f t="shared" si="87"/>
        <v>1116.93</v>
      </c>
      <c r="J2984" s="335">
        <f t="shared" si="88"/>
        <v>2233.87</v>
      </c>
    </row>
    <row r="2985" spans="1:10">
      <c r="A2985" s="333" t="s">
        <v>355</v>
      </c>
      <c r="B2985" s="334" t="s">
        <v>364</v>
      </c>
      <c r="C2985" s="334"/>
      <c r="D2985" s="402" t="s">
        <v>365</v>
      </c>
      <c r="E2985" s="334">
        <v>201511</v>
      </c>
      <c r="F2985" s="453">
        <v>28817.24</v>
      </c>
      <c r="G2985" s="333">
        <f t="shared" si="86"/>
        <v>5</v>
      </c>
      <c r="H2985" s="382">
        <v>3.1250000000000002E-3</v>
      </c>
      <c r="I2985" s="335">
        <f t="shared" si="87"/>
        <v>450.27</v>
      </c>
      <c r="J2985" s="335">
        <f t="shared" si="88"/>
        <v>1080.6500000000001</v>
      </c>
    </row>
    <row r="2986" spans="1:10">
      <c r="A2986" s="333" t="s">
        <v>355</v>
      </c>
      <c r="B2986" s="334" t="s">
        <v>364</v>
      </c>
      <c r="C2986" s="334"/>
      <c r="D2986" s="333" t="s">
        <v>365</v>
      </c>
      <c r="E2986" s="334">
        <v>201512</v>
      </c>
      <c r="F2986" s="335">
        <v>62661.33</v>
      </c>
      <c r="G2986" s="333">
        <f t="shared" si="86"/>
        <v>4</v>
      </c>
      <c r="H2986" s="382">
        <v>3.1250000000000002E-3</v>
      </c>
      <c r="I2986" s="335">
        <f t="shared" si="87"/>
        <v>783.27</v>
      </c>
      <c r="J2986" s="335">
        <f t="shared" si="88"/>
        <v>2349.8000000000002</v>
      </c>
    </row>
    <row r="2987" spans="1:10">
      <c r="A2987" s="333" t="s">
        <v>355</v>
      </c>
      <c r="B2987" s="334" t="s">
        <v>366</v>
      </c>
      <c r="C2987" s="334"/>
      <c r="D2987" s="333" t="s">
        <v>367</v>
      </c>
      <c r="E2987" s="334">
        <v>201509</v>
      </c>
      <c r="F2987" s="335">
        <v>-1610.04</v>
      </c>
      <c r="G2987" s="333">
        <f t="shared" si="86"/>
        <v>7</v>
      </c>
      <c r="H2987" s="382">
        <v>3.1250000000000002E-3</v>
      </c>
      <c r="I2987" s="335">
        <f t="shared" si="87"/>
        <v>-35.22</v>
      </c>
      <c r="J2987" s="335">
        <f t="shared" si="88"/>
        <v>-60.38</v>
      </c>
    </row>
    <row r="2988" spans="1:10">
      <c r="A2988" s="402" t="s">
        <v>355</v>
      </c>
      <c r="B2988" s="334" t="s">
        <v>366</v>
      </c>
      <c r="C2988" s="334"/>
      <c r="D2988" s="402" t="s">
        <v>367</v>
      </c>
      <c r="E2988" s="334">
        <v>201510</v>
      </c>
      <c r="F2988" s="453">
        <v>12462.83</v>
      </c>
      <c r="G2988" s="333">
        <f t="shared" si="86"/>
        <v>6</v>
      </c>
      <c r="H2988" s="382">
        <v>3.1250000000000002E-3</v>
      </c>
      <c r="I2988" s="335">
        <f t="shared" si="87"/>
        <v>233.68</v>
      </c>
      <c r="J2988" s="335">
        <f t="shared" si="88"/>
        <v>467.36</v>
      </c>
    </row>
    <row r="2989" spans="1:10">
      <c r="A2989" s="333" t="s">
        <v>355</v>
      </c>
      <c r="B2989" s="334" t="s">
        <v>366</v>
      </c>
      <c r="C2989" s="334"/>
      <c r="D2989" s="402" t="s">
        <v>367</v>
      </c>
      <c r="E2989" s="334">
        <v>201511</v>
      </c>
      <c r="F2989" s="453">
        <v>17438.349999999999</v>
      </c>
      <c r="G2989" s="333">
        <f t="shared" si="86"/>
        <v>5</v>
      </c>
      <c r="H2989" s="382">
        <v>3.1250000000000002E-3</v>
      </c>
      <c r="I2989" s="335">
        <f t="shared" si="87"/>
        <v>272.47000000000003</v>
      </c>
      <c r="J2989" s="335">
        <f t="shared" si="88"/>
        <v>653.94000000000005</v>
      </c>
    </row>
    <row r="2990" spans="1:10">
      <c r="A2990" s="333" t="s">
        <v>355</v>
      </c>
      <c r="B2990" s="334" t="s">
        <v>366</v>
      </c>
      <c r="C2990" s="334"/>
      <c r="D2990" s="333" t="s">
        <v>367</v>
      </c>
      <c r="E2990" s="334">
        <v>201512</v>
      </c>
      <c r="F2990" s="335">
        <v>2691.06</v>
      </c>
      <c r="G2990" s="333">
        <f t="shared" si="86"/>
        <v>4</v>
      </c>
      <c r="H2990" s="382">
        <v>3.1250000000000002E-3</v>
      </c>
      <c r="I2990" s="335">
        <f t="shared" si="87"/>
        <v>33.64</v>
      </c>
      <c r="J2990" s="335">
        <f t="shared" si="88"/>
        <v>100.91</v>
      </c>
    </row>
    <row r="2991" spans="1:10">
      <c r="A2991" s="333" t="s">
        <v>355</v>
      </c>
      <c r="B2991" s="334" t="s">
        <v>368</v>
      </c>
      <c r="C2991" s="334"/>
      <c r="D2991" s="333" t="s">
        <v>369</v>
      </c>
      <c r="E2991" s="334">
        <v>201509</v>
      </c>
      <c r="F2991" s="335">
        <v>-5057.09</v>
      </c>
      <c r="G2991" s="333">
        <f t="shared" si="86"/>
        <v>7</v>
      </c>
      <c r="H2991" s="382">
        <v>3.1250000000000002E-3</v>
      </c>
      <c r="I2991" s="335">
        <f t="shared" si="87"/>
        <v>-110.62</v>
      </c>
      <c r="J2991" s="335">
        <f t="shared" si="88"/>
        <v>-189.64</v>
      </c>
    </row>
    <row r="2992" spans="1:10">
      <c r="A2992" s="402" t="s">
        <v>355</v>
      </c>
      <c r="B2992" s="334" t="s">
        <v>368</v>
      </c>
      <c r="C2992" s="334"/>
      <c r="D2992" s="402" t="s">
        <v>369</v>
      </c>
      <c r="E2992" s="334">
        <v>201510</v>
      </c>
      <c r="F2992" s="453">
        <v>23290.43</v>
      </c>
      <c r="G2992" s="333">
        <f t="shared" si="86"/>
        <v>6</v>
      </c>
      <c r="H2992" s="382">
        <v>3.1250000000000002E-3</v>
      </c>
      <c r="I2992" s="335">
        <f t="shared" si="87"/>
        <v>436.7</v>
      </c>
      <c r="J2992" s="335">
        <f t="shared" si="88"/>
        <v>873.39</v>
      </c>
    </row>
    <row r="2993" spans="1:10">
      <c r="A2993" s="333" t="s">
        <v>355</v>
      </c>
      <c r="B2993" s="334" t="s">
        <v>368</v>
      </c>
      <c r="C2993" s="334"/>
      <c r="D2993" s="402" t="s">
        <v>369</v>
      </c>
      <c r="E2993" s="334">
        <v>201511</v>
      </c>
      <c r="F2993" s="453">
        <v>765.11</v>
      </c>
      <c r="G2993" s="333">
        <f t="shared" si="86"/>
        <v>5</v>
      </c>
      <c r="H2993" s="382">
        <v>3.1250000000000002E-3</v>
      </c>
      <c r="I2993" s="335">
        <f t="shared" si="87"/>
        <v>11.95</v>
      </c>
      <c r="J2993" s="335">
        <f t="shared" si="88"/>
        <v>28.69</v>
      </c>
    </row>
    <row r="2994" spans="1:10">
      <c r="A2994" s="333" t="s">
        <v>355</v>
      </c>
      <c r="B2994" s="334" t="s">
        <v>368</v>
      </c>
      <c r="C2994" s="334"/>
      <c r="D2994" s="333" t="s">
        <v>369</v>
      </c>
      <c r="E2994" s="334">
        <v>201512</v>
      </c>
      <c r="F2994" s="335">
        <v>379.8</v>
      </c>
      <c r="G2994" s="333">
        <f t="shared" si="86"/>
        <v>4</v>
      </c>
      <c r="H2994" s="382">
        <v>3.1250000000000002E-3</v>
      </c>
      <c r="I2994" s="335">
        <f t="shared" si="87"/>
        <v>4.75</v>
      </c>
      <c r="J2994" s="335">
        <f t="shared" si="88"/>
        <v>14.24</v>
      </c>
    </row>
    <row r="2995" spans="1:10">
      <c r="A2995" s="333" t="s">
        <v>355</v>
      </c>
      <c r="B2995" s="334" t="s">
        <v>370</v>
      </c>
      <c r="C2995" s="334"/>
      <c r="D2995" s="333" t="s">
        <v>371</v>
      </c>
      <c r="E2995" s="334">
        <v>201509</v>
      </c>
      <c r="F2995" s="335">
        <v>-123.77</v>
      </c>
      <c r="G2995" s="333">
        <f t="shared" si="86"/>
        <v>7</v>
      </c>
      <c r="H2995" s="382">
        <v>3.1250000000000002E-3</v>
      </c>
      <c r="I2995" s="335">
        <f t="shared" si="87"/>
        <v>-2.71</v>
      </c>
      <c r="J2995" s="335">
        <f t="shared" si="88"/>
        <v>-4.6399999999999997</v>
      </c>
    </row>
    <row r="2996" spans="1:10">
      <c r="A2996" s="333" t="s">
        <v>355</v>
      </c>
      <c r="B2996" s="334" t="s">
        <v>370</v>
      </c>
      <c r="C2996" s="334"/>
      <c r="D2996" s="402" t="s">
        <v>371</v>
      </c>
      <c r="E2996" s="334">
        <v>201511</v>
      </c>
      <c r="F2996" s="453">
        <v>-2937.13</v>
      </c>
      <c r="G2996" s="333">
        <f t="shared" si="86"/>
        <v>5</v>
      </c>
      <c r="H2996" s="382">
        <v>3.1250000000000002E-3</v>
      </c>
      <c r="I2996" s="335">
        <f t="shared" si="87"/>
        <v>-45.89</v>
      </c>
      <c r="J2996" s="335">
        <f t="shared" si="88"/>
        <v>-110.14</v>
      </c>
    </row>
    <row r="2997" spans="1:10">
      <c r="A2997" s="333" t="s">
        <v>355</v>
      </c>
      <c r="B2997" s="334" t="s">
        <v>370</v>
      </c>
      <c r="C2997" s="334"/>
      <c r="D2997" s="333" t="s">
        <v>371</v>
      </c>
      <c r="E2997" s="334">
        <v>201512</v>
      </c>
      <c r="F2997" s="335">
        <v>2406.75</v>
      </c>
      <c r="G2997" s="333">
        <f t="shared" si="86"/>
        <v>4</v>
      </c>
      <c r="H2997" s="382">
        <v>3.1250000000000002E-3</v>
      </c>
      <c r="I2997" s="335">
        <f t="shared" si="87"/>
        <v>30.08</v>
      </c>
      <c r="J2997" s="335">
        <f t="shared" si="88"/>
        <v>90.25</v>
      </c>
    </row>
    <row r="2998" spans="1:10">
      <c r="A2998" s="333" t="s">
        <v>355</v>
      </c>
      <c r="B2998" s="334" t="s">
        <v>372</v>
      </c>
      <c r="C2998" s="334"/>
      <c r="D2998" s="333" t="s">
        <v>373</v>
      </c>
      <c r="E2998" s="334">
        <v>201509</v>
      </c>
      <c r="F2998" s="335">
        <v>-563.97</v>
      </c>
      <c r="G2998" s="333">
        <f t="shared" si="86"/>
        <v>7</v>
      </c>
      <c r="H2998" s="382">
        <v>3.1250000000000002E-3</v>
      </c>
      <c r="I2998" s="335">
        <f t="shared" si="87"/>
        <v>-12.34</v>
      </c>
      <c r="J2998" s="335">
        <f t="shared" si="88"/>
        <v>-21.15</v>
      </c>
    </row>
    <row r="2999" spans="1:10">
      <c r="A2999" s="333" t="s">
        <v>355</v>
      </c>
      <c r="B2999" s="334" t="s">
        <v>374</v>
      </c>
      <c r="C2999" s="334"/>
      <c r="D2999" s="333" t="s">
        <v>375</v>
      </c>
      <c r="E2999" s="334">
        <v>201509</v>
      </c>
      <c r="F2999" s="335">
        <v>-10.3</v>
      </c>
      <c r="G2999" s="333">
        <f t="shared" si="86"/>
        <v>7</v>
      </c>
      <c r="H2999" s="382">
        <v>3.1250000000000002E-3</v>
      </c>
      <c r="I2999" s="335">
        <f t="shared" si="87"/>
        <v>-0.23</v>
      </c>
      <c r="J2999" s="335">
        <f t="shared" si="88"/>
        <v>-0.39</v>
      </c>
    </row>
    <row r="3000" spans="1:10">
      <c r="A3000" s="402" t="s">
        <v>355</v>
      </c>
      <c r="B3000" s="334" t="s">
        <v>374</v>
      </c>
      <c r="C3000" s="334"/>
      <c r="D3000" s="402" t="s">
        <v>375</v>
      </c>
      <c r="E3000" s="334">
        <v>201510</v>
      </c>
      <c r="F3000" s="453">
        <v>-154.25</v>
      </c>
      <c r="G3000" s="333">
        <f t="shared" si="86"/>
        <v>6</v>
      </c>
      <c r="H3000" s="382">
        <v>3.1250000000000002E-3</v>
      </c>
      <c r="I3000" s="335">
        <f t="shared" si="87"/>
        <v>-2.89</v>
      </c>
      <c r="J3000" s="335">
        <f t="shared" si="88"/>
        <v>-5.78</v>
      </c>
    </row>
    <row r="3001" spans="1:10">
      <c r="A3001" s="333" t="s">
        <v>355</v>
      </c>
      <c r="B3001" s="334" t="s">
        <v>374</v>
      </c>
      <c r="C3001" s="334"/>
      <c r="D3001" s="402" t="s">
        <v>375</v>
      </c>
      <c r="E3001" s="334">
        <v>201511</v>
      </c>
      <c r="F3001" s="453">
        <v>-4.88</v>
      </c>
      <c r="G3001" s="333">
        <f t="shared" si="86"/>
        <v>5</v>
      </c>
      <c r="H3001" s="382">
        <v>3.1250000000000002E-3</v>
      </c>
      <c r="I3001" s="335">
        <f t="shared" si="87"/>
        <v>-0.08</v>
      </c>
      <c r="J3001" s="335">
        <f t="shared" si="88"/>
        <v>-0.18</v>
      </c>
    </row>
    <row r="3002" spans="1:10">
      <c r="A3002" s="333" t="s">
        <v>355</v>
      </c>
      <c r="B3002" s="334" t="s">
        <v>374</v>
      </c>
      <c r="C3002" s="334"/>
      <c r="D3002" s="333" t="s">
        <v>375</v>
      </c>
      <c r="E3002" s="334">
        <v>201512</v>
      </c>
      <c r="F3002" s="335">
        <v>0.9</v>
      </c>
      <c r="G3002" s="333">
        <f t="shared" si="86"/>
        <v>4</v>
      </c>
      <c r="H3002" s="382">
        <v>3.1250000000000002E-3</v>
      </c>
      <c r="I3002" s="335">
        <f t="shared" si="87"/>
        <v>0.01</v>
      </c>
      <c r="J3002" s="335">
        <f t="shared" si="88"/>
        <v>0.03</v>
      </c>
    </row>
    <row r="3003" spans="1:10">
      <c r="A3003" s="333" t="s">
        <v>355</v>
      </c>
      <c r="B3003" s="334" t="s">
        <v>376</v>
      </c>
      <c r="C3003" s="334"/>
      <c r="D3003" s="333" t="s">
        <v>377</v>
      </c>
      <c r="E3003" s="334">
        <v>201509</v>
      </c>
      <c r="F3003" s="335">
        <v>-2034.8</v>
      </c>
      <c r="G3003" s="333">
        <f t="shared" si="86"/>
        <v>7</v>
      </c>
      <c r="H3003" s="382">
        <v>3.1250000000000002E-3</v>
      </c>
      <c r="I3003" s="335">
        <f t="shared" si="87"/>
        <v>-44.51</v>
      </c>
      <c r="J3003" s="335">
        <f t="shared" si="88"/>
        <v>-76.31</v>
      </c>
    </row>
    <row r="3004" spans="1:10">
      <c r="A3004" s="402" t="s">
        <v>355</v>
      </c>
      <c r="B3004" s="334" t="s">
        <v>376</v>
      </c>
      <c r="C3004" s="334"/>
      <c r="D3004" s="402" t="s">
        <v>377</v>
      </c>
      <c r="E3004" s="334">
        <v>201510</v>
      </c>
      <c r="F3004" s="453">
        <v>6942.87</v>
      </c>
      <c r="G3004" s="333">
        <f t="shared" si="86"/>
        <v>6</v>
      </c>
      <c r="H3004" s="382">
        <v>3.1250000000000002E-3</v>
      </c>
      <c r="I3004" s="335">
        <f t="shared" si="87"/>
        <v>130.18</v>
      </c>
      <c r="J3004" s="335">
        <f t="shared" si="88"/>
        <v>260.36</v>
      </c>
    </row>
    <row r="3005" spans="1:10">
      <c r="A3005" s="333" t="s">
        <v>355</v>
      </c>
      <c r="B3005" s="334" t="s">
        <v>376</v>
      </c>
      <c r="C3005" s="334"/>
      <c r="D3005" s="402" t="s">
        <v>377</v>
      </c>
      <c r="E3005" s="334">
        <v>201511</v>
      </c>
      <c r="F3005" s="453">
        <v>6015.88</v>
      </c>
      <c r="G3005" s="333">
        <f t="shared" si="86"/>
        <v>5</v>
      </c>
      <c r="H3005" s="382">
        <v>3.1250000000000002E-3</v>
      </c>
      <c r="I3005" s="335">
        <f t="shared" si="87"/>
        <v>94</v>
      </c>
      <c r="J3005" s="335">
        <f t="shared" si="88"/>
        <v>225.6</v>
      </c>
    </row>
    <row r="3006" spans="1:10">
      <c r="A3006" s="333" t="s">
        <v>355</v>
      </c>
      <c r="B3006" s="334" t="s">
        <v>376</v>
      </c>
      <c r="C3006" s="334"/>
      <c r="D3006" s="333" t="s">
        <v>377</v>
      </c>
      <c r="E3006" s="334">
        <v>201512</v>
      </c>
      <c r="F3006" s="335">
        <v>12028.49</v>
      </c>
      <c r="G3006" s="333">
        <f t="shared" si="86"/>
        <v>4</v>
      </c>
      <c r="H3006" s="382">
        <v>3.1250000000000002E-3</v>
      </c>
      <c r="I3006" s="335">
        <f t="shared" si="87"/>
        <v>150.36000000000001</v>
      </c>
      <c r="J3006" s="335">
        <f t="shared" si="88"/>
        <v>451.07</v>
      </c>
    </row>
    <row r="3007" spans="1:10">
      <c r="A3007" s="333" t="s">
        <v>355</v>
      </c>
      <c r="B3007" s="334" t="s">
        <v>378</v>
      </c>
      <c r="C3007" s="334"/>
      <c r="D3007" s="333" t="s">
        <v>379</v>
      </c>
      <c r="E3007" s="334">
        <v>201509</v>
      </c>
      <c r="F3007" s="335">
        <v>-51.38</v>
      </c>
      <c r="G3007" s="333">
        <f t="shared" si="86"/>
        <v>7</v>
      </c>
      <c r="H3007" s="382">
        <v>3.1250000000000002E-3</v>
      </c>
      <c r="I3007" s="335">
        <f t="shared" si="87"/>
        <v>-1.1200000000000001</v>
      </c>
      <c r="J3007" s="335">
        <f t="shared" si="88"/>
        <v>-1.93</v>
      </c>
    </row>
    <row r="3008" spans="1:10">
      <c r="A3008" s="333" t="s">
        <v>355</v>
      </c>
      <c r="B3008" s="334" t="s">
        <v>899</v>
      </c>
      <c r="C3008" s="334"/>
      <c r="D3008" s="333" t="s">
        <v>900</v>
      </c>
      <c r="E3008" s="334">
        <v>201509</v>
      </c>
      <c r="F3008" s="335">
        <v>-94.23</v>
      </c>
      <c r="G3008" s="333">
        <f t="shared" si="86"/>
        <v>7</v>
      </c>
      <c r="H3008" s="382">
        <v>3.1250000000000002E-3</v>
      </c>
      <c r="I3008" s="335">
        <f t="shared" si="87"/>
        <v>-2.06</v>
      </c>
      <c r="J3008" s="335">
        <f t="shared" si="88"/>
        <v>-3.53</v>
      </c>
    </row>
    <row r="3009" spans="1:10">
      <c r="A3009" s="333" t="s">
        <v>355</v>
      </c>
      <c r="B3009" s="334" t="s">
        <v>930</v>
      </c>
      <c r="C3009" s="334"/>
      <c r="D3009" s="333" t="s">
        <v>931</v>
      </c>
      <c r="E3009" s="334">
        <v>201509</v>
      </c>
      <c r="F3009" s="335">
        <v>47782.12</v>
      </c>
      <c r="G3009" s="333">
        <f t="shared" si="86"/>
        <v>7</v>
      </c>
      <c r="H3009" s="382">
        <v>3.1250000000000002E-3</v>
      </c>
      <c r="I3009" s="335">
        <f t="shared" si="87"/>
        <v>1045.23</v>
      </c>
      <c r="J3009" s="335">
        <f t="shared" si="88"/>
        <v>1791.83</v>
      </c>
    </row>
    <row r="3010" spans="1:10">
      <c r="A3010" s="402" t="s">
        <v>355</v>
      </c>
      <c r="B3010" s="334" t="s">
        <v>930</v>
      </c>
      <c r="C3010" s="334"/>
      <c r="D3010" s="402" t="s">
        <v>931</v>
      </c>
      <c r="E3010" s="334">
        <v>201510</v>
      </c>
      <c r="F3010" s="453">
        <v>2539.4499999999998</v>
      </c>
      <c r="G3010" s="333">
        <f t="shared" si="86"/>
        <v>6</v>
      </c>
      <c r="H3010" s="382">
        <v>3.1250000000000002E-3</v>
      </c>
      <c r="I3010" s="335">
        <f t="shared" si="87"/>
        <v>47.61</v>
      </c>
      <c r="J3010" s="335">
        <f t="shared" si="88"/>
        <v>95.23</v>
      </c>
    </row>
    <row r="3011" spans="1:10">
      <c r="A3011" s="333" t="s">
        <v>355</v>
      </c>
      <c r="B3011" s="334" t="s">
        <v>930</v>
      </c>
      <c r="C3011" s="334"/>
      <c r="D3011" s="402" t="s">
        <v>931</v>
      </c>
      <c r="E3011" s="334">
        <v>201511</v>
      </c>
      <c r="F3011" s="453">
        <v>-4.6399999999999997</v>
      </c>
      <c r="G3011" s="333">
        <f t="shared" si="86"/>
        <v>5</v>
      </c>
      <c r="H3011" s="382">
        <v>3.1250000000000002E-3</v>
      </c>
      <c r="I3011" s="335">
        <f t="shared" si="87"/>
        <v>-7.0000000000000007E-2</v>
      </c>
      <c r="J3011" s="335">
        <f t="shared" si="88"/>
        <v>-0.17</v>
      </c>
    </row>
    <row r="3012" spans="1:10">
      <c r="A3012" s="333" t="s">
        <v>355</v>
      </c>
      <c r="B3012" s="334" t="s">
        <v>930</v>
      </c>
      <c r="C3012" s="334"/>
      <c r="D3012" s="333" t="s">
        <v>931</v>
      </c>
      <c r="E3012" s="334">
        <v>201512</v>
      </c>
      <c r="F3012" s="335">
        <v>2432.2199999999998</v>
      </c>
      <c r="G3012" s="333">
        <f t="shared" si="86"/>
        <v>4</v>
      </c>
      <c r="H3012" s="382">
        <v>3.1250000000000002E-3</v>
      </c>
      <c r="I3012" s="335">
        <f t="shared" si="87"/>
        <v>30.4</v>
      </c>
      <c r="J3012" s="335">
        <f t="shared" si="88"/>
        <v>91.21</v>
      </c>
    </row>
    <row r="3013" spans="1:10">
      <c r="A3013" s="333" t="s">
        <v>355</v>
      </c>
      <c r="B3013" s="334" t="s">
        <v>380</v>
      </c>
      <c r="C3013" s="334"/>
      <c r="D3013" s="333" t="s">
        <v>381</v>
      </c>
      <c r="E3013" s="334">
        <v>201509</v>
      </c>
      <c r="F3013" s="335">
        <v>16580.43</v>
      </c>
      <c r="G3013" s="333">
        <f t="shared" si="86"/>
        <v>7</v>
      </c>
      <c r="H3013" s="382">
        <v>3.1250000000000002E-3</v>
      </c>
      <c r="I3013" s="335">
        <f t="shared" si="87"/>
        <v>362.7</v>
      </c>
      <c r="J3013" s="335">
        <f t="shared" si="88"/>
        <v>621.77</v>
      </c>
    </row>
    <row r="3014" spans="1:10">
      <c r="A3014" s="402" t="s">
        <v>355</v>
      </c>
      <c r="B3014" s="334" t="s">
        <v>380</v>
      </c>
      <c r="C3014" s="334"/>
      <c r="D3014" s="402" t="s">
        <v>381</v>
      </c>
      <c r="E3014" s="334">
        <v>201510</v>
      </c>
      <c r="F3014" s="453">
        <v>33691.07</v>
      </c>
      <c r="G3014" s="333">
        <f t="shared" si="86"/>
        <v>6</v>
      </c>
      <c r="H3014" s="382">
        <v>3.1250000000000002E-3</v>
      </c>
      <c r="I3014" s="335">
        <f t="shared" si="87"/>
        <v>631.71</v>
      </c>
      <c r="J3014" s="335">
        <f t="shared" si="88"/>
        <v>1263.42</v>
      </c>
    </row>
    <row r="3015" spans="1:10">
      <c r="A3015" s="333" t="s">
        <v>355</v>
      </c>
      <c r="B3015" s="334" t="s">
        <v>380</v>
      </c>
      <c r="C3015" s="334"/>
      <c r="D3015" s="402" t="s">
        <v>381</v>
      </c>
      <c r="E3015" s="334">
        <v>201511</v>
      </c>
      <c r="F3015" s="453">
        <v>15513.72</v>
      </c>
      <c r="G3015" s="333">
        <f t="shared" si="86"/>
        <v>5</v>
      </c>
      <c r="H3015" s="382">
        <v>3.1250000000000002E-3</v>
      </c>
      <c r="I3015" s="335">
        <f t="shared" si="87"/>
        <v>242.4</v>
      </c>
      <c r="J3015" s="335">
        <f t="shared" si="88"/>
        <v>581.76</v>
      </c>
    </row>
    <row r="3016" spans="1:10">
      <c r="A3016" s="333" t="s">
        <v>355</v>
      </c>
      <c r="B3016" s="334" t="s">
        <v>380</v>
      </c>
      <c r="C3016" s="334"/>
      <c r="D3016" s="333" t="s">
        <v>381</v>
      </c>
      <c r="E3016" s="334">
        <v>201512</v>
      </c>
      <c r="F3016" s="335">
        <v>43142.55</v>
      </c>
      <c r="G3016" s="333">
        <f t="shared" si="86"/>
        <v>4</v>
      </c>
      <c r="H3016" s="382">
        <v>3.1250000000000002E-3</v>
      </c>
      <c r="I3016" s="335">
        <f t="shared" si="87"/>
        <v>539.28</v>
      </c>
      <c r="J3016" s="335">
        <f t="shared" si="88"/>
        <v>1617.85</v>
      </c>
    </row>
    <row r="3017" spans="1:10">
      <c r="A3017" s="333" t="s">
        <v>355</v>
      </c>
      <c r="B3017" s="334" t="s">
        <v>382</v>
      </c>
      <c r="C3017" s="334"/>
      <c r="D3017" s="333" t="s">
        <v>383</v>
      </c>
      <c r="E3017" s="334">
        <v>201509</v>
      </c>
      <c r="F3017" s="335">
        <v>-640.69000000000005</v>
      </c>
      <c r="G3017" s="333">
        <f t="shared" si="86"/>
        <v>7</v>
      </c>
      <c r="H3017" s="382">
        <v>3.1250000000000002E-3</v>
      </c>
      <c r="I3017" s="335">
        <f t="shared" si="87"/>
        <v>-14.02</v>
      </c>
      <c r="J3017" s="335">
        <f t="shared" si="88"/>
        <v>-24.03</v>
      </c>
    </row>
    <row r="3018" spans="1:10">
      <c r="A3018" s="402" t="s">
        <v>355</v>
      </c>
      <c r="B3018" s="334" t="s">
        <v>382</v>
      </c>
      <c r="C3018" s="334"/>
      <c r="D3018" s="402" t="s">
        <v>383</v>
      </c>
      <c r="E3018" s="334">
        <v>201510</v>
      </c>
      <c r="F3018" s="453">
        <v>50.25</v>
      </c>
      <c r="G3018" s="333">
        <f t="shared" si="86"/>
        <v>6</v>
      </c>
      <c r="H3018" s="382">
        <v>3.1250000000000002E-3</v>
      </c>
      <c r="I3018" s="335">
        <f t="shared" si="87"/>
        <v>0.94</v>
      </c>
      <c r="J3018" s="335">
        <f t="shared" si="88"/>
        <v>1.88</v>
      </c>
    </row>
    <row r="3019" spans="1:10">
      <c r="A3019" s="333" t="s">
        <v>355</v>
      </c>
      <c r="B3019" s="334" t="s">
        <v>382</v>
      </c>
      <c r="C3019" s="334"/>
      <c r="D3019" s="402" t="s">
        <v>383</v>
      </c>
      <c r="E3019" s="334">
        <v>201511</v>
      </c>
      <c r="F3019" s="453">
        <v>-0.19</v>
      </c>
      <c r="G3019" s="333">
        <f t="shared" si="86"/>
        <v>5</v>
      </c>
      <c r="H3019" s="382">
        <v>3.1250000000000002E-3</v>
      </c>
      <c r="I3019" s="335">
        <f t="shared" si="87"/>
        <v>0</v>
      </c>
      <c r="J3019" s="335">
        <f t="shared" si="88"/>
        <v>-0.01</v>
      </c>
    </row>
    <row r="3020" spans="1:10">
      <c r="A3020" s="333" t="s">
        <v>355</v>
      </c>
      <c r="B3020" s="334" t="s">
        <v>382</v>
      </c>
      <c r="C3020" s="334"/>
      <c r="D3020" s="333" t="s">
        <v>383</v>
      </c>
      <c r="E3020" s="334">
        <v>201512</v>
      </c>
      <c r="F3020" s="335">
        <v>1.76</v>
      </c>
      <c r="G3020" s="333">
        <f t="shared" si="86"/>
        <v>4</v>
      </c>
      <c r="H3020" s="382">
        <v>3.1250000000000002E-3</v>
      </c>
      <c r="I3020" s="335">
        <f t="shared" si="87"/>
        <v>0.02</v>
      </c>
      <c r="J3020" s="335">
        <f t="shared" si="88"/>
        <v>7.0000000000000007E-2</v>
      </c>
    </row>
    <row r="3021" spans="1:10">
      <c r="A3021" s="333" t="s">
        <v>355</v>
      </c>
      <c r="B3021" s="334" t="s">
        <v>901</v>
      </c>
      <c r="C3021" s="334"/>
      <c r="D3021" s="333" t="s">
        <v>902</v>
      </c>
      <c r="E3021" s="334">
        <v>201509</v>
      </c>
      <c r="F3021" s="335">
        <v>-1192.78</v>
      </c>
      <c r="G3021" s="333">
        <f t="shared" si="86"/>
        <v>7</v>
      </c>
      <c r="H3021" s="382">
        <v>3.1250000000000002E-3</v>
      </c>
      <c r="I3021" s="335">
        <f t="shared" si="87"/>
        <v>-26.09</v>
      </c>
      <c r="J3021" s="335">
        <f t="shared" si="88"/>
        <v>-44.73</v>
      </c>
    </row>
    <row r="3022" spans="1:10">
      <c r="A3022" s="333" t="s">
        <v>355</v>
      </c>
      <c r="B3022" s="334" t="s">
        <v>384</v>
      </c>
      <c r="C3022" s="334"/>
      <c r="D3022" s="333" t="s">
        <v>385</v>
      </c>
      <c r="E3022" s="334">
        <v>201509</v>
      </c>
      <c r="F3022" s="335">
        <v>587.15</v>
      </c>
      <c r="G3022" s="333">
        <f t="shared" si="86"/>
        <v>7</v>
      </c>
      <c r="H3022" s="382">
        <v>3.1250000000000002E-3</v>
      </c>
      <c r="I3022" s="335">
        <f t="shared" si="87"/>
        <v>12.84</v>
      </c>
      <c r="J3022" s="335">
        <f t="shared" si="88"/>
        <v>22.02</v>
      </c>
    </row>
    <row r="3023" spans="1:10">
      <c r="A3023" s="402" t="s">
        <v>355</v>
      </c>
      <c r="B3023" s="334" t="s">
        <v>384</v>
      </c>
      <c r="C3023" s="334"/>
      <c r="D3023" s="402" t="s">
        <v>385</v>
      </c>
      <c r="E3023" s="334">
        <v>201510</v>
      </c>
      <c r="F3023" s="453">
        <v>-1537</v>
      </c>
      <c r="G3023" s="333">
        <f t="shared" si="86"/>
        <v>6</v>
      </c>
      <c r="H3023" s="382">
        <v>3.1250000000000002E-3</v>
      </c>
      <c r="I3023" s="335">
        <f t="shared" si="87"/>
        <v>-28.82</v>
      </c>
      <c r="J3023" s="335">
        <f t="shared" si="88"/>
        <v>-57.64</v>
      </c>
    </row>
    <row r="3024" spans="1:10">
      <c r="A3024" s="333" t="s">
        <v>355</v>
      </c>
      <c r="B3024" s="334" t="s">
        <v>384</v>
      </c>
      <c r="C3024" s="334"/>
      <c r="D3024" s="402" t="s">
        <v>385</v>
      </c>
      <c r="E3024" s="334">
        <v>201511</v>
      </c>
      <c r="F3024" s="453">
        <v>-1979</v>
      </c>
      <c r="G3024" s="333">
        <f t="shared" si="86"/>
        <v>5</v>
      </c>
      <c r="H3024" s="382">
        <v>3.1250000000000002E-3</v>
      </c>
      <c r="I3024" s="335">
        <f t="shared" si="87"/>
        <v>-30.92</v>
      </c>
      <c r="J3024" s="335">
        <f t="shared" si="88"/>
        <v>-74.209999999999994</v>
      </c>
    </row>
    <row r="3025" spans="1:10">
      <c r="A3025" s="333" t="s">
        <v>355</v>
      </c>
      <c r="B3025" s="334" t="s">
        <v>384</v>
      </c>
      <c r="C3025" s="334"/>
      <c r="D3025" s="333" t="s">
        <v>385</v>
      </c>
      <c r="E3025" s="334">
        <v>201512</v>
      </c>
      <c r="F3025" s="335">
        <v>447</v>
      </c>
      <c r="G3025" s="333">
        <f t="shared" si="86"/>
        <v>4</v>
      </c>
      <c r="H3025" s="382">
        <v>3.1250000000000002E-3</v>
      </c>
      <c r="I3025" s="335">
        <f t="shared" si="87"/>
        <v>5.59</v>
      </c>
      <c r="J3025" s="335">
        <f t="shared" si="88"/>
        <v>16.760000000000002</v>
      </c>
    </row>
    <row r="3026" spans="1:10">
      <c r="A3026" s="333" t="s">
        <v>355</v>
      </c>
      <c r="B3026" s="334" t="s">
        <v>386</v>
      </c>
      <c r="C3026" s="334"/>
      <c r="D3026" s="333" t="s">
        <v>387</v>
      </c>
      <c r="E3026" s="334">
        <v>201509</v>
      </c>
      <c r="F3026" s="335">
        <v>-1067.24</v>
      </c>
      <c r="G3026" s="333">
        <f t="shared" si="86"/>
        <v>7</v>
      </c>
      <c r="H3026" s="382">
        <v>3.1250000000000002E-3</v>
      </c>
      <c r="I3026" s="335">
        <f t="shared" si="87"/>
        <v>-23.35</v>
      </c>
      <c r="J3026" s="335">
        <f t="shared" si="88"/>
        <v>-40.020000000000003</v>
      </c>
    </row>
    <row r="3027" spans="1:10">
      <c r="A3027" s="402" t="s">
        <v>355</v>
      </c>
      <c r="B3027" s="334" t="s">
        <v>386</v>
      </c>
      <c r="C3027" s="334"/>
      <c r="D3027" s="402" t="s">
        <v>387</v>
      </c>
      <c r="E3027" s="334">
        <v>201510</v>
      </c>
      <c r="F3027" s="453">
        <v>-7713.26</v>
      </c>
      <c r="G3027" s="333">
        <f t="shared" si="86"/>
        <v>6</v>
      </c>
      <c r="H3027" s="382">
        <v>3.1250000000000002E-3</v>
      </c>
      <c r="I3027" s="335">
        <f t="shared" si="87"/>
        <v>-144.62</v>
      </c>
      <c r="J3027" s="335">
        <f t="shared" si="88"/>
        <v>-289.25</v>
      </c>
    </row>
    <row r="3028" spans="1:10">
      <c r="A3028" s="333" t="s">
        <v>355</v>
      </c>
      <c r="B3028" s="334" t="s">
        <v>386</v>
      </c>
      <c r="C3028" s="334"/>
      <c r="D3028" s="402" t="s">
        <v>387</v>
      </c>
      <c r="E3028" s="334">
        <v>201511</v>
      </c>
      <c r="F3028" s="453">
        <v>-6755.26</v>
      </c>
      <c r="G3028" s="333">
        <f t="shared" si="86"/>
        <v>5</v>
      </c>
      <c r="H3028" s="382">
        <v>3.1250000000000002E-3</v>
      </c>
      <c r="I3028" s="335">
        <f t="shared" si="87"/>
        <v>-105.55</v>
      </c>
      <c r="J3028" s="335">
        <f t="shared" si="88"/>
        <v>-253.32</v>
      </c>
    </row>
    <row r="3029" spans="1:10">
      <c r="A3029" s="333" t="s">
        <v>355</v>
      </c>
      <c r="B3029" s="334" t="s">
        <v>386</v>
      </c>
      <c r="C3029" s="334"/>
      <c r="D3029" s="333" t="s">
        <v>387</v>
      </c>
      <c r="E3029" s="334">
        <v>201512</v>
      </c>
      <c r="F3029" s="335">
        <v>-3236.25</v>
      </c>
      <c r="G3029" s="333">
        <f t="shared" si="86"/>
        <v>4</v>
      </c>
      <c r="H3029" s="382">
        <v>3.1250000000000002E-3</v>
      </c>
      <c r="I3029" s="335">
        <f t="shared" si="87"/>
        <v>-40.450000000000003</v>
      </c>
      <c r="J3029" s="335">
        <f t="shared" si="88"/>
        <v>-121.36</v>
      </c>
    </row>
    <row r="3030" spans="1:10">
      <c r="A3030" s="333" t="s">
        <v>355</v>
      </c>
      <c r="B3030" s="334" t="s">
        <v>388</v>
      </c>
      <c r="C3030" s="334"/>
      <c r="D3030" s="333" t="s">
        <v>389</v>
      </c>
      <c r="E3030" s="334">
        <v>201509</v>
      </c>
      <c r="F3030" s="335">
        <v>87612.81</v>
      </c>
      <c r="G3030" s="333">
        <f t="shared" si="86"/>
        <v>7</v>
      </c>
      <c r="H3030" s="382">
        <v>3.1250000000000002E-3</v>
      </c>
      <c r="I3030" s="335">
        <f t="shared" si="87"/>
        <v>1916.53</v>
      </c>
      <c r="J3030" s="335">
        <f t="shared" si="88"/>
        <v>3285.48</v>
      </c>
    </row>
    <row r="3031" spans="1:10">
      <c r="A3031" s="402" t="s">
        <v>355</v>
      </c>
      <c r="B3031" s="334" t="s">
        <v>388</v>
      </c>
      <c r="C3031" s="334"/>
      <c r="D3031" s="402" t="s">
        <v>389</v>
      </c>
      <c r="E3031" s="334">
        <v>201510</v>
      </c>
      <c r="F3031" s="453">
        <v>57300.46</v>
      </c>
      <c r="G3031" s="333">
        <f t="shared" ref="G3031:G3094" si="89">VLOOKUP(E3031,$N$6:$O$35,2,FALSE)</f>
        <v>6</v>
      </c>
      <c r="H3031" s="382">
        <v>3.1250000000000002E-3</v>
      </c>
      <c r="I3031" s="335">
        <f t="shared" ref="I3031:I3094" si="90">ROUND(F3031*G3031*H3031,2)</f>
        <v>1074.3800000000001</v>
      </c>
      <c r="J3031" s="335">
        <f t="shared" ref="J3031:J3094" si="91">ROUND(F3031*H3031*12,2)</f>
        <v>2148.77</v>
      </c>
    </row>
    <row r="3032" spans="1:10">
      <c r="A3032" s="333" t="s">
        <v>355</v>
      </c>
      <c r="B3032" s="334" t="s">
        <v>388</v>
      </c>
      <c r="C3032" s="334"/>
      <c r="D3032" s="402" t="s">
        <v>389</v>
      </c>
      <c r="E3032" s="334">
        <v>201511</v>
      </c>
      <c r="F3032" s="453">
        <v>61747.62</v>
      </c>
      <c r="G3032" s="333">
        <f t="shared" si="89"/>
        <v>5</v>
      </c>
      <c r="H3032" s="382">
        <v>3.1250000000000002E-3</v>
      </c>
      <c r="I3032" s="335">
        <f t="shared" si="90"/>
        <v>964.81</v>
      </c>
      <c r="J3032" s="335">
        <f t="shared" si="91"/>
        <v>2315.54</v>
      </c>
    </row>
    <row r="3033" spans="1:10">
      <c r="A3033" s="333" t="s">
        <v>355</v>
      </c>
      <c r="B3033" s="334" t="s">
        <v>388</v>
      </c>
      <c r="C3033" s="334"/>
      <c r="D3033" s="333" t="s">
        <v>389</v>
      </c>
      <c r="E3033" s="334">
        <v>201512</v>
      </c>
      <c r="F3033" s="335">
        <v>62357.71</v>
      </c>
      <c r="G3033" s="333">
        <f t="shared" si="89"/>
        <v>4</v>
      </c>
      <c r="H3033" s="382">
        <v>3.1250000000000002E-3</v>
      </c>
      <c r="I3033" s="335">
        <f t="shared" si="90"/>
        <v>779.47</v>
      </c>
      <c r="J3033" s="335">
        <f t="shared" si="91"/>
        <v>2338.41</v>
      </c>
    </row>
    <row r="3034" spans="1:10">
      <c r="A3034" s="333" t="s">
        <v>355</v>
      </c>
      <c r="B3034" s="334" t="s">
        <v>390</v>
      </c>
      <c r="C3034" s="334"/>
      <c r="D3034" s="333" t="s">
        <v>391</v>
      </c>
      <c r="E3034" s="334">
        <v>201509</v>
      </c>
      <c r="F3034" s="335">
        <v>-1223.21</v>
      </c>
      <c r="G3034" s="333">
        <f t="shared" si="89"/>
        <v>7</v>
      </c>
      <c r="H3034" s="382">
        <v>3.1250000000000002E-3</v>
      </c>
      <c r="I3034" s="335">
        <f t="shared" si="90"/>
        <v>-26.76</v>
      </c>
      <c r="J3034" s="335">
        <f t="shared" si="91"/>
        <v>-45.87</v>
      </c>
    </row>
    <row r="3035" spans="1:10">
      <c r="A3035" s="402" t="s">
        <v>355</v>
      </c>
      <c r="B3035" s="334" t="s">
        <v>390</v>
      </c>
      <c r="C3035" s="334"/>
      <c r="D3035" s="402" t="s">
        <v>391</v>
      </c>
      <c r="E3035" s="334">
        <v>201510</v>
      </c>
      <c r="F3035" s="453">
        <v>3336.74</v>
      </c>
      <c r="G3035" s="333">
        <f t="shared" si="89"/>
        <v>6</v>
      </c>
      <c r="H3035" s="382">
        <v>3.1250000000000002E-3</v>
      </c>
      <c r="I3035" s="335">
        <f t="shared" si="90"/>
        <v>62.56</v>
      </c>
      <c r="J3035" s="335">
        <f t="shared" si="91"/>
        <v>125.13</v>
      </c>
    </row>
    <row r="3036" spans="1:10">
      <c r="A3036" s="333" t="s">
        <v>355</v>
      </c>
      <c r="B3036" s="334" t="s">
        <v>390</v>
      </c>
      <c r="C3036" s="334"/>
      <c r="D3036" s="402" t="s">
        <v>391</v>
      </c>
      <c r="E3036" s="334">
        <v>201511</v>
      </c>
      <c r="F3036" s="453">
        <v>-425.22</v>
      </c>
      <c r="G3036" s="333">
        <f t="shared" si="89"/>
        <v>5</v>
      </c>
      <c r="H3036" s="382">
        <v>3.1250000000000002E-3</v>
      </c>
      <c r="I3036" s="335">
        <f t="shared" si="90"/>
        <v>-6.64</v>
      </c>
      <c r="J3036" s="335">
        <f t="shared" si="91"/>
        <v>-15.95</v>
      </c>
    </row>
    <row r="3037" spans="1:10">
      <c r="A3037" s="333" t="s">
        <v>355</v>
      </c>
      <c r="B3037" s="334" t="s">
        <v>390</v>
      </c>
      <c r="C3037" s="334"/>
      <c r="D3037" s="333" t="s">
        <v>391</v>
      </c>
      <c r="E3037" s="334">
        <v>201512</v>
      </c>
      <c r="F3037" s="335">
        <v>34.08</v>
      </c>
      <c r="G3037" s="333">
        <f t="shared" si="89"/>
        <v>4</v>
      </c>
      <c r="H3037" s="382">
        <v>3.1250000000000002E-3</v>
      </c>
      <c r="I3037" s="335">
        <f t="shared" si="90"/>
        <v>0.43</v>
      </c>
      <c r="J3037" s="335">
        <f t="shared" si="91"/>
        <v>1.28</v>
      </c>
    </row>
    <row r="3038" spans="1:10">
      <c r="A3038" s="402" t="s">
        <v>355</v>
      </c>
      <c r="B3038" s="334" t="s">
        <v>392</v>
      </c>
      <c r="C3038" s="334"/>
      <c r="D3038" s="402" t="s">
        <v>393</v>
      </c>
      <c r="E3038" s="334">
        <v>201510</v>
      </c>
      <c r="F3038" s="453">
        <v>-486.94</v>
      </c>
      <c r="G3038" s="333">
        <f t="shared" si="89"/>
        <v>6</v>
      </c>
      <c r="H3038" s="382">
        <v>3.1250000000000002E-3</v>
      </c>
      <c r="I3038" s="335">
        <f t="shared" si="90"/>
        <v>-9.1300000000000008</v>
      </c>
      <c r="J3038" s="335">
        <f t="shared" si="91"/>
        <v>-18.260000000000002</v>
      </c>
    </row>
    <row r="3039" spans="1:10">
      <c r="A3039" s="333" t="s">
        <v>355</v>
      </c>
      <c r="B3039" s="334" t="s">
        <v>394</v>
      </c>
      <c r="C3039" s="334"/>
      <c r="D3039" s="333" t="s">
        <v>395</v>
      </c>
      <c r="E3039" s="334">
        <v>201509</v>
      </c>
      <c r="F3039" s="335">
        <v>38674.769999999997</v>
      </c>
      <c r="G3039" s="333">
        <f t="shared" si="89"/>
        <v>7</v>
      </c>
      <c r="H3039" s="382">
        <v>3.1250000000000002E-3</v>
      </c>
      <c r="I3039" s="335">
        <f t="shared" si="90"/>
        <v>846.01</v>
      </c>
      <c r="J3039" s="335">
        <f t="shared" si="91"/>
        <v>1450.3</v>
      </c>
    </row>
    <row r="3040" spans="1:10">
      <c r="A3040" s="402" t="s">
        <v>355</v>
      </c>
      <c r="B3040" s="334" t="s">
        <v>394</v>
      </c>
      <c r="C3040" s="334"/>
      <c r="D3040" s="402" t="s">
        <v>395</v>
      </c>
      <c r="E3040" s="334">
        <v>201510</v>
      </c>
      <c r="F3040" s="453">
        <v>369.08</v>
      </c>
      <c r="G3040" s="333">
        <f t="shared" si="89"/>
        <v>6</v>
      </c>
      <c r="H3040" s="382">
        <v>3.1250000000000002E-3</v>
      </c>
      <c r="I3040" s="335">
        <f t="shared" si="90"/>
        <v>6.92</v>
      </c>
      <c r="J3040" s="335">
        <f t="shared" si="91"/>
        <v>13.84</v>
      </c>
    </row>
    <row r="3041" spans="1:10">
      <c r="A3041" s="333" t="s">
        <v>355</v>
      </c>
      <c r="B3041" s="334" t="s">
        <v>394</v>
      </c>
      <c r="C3041" s="334"/>
      <c r="D3041" s="402" t="s">
        <v>395</v>
      </c>
      <c r="E3041" s="334">
        <v>201511</v>
      </c>
      <c r="F3041" s="453">
        <v>-190.6</v>
      </c>
      <c r="G3041" s="333">
        <f t="shared" si="89"/>
        <v>5</v>
      </c>
      <c r="H3041" s="382">
        <v>3.1250000000000002E-3</v>
      </c>
      <c r="I3041" s="335">
        <f t="shared" si="90"/>
        <v>-2.98</v>
      </c>
      <c r="J3041" s="335">
        <f t="shared" si="91"/>
        <v>-7.15</v>
      </c>
    </row>
    <row r="3042" spans="1:10">
      <c r="A3042" s="333" t="s">
        <v>355</v>
      </c>
      <c r="B3042" s="334" t="s">
        <v>394</v>
      </c>
      <c r="C3042" s="334"/>
      <c r="D3042" s="333" t="s">
        <v>395</v>
      </c>
      <c r="E3042" s="334">
        <v>201512</v>
      </c>
      <c r="F3042" s="335">
        <v>15.49</v>
      </c>
      <c r="G3042" s="333">
        <f t="shared" si="89"/>
        <v>4</v>
      </c>
      <c r="H3042" s="382">
        <v>3.1250000000000002E-3</v>
      </c>
      <c r="I3042" s="335">
        <f t="shared" si="90"/>
        <v>0.19</v>
      </c>
      <c r="J3042" s="335">
        <f t="shared" si="91"/>
        <v>0.57999999999999996</v>
      </c>
    </row>
    <row r="3043" spans="1:10">
      <c r="A3043" s="333" t="s">
        <v>355</v>
      </c>
      <c r="B3043" s="334" t="s">
        <v>396</v>
      </c>
      <c r="C3043" s="334"/>
      <c r="D3043" s="333" t="s">
        <v>397</v>
      </c>
      <c r="E3043" s="334">
        <v>201509</v>
      </c>
      <c r="F3043" s="335">
        <v>-0.79</v>
      </c>
      <c r="G3043" s="333">
        <f t="shared" si="89"/>
        <v>7</v>
      </c>
      <c r="H3043" s="382">
        <v>3.1250000000000002E-3</v>
      </c>
      <c r="I3043" s="335">
        <f t="shared" si="90"/>
        <v>-0.02</v>
      </c>
      <c r="J3043" s="335">
        <f t="shared" si="91"/>
        <v>-0.03</v>
      </c>
    </row>
    <row r="3044" spans="1:10">
      <c r="A3044" s="333" t="s">
        <v>355</v>
      </c>
      <c r="B3044" s="334" t="s">
        <v>398</v>
      </c>
      <c r="C3044" s="334"/>
      <c r="D3044" s="333" t="s">
        <v>399</v>
      </c>
      <c r="E3044" s="334">
        <v>201509</v>
      </c>
      <c r="F3044" s="335">
        <v>432940</v>
      </c>
      <c r="G3044" s="333">
        <f t="shared" si="89"/>
        <v>7</v>
      </c>
      <c r="H3044" s="382">
        <v>3.1250000000000002E-3</v>
      </c>
      <c r="I3044" s="335">
        <f t="shared" si="90"/>
        <v>9470.56</v>
      </c>
      <c r="J3044" s="335">
        <f t="shared" si="91"/>
        <v>16235.25</v>
      </c>
    </row>
    <row r="3045" spans="1:10">
      <c r="A3045" s="402" t="s">
        <v>355</v>
      </c>
      <c r="B3045" s="334" t="s">
        <v>398</v>
      </c>
      <c r="C3045" s="334"/>
      <c r="D3045" s="402" t="s">
        <v>399</v>
      </c>
      <c r="E3045" s="334">
        <v>201510</v>
      </c>
      <c r="F3045" s="453">
        <v>434467.63</v>
      </c>
      <c r="G3045" s="333">
        <f t="shared" si="89"/>
        <v>6</v>
      </c>
      <c r="H3045" s="382">
        <v>3.1250000000000002E-3</v>
      </c>
      <c r="I3045" s="335">
        <f t="shared" si="90"/>
        <v>8146.27</v>
      </c>
      <c r="J3045" s="335">
        <f t="shared" si="91"/>
        <v>16292.54</v>
      </c>
    </row>
    <row r="3046" spans="1:10">
      <c r="A3046" s="333" t="s">
        <v>355</v>
      </c>
      <c r="B3046" s="334" t="s">
        <v>398</v>
      </c>
      <c r="C3046" s="334"/>
      <c r="D3046" s="402" t="s">
        <v>399</v>
      </c>
      <c r="E3046" s="334">
        <v>201511</v>
      </c>
      <c r="F3046" s="453">
        <v>317649.33</v>
      </c>
      <c r="G3046" s="333">
        <f t="shared" si="89"/>
        <v>5</v>
      </c>
      <c r="H3046" s="382">
        <v>3.1250000000000002E-3</v>
      </c>
      <c r="I3046" s="335">
        <f t="shared" si="90"/>
        <v>4963.2700000000004</v>
      </c>
      <c r="J3046" s="335">
        <f t="shared" si="91"/>
        <v>11911.85</v>
      </c>
    </row>
    <row r="3047" spans="1:10">
      <c r="A3047" s="333" t="s">
        <v>355</v>
      </c>
      <c r="B3047" s="334" t="s">
        <v>398</v>
      </c>
      <c r="C3047" s="334"/>
      <c r="D3047" s="333" t="s">
        <v>399</v>
      </c>
      <c r="E3047" s="334">
        <v>201512</v>
      </c>
      <c r="F3047" s="335">
        <v>280160.74</v>
      </c>
      <c r="G3047" s="333">
        <f t="shared" si="89"/>
        <v>4</v>
      </c>
      <c r="H3047" s="382">
        <v>3.1250000000000002E-3</v>
      </c>
      <c r="I3047" s="335">
        <f t="shared" si="90"/>
        <v>3502.01</v>
      </c>
      <c r="J3047" s="335">
        <f t="shared" si="91"/>
        <v>10506.03</v>
      </c>
    </row>
    <row r="3048" spans="1:10">
      <c r="A3048" s="333" t="s">
        <v>355</v>
      </c>
      <c r="B3048" s="334" t="s">
        <v>400</v>
      </c>
      <c r="C3048" s="334"/>
      <c r="D3048" s="333" t="s">
        <v>401</v>
      </c>
      <c r="E3048" s="334">
        <v>201509</v>
      </c>
      <c r="F3048" s="335">
        <v>53316.639999999999</v>
      </c>
      <c r="G3048" s="333">
        <f t="shared" si="89"/>
        <v>7</v>
      </c>
      <c r="H3048" s="382">
        <v>3.1250000000000002E-3</v>
      </c>
      <c r="I3048" s="335">
        <f t="shared" si="90"/>
        <v>1166.3</v>
      </c>
      <c r="J3048" s="335">
        <f t="shared" si="91"/>
        <v>1999.37</v>
      </c>
    </row>
    <row r="3049" spans="1:10">
      <c r="A3049" s="402" t="s">
        <v>355</v>
      </c>
      <c r="B3049" s="334" t="s">
        <v>400</v>
      </c>
      <c r="C3049" s="334"/>
      <c r="D3049" s="402" t="s">
        <v>401</v>
      </c>
      <c r="E3049" s="334">
        <v>201510</v>
      </c>
      <c r="F3049" s="453">
        <v>83810.28</v>
      </c>
      <c r="G3049" s="333">
        <f t="shared" si="89"/>
        <v>6</v>
      </c>
      <c r="H3049" s="382">
        <v>3.1250000000000002E-3</v>
      </c>
      <c r="I3049" s="335">
        <f t="shared" si="90"/>
        <v>1571.44</v>
      </c>
      <c r="J3049" s="335">
        <f t="shared" si="91"/>
        <v>3142.89</v>
      </c>
    </row>
    <row r="3050" spans="1:10">
      <c r="A3050" s="333" t="s">
        <v>355</v>
      </c>
      <c r="B3050" s="334" t="s">
        <v>400</v>
      </c>
      <c r="C3050" s="334"/>
      <c r="D3050" s="402" t="s">
        <v>401</v>
      </c>
      <c r="E3050" s="334">
        <v>201511</v>
      </c>
      <c r="F3050" s="453">
        <v>100483.86</v>
      </c>
      <c r="G3050" s="333">
        <f t="shared" si="89"/>
        <v>5</v>
      </c>
      <c r="H3050" s="382">
        <v>3.1250000000000002E-3</v>
      </c>
      <c r="I3050" s="335">
        <f t="shared" si="90"/>
        <v>1570.06</v>
      </c>
      <c r="J3050" s="335">
        <f t="shared" si="91"/>
        <v>3768.14</v>
      </c>
    </row>
    <row r="3051" spans="1:10">
      <c r="A3051" s="333" t="s">
        <v>355</v>
      </c>
      <c r="B3051" s="334" t="s">
        <v>400</v>
      </c>
      <c r="C3051" s="334"/>
      <c r="D3051" s="333" t="s">
        <v>401</v>
      </c>
      <c r="E3051" s="334">
        <v>201512</v>
      </c>
      <c r="F3051" s="335">
        <v>30648.41</v>
      </c>
      <c r="G3051" s="333">
        <f t="shared" si="89"/>
        <v>4</v>
      </c>
      <c r="H3051" s="382">
        <v>3.1250000000000002E-3</v>
      </c>
      <c r="I3051" s="335">
        <f t="shared" si="90"/>
        <v>383.11</v>
      </c>
      <c r="J3051" s="335">
        <f t="shared" si="91"/>
        <v>1149.32</v>
      </c>
    </row>
    <row r="3052" spans="1:10">
      <c r="A3052" s="333" t="s">
        <v>355</v>
      </c>
      <c r="B3052" s="334" t="s">
        <v>402</v>
      </c>
      <c r="C3052" s="334"/>
      <c r="D3052" s="333" t="s">
        <v>403</v>
      </c>
      <c r="E3052" s="334">
        <v>201509</v>
      </c>
      <c r="F3052" s="335">
        <v>7579.91</v>
      </c>
      <c r="G3052" s="333">
        <f t="shared" si="89"/>
        <v>7</v>
      </c>
      <c r="H3052" s="382">
        <v>3.1250000000000002E-3</v>
      </c>
      <c r="I3052" s="335">
        <f t="shared" si="90"/>
        <v>165.81</v>
      </c>
      <c r="J3052" s="335">
        <f t="shared" si="91"/>
        <v>284.25</v>
      </c>
    </row>
    <row r="3053" spans="1:10">
      <c r="A3053" s="402" t="s">
        <v>355</v>
      </c>
      <c r="B3053" s="334" t="s">
        <v>402</v>
      </c>
      <c r="C3053" s="334"/>
      <c r="D3053" s="402" t="s">
        <v>403</v>
      </c>
      <c r="E3053" s="334">
        <v>201510</v>
      </c>
      <c r="F3053" s="453">
        <v>14789.72</v>
      </c>
      <c r="G3053" s="333">
        <f t="shared" si="89"/>
        <v>6</v>
      </c>
      <c r="H3053" s="382">
        <v>3.1250000000000002E-3</v>
      </c>
      <c r="I3053" s="335">
        <f t="shared" si="90"/>
        <v>277.31</v>
      </c>
      <c r="J3053" s="335">
        <f t="shared" si="91"/>
        <v>554.61</v>
      </c>
    </row>
    <row r="3054" spans="1:10">
      <c r="A3054" s="333" t="s">
        <v>355</v>
      </c>
      <c r="B3054" s="334" t="s">
        <v>402</v>
      </c>
      <c r="C3054" s="334"/>
      <c r="D3054" s="402" t="s">
        <v>403</v>
      </c>
      <c r="E3054" s="334">
        <v>201511</v>
      </c>
      <c r="F3054" s="453">
        <v>2409.88</v>
      </c>
      <c r="G3054" s="333">
        <f t="shared" si="89"/>
        <v>5</v>
      </c>
      <c r="H3054" s="382">
        <v>3.1250000000000002E-3</v>
      </c>
      <c r="I3054" s="335">
        <f t="shared" si="90"/>
        <v>37.65</v>
      </c>
      <c r="J3054" s="335">
        <f t="shared" si="91"/>
        <v>90.37</v>
      </c>
    </row>
    <row r="3055" spans="1:10">
      <c r="A3055" s="333" t="s">
        <v>355</v>
      </c>
      <c r="B3055" s="334" t="s">
        <v>402</v>
      </c>
      <c r="C3055" s="334"/>
      <c r="D3055" s="333" t="s">
        <v>403</v>
      </c>
      <c r="E3055" s="334">
        <v>201512</v>
      </c>
      <c r="F3055" s="335">
        <v>302.08999999999997</v>
      </c>
      <c r="G3055" s="333">
        <f t="shared" si="89"/>
        <v>4</v>
      </c>
      <c r="H3055" s="382">
        <v>3.1250000000000002E-3</v>
      </c>
      <c r="I3055" s="335">
        <f t="shared" si="90"/>
        <v>3.78</v>
      </c>
      <c r="J3055" s="335">
        <f t="shared" si="91"/>
        <v>11.33</v>
      </c>
    </row>
    <row r="3056" spans="1:10">
      <c r="A3056" s="333" t="s">
        <v>355</v>
      </c>
      <c r="B3056" s="334" t="s">
        <v>404</v>
      </c>
      <c r="C3056" s="334"/>
      <c r="D3056" s="333" t="s">
        <v>405</v>
      </c>
      <c r="E3056" s="334">
        <v>201509</v>
      </c>
      <c r="F3056" s="335">
        <v>4093.98</v>
      </c>
      <c r="G3056" s="333">
        <f t="shared" si="89"/>
        <v>7</v>
      </c>
      <c r="H3056" s="382">
        <v>3.1250000000000002E-3</v>
      </c>
      <c r="I3056" s="335">
        <f t="shared" si="90"/>
        <v>89.56</v>
      </c>
      <c r="J3056" s="335">
        <f t="shared" si="91"/>
        <v>153.52000000000001</v>
      </c>
    </row>
    <row r="3057" spans="1:10">
      <c r="A3057" s="402" t="s">
        <v>355</v>
      </c>
      <c r="B3057" s="334" t="s">
        <v>404</v>
      </c>
      <c r="C3057" s="334"/>
      <c r="D3057" s="402" t="s">
        <v>405</v>
      </c>
      <c r="E3057" s="334">
        <v>201510</v>
      </c>
      <c r="F3057" s="453">
        <v>1614.47</v>
      </c>
      <c r="G3057" s="333">
        <f t="shared" si="89"/>
        <v>6</v>
      </c>
      <c r="H3057" s="382">
        <v>3.1250000000000002E-3</v>
      </c>
      <c r="I3057" s="335">
        <f t="shared" si="90"/>
        <v>30.27</v>
      </c>
      <c r="J3057" s="335">
        <f t="shared" si="91"/>
        <v>60.54</v>
      </c>
    </row>
    <row r="3058" spans="1:10">
      <c r="A3058" s="333" t="s">
        <v>355</v>
      </c>
      <c r="B3058" s="334" t="s">
        <v>404</v>
      </c>
      <c r="C3058" s="334"/>
      <c r="D3058" s="402" t="s">
        <v>405</v>
      </c>
      <c r="E3058" s="334">
        <v>201511</v>
      </c>
      <c r="F3058" s="453">
        <v>-10296.27</v>
      </c>
      <c r="G3058" s="333">
        <f t="shared" si="89"/>
        <v>5</v>
      </c>
      <c r="H3058" s="382">
        <v>3.1250000000000002E-3</v>
      </c>
      <c r="I3058" s="335">
        <f t="shared" si="90"/>
        <v>-160.88</v>
      </c>
      <c r="J3058" s="335">
        <f t="shared" si="91"/>
        <v>-386.11</v>
      </c>
    </row>
    <row r="3059" spans="1:10">
      <c r="A3059" s="333" t="s">
        <v>355</v>
      </c>
      <c r="B3059" s="334" t="s">
        <v>404</v>
      </c>
      <c r="C3059" s="334"/>
      <c r="D3059" s="333" t="s">
        <v>405</v>
      </c>
      <c r="E3059" s="334">
        <v>201512</v>
      </c>
      <c r="F3059" s="335">
        <v>22892.86</v>
      </c>
      <c r="G3059" s="333">
        <f t="shared" si="89"/>
        <v>4</v>
      </c>
      <c r="H3059" s="382">
        <v>3.1250000000000002E-3</v>
      </c>
      <c r="I3059" s="335">
        <f t="shared" si="90"/>
        <v>286.16000000000003</v>
      </c>
      <c r="J3059" s="335">
        <f t="shared" si="91"/>
        <v>858.48</v>
      </c>
    </row>
    <row r="3060" spans="1:10">
      <c r="A3060" s="333" t="s">
        <v>355</v>
      </c>
      <c r="B3060" s="334" t="s">
        <v>406</v>
      </c>
      <c r="C3060" s="334"/>
      <c r="D3060" s="333" t="s">
        <v>407</v>
      </c>
      <c r="E3060" s="334">
        <v>201509</v>
      </c>
      <c r="F3060" s="335">
        <v>-7535.83</v>
      </c>
      <c r="G3060" s="333">
        <f t="shared" si="89"/>
        <v>7</v>
      </c>
      <c r="H3060" s="382">
        <v>3.1250000000000002E-3</v>
      </c>
      <c r="I3060" s="335">
        <f t="shared" si="90"/>
        <v>-164.85</v>
      </c>
      <c r="J3060" s="335">
        <f t="shared" si="91"/>
        <v>-282.58999999999997</v>
      </c>
    </row>
    <row r="3061" spans="1:10">
      <c r="A3061" s="402" t="s">
        <v>355</v>
      </c>
      <c r="B3061" s="334" t="s">
        <v>406</v>
      </c>
      <c r="C3061" s="334"/>
      <c r="D3061" s="402" t="s">
        <v>407</v>
      </c>
      <c r="E3061" s="334">
        <v>201510</v>
      </c>
      <c r="F3061" s="453">
        <v>-11724.15</v>
      </c>
      <c r="G3061" s="333">
        <f t="shared" si="89"/>
        <v>6</v>
      </c>
      <c r="H3061" s="382">
        <v>3.1250000000000002E-3</v>
      </c>
      <c r="I3061" s="335">
        <f t="shared" si="90"/>
        <v>-219.83</v>
      </c>
      <c r="J3061" s="335">
        <f t="shared" si="91"/>
        <v>-439.66</v>
      </c>
    </row>
    <row r="3062" spans="1:10">
      <c r="A3062" s="333" t="s">
        <v>355</v>
      </c>
      <c r="B3062" s="334" t="s">
        <v>406</v>
      </c>
      <c r="C3062" s="334"/>
      <c r="D3062" s="402" t="s">
        <v>407</v>
      </c>
      <c r="E3062" s="334">
        <v>201511</v>
      </c>
      <c r="F3062" s="453">
        <v>-24352.04</v>
      </c>
      <c r="G3062" s="333">
        <f t="shared" si="89"/>
        <v>5</v>
      </c>
      <c r="H3062" s="382">
        <v>3.1250000000000002E-3</v>
      </c>
      <c r="I3062" s="335">
        <f t="shared" si="90"/>
        <v>-380.5</v>
      </c>
      <c r="J3062" s="335">
        <f t="shared" si="91"/>
        <v>-913.2</v>
      </c>
    </row>
    <row r="3063" spans="1:10">
      <c r="A3063" s="333" t="s">
        <v>355</v>
      </c>
      <c r="B3063" s="334" t="s">
        <v>406</v>
      </c>
      <c r="C3063" s="334"/>
      <c r="D3063" s="333" t="s">
        <v>407</v>
      </c>
      <c r="E3063" s="334">
        <v>201512</v>
      </c>
      <c r="F3063" s="335">
        <v>-5167.2299999999996</v>
      </c>
      <c r="G3063" s="333">
        <f t="shared" si="89"/>
        <v>4</v>
      </c>
      <c r="H3063" s="382">
        <v>3.1250000000000002E-3</v>
      </c>
      <c r="I3063" s="335">
        <f t="shared" si="90"/>
        <v>-64.59</v>
      </c>
      <c r="J3063" s="335">
        <f t="shared" si="91"/>
        <v>-193.77</v>
      </c>
    </row>
    <row r="3064" spans="1:10">
      <c r="A3064" s="333" t="s">
        <v>355</v>
      </c>
      <c r="B3064" s="334" t="s">
        <v>408</v>
      </c>
      <c r="C3064" s="334"/>
      <c r="D3064" s="333" t="s">
        <v>409</v>
      </c>
      <c r="E3064" s="334">
        <v>201509</v>
      </c>
      <c r="F3064" s="335">
        <v>-15484.93</v>
      </c>
      <c r="G3064" s="333">
        <f t="shared" si="89"/>
        <v>7</v>
      </c>
      <c r="H3064" s="382">
        <v>3.1250000000000002E-3</v>
      </c>
      <c r="I3064" s="335">
        <f t="shared" si="90"/>
        <v>-338.73</v>
      </c>
      <c r="J3064" s="335">
        <f t="shared" si="91"/>
        <v>-580.67999999999995</v>
      </c>
    </row>
    <row r="3065" spans="1:10">
      <c r="A3065" s="402" t="s">
        <v>355</v>
      </c>
      <c r="B3065" s="334" t="s">
        <v>408</v>
      </c>
      <c r="C3065" s="334"/>
      <c r="D3065" s="402" t="s">
        <v>409</v>
      </c>
      <c r="E3065" s="334">
        <v>201510</v>
      </c>
      <c r="F3065" s="453">
        <v>-54764.14</v>
      </c>
      <c r="G3065" s="333">
        <f t="shared" si="89"/>
        <v>6</v>
      </c>
      <c r="H3065" s="382">
        <v>3.1250000000000002E-3</v>
      </c>
      <c r="I3065" s="335">
        <f t="shared" si="90"/>
        <v>-1026.83</v>
      </c>
      <c r="J3065" s="335">
        <f t="shared" si="91"/>
        <v>-2053.66</v>
      </c>
    </row>
    <row r="3066" spans="1:10">
      <c r="A3066" s="333" t="s">
        <v>355</v>
      </c>
      <c r="B3066" s="334" t="s">
        <v>408</v>
      </c>
      <c r="C3066" s="334"/>
      <c r="D3066" s="402" t="s">
        <v>409</v>
      </c>
      <c r="E3066" s="334">
        <v>201511</v>
      </c>
      <c r="F3066" s="453">
        <v>-23011.87</v>
      </c>
      <c r="G3066" s="333">
        <f t="shared" si="89"/>
        <v>5</v>
      </c>
      <c r="H3066" s="382">
        <v>3.1250000000000002E-3</v>
      </c>
      <c r="I3066" s="335">
        <f t="shared" si="90"/>
        <v>-359.56</v>
      </c>
      <c r="J3066" s="335">
        <f t="shared" si="91"/>
        <v>-862.95</v>
      </c>
    </row>
    <row r="3067" spans="1:10">
      <c r="A3067" s="333" t="s">
        <v>355</v>
      </c>
      <c r="B3067" s="334" t="s">
        <v>408</v>
      </c>
      <c r="C3067" s="334"/>
      <c r="D3067" s="333" t="s">
        <v>409</v>
      </c>
      <c r="E3067" s="334">
        <v>201512</v>
      </c>
      <c r="F3067" s="335">
        <v>-11885.14</v>
      </c>
      <c r="G3067" s="333">
        <f t="shared" si="89"/>
        <v>4</v>
      </c>
      <c r="H3067" s="382">
        <v>3.1250000000000002E-3</v>
      </c>
      <c r="I3067" s="335">
        <f t="shared" si="90"/>
        <v>-148.56</v>
      </c>
      <c r="J3067" s="335">
        <f t="shared" si="91"/>
        <v>-445.69</v>
      </c>
    </row>
    <row r="3068" spans="1:10">
      <c r="A3068" s="333" t="s">
        <v>355</v>
      </c>
      <c r="B3068" s="334" t="s">
        <v>731</v>
      </c>
      <c r="C3068" s="334"/>
      <c r="D3068" s="333" t="s">
        <v>732</v>
      </c>
      <c r="E3068" s="334">
        <v>201509</v>
      </c>
      <c r="F3068" s="335">
        <v>-75.19</v>
      </c>
      <c r="G3068" s="333">
        <f t="shared" si="89"/>
        <v>7</v>
      </c>
      <c r="H3068" s="382">
        <v>3.1250000000000002E-3</v>
      </c>
      <c r="I3068" s="335">
        <f t="shared" si="90"/>
        <v>-1.64</v>
      </c>
      <c r="J3068" s="335">
        <f t="shared" si="91"/>
        <v>-2.82</v>
      </c>
    </row>
    <row r="3069" spans="1:10">
      <c r="A3069" s="333" t="s">
        <v>355</v>
      </c>
      <c r="B3069" s="334" t="s">
        <v>940</v>
      </c>
      <c r="C3069" s="334"/>
      <c r="D3069" s="333" t="s">
        <v>941</v>
      </c>
      <c r="E3069" s="334">
        <v>201509</v>
      </c>
      <c r="F3069" s="335">
        <v>21832.48</v>
      </c>
      <c r="G3069" s="333">
        <f t="shared" si="89"/>
        <v>7</v>
      </c>
      <c r="H3069" s="382">
        <v>3.1250000000000002E-3</v>
      </c>
      <c r="I3069" s="335">
        <f t="shared" si="90"/>
        <v>477.59</v>
      </c>
      <c r="J3069" s="335">
        <f t="shared" si="91"/>
        <v>818.72</v>
      </c>
    </row>
    <row r="3070" spans="1:10">
      <c r="A3070" s="402" t="s">
        <v>355</v>
      </c>
      <c r="B3070" s="334" t="s">
        <v>940</v>
      </c>
      <c r="C3070" s="334"/>
      <c r="D3070" s="402" t="s">
        <v>941</v>
      </c>
      <c r="E3070" s="334">
        <v>201510</v>
      </c>
      <c r="F3070" s="453">
        <v>1443.09</v>
      </c>
      <c r="G3070" s="333">
        <f t="shared" si="89"/>
        <v>6</v>
      </c>
      <c r="H3070" s="382">
        <v>3.1250000000000002E-3</v>
      </c>
      <c r="I3070" s="335">
        <f t="shared" si="90"/>
        <v>27.06</v>
      </c>
      <c r="J3070" s="335">
        <f t="shared" si="91"/>
        <v>54.12</v>
      </c>
    </row>
    <row r="3071" spans="1:10">
      <c r="A3071" s="333" t="s">
        <v>355</v>
      </c>
      <c r="B3071" s="334" t="s">
        <v>940</v>
      </c>
      <c r="C3071" s="334"/>
      <c r="D3071" s="402" t="s">
        <v>941</v>
      </c>
      <c r="E3071" s="334">
        <v>201511</v>
      </c>
      <c r="F3071" s="453">
        <v>-51.06</v>
      </c>
      <c r="G3071" s="333">
        <f t="shared" si="89"/>
        <v>5</v>
      </c>
      <c r="H3071" s="382">
        <v>3.1250000000000002E-3</v>
      </c>
      <c r="I3071" s="335">
        <f t="shared" si="90"/>
        <v>-0.8</v>
      </c>
      <c r="J3071" s="335">
        <f t="shared" si="91"/>
        <v>-1.91</v>
      </c>
    </row>
    <row r="3072" spans="1:10">
      <c r="A3072" s="333" t="s">
        <v>355</v>
      </c>
      <c r="B3072" s="334" t="s">
        <v>940</v>
      </c>
      <c r="C3072" s="334"/>
      <c r="D3072" s="333" t="s">
        <v>941</v>
      </c>
      <c r="E3072" s="334">
        <v>201512</v>
      </c>
      <c r="F3072" s="335">
        <v>2262.8200000000002</v>
      </c>
      <c r="G3072" s="333">
        <f t="shared" si="89"/>
        <v>4</v>
      </c>
      <c r="H3072" s="382">
        <v>3.1250000000000002E-3</v>
      </c>
      <c r="I3072" s="335">
        <f t="shared" si="90"/>
        <v>28.29</v>
      </c>
      <c r="J3072" s="335">
        <f t="shared" si="91"/>
        <v>84.86</v>
      </c>
    </row>
    <row r="3073" spans="1:10">
      <c r="A3073" s="333" t="s">
        <v>355</v>
      </c>
      <c r="B3073" s="334" t="s">
        <v>1045</v>
      </c>
      <c r="C3073" s="334"/>
      <c r="D3073" s="402" t="s">
        <v>1046</v>
      </c>
      <c r="E3073" s="334">
        <v>201511</v>
      </c>
      <c r="F3073" s="453">
        <v>673722.7</v>
      </c>
      <c r="G3073" s="333">
        <f t="shared" si="89"/>
        <v>5</v>
      </c>
      <c r="H3073" s="382">
        <v>3.1250000000000002E-3</v>
      </c>
      <c r="I3073" s="335">
        <f t="shared" si="90"/>
        <v>10526.92</v>
      </c>
      <c r="J3073" s="335">
        <f t="shared" si="91"/>
        <v>25264.6</v>
      </c>
    </row>
    <row r="3074" spans="1:10">
      <c r="A3074" s="333" t="s">
        <v>355</v>
      </c>
      <c r="B3074" s="334" t="s">
        <v>1045</v>
      </c>
      <c r="C3074" s="334"/>
      <c r="D3074" s="333" t="s">
        <v>1046</v>
      </c>
      <c r="E3074" s="334">
        <v>201512</v>
      </c>
      <c r="F3074" s="335">
        <v>2227.25</v>
      </c>
      <c r="G3074" s="333">
        <f t="shared" si="89"/>
        <v>4</v>
      </c>
      <c r="H3074" s="382">
        <v>3.1250000000000002E-3</v>
      </c>
      <c r="I3074" s="335">
        <f t="shared" si="90"/>
        <v>27.84</v>
      </c>
      <c r="J3074" s="335">
        <f t="shared" si="91"/>
        <v>83.52</v>
      </c>
    </row>
    <row r="3075" spans="1:10">
      <c r="A3075" s="333" t="s">
        <v>355</v>
      </c>
      <c r="B3075" s="334" t="s">
        <v>501</v>
      </c>
      <c r="C3075" s="334"/>
      <c r="D3075" s="333" t="s">
        <v>808</v>
      </c>
      <c r="E3075" s="334">
        <v>201509</v>
      </c>
      <c r="F3075" s="335">
        <v>-0.09</v>
      </c>
      <c r="G3075" s="333">
        <f t="shared" si="89"/>
        <v>7</v>
      </c>
      <c r="H3075" s="382">
        <v>3.1250000000000002E-3</v>
      </c>
      <c r="I3075" s="335">
        <f t="shared" si="90"/>
        <v>0</v>
      </c>
      <c r="J3075" s="335">
        <f t="shared" si="91"/>
        <v>0</v>
      </c>
    </row>
    <row r="3076" spans="1:10">
      <c r="A3076" s="333" t="s">
        <v>355</v>
      </c>
      <c r="B3076" s="334" t="s">
        <v>810</v>
      </c>
      <c r="C3076" s="334"/>
      <c r="D3076" s="333" t="s">
        <v>809</v>
      </c>
      <c r="E3076" s="334">
        <v>201509</v>
      </c>
      <c r="F3076" s="335">
        <v>-299740.25</v>
      </c>
      <c r="G3076" s="333">
        <f t="shared" si="89"/>
        <v>7</v>
      </c>
      <c r="H3076" s="382">
        <v>3.1250000000000002E-3</v>
      </c>
      <c r="I3076" s="335">
        <f t="shared" si="90"/>
        <v>-6556.82</v>
      </c>
      <c r="J3076" s="335">
        <f t="shared" si="91"/>
        <v>-11240.26</v>
      </c>
    </row>
    <row r="3077" spans="1:10">
      <c r="A3077" s="402" t="s">
        <v>355</v>
      </c>
      <c r="B3077" s="334" t="s">
        <v>810</v>
      </c>
      <c r="C3077" s="334"/>
      <c r="D3077" s="402" t="s">
        <v>809</v>
      </c>
      <c r="E3077" s="334">
        <v>201510</v>
      </c>
      <c r="F3077" s="453">
        <v>160.19999999999999</v>
      </c>
      <c r="G3077" s="333">
        <f t="shared" si="89"/>
        <v>6</v>
      </c>
      <c r="H3077" s="382">
        <v>3.1250000000000002E-3</v>
      </c>
      <c r="I3077" s="335">
        <f t="shared" si="90"/>
        <v>3</v>
      </c>
      <c r="J3077" s="335">
        <f t="shared" si="91"/>
        <v>6.01</v>
      </c>
    </row>
    <row r="3078" spans="1:10">
      <c r="A3078" s="333" t="s">
        <v>355</v>
      </c>
      <c r="B3078" s="334" t="s">
        <v>503</v>
      </c>
      <c r="C3078" s="334"/>
      <c r="D3078" s="333" t="s">
        <v>504</v>
      </c>
      <c r="E3078" s="334">
        <v>201509</v>
      </c>
      <c r="F3078" s="335">
        <v>0.06</v>
      </c>
      <c r="G3078" s="333">
        <f t="shared" si="89"/>
        <v>7</v>
      </c>
      <c r="H3078" s="382">
        <v>3.1250000000000002E-3</v>
      </c>
      <c r="I3078" s="335">
        <f t="shared" si="90"/>
        <v>0</v>
      </c>
      <c r="J3078" s="335">
        <f t="shared" si="91"/>
        <v>0</v>
      </c>
    </row>
    <row r="3079" spans="1:10">
      <c r="A3079" s="333" t="s">
        <v>355</v>
      </c>
      <c r="B3079" s="334" t="s">
        <v>755</v>
      </c>
      <c r="C3079" s="334"/>
      <c r="D3079" s="333" t="s">
        <v>774</v>
      </c>
      <c r="E3079" s="334">
        <v>201509</v>
      </c>
      <c r="F3079" s="335">
        <v>-72.37</v>
      </c>
      <c r="G3079" s="333">
        <f t="shared" si="89"/>
        <v>7</v>
      </c>
      <c r="H3079" s="382">
        <v>3.1250000000000002E-3</v>
      </c>
      <c r="I3079" s="335">
        <f t="shared" si="90"/>
        <v>-1.58</v>
      </c>
      <c r="J3079" s="335">
        <f t="shared" si="91"/>
        <v>-2.71</v>
      </c>
    </row>
    <row r="3080" spans="1:10">
      <c r="A3080" s="333" t="s">
        <v>355</v>
      </c>
      <c r="B3080" s="334" t="s">
        <v>586</v>
      </c>
      <c r="C3080" s="334"/>
      <c r="D3080" s="333" t="s">
        <v>587</v>
      </c>
      <c r="E3080" s="334">
        <v>201509</v>
      </c>
      <c r="F3080" s="335">
        <v>-0.18</v>
      </c>
      <c r="G3080" s="333">
        <f t="shared" si="89"/>
        <v>7</v>
      </c>
      <c r="H3080" s="382">
        <v>3.1250000000000002E-3</v>
      </c>
      <c r="I3080" s="335">
        <f t="shared" si="90"/>
        <v>0</v>
      </c>
      <c r="J3080" s="335">
        <f t="shared" si="91"/>
        <v>-0.01</v>
      </c>
    </row>
    <row r="3081" spans="1:10">
      <c r="A3081" s="333" t="s">
        <v>355</v>
      </c>
      <c r="B3081" s="334" t="s">
        <v>505</v>
      </c>
      <c r="C3081" s="334"/>
      <c r="D3081" s="333" t="s">
        <v>506</v>
      </c>
      <c r="E3081" s="334">
        <v>201509</v>
      </c>
      <c r="F3081" s="335">
        <v>26.72</v>
      </c>
      <c r="G3081" s="333">
        <f t="shared" si="89"/>
        <v>7</v>
      </c>
      <c r="H3081" s="382">
        <v>3.1250000000000002E-3</v>
      </c>
      <c r="I3081" s="335">
        <f t="shared" si="90"/>
        <v>0.57999999999999996</v>
      </c>
      <c r="J3081" s="335">
        <f t="shared" si="91"/>
        <v>1</v>
      </c>
    </row>
    <row r="3082" spans="1:10">
      <c r="A3082" s="333" t="s">
        <v>355</v>
      </c>
      <c r="B3082" s="334" t="s">
        <v>507</v>
      </c>
      <c r="C3082" s="334"/>
      <c r="D3082" s="333" t="s">
        <v>508</v>
      </c>
      <c r="E3082" s="334">
        <v>201509</v>
      </c>
      <c r="F3082" s="335">
        <v>5.12</v>
      </c>
      <c r="G3082" s="333">
        <f t="shared" si="89"/>
        <v>7</v>
      </c>
      <c r="H3082" s="382">
        <v>3.1250000000000002E-3</v>
      </c>
      <c r="I3082" s="335">
        <f t="shared" si="90"/>
        <v>0.11</v>
      </c>
      <c r="J3082" s="335">
        <f t="shared" si="91"/>
        <v>0.19</v>
      </c>
    </row>
    <row r="3083" spans="1:10">
      <c r="A3083" s="333" t="s">
        <v>355</v>
      </c>
      <c r="B3083" s="334" t="s">
        <v>509</v>
      </c>
      <c r="C3083" s="334"/>
      <c r="D3083" s="333" t="s">
        <v>510</v>
      </c>
      <c r="E3083" s="334">
        <v>201509</v>
      </c>
      <c r="F3083" s="335">
        <v>-3</v>
      </c>
      <c r="G3083" s="333">
        <f t="shared" si="89"/>
        <v>7</v>
      </c>
      <c r="H3083" s="382">
        <v>3.1250000000000002E-3</v>
      </c>
      <c r="I3083" s="335">
        <f t="shared" si="90"/>
        <v>-7.0000000000000007E-2</v>
      </c>
      <c r="J3083" s="335">
        <f t="shared" si="91"/>
        <v>-0.11</v>
      </c>
    </row>
    <row r="3084" spans="1:10">
      <c r="A3084" s="402" t="s">
        <v>355</v>
      </c>
      <c r="B3084" s="334" t="s">
        <v>509</v>
      </c>
      <c r="C3084" s="334"/>
      <c r="D3084" s="402" t="s">
        <v>510</v>
      </c>
      <c r="E3084" s="334">
        <v>201510</v>
      </c>
      <c r="F3084" s="453">
        <v>14.69</v>
      </c>
      <c r="G3084" s="333">
        <f t="shared" si="89"/>
        <v>6</v>
      </c>
      <c r="H3084" s="382">
        <v>3.1250000000000002E-3</v>
      </c>
      <c r="I3084" s="335">
        <f t="shared" si="90"/>
        <v>0.28000000000000003</v>
      </c>
      <c r="J3084" s="335">
        <f t="shared" si="91"/>
        <v>0.55000000000000004</v>
      </c>
    </row>
    <row r="3085" spans="1:10">
      <c r="A3085" s="333" t="s">
        <v>355</v>
      </c>
      <c r="B3085" s="334" t="s">
        <v>509</v>
      </c>
      <c r="C3085" s="334"/>
      <c r="D3085" s="402" t="s">
        <v>510</v>
      </c>
      <c r="E3085" s="334">
        <v>201511</v>
      </c>
      <c r="F3085" s="453">
        <v>-0.91</v>
      </c>
      <c r="G3085" s="333">
        <f t="shared" si="89"/>
        <v>5</v>
      </c>
      <c r="H3085" s="382">
        <v>3.1250000000000002E-3</v>
      </c>
      <c r="I3085" s="335">
        <f t="shared" si="90"/>
        <v>-0.01</v>
      </c>
      <c r="J3085" s="335">
        <f t="shared" si="91"/>
        <v>-0.03</v>
      </c>
    </row>
    <row r="3086" spans="1:10">
      <c r="A3086" s="333" t="s">
        <v>355</v>
      </c>
      <c r="B3086" s="334" t="s">
        <v>509</v>
      </c>
      <c r="C3086" s="334"/>
      <c r="D3086" s="333" t="s">
        <v>510</v>
      </c>
      <c r="E3086" s="334">
        <v>201512</v>
      </c>
      <c r="F3086" s="335">
        <v>68.290000000000006</v>
      </c>
      <c r="G3086" s="333">
        <f t="shared" si="89"/>
        <v>4</v>
      </c>
      <c r="H3086" s="382">
        <v>3.1250000000000002E-3</v>
      </c>
      <c r="I3086" s="335">
        <f t="shared" si="90"/>
        <v>0.85</v>
      </c>
      <c r="J3086" s="335">
        <f t="shared" si="91"/>
        <v>2.56</v>
      </c>
    </row>
    <row r="3087" spans="1:10">
      <c r="A3087" s="333" t="s">
        <v>355</v>
      </c>
      <c r="B3087" s="334" t="s">
        <v>511</v>
      </c>
      <c r="C3087" s="334"/>
      <c r="D3087" s="333" t="s">
        <v>512</v>
      </c>
      <c r="E3087" s="334">
        <v>201509</v>
      </c>
      <c r="F3087" s="335">
        <v>4.5199999999999996</v>
      </c>
      <c r="G3087" s="333">
        <f t="shared" si="89"/>
        <v>7</v>
      </c>
      <c r="H3087" s="382">
        <v>3.1250000000000002E-3</v>
      </c>
      <c r="I3087" s="335">
        <f t="shared" si="90"/>
        <v>0.1</v>
      </c>
      <c r="J3087" s="335">
        <f t="shared" si="91"/>
        <v>0.17</v>
      </c>
    </row>
    <row r="3088" spans="1:10">
      <c r="A3088" s="333" t="s">
        <v>355</v>
      </c>
      <c r="B3088" s="334" t="s">
        <v>513</v>
      </c>
      <c r="C3088" s="334"/>
      <c r="D3088" s="333" t="s">
        <v>514</v>
      </c>
      <c r="E3088" s="334">
        <v>201509</v>
      </c>
      <c r="F3088" s="335">
        <v>2.58</v>
      </c>
      <c r="G3088" s="333">
        <f t="shared" si="89"/>
        <v>7</v>
      </c>
      <c r="H3088" s="382">
        <v>3.1250000000000002E-3</v>
      </c>
      <c r="I3088" s="335">
        <f t="shared" si="90"/>
        <v>0.06</v>
      </c>
      <c r="J3088" s="335">
        <f t="shared" si="91"/>
        <v>0.1</v>
      </c>
    </row>
    <row r="3089" spans="1:10">
      <c r="A3089" s="333" t="s">
        <v>355</v>
      </c>
      <c r="B3089" s="334" t="s">
        <v>570</v>
      </c>
      <c r="C3089" s="334"/>
      <c r="D3089" s="333" t="s">
        <v>571</v>
      </c>
      <c r="E3089" s="334">
        <v>201509</v>
      </c>
      <c r="F3089" s="335">
        <v>-791.57</v>
      </c>
      <c r="G3089" s="333">
        <f t="shared" si="89"/>
        <v>7</v>
      </c>
      <c r="H3089" s="382">
        <v>3.1250000000000002E-3</v>
      </c>
      <c r="I3089" s="335">
        <f t="shared" si="90"/>
        <v>-17.32</v>
      </c>
      <c r="J3089" s="335">
        <f t="shared" si="91"/>
        <v>-29.68</v>
      </c>
    </row>
    <row r="3090" spans="1:10">
      <c r="A3090" s="333" t="s">
        <v>355</v>
      </c>
      <c r="B3090" s="334" t="s">
        <v>942</v>
      </c>
      <c r="C3090" s="334"/>
      <c r="D3090" s="333" t="s">
        <v>943</v>
      </c>
      <c r="E3090" s="334">
        <v>201509</v>
      </c>
      <c r="F3090" s="335">
        <v>-915.37</v>
      </c>
      <c r="G3090" s="333">
        <f t="shared" si="89"/>
        <v>7</v>
      </c>
      <c r="H3090" s="382">
        <v>3.1250000000000002E-3</v>
      </c>
      <c r="I3090" s="335">
        <f t="shared" si="90"/>
        <v>-20.02</v>
      </c>
      <c r="J3090" s="335">
        <f t="shared" si="91"/>
        <v>-34.33</v>
      </c>
    </row>
    <row r="3091" spans="1:10">
      <c r="A3091" s="333" t="s">
        <v>355</v>
      </c>
      <c r="B3091" s="334" t="s">
        <v>942</v>
      </c>
      <c r="C3091" s="334"/>
      <c r="D3091" s="402" t="s">
        <v>943</v>
      </c>
      <c r="E3091" s="334">
        <v>201511</v>
      </c>
      <c r="F3091" s="453">
        <v>1487.4</v>
      </c>
      <c r="G3091" s="333">
        <f t="shared" si="89"/>
        <v>5</v>
      </c>
      <c r="H3091" s="382">
        <v>3.1250000000000002E-3</v>
      </c>
      <c r="I3091" s="335">
        <f t="shared" si="90"/>
        <v>23.24</v>
      </c>
      <c r="J3091" s="335">
        <f t="shared" si="91"/>
        <v>55.78</v>
      </c>
    </row>
    <row r="3092" spans="1:10">
      <c r="A3092" s="333" t="s">
        <v>355</v>
      </c>
      <c r="B3092" s="334" t="s">
        <v>944</v>
      </c>
      <c r="C3092" s="334"/>
      <c r="D3092" s="333" t="s">
        <v>945</v>
      </c>
      <c r="E3092" s="334">
        <v>201509</v>
      </c>
      <c r="F3092" s="335">
        <v>-3666.46</v>
      </c>
      <c r="G3092" s="333">
        <f t="shared" si="89"/>
        <v>7</v>
      </c>
      <c r="H3092" s="382">
        <v>3.1250000000000002E-3</v>
      </c>
      <c r="I3092" s="335">
        <f t="shared" si="90"/>
        <v>-80.2</v>
      </c>
      <c r="J3092" s="335">
        <f t="shared" si="91"/>
        <v>-137.49</v>
      </c>
    </row>
    <row r="3093" spans="1:10">
      <c r="A3093" s="333" t="s">
        <v>355</v>
      </c>
      <c r="B3093" s="334" t="s">
        <v>944</v>
      </c>
      <c r="C3093" s="334"/>
      <c r="D3093" s="402" t="s">
        <v>945</v>
      </c>
      <c r="E3093" s="334">
        <v>201511</v>
      </c>
      <c r="F3093" s="453">
        <v>1954.92</v>
      </c>
      <c r="G3093" s="333">
        <f t="shared" si="89"/>
        <v>5</v>
      </c>
      <c r="H3093" s="382">
        <v>3.1250000000000002E-3</v>
      </c>
      <c r="I3093" s="335">
        <f t="shared" si="90"/>
        <v>30.55</v>
      </c>
      <c r="J3093" s="335">
        <f t="shared" si="91"/>
        <v>73.31</v>
      </c>
    </row>
    <row r="3094" spans="1:10">
      <c r="A3094" s="333" t="s">
        <v>355</v>
      </c>
      <c r="B3094" s="334" t="s">
        <v>1053</v>
      </c>
      <c r="C3094" s="334"/>
      <c r="D3094" s="333" t="s">
        <v>1054</v>
      </c>
      <c r="E3094" s="334">
        <v>201509</v>
      </c>
      <c r="F3094" s="335">
        <v>358981.28</v>
      </c>
      <c r="G3094" s="333">
        <f t="shared" si="89"/>
        <v>7</v>
      </c>
      <c r="H3094" s="382">
        <v>3.1250000000000002E-3</v>
      </c>
      <c r="I3094" s="335">
        <f t="shared" si="90"/>
        <v>7852.72</v>
      </c>
      <c r="J3094" s="335">
        <f t="shared" si="91"/>
        <v>13461.8</v>
      </c>
    </row>
    <row r="3095" spans="1:10">
      <c r="A3095" s="333" t="s">
        <v>355</v>
      </c>
      <c r="B3095" s="334" t="s">
        <v>1053</v>
      </c>
      <c r="C3095" s="334"/>
      <c r="D3095" s="402" t="s">
        <v>1054</v>
      </c>
      <c r="E3095" s="334">
        <v>201511</v>
      </c>
      <c r="F3095" s="453">
        <v>-31</v>
      </c>
      <c r="G3095" s="333">
        <f t="shared" ref="G3095:G3158" si="92">VLOOKUP(E3095,$N$6:$O$35,2,FALSE)</f>
        <v>5</v>
      </c>
      <c r="H3095" s="382">
        <v>3.1250000000000002E-3</v>
      </c>
      <c r="I3095" s="335">
        <f t="shared" ref="I3095:I3158" si="93">ROUND(F3095*G3095*H3095,2)</f>
        <v>-0.48</v>
      </c>
      <c r="J3095" s="335">
        <f t="shared" ref="J3095:J3158" si="94">ROUND(F3095*H3095*12,2)</f>
        <v>-1.1599999999999999</v>
      </c>
    </row>
    <row r="3096" spans="1:10">
      <c r="A3096" s="333" t="s">
        <v>355</v>
      </c>
      <c r="B3096" s="334" t="s">
        <v>1053</v>
      </c>
      <c r="C3096" s="334"/>
      <c r="D3096" s="333" t="s">
        <v>1054</v>
      </c>
      <c r="E3096" s="334">
        <v>201512</v>
      </c>
      <c r="F3096" s="335">
        <v>0.42</v>
      </c>
      <c r="G3096" s="333">
        <f t="shared" si="92"/>
        <v>4</v>
      </c>
      <c r="H3096" s="382">
        <v>3.1250000000000002E-3</v>
      </c>
      <c r="I3096" s="335">
        <f t="shared" si="93"/>
        <v>0.01</v>
      </c>
      <c r="J3096" s="335">
        <f t="shared" si="94"/>
        <v>0.02</v>
      </c>
    </row>
    <row r="3097" spans="1:10">
      <c r="A3097" s="402" t="s">
        <v>355</v>
      </c>
      <c r="B3097" s="334" t="s">
        <v>1055</v>
      </c>
      <c r="C3097" s="334"/>
      <c r="D3097" s="402" t="s">
        <v>1056</v>
      </c>
      <c r="E3097" s="334">
        <v>201510</v>
      </c>
      <c r="F3097" s="453">
        <v>483449.97</v>
      </c>
      <c r="G3097" s="333">
        <f t="shared" si="92"/>
        <v>6</v>
      </c>
      <c r="H3097" s="382">
        <v>3.1250000000000002E-3</v>
      </c>
      <c r="I3097" s="335">
        <f t="shared" si="93"/>
        <v>9064.69</v>
      </c>
      <c r="J3097" s="335">
        <f t="shared" si="94"/>
        <v>18129.37</v>
      </c>
    </row>
    <row r="3098" spans="1:10">
      <c r="A3098" s="333" t="s">
        <v>355</v>
      </c>
      <c r="B3098" s="334" t="s">
        <v>1055</v>
      </c>
      <c r="C3098" s="334"/>
      <c r="D3098" s="402" t="s">
        <v>1056</v>
      </c>
      <c r="E3098" s="334">
        <v>201511</v>
      </c>
      <c r="F3098" s="453">
        <v>-383.16</v>
      </c>
      <c r="G3098" s="333">
        <f t="shared" si="92"/>
        <v>5</v>
      </c>
      <c r="H3098" s="382">
        <v>3.1250000000000002E-3</v>
      </c>
      <c r="I3098" s="335">
        <f t="shared" si="93"/>
        <v>-5.99</v>
      </c>
      <c r="J3098" s="335">
        <f t="shared" si="94"/>
        <v>-14.37</v>
      </c>
    </row>
    <row r="3099" spans="1:10">
      <c r="A3099" s="333" t="s">
        <v>355</v>
      </c>
      <c r="B3099" s="334" t="s">
        <v>1055</v>
      </c>
      <c r="C3099" s="334"/>
      <c r="D3099" s="333" t="s">
        <v>1056</v>
      </c>
      <c r="E3099" s="334">
        <v>201512</v>
      </c>
      <c r="F3099" s="335">
        <v>169.38</v>
      </c>
      <c r="G3099" s="333">
        <f t="shared" si="92"/>
        <v>4</v>
      </c>
      <c r="H3099" s="382">
        <v>3.1250000000000002E-3</v>
      </c>
      <c r="I3099" s="335">
        <f t="shared" si="93"/>
        <v>2.12</v>
      </c>
      <c r="J3099" s="335">
        <f t="shared" si="94"/>
        <v>6.35</v>
      </c>
    </row>
    <row r="3100" spans="1:10">
      <c r="A3100" s="333" t="s">
        <v>355</v>
      </c>
      <c r="B3100" s="334" t="s">
        <v>946</v>
      </c>
      <c r="C3100" s="334"/>
      <c r="D3100" s="333" t="s">
        <v>947</v>
      </c>
      <c r="E3100" s="334">
        <v>201509</v>
      </c>
      <c r="F3100" s="335">
        <v>-12481.16</v>
      </c>
      <c r="G3100" s="333">
        <f t="shared" si="92"/>
        <v>7</v>
      </c>
      <c r="H3100" s="382">
        <v>3.1250000000000002E-3</v>
      </c>
      <c r="I3100" s="335">
        <f t="shared" si="93"/>
        <v>-273.02999999999997</v>
      </c>
      <c r="J3100" s="335">
        <f t="shared" si="94"/>
        <v>-468.04</v>
      </c>
    </row>
    <row r="3101" spans="1:10">
      <c r="A3101" s="333" t="s">
        <v>355</v>
      </c>
      <c r="B3101" s="334" t="s">
        <v>946</v>
      </c>
      <c r="C3101" s="334"/>
      <c r="D3101" s="333" t="s">
        <v>947</v>
      </c>
      <c r="E3101" s="334">
        <v>201512</v>
      </c>
      <c r="F3101" s="335">
        <v>-107174.75</v>
      </c>
      <c r="G3101" s="333">
        <f t="shared" si="92"/>
        <v>4</v>
      </c>
      <c r="H3101" s="382">
        <v>3.1250000000000002E-3</v>
      </c>
      <c r="I3101" s="335">
        <f t="shared" si="93"/>
        <v>-1339.68</v>
      </c>
      <c r="J3101" s="335">
        <f t="shared" si="94"/>
        <v>-4019.05</v>
      </c>
    </row>
    <row r="3102" spans="1:10">
      <c r="A3102" s="333" t="s">
        <v>355</v>
      </c>
      <c r="B3102" s="334" t="s">
        <v>733</v>
      </c>
      <c r="C3102" s="334"/>
      <c r="D3102" s="333" t="s">
        <v>734</v>
      </c>
      <c r="E3102" s="334">
        <v>201509</v>
      </c>
      <c r="F3102" s="335">
        <v>-2849.4</v>
      </c>
      <c r="G3102" s="333">
        <f t="shared" si="92"/>
        <v>7</v>
      </c>
      <c r="H3102" s="382">
        <v>3.1250000000000002E-3</v>
      </c>
      <c r="I3102" s="335">
        <f t="shared" si="93"/>
        <v>-62.33</v>
      </c>
      <c r="J3102" s="335">
        <f t="shared" si="94"/>
        <v>-106.85</v>
      </c>
    </row>
    <row r="3103" spans="1:10">
      <c r="A3103" s="333" t="s">
        <v>355</v>
      </c>
      <c r="B3103" s="334" t="s">
        <v>515</v>
      </c>
      <c r="C3103" s="334"/>
      <c r="D3103" s="333" t="s">
        <v>516</v>
      </c>
      <c r="E3103" s="334">
        <v>201509</v>
      </c>
      <c r="F3103" s="335">
        <v>-128.05000000000001</v>
      </c>
      <c r="G3103" s="333">
        <f t="shared" si="92"/>
        <v>7</v>
      </c>
      <c r="H3103" s="382">
        <v>3.1250000000000002E-3</v>
      </c>
      <c r="I3103" s="335">
        <f t="shared" si="93"/>
        <v>-2.8</v>
      </c>
      <c r="J3103" s="335">
        <f t="shared" si="94"/>
        <v>-4.8</v>
      </c>
    </row>
    <row r="3104" spans="1:10">
      <c r="A3104" s="333" t="s">
        <v>355</v>
      </c>
      <c r="B3104" s="334" t="s">
        <v>700</v>
      </c>
      <c r="C3104" s="334"/>
      <c r="D3104" s="333" t="s">
        <v>701</v>
      </c>
      <c r="E3104" s="334">
        <v>201509</v>
      </c>
      <c r="F3104" s="335">
        <v>-141.25</v>
      </c>
      <c r="G3104" s="333">
        <f t="shared" si="92"/>
        <v>7</v>
      </c>
      <c r="H3104" s="382">
        <v>3.1250000000000002E-3</v>
      </c>
      <c r="I3104" s="335">
        <f t="shared" si="93"/>
        <v>-3.09</v>
      </c>
      <c r="J3104" s="335">
        <f t="shared" si="94"/>
        <v>-5.3</v>
      </c>
    </row>
    <row r="3105" spans="1:10">
      <c r="A3105" s="333" t="s">
        <v>355</v>
      </c>
      <c r="B3105" s="334" t="s">
        <v>735</v>
      </c>
      <c r="C3105" s="334"/>
      <c r="D3105" s="333" t="s">
        <v>811</v>
      </c>
      <c r="E3105" s="334">
        <v>201509</v>
      </c>
      <c r="F3105" s="335">
        <v>-1934.34</v>
      </c>
      <c r="G3105" s="333">
        <f t="shared" si="92"/>
        <v>7</v>
      </c>
      <c r="H3105" s="382">
        <v>3.1250000000000002E-3</v>
      </c>
      <c r="I3105" s="335">
        <f t="shared" si="93"/>
        <v>-42.31</v>
      </c>
      <c r="J3105" s="335">
        <f t="shared" si="94"/>
        <v>-72.540000000000006</v>
      </c>
    </row>
    <row r="3106" spans="1:10">
      <c r="A3106" s="333" t="s">
        <v>355</v>
      </c>
      <c r="B3106" s="334" t="s">
        <v>517</v>
      </c>
      <c r="C3106" s="334"/>
      <c r="D3106" s="333" t="s">
        <v>518</v>
      </c>
      <c r="E3106" s="334">
        <v>201509</v>
      </c>
      <c r="F3106" s="335">
        <v>-0.84</v>
      </c>
      <c r="G3106" s="333">
        <f t="shared" si="92"/>
        <v>7</v>
      </c>
      <c r="H3106" s="382">
        <v>3.1250000000000002E-3</v>
      </c>
      <c r="I3106" s="335">
        <f t="shared" si="93"/>
        <v>-0.02</v>
      </c>
      <c r="J3106" s="335">
        <f t="shared" si="94"/>
        <v>-0.03</v>
      </c>
    </row>
    <row r="3107" spans="1:10">
      <c r="A3107" s="333" t="s">
        <v>355</v>
      </c>
      <c r="B3107" s="334" t="s">
        <v>737</v>
      </c>
      <c r="C3107" s="334"/>
      <c r="D3107" s="333" t="s">
        <v>738</v>
      </c>
      <c r="E3107" s="334">
        <v>201509</v>
      </c>
      <c r="F3107" s="335">
        <v>-2841.81</v>
      </c>
      <c r="G3107" s="333">
        <f t="shared" si="92"/>
        <v>7</v>
      </c>
      <c r="H3107" s="382">
        <v>3.1250000000000002E-3</v>
      </c>
      <c r="I3107" s="335">
        <f t="shared" si="93"/>
        <v>-62.16</v>
      </c>
      <c r="J3107" s="335">
        <f t="shared" si="94"/>
        <v>-106.57</v>
      </c>
    </row>
    <row r="3108" spans="1:10">
      <c r="A3108" s="333" t="s">
        <v>355</v>
      </c>
      <c r="B3108" s="334" t="s">
        <v>519</v>
      </c>
      <c r="C3108" s="334"/>
      <c r="D3108" s="333" t="s">
        <v>520</v>
      </c>
      <c r="E3108" s="334">
        <v>201509</v>
      </c>
      <c r="F3108" s="335">
        <v>1.78</v>
      </c>
      <c r="G3108" s="333">
        <f t="shared" si="92"/>
        <v>7</v>
      </c>
      <c r="H3108" s="382">
        <v>3.1250000000000002E-3</v>
      </c>
      <c r="I3108" s="335">
        <f t="shared" si="93"/>
        <v>0.04</v>
      </c>
      <c r="J3108" s="335">
        <f t="shared" si="94"/>
        <v>7.0000000000000007E-2</v>
      </c>
    </row>
    <row r="3109" spans="1:10">
      <c r="A3109" s="333" t="s">
        <v>355</v>
      </c>
      <c r="B3109" s="334" t="s">
        <v>739</v>
      </c>
      <c r="C3109" s="334"/>
      <c r="D3109" s="333" t="s">
        <v>740</v>
      </c>
      <c r="E3109" s="334">
        <v>201509</v>
      </c>
      <c r="F3109" s="335">
        <v>-1608.98</v>
      </c>
      <c r="G3109" s="333">
        <f t="shared" si="92"/>
        <v>7</v>
      </c>
      <c r="H3109" s="382">
        <v>3.1250000000000002E-3</v>
      </c>
      <c r="I3109" s="335">
        <f t="shared" si="93"/>
        <v>-35.200000000000003</v>
      </c>
      <c r="J3109" s="335">
        <f t="shared" si="94"/>
        <v>-60.34</v>
      </c>
    </row>
    <row r="3110" spans="1:10">
      <c r="A3110" s="333" t="s">
        <v>355</v>
      </c>
      <c r="B3110" s="334" t="s">
        <v>948</v>
      </c>
      <c r="C3110" s="334"/>
      <c r="D3110" s="402" t="s">
        <v>949</v>
      </c>
      <c r="E3110" s="334">
        <v>201511</v>
      </c>
      <c r="F3110" s="453">
        <v>85.11</v>
      </c>
      <c r="G3110" s="333">
        <f t="shared" si="92"/>
        <v>5</v>
      </c>
      <c r="H3110" s="382">
        <v>3.1250000000000002E-3</v>
      </c>
      <c r="I3110" s="335">
        <f t="shared" si="93"/>
        <v>1.33</v>
      </c>
      <c r="J3110" s="335">
        <f t="shared" si="94"/>
        <v>3.19</v>
      </c>
    </row>
    <row r="3111" spans="1:10">
      <c r="A3111" s="402" t="s">
        <v>355</v>
      </c>
      <c r="B3111" s="334" t="s">
        <v>470</v>
      </c>
      <c r="C3111" s="334"/>
      <c r="D3111" s="402" t="s">
        <v>471</v>
      </c>
      <c r="E3111" s="334">
        <v>201510</v>
      </c>
      <c r="F3111" s="453">
        <v>-297.22000000000003</v>
      </c>
      <c r="G3111" s="333">
        <f t="shared" si="92"/>
        <v>6</v>
      </c>
      <c r="H3111" s="382">
        <v>3.1250000000000002E-3</v>
      </c>
      <c r="I3111" s="335">
        <f t="shared" si="93"/>
        <v>-5.57</v>
      </c>
      <c r="J3111" s="335">
        <f t="shared" si="94"/>
        <v>-11.15</v>
      </c>
    </row>
    <row r="3112" spans="1:10">
      <c r="A3112" s="333" t="s">
        <v>355</v>
      </c>
      <c r="B3112" s="334" t="s">
        <v>521</v>
      </c>
      <c r="C3112" s="334"/>
      <c r="D3112" s="333" t="s">
        <v>522</v>
      </c>
      <c r="E3112" s="334">
        <v>201509</v>
      </c>
      <c r="F3112" s="335">
        <v>0.17</v>
      </c>
      <c r="G3112" s="333">
        <f t="shared" si="92"/>
        <v>7</v>
      </c>
      <c r="H3112" s="382">
        <v>3.1250000000000002E-3</v>
      </c>
      <c r="I3112" s="335">
        <f t="shared" si="93"/>
        <v>0</v>
      </c>
      <c r="J3112" s="335">
        <f t="shared" si="94"/>
        <v>0.01</v>
      </c>
    </row>
    <row r="3113" spans="1:10">
      <c r="A3113" s="333" t="s">
        <v>355</v>
      </c>
      <c r="B3113" s="334" t="s">
        <v>572</v>
      </c>
      <c r="C3113" s="334"/>
      <c r="D3113" s="333" t="s">
        <v>573</v>
      </c>
      <c r="E3113" s="334">
        <v>201509</v>
      </c>
      <c r="F3113" s="335">
        <v>-295.64</v>
      </c>
      <c r="G3113" s="333">
        <f t="shared" si="92"/>
        <v>7</v>
      </c>
      <c r="H3113" s="382">
        <v>3.1250000000000002E-3</v>
      </c>
      <c r="I3113" s="335">
        <f t="shared" si="93"/>
        <v>-6.47</v>
      </c>
      <c r="J3113" s="335">
        <f t="shared" si="94"/>
        <v>-11.09</v>
      </c>
    </row>
    <row r="3114" spans="1:10">
      <c r="A3114" s="333" t="s">
        <v>355</v>
      </c>
      <c r="B3114" s="334" t="s">
        <v>702</v>
      </c>
      <c r="C3114" s="334"/>
      <c r="D3114" s="333" t="s">
        <v>703</v>
      </c>
      <c r="E3114" s="334">
        <v>201509</v>
      </c>
      <c r="F3114" s="335">
        <v>-7.34</v>
      </c>
      <c r="G3114" s="333">
        <f t="shared" si="92"/>
        <v>7</v>
      </c>
      <c r="H3114" s="382">
        <v>3.1250000000000002E-3</v>
      </c>
      <c r="I3114" s="335">
        <f t="shared" si="93"/>
        <v>-0.16</v>
      </c>
      <c r="J3114" s="335">
        <f t="shared" si="94"/>
        <v>-0.28000000000000003</v>
      </c>
    </row>
    <row r="3115" spans="1:10">
      <c r="A3115" s="333" t="s">
        <v>355</v>
      </c>
      <c r="B3115" s="334" t="s">
        <v>523</v>
      </c>
      <c r="C3115" s="334"/>
      <c r="D3115" s="333" t="s">
        <v>524</v>
      </c>
      <c r="E3115" s="334">
        <v>201509</v>
      </c>
      <c r="F3115" s="335">
        <v>-2.61</v>
      </c>
      <c r="G3115" s="333">
        <f t="shared" si="92"/>
        <v>7</v>
      </c>
      <c r="H3115" s="382">
        <v>3.1250000000000002E-3</v>
      </c>
      <c r="I3115" s="335">
        <f t="shared" si="93"/>
        <v>-0.06</v>
      </c>
      <c r="J3115" s="335">
        <f t="shared" si="94"/>
        <v>-0.1</v>
      </c>
    </row>
    <row r="3116" spans="1:10">
      <c r="A3116" s="333" t="s">
        <v>355</v>
      </c>
      <c r="B3116" s="334" t="s">
        <v>525</v>
      </c>
      <c r="C3116" s="334"/>
      <c r="D3116" s="333" t="s">
        <v>526</v>
      </c>
      <c r="E3116" s="334">
        <v>201509</v>
      </c>
      <c r="F3116" s="335">
        <v>-0.83</v>
      </c>
      <c r="G3116" s="333">
        <f t="shared" si="92"/>
        <v>7</v>
      </c>
      <c r="H3116" s="382">
        <v>3.1250000000000002E-3</v>
      </c>
      <c r="I3116" s="335">
        <f t="shared" si="93"/>
        <v>-0.02</v>
      </c>
      <c r="J3116" s="335">
        <f t="shared" si="94"/>
        <v>-0.03</v>
      </c>
    </row>
    <row r="3117" spans="1:10">
      <c r="A3117" s="333" t="s">
        <v>355</v>
      </c>
      <c r="B3117" s="334" t="s">
        <v>483</v>
      </c>
      <c r="C3117" s="334"/>
      <c r="D3117" s="333" t="s">
        <v>484</v>
      </c>
      <c r="E3117" s="334">
        <v>201509</v>
      </c>
      <c r="F3117" s="335">
        <v>-0.08</v>
      </c>
      <c r="G3117" s="333">
        <f t="shared" si="92"/>
        <v>7</v>
      </c>
      <c r="H3117" s="382">
        <v>3.1250000000000002E-3</v>
      </c>
      <c r="I3117" s="335">
        <f t="shared" si="93"/>
        <v>0</v>
      </c>
      <c r="J3117" s="335">
        <f t="shared" si="94"/>
        <v>0</v>
      </c>
    </row>
    <row r="3118" spans="1:10">
      <c r="A3118" s="333" t="s">
        <v>355</v>
      </c>
      <c r="B3118" s="334" t="s">
        <v>459</v>
      </c>
      <c r="C3118" s="334"/>
      <c r="D3118" s="333" t="s">
        <v>460</v>
      </c>
      <c r="E3118" s="334">
        <v>201509</v>
      </c>
      <c r="F3118" s="335">
        <v>-0.01</v>
      </c>
      <c r="G3118" s="333">
        <f t="shared" si="92"/>
        <v>7</v>
      </c>
      <c r="H3118" s="382">
        <v>3.1250000000000002E-3</v>
      </c>
      <c r="I3118" s="335">
        <f t="shared" si="93"/>
        <v>0</v>
      </c>
      <c r="J3118" s="335">
        <f t="shared" si="94"/>
        <v>0</v>
      </c>
    </row>
    <row r="3119" spans="1:10">
      <c r="A3119" s="333" t="s">
        <v>355</v>
      </c>
      <c r="B3119" s="334" t="s">
        <v>527</v>
      </c>
      <c r="C3119" s="334"/>
      <c r="D3119" s="333" t="s">
        <v>574</v>
      </c>
      <c r="E3119" s="334">
        <v>201509</v>
      </c>
      <c r="F3119" s="335">
        <v>-0.89</v>
      </c>
      <c r="G3119" s="333">
        <f t="shared" si="92"/>
        <v>7</v>
      </c>
      <c r="H3119" s="382">
        <v>3.1250000000000002E-3</v>
      </c>
      <c r="I3119" s="335">
        <f t="shared" si="93"/>
        <v>-0.02</v>
      </c>
      <c r="J3119" s="335">
        <f t="shared" si="94"/>
        <v>-0.03</v>
      </c>
    </row>
    <row r="3120" spans="1:10">
      <c r="A3120" s="333" t="s">
        <v>355</v>
      </c>
      <c r="B3120" s="334" t="s">
        <v>530</v>
      </c>
      <c r="C3120" s="334"/>
      <c r="D3120" s="333" t="s">
        <v>531</v>
      </c>
      <c r="E3120" s="334">
        <v>201509</v>
      </c>
      <c r="F3120" s="335">
        <v>-1.63</v>
      </c>
      <c r="G3120" s="333">
        <f t="shared" si="92"/>
        <v>7</v>
      </c>
      <c r="H3120" s="382">
        <v>3.1250000000000002E-3</v>
      </c>
      <c r="I3120" s="335">
        <f t="shared" si="93"/>
        <v>-0.04</v>
      </c>
      <c r="J3120" s="335">
        <f t="shared" si="94"/>
        <v>-0.06</v>
      </c>
    </row>
    <row r="3121" spans="1:10">
      <c r="A3121" s="333" t="s">
        <v>355</v>
      </c>
      <c r="B3121" s="334" t="s">
        <v>532</v>
      </c>
      <c r="C3121" s="334"/>
      <c r="D3121" s="333" t="s">
        <v>533</v>
      </c>
      <c r="E3121" s="334">
        <v>201509</v>
      </c>
      <c r="F3121" s="335">
        <v>-0.7</v>
      </c>
      <c r="G3121" s="333">
        <f t="shared" si="92"/>
        <v>7</v>
      </c>
      <c r="H3121" s="382">
        <v>3.1250000000000002E-3</v>
      </c>
      <c r="I3121" s="335">
        <f t="shared" si="93"/>
        <v>-0.02</v>
      </c>
      <c r="J3121" s="335">
        <f t="shared" si="94"/>
        <v>-0.03</v>
      </c>
    </row>
    <row r="3122" spans="1:10">
      <c r="A3122" s="333" t="s">
        <v>355</v>
      </c>
      <c r="B3122" s="334" t="s">
        <v>534</v>
      </c>
      <c r="C3122" s="334"/>
      <c r="D3122" s="333" t="s">
        <v>535</v>
      </c>
      <c r="E3122" s="334">
        <v>201509</v>
      </c>
      <c r="F3122" s="335">
        <v>-11.61</v>
      </c>
      <c r="G3122" s="333">
        <f t="shared" si="92"/>
        <v>7</v>
      </c>
      <c r="H3122" s="382">
        <v>3.1250000000000002E-3</v>
      </c>
      <c r="I3122" s="335">
        <f t="shared" si="93"/>
        <v>-0.25</v>
      </c>
      <c r="J3122" s="335">
        <f t="shared" si="94"/>
        <v>-0.44</v>
      </c>
    </row>
    <row r="3123" spans="1:10">
      <c r="A3123" s="333" t="s">
        <v>355</v>
      </c>
      <c r="B3123" s="334" t="s">
        <v>536</v>
      </c>
      <c r="C3123" s="334"/>
      <c r="D3123" s="333" t="s">
        <v>537</v>
      </c>
      <c r="E3123" s="334">
        <v>201509</v>
      </c>
      <c r="F3123" s="335">
        <v>-9.0399999999999991</v>
      </c>
      <c r="G3123" s="333">
        <f t="shared" si="92"/>
        <v>7</v>
      </c>
      <c r="H3123" s="382">
        <v>3.1250000000000002E-3</v>
      </c>
      <c r="I3123" s="335">
        <f t="shared" si="93"/>
        <v>-0.2</v>
      </c>
      <c r="J3123" s="335">
        <f t="shared" si="94"/>
        <v>-0.34</v>
      </c>
    </row>
    <row r="3124" spans="1:10">
      <c r="A3124" s="333" t="s">
        <v>355</v>
      </c>
      <c r="B3124" s="334" t="s">
        <v>538</v>
      </c>
      <c r="C3124" s="334"/>
      <c r="D3124" s="333" t="s">
        <v>539</v>
      </c>
      <c r="E3124" s="334">
        <v>201509</v>
      </c>
      <c r="F3124" s="335">
        <v>-0.05</v>
      </c>
      <c r="G3124" s="333">
        <f t="shared" si="92"/>
        <v>7</v>
      </c>
      <c r="H3124" s="382">
        <v>3.1250000000000002E-3</v>
      </c>
      <c r="I3124" s="335">
        <f t="shared" si="93"/>
        <v>0</v>
      </c>
      <c r="J3124" s="335">
        <f t="shared" si="94"/>
        <v>0</v>
      </c>
    </row>
    <row r="3125" spans="1:10">
      <c r="A3125" s="333" t="s">
        <v>355</v>
      </c>
      <c r="B3125" s="334" t="s">
        <v>540</v>
      </c>
      <c r="C3125" s="334"/>
      <c r="D3125" s="333" t="s">
        <v>541</v>
      </c>
      <c r="E3125" s="334">
        <v>201509</v>
      </c>
      <c r="F3125" s="335">
        <v>0.18</v>
      </c>
      <c r="G3125" s="333">
        <f t="shared" si="92"/>
        <v>7</v>
      </c>
      <c r="H3125" s="382">
        <v>3.1250000000000002E-3</v>
      </c>
      <c r="I3125" s="335">
        <f t="shared" si="93"/>
        <v>0</v>
      </c>
      <c r="J3125" s="335">
        <f t="shared" si="94"/>
        <v>0.01</v>
      </c>
    </row>
    <row r="3126" spans="1:10">
      <c r="A3126" s="333" t="s">
        <v>355</v>
      </c>
      <c r="B3126" s="334" t="s">
        <v>542</v>
      </c>
      <c r="C3126" s="334"/>
      <c r="D3126" s="333" t="s">
        <v>543</v>
      </c>
      <c r="E3126" s="334">
        <v>201509</v>
      </c>
      <c r="F3126" s="335">
        <v>-1.82</v>
      </c>
      <c r="G3126" s="333">
        <f t="shared" si="92"/>
        <v>7</v>
      </c>
      <c r="H3126" s="382">
        <v>3.1250000000000002E-3</v>
      </c>
      <c r="I3126" s="335">
        <f t="shared" si="93"/>
        <v>-0.04</v>
      </c>
      <c r="J3126" s="335">
        <f t="shared" si="94"/>
        <v>-7.0000000000000007E-2</v>
      </c>
    </row>
    <row r="3127" spans="1:10">
      <c r="A3127" s="333" t="s">
        <v>355</v>
      </c>
      <c r="B3127" s="334" t="s">
        <v>544</v>
      </c>
      <c r="C3127" s="334"/>
      <c r="D3127" s="333" t="s">
        <v>545</v>
      </c>
      <c r="E3127" s="334">
        <v>201509</v>
      </c>
      <c r="F3127" s="335">
        <v>-7.69</v>
      </c>
      <c r="G3127" s="333">
        <f t="shared" si="92"/>
        <v>7</v>
      </c>
      <c r="H3127" s="382">
        <v>3.1250000000000002E-3</v>
      </c>
      <c r="I3127" s="335">
        <f t="shared" si="93"/>
        <v>-0.17</v>
      </c>
      <c r="J3127" s="335">
        <f t="shared" si="94"/>
        <v>-0.28999999999999998</v>
      </c>
    </row>
    <row r="3128" spans="1:10">
      <c r="A3128" s="333" t="s">
        <v>355</v>
      </c>
      <c r="B3128" s="334" t="s">
        <v>546</v>
      </c>
      <c r="C3128" s="334"/>
      <c r="D3128" s="333" t="s">
        <v>547</v>
      </c>
      <c r="E3128" s="334">
        <v>201509</v>
      </c>
      <c r="F3128" s="335">
        <v>-8.4700000000000006</v>
      </c>
      <c r="G3128" s="333">
        <f t="shared" si="92"/>
        <v>7</v>
      </c>
      <c r="H3128" s="382">
        <v>3.1250000000000002E-3</v>
      </c>
      <c r="I3128" s="335">
        <f t="shared" si="93"/>
        <v>-0.19</v>
      </c>
      <c r="J3128" s="335">
        <f t="shared" si="94"/>
        <v>-0.32</v>
      </c>
    </row>
    <row r="3129" spans="1:10">
      <c r="A3129" s="333" t="s">
        <v>355</v>
      </c>
      <c r="B3129" s="334" t="s">
        <v>548</v>
      </c>
      <c r="C3129" s="334"/>
      <c r="D3129" s="333" t="s">
        <v>814</v>
      </c>
      <c r="E3129" s="334">
        <v>201509</v>
      </c>
      <c r="F3129" s="335">
        <v>-0.5</v>
      </c>
      <c r="G3129" s="333">
        <f t="shared" si="92"/>
        <v>7</v>
      </c>
      <c r="H3129" s="382">
        <v>3.1250000000000002E-3</v>
      </c>
      <c r="I3129" s="335">
        <f t="shared" si="93"/>
        <v>-0.01</v>
      </c>
      <c r="J3129" s="335">
        <f t="shared" si="94"/>
        <v>-0.02</v>
      </c>
    </row>
    <row r="3130" spans="1:10">
      <c r="A3130" s="333" t="s">
        <v>355</v>
      </c>
      <c r="B3130" s="334" t="s">
        <v>550</v>
      </c>
      <c r="C3130" s="334"/>
      <c r="D3130" s="333" t="s">
        <v>551</v>
      </c>
      <c r="E3130" s="334">
        <v>201509</v>
      </c>
      <c r="F3130" s="335">
        <v>0.01</v>
      </c>
      <c r="G3130" s="333">
        <f t="shared" si="92"/>
        <v>7</v>
      </c>
      <c r="H3130" s="382">
        <v>3.1250000000000002E-3</v>
      </c>
      <c r="I3130" s="335">
        <f t="shared" si="93"/>
        <v>0</v>
      </c>
      <c r="J3130" s="335">
        <f t="shared" si="94"/>
        <v>0</v>
      </c>
    </row>
    <row r="3131" spans="1:10">
      <c r="A3131" s="333" t="s">
        <v>355</v>
      </c>
      <c r="B3131" s="334" t="s">
        <v>552</v>
      </c>
      <c r="C3131" s="334"/>
      <c r="D3131" s="333" t="s">
        <v>553</v>
      </c>
      <c r="E3131" s="334">
        <v>201509</v>
      </c>
      <c r="F3131" s="335">
        <v>-3.18</v>
      </c>
      <c r="G3131" s="333">
        <f t="shared" si="92"/>
        <v>7</v>
      </c>
      <c r="H3131" s="382">
        <v>3.1250000000000002E-3</v>
      </c>
      <c r="I3131" s="335">
        <f t="shared" si="93"/>
        <v>-7.0000000000000007E-2</v>
      </c>
      <c r="J3131" s="335">
        <f t="shared" si="94"/>
        <v>-0.12</v>
      </c>
    </row>
    <row r="3132" spans="1:10">
      <c r="A3132" s="333" t="s">
        <v>355</v>
      </c>
      <c r="B3132" s="334" t="s">
        <v>554</v>
      </c>
      <c r="C3132" s="334"/>
      <c r="D3132" s="333" t="s">
        <v>555</v>
      </c>
      <c r="E3132" s="334">
        <v>201509</v>
      </c>
      <c r="F3132" s="335">
        <v>-2.5099999999999998</v>
      </c>
      <c r="G3132" s="333">
        <f t="shared" si="92"/>
        <v>7</v>
      </c>
      <c r="H3132" s="382">
        <v>3.1250000000000002E-3</v>
      </c>
      <c r="I3132" s="335">
        <f t="shared" si="93"/>
        <v>-0.05</v>
      </c>
      <c r="J3132" s="335">
        <f t="shared" si="94"/>
        <v>-0.09</v>
      </c>
    </row>
    <row r="3133" spans="1:10">
      <c r="A3133" s="333" t="s">
        <v>355</v>
      </c>
      <c r="B3133" s="334" t="s">
        <v>556</v>
      </c>
      <c r="C3133" s="334"/>
      <c r="D3133" s="333" t="s">
        <v>557</v>
      </c>
      <c r="E3133" s="334">
        <v>201509</v>
      </c>
      <c r="F3133" s="335">
        <v>-0.21</v>
      </c>
      <c r="G3133" s="333">
        <f t="shared" si="92"/>
        <v>7</v>
      </c>
      <c r="H3133" s="382">
        <v>3.1250000000000002E-3</v>
      </c>
      <c r="I3133" s="335">
        <f t="shared" si="93"/>
        <v>0</v>
      </c>
      <c r="J3133" s="335">
        <f t="shared" si="94"/>
        <v>-0.01</v>
      </c>
    </row>
    <row r="3134" spans="1:10">
      <c r="A3134" s="333" t="s">
        <v>355</v>
      </c>
      <c r="B3134" s="334" t="s">
        <v>741</v>
      </c>
      <c r="C3134" s="334"/>
      <c r="D3134" s="333" t="s">
        <v>742</v>
      </c>
      <c r="E3134" s="334">
        <v>201509</v>
      </c>
      <c r="F3134" s="335">
        <v>-1049</v>
      </c>
      <c r="G3134" s="333">
        <f t="shared" si="92"/>
        <v>7</v>
      </c>
      <c r="H3134" s="382">
        <v>3.1250000000000002E-3</v>
      </c>
      <c r="I3134" s="335">
        <f t="shared" si="93"/>
        <v>-22.95</v>
      </c>
      <c r="J3134" s="335">
        <f t="shared" si="94"/>
        <v>-39.340000000000003</v>
      </c>
    </row>
    <row r="3135" spans="1:10">
      <c r="A3135" s="333" t="s">
        <v>355</v>
      </c>
      <c r="B3135" s="334" t="s">
        <v>704</v>
      </c>
      <c r="C3135" s="334"/>
      <c r="D3135" s="333" t="s">
        <v>705</v>
      </c>
      <c r="E3135" s="334">
        <v>201509</v>
      </c>
      <c r="F3135" s="335">
        <v>-17.649999999999999</v>
      </c>
      <c r="G3135" s="333">
        <f t="shared" si="92"/>
        <v>7</v>
      </c>
      <c r="H3135" s="382">
        <v>3.1250000000000002E-3</v>
      </c>
      <c r="I3135" s="335">
        <f t="shared" si="93"/>
        <v>-0.39</v>
      </c>
      <c r="J3135" s="335">
        <f t="shared" si="94"/>
        <v>-0.66</v>
      </c>
    </row>
    <row r="3136" spans="1:10">
      <c r="A3136" s="333" t="s">
        <v>355</v>
      </c>
      <c r="B3136" s="334" t="s">
        <v>743</v>
      </c>
      <c r="C3136" s="334"/>
      <c r="D3136" s="333" t="s">
        <v>744</v>
      </c>
      <c r="E3136" s="334">
        <v>201509</v>
      </c>
      <c r="F3136" s="335">
        <v>-286.44</v>
      </c>
      <c r="G3136" s="333">
        <f t="shared" si="92"/>
        <v>7</v>
      </c>
      <c r="H3136" s="382">
        <v>3.1250000000000002E-3</v>
      </c>
      <c r="I3136" s="335">
        <f t="shared" si="93"/>
        <v>-6.27</v>
      </c>
      <c r="J3136" s="335">
        <f t="shared" si="94"/>
        <v>-10.74</v>
      </c>
    </row>
    <row r="3137" spans="1:10">
      <c r="A3137" s="333" t="s">
        <v>355</v>
      </c>
      <c r="B3137" s="334" t="s">
        <v>486</v>
      </c>
      <c r="C3137" s="334"/>
      <c r="D3137" s="333" t="s">
        <v>487</v>
      </c>
      <c r="E3137" s="334">
        <v>201509</v>
      </c>
      <c r="F3137" s="335">
        <v>-0.41</v>
      </c>
      <c r="G3137" s="333">
        <f t="shared" si="92"/>
        <v>7</v>
      </c>
      <c r="H3137" s="382">
        <v>3.1250000000000002E-3</v>
      </c>
      <c r="I3137" s="335">
        <f t="shared" si="93"/>
        <v>-0.01</v>
      </c>
      <c r="J3137" s="335">
        <f t="shared" si="94"/>
        <v>-0.02</v>
      </c>
    </row>
    <row r="3138" spans="1:10">
      <c r="A3138" s="333" t="s">
        <v>355</v>
      </c>
      <c r="B3138" s="334" t="s">
        <v>956</v>
      </c>
      <c r="C3138" s="334"/>
      <c r="D3138" s="333" t="s">
        <v>957</v>
      </c>
      <c r="E3138" s="334">
        <v>201509</v>
      </c>
      <c r="F3138" s="335">
        <v>-207.15</v>
      </c>
      <c r="G3138" s="333">
        <f t="shared" si="92"/>
        <v>7</v>
      </c>
      <c r="H3138" s="382">
        <v>3.1250000000000002E-3</v>
      </c>
      <c r="I3138" s="335">
        <f t="shared" si="93"/>
        <v>-4.53</v>
      </c>
      <c r="J3138" s="335">
        <f t="shared" si="94"/>
        <v>-7.77</v>
      </c>
    </row>
    <row r="3139" spans="1:10">
      <c r="A3139" s="333" t="s">
        <v>355</v>
      </c>
      <c r="B3139" s="334" t="s">
        <v>956</v>
      </c>
      <c r="C3139" s="334"/>
      <c r="D3139" s="402" t="s">
        <v>957</v>
      </c>
      <c r="E3139" s="334">
        <v>201511</v>
      </c>
      <c r="F3139" s="453">
        <v>106.46</v>
      </c>
      <c r="G3139" s="333">
        <f t="shared" si="92"/>
        <v>5</v>
      </c>
      <c r="H3139" s="382">
        <v>3.1250000000000002E-3</v>
      </c>
      <c r="I3139" s="335">
        <f t="shared" si="93"/>
        <v>1.66</v>
      </c>
      <c r="J3139" s="335">
        <f t="shared" si="94"/>
        <v>3.99</v>
      </c>
    </row>
    <row r="3140" spans="1:10">
      <c r="A3140" s="333" t="s">
        <v>355</v>
      </c>
      <c r="B3140" s="334" t="s">
        <v>956</v>
      </c>
      <c r="C3140" s="334"/>
      <c r="D3140" s="333" t="s">
        <v>957</v>
      </c>
      <c r="E3140" s="334">
        <v>201512</v>
      </c>
      <c r="F3140" s="335">
        <v>0.27</v>
      </c>
      <c r="G3140" s="333">
        <f t="shared" si="92"/>
        <v>4</v>
      </c>
      <c r="H3140" s="382">
        <v>3.1250000000000002E-3</v>
      </c>
      <c r="I3140" s="335">
        <f t="shared" si="93"/>
        <v>0</v>
      </c>
      <c r="J3140" s="335">
        <f t="shared" si="94"/>
        <v>0.01</v>
      </c>
    </row>
    <row r="3141" spans="1:10">
      <c r="A3141" s="333" t="s">
        <v>355</v>
      </c>
      <c r="B3141" s="334" t="s">
        <v>461</v>
      </c>
      <c r="C3141" s="334"/>
      <c r="D3141" s="333" t="s">
        <v>462</v>
      </c>
      <c r="E3141" s="334">
        <v>201509</v>
      </c>
      <c r="F3141" s="335">
        <v>-7.0000000000000007E-2</v>
      </c>
      <c r="G3141" s="333">
        <f t="shared" si="92"/>
        <v>7</v>
      </c>
      <c r="H3141" s="382">
        <v>3.1250000000000002E-3</v>
      </c>
      <c r="I3141" s="335">
        <f t="shared" si="93"/>
        <v>0</v>
      </c>
      <c r="J3141" s="335">
        <f t="shared" si="94"/>
        <v>0</v>
      </c>
    </row>
    <row r="3142" spans="1:10">
      <c r="A3142" s="333" t="s">
        <v>355</v>
      </c>
      <c r="B3142" s="334" t="s">
        <v>490</v>
      </c>
      <c r="C3142" s="334"/>
      <c r="D3142" s="333" t="s">
        <v>491</v>
      </c>
      <c r="E3142" s="334">
        <v>201509</v>
      </c>
      <c r="F3142" s="335">
        <v>6.81</v>
      </c>
      <c r="G3142" s="333">
        <f t="shared" si="92"/>
        <v>7</v>
      </c>
      <c r="H3142" s="382">
        <v>3.1250000000000002E-3</v>
      </c>
      <c r="I3142" s="335">
        <f t="shared" si="93"/>
        <v>0.15</v>
      </c>
      <c r="J3142" s="335">
        <f t="shared" si="94"/>
        <v>0.26</v>
      </c>
    </row>
    <row r="3143" spans="1:10">
      <c r="A3143" s="333" t="s">
        <v>355</v>
      </c>
      <c r="B3143" s="334" t="s">
        <v>1076</v>
      </c>
      <c r="C3143" s="334"/>
      <c r="D3143" s="333" t="s">
        <v>1077</v>
      </c>
      <c r="E3143" s="334">
        <v>201512</v>
      </c>
      <c r="F3143" s="335">
        <v>753907.38</v>
      </c>
      <c r="G3143" s="333">
        <f t="shared" si="92"/>
        <v>4</v>
      </c>
      <c r="H3143" s="382">
        <v>3.1250000000000002E-3</v>
      </c>
      <c r="I3143" s="335">
        <f t="shared" si="93"/>
        <v>9423.84</v>
      </c>
      <c r="J3143" s="335">
        <f t="shared" si="94"/>
        <v>28271.53</v>
      </c>
    </row>
    <row r="3144" spans="1:10">
      <c r="A3144" s="333" t="s">
        <v>355</v>
      </c>
      <c r="B3144" s="334" t="s">
        <v>903</v>
      </c>
      <c r="C3144" s="334"/>
      <c r="D3144" s="333" t="s">
        <v>904</v>
      </c>
      <c r="E3144" s="334">
        <v>201509</v>
      </c>
      <c r="F3144" s="335">
        <v>-14.94</v>
      </c>
      <c r="G3144" s="333">
        <f t="shared" si="92"/>
        <v>7</v>
      </c>
      <c r="H3144" s="382">
        <v>3.1250000000000002E-3</v>
      </c>
      <c r="I3144" s="335">
        <f t="shared" si="93"/>
        <v>-0.33</v>
      </c>
      <c r="J3144" s="335">
        <f t="shared" si="94"/>
        <v>-0.56000000000000005</v>
      </c>
    </row>
    <row r="3145" spans="1:10">
      <c r="A3145" s="333" t="s">
        <v>355</v>
      </c>
      <c r="B3145" s="334" t="s">
        <v>958</v>
      </c>
      <c r="C3145" s="334"/>
      <c r="D3145" s="333" t="s">
        <v>959</v>
      </c>
      <c r="E3145" s="334">
        <v>201509</v>
      </c>
      <c r="F3145" s="335">
        <v>-10.93</v>
      </c>
      <c r="G3145" s="333">
        <f t="shared" si="92"/>
        <v>7</v>
      </c>
      <c r="H3145" s="382">
        <v>3.1250000000000002E-3</v>
      </c>
      <c r="I3145" s="335">
        <f t="shared" si="93"/>
        <v>-0.24</v>
      </c>
      <c r="J3145" s="335">
        <f t="shared" si="94"/>
        <v>-0.41</v>
      </c>
    </row>
    <row r="3146" spans="1:10">
      <c r="A3146" s="333" t="s">
        <v>355</v>
      </c>
      <c r="B3146" s="334" t="s">
        <v>960</v>
      </c>
      <c r="C3146" s="334"/>
      <c r="D3146" s="333" t="s">
        <v>961</v>
      </c>
      <c r="E3146" s="334">
        <v>201509</v>
      </c>
      <c r="F3146" s="335">
        <v>-15.07</v>
      </c>
      <c r="G3146" s="333">
        <f t="shared" si="92"/>
        <v>7</v>
      </c>
      <c r="H3146" s="382">
        <v>3.1250000000000002E-3</v>
      </c>
      <c r="I3146" s="335">
        <f t="shared" si="93"/>
        <v>-0.33</v>
      </c>
      <c r="J3146" s="335">
        <f t="shared" si="94"/>
        <v>-0.56999999999999995</v>
      </c>
    </row>
    <row r="3147" spans="1:10">
      <c r="A3147" s="333" t="s">
        <v>355</v>
      </c>
      <c r="B3147" s="334" t="s">
        <v>1078</v>
      </c>
      <c r="C3147" s="334"/>
      <c r="D3147" s="333" t="s">
        <v>1079</v>
      </c>
      <c r="E3147" s="334">
        <v>201512</v>
      </c>
      <c r="F3147" s="335">
        <v>195100.16</v>
      </c>
      <c r="G3147" s="333">
        <f t="shared" si="92"/>
        <v>4</v>
      </c>
      <c r="H3147" s="382">
        <v>3.1250000000000002E-3</v>
      </c>
      <c r="I3147" s="335">
        <f t="shared" si="93"/>
        <v>2438.75</v>
      </c>
      <c r="J3147" s="335">
        <f t="shared" si="94"/>
        <v>7316.26</v>
      </c>
    </row>
    <row r="3148" spans="1:10">
      <c r="A3148" s="333" t="s">
        <v>355</v>
      </c>
      <c r="B3148" s="334" t="s">
        <v>1080</v>
      </c>
      <c r="C3148" s="334"/>
      <c r="D3148" s="402" t="s">
        <v>1081</v>
      </c>
      <c r="E3148" s="334">
        <v>201511</v>
      </c>
      <c r="F3148" s="453">
        <v>240805.74</v>
      </c>
      <c r="G3148" s="333">
        <f t="shared" si="92"/>
        <v>5</v>
      </c>
      <c r="H3148" s="382">
        <v>3.1250000000000002E-3</v>
      </c>
      <c r="I3148" s="335">
        <f t="shared" si="93"/>
        <v>3762.59</v>
      </c>
      <c r="J3148" s="335">
        <f t="shared" si="94"/>
        <v>9030.2199999999993</v>
      </c>
    </row>
    <row r="3149" spans="1:10">
      <c r="A3149" s="333" t="s">
        <v>355</v>
      </c>
      <c r="B3149" s="334" t="s">
        <v>1080</v>
      </c>
      <c r="C3149" s="334"/>
      <c r="D3149" s="333" t="s">
        <v>1081</v>
      </c>
      <c r="E3149" s="334">
        <v>201512</v>
      </c>
      <c r="F3149" s="335">
        <v>6482.6</v>
      </c>
      <c r="G3149" s="333">
        <f t="shared" si="92"/>
        <v>4</v>
      </c>
      <c r="H3149" s="382">
        <v>3.1250000000000002E-3</v>
      </c>
      <c r="I3149" s="335">
        <f t="shared" si="93"/>
        <v>81.03</v>
      </c>
      <c r="J3149" s="335">
        <f t="shared" si="94"/>
        <v>243.1</v>
      </c>
    </row>
    <row r="3150" spans="1:10">
      <c r="A3150" s="333" t="s">
        <v>355</v>
      </c>
      <c r="B3150" s="334" t="s">
        <v>1082</v>
      </c>
      <c r="C3150" s="334"/>
      <c r="D3150" s="333" t="s">
        <v>1084</v>
      </c>
      <c r="E3150" s="334">
        <v>201509</v>
      </c>
      <c r="F3150" s="335">
        <v>458541.15</v>
      </c>
      <c r="G3150" s="333">
        <f t="shared" si="92"/>
        <v>7</v>
      </c>
      <c r="H3150" s="382">
        <v>3.1250000000000002E-3</v>
      </c>
      <c r="I3150" s="335">
        <f t="shared" si="93"/>
        <v>10030.59</v>
      </c>
      <c r="J3150" s="335">
        <f t="shared" si="94"/>
        <v>17195.29</v>
      </c>
    </row>
    <row r="3151" spans="1:10">
      <c r="A3151" s="333" t="s">
        <v>355</v>
      </c>
      <c r="B3151" s="334" t="s">
        <v>1082</v>
      </c>
      <c r="C3151" s="334"/>
      <c r="D3151" s="402" t="s">
        <v>1084</v>
      </c>
      <c r="E3151" s="334">
        <v>201510</v>
      </c>
      <c r="F3151" s="453">
        <v>-8838.3700000000008</v>
      </c>
      <c r="G3151" s="333">
        <f t="shared" si="92"/>
        <v>6</v>
      </c>
      <c r="H3151" s="382">
        <v>3.1250000000000002E-3</v>
      </c>
      <c r="I3151" s="335">
        <f t="shared" si="93"/>
        <v>-165.72</v>
      </c>
      <c r="J3151" s="335">
        <f t="shared" si="94"/>
        <v>-331.44</v>
      </c>
    </row>
    <row r="3152" spans="1:10">
      <c r="A3152" s="333" t="s">
        <v>355</v>
      </c>
      <c r="B3152" s="334" t="s">
        <v>1082</v>
      </c>
      <c r="C3152" s="334"/>
      <c r="D3152" s="402" t="s">
        <v>1084</v>
      </c>
      <c r="E3152" s="334">
        <v>201511</v>
      </c>
      <c r="F3152" s="453">
        <v>1271.1300000000001</v>
      </c>
      <c r="G3152" s="333">
        <f t="shared" si="92"/>
        <v>5</v>
      </c>
      <c r="H3152" s="382">
        <v>3.1250000000000002E-3</v>
      </c>
      <c r="I3152" s="335">
        <f t="shared" si="93"/>
        <v>19.86</v>
      </c>
      <c r="J3152" s="335">
        <f t="shared" si="94"/>
        <v>47.67</v>
      </c>
    </row>
    <row r="3153" spans="1:10">
      <c r="A3153" s="333" t="s">
        <v>355</v>
      </c>
      <c r="B3153" s="334" t="s">
        <v>1082</v>
      </c>
      <c r="C3153" s="334"/>
      <c r="D3153" s="333" t="s">
        <v>1084</v>
      </c>
      <c r="E3153" s="334">
        <v>201512</v>
      </c>
      <c r="F3153" s="335">
        <v>43.45</v>
      </c>
      <c r="G3153" s="333">
        <f t="shared" si="92"/>
        <v>4</v>
      </c>
      <c r="H3153" s="382">
        <v>3.1250000000000002E-3</v>
      </c>
      <c r="I3153" s="335">
        <f t="shared" si="93"/>
        <v>0.54</v>
      </c>
      <c r="J3153" s="335">
        <f t="shared" si="94"/>
        <v>1.63</v>
      </c>
    </row>
    <row r="3154" spans="1:10">
      <c r="A3154" s="333" t="s">
        <v>355</v>
      </c>
      <c r="B3154" s="334" t="s">
        <v>747</v>
      </c>
      <c r="C3154" s="334"/>
      <c r="D3154" s="333" t="s">
        <v>748</v>
      </c>
      <c r="E3154" s="334">
        <v>201509</v>
      </c>
      <c r="F3154" s="335">
        <v>-4286.66</v>
      </c>
      <c r="G3154" s="333">
        <f t="shared" si="92"/>
        <v>7</v>
      </c>
      <c r="H3154" s="382">
        <v>3.1250000000000002E-3</v>
      </c>
      <c r="I3154" s="335">
        <f t="shared" si="93"/>
        <v>-93.77</v>
      </c>
      <c r="J3154" s="335">
        <f t="shared" si="94"/>
        <v>-160.75</v>
      </c>
    </row>
    <row r="3155" spans="1:10">
      <c r="A3155" s="333" t="s">
        <v>355</v>
      </c>
      <c r="B3155" s="334" t="s">
        <v>962</v>
      </c>
      <c r="C3155" s="334"/>
      <c r="D3155" s="333" t="s">
        <v>963</v>
      </c>
      <c r="E3155" s="334">
        <v>201509</v>
      </c>
      <c r="F3155" s="335">
        <v>-15475.52</v>
      </c>
      <c r="G3155" s="333">
        <f t="shared" si="92"/>
        <v>7</v>
      </c>
      <c r="H3155" s="382">
        <v>3.1250000000000002E-3</v>
      </c>
      <c r="I3155" s="335">
        <f t="shared" si="93"/>
        <v>-338.53</v>
      </c>
      <c r="J3155" s="335">
        <f t="shared" si="94"/>
        <v>-580.33000000000004</v>
      </c>
    </row>
    <row r="3156" spans="1:10">
      <c r="A3156" s="333" t="s">
        <v>355</v>
      </c>
      <c r="B3156" s="334" t="s">
        <v>962</v>
      </c>
      <c r="C3156" s="334"/>
      <c r="D3156" s="402" t="s">
        <v>963</v>
      </c>
      <c r="E3156" s="334">
        <v>201510</v>
      </c>
      <c r="F3156" s="453">
        <v>2008.7</v>
      </c>
      <c r="G3156" s="333">
        <f t="shared" si="92"/>
        <v>6</v>
      </c>
      <c r="H3156" s="382">
        <v>3.1250000000000002E-3</v>
      </c>
      <c r="I3156" s="335">
        <f t="shared" si="93"/>
        <v>37.659999999999997</v>
      </c>
      <c r="J3156" s="335">
        <f t="shared" si="94"/>
        <v>75.33</v>
      </c>
    </row>
    <row r="3157" spans="1:10">
      <c r="A3157" s="333" t="s">
        <v>355</v>
      </c>
      <c r="B3157" s="334" t="s">
        <v>962</v>
      </c>
      <c r="C3157" s="334"/>
      <c r="D3157" s="402" t="s">
        <v>963</v>
      </c>
      <c r="E3157" s="334">
        <v>201511</v>
      </c>
      <c r="F3157" s="453">
        <v>152.53</v>
      </c>
      <c r="G3157" s="333">
        <f t="shared" si="92"/>
        <v>5</v>
      </c>
      <c r="H3157" s="382">
        <v>3.1250000000000002E-3</v>
      </c>
      <c r="I3157" s="335">
        <f t="shared" si="93"/>
        <v>2.38</v>
      </c>
      <c r="J3157" s="335">
        <f t="shared" si="94"/>
        <v>5.72</v>
      </c>
    </row>
    <row r="3158" spans="1:10">
      <c r="A3158" s="333" t="s">
        <v>355</v>
      </c>
      <c r="B3158" s="334" t="s">
        <v>962</v>
      </c>
      <c r="C3158" s="334"/>
      <c r="D3158" s="333" t="s">
        <v>963</v>
      </c>
      <c r="E3158" s="334">
        <v>201512</v>
      </c>
      <c r="F3158" s="335">
        <v>4.12</v>
      </c>
      <c r="G3158" s="333">
        <f t="shared" si="92"/>
        <v>4</v>
      </c>
      <c r="H3158" s="382">
        <v>3.1250000000000002E-3</v>
      </c>
      <c r="I3158" s="335">
        <f t="shared" si="93"/>
        <v>0.05</v>
      </c>
      <c r="J3158" s="335">
        <f t="shared" si="94"/>
        <v>0.15</v>
      </c>
    </row>
    <row r="3159" spans="1:10">
      <c r="A3159" s="333" t="s">
        <v>355</v>
      </c>
      <c r="B3159" s="334" t="s">
        <v>964</v>
      </c>
      <c r="C3159" s="334"/>
      <c r="D3159" s="333" t="s">
        <v>965</v>
      </c>
      <c r="E3159" s="334">
        <v>201509</v>
      </c>
      <c r="F3159" s="335">
        <v>-4669.68</v>
      </c>
      <c r="G3159" s="333">
        <f t="shared" ref="G3159:G3222" si="95">VLOOKUP(E3159,$N$6:$O$35,2,FALSE)</f>
        <v>7</v>
      </c>
      <c r="H3159" s="382">
        <v>3.1250000000000002E-3</v>
      </c>
      <c r="I3159" s="335">
        <f t="shared" ref="I3159:I3222" si="96">ROUND(F3159*G3159*H3159,2)</f>
        <v>-102.15</v>
      </c>
      <c r="J3159" s="335">
        <f t="shared" ref="J3159:J3222" si="97">ROUND(F3159*H3159*12,2)</f>
        <v>-175.11</v>
      </c>
    </row>
    <row r="3160" spans="1:10">
      <c r="A3160" s="333" t="s">
        <v>355</v>
      </c>
      <c r="B3160" s="334" t="s">
        <v>964</v>
      </c>
      <c r="C3160" s="334"/>
      <c r="D3160" s="402" t="s">
        <v>965</v>
      </c>
      <c r="E3160" s="334">
        <v>201510</v>
      </c>
      <c r="F3160" s="453">
        <v>-448.13</v>
      </c>
      <c r="G3160" s="333">
        <f t="shared" si="95"/>
        <v>6</v>
      </c>
      <c r="H3160" s="382">
        <v>3.1250000000000002E-3</v>
      </c>
      <c r="I3160" s="335">
        <f t="shared" si="96"/>
        <v>-8.4</v>
      </c>
      <c r="J3160" s="335">
        <f t="shared" si="97"/>
        <v>-16.8</v>
      </c>
    </row>
    <row r="3161" spans="1:10">
      <c r="A3161" s="333" t="s">
        <v>355</v>
      </c>
      <c r="B3161" s="334" t="s">
        <v>964</v>
      </c>
      <c r="C3161" s="334"/>
      <c r="D3161" s="402" t="s">
        <v>965</v>
      </c>
      <c r="E3161" s="334">
        <v>201511</v>
      </c>
      <c r="F3161" s="453">
        <v>1814.04</v>
      </c>
      <c r="G3161" s="333">
        <f t="shared" si="95"/>
        <v>5</v>
      </c>
      <c r="H3161" s="382">
        <v>3.1250000000000002E-3</v>
      </c>
      <c r="I3161" s="335">
        <f t="shared" si="96"/>
        <v>28.34</v>
      </c>
      <c r="J3161" s="335">
        <f t="shared" si="97"/>
        <v>68.03</v>
      </c>
    </row>
    <row r="3162" spans="1:10">
      <c r="A3162" s="333" t="s">
        <v>355</v>
      </c>
      <c r="B3162" s="334" t="s">
        <v>964</v>
      </c>
      <c r="C3162" s="334"/>
      <c r="D3162" s="333" t="s">
        <v>965</v>
      </c>
      <c r="E3162" s="334">
        <v>201512</v>
      </c>
      <c r="F3162" s="335">
        <v>558.17999999999995</v>
      </c>
      <c r="G3162" s="333">
        <f t="shared" si="95"/>
        <v>4</v>
      </c>
      <c r="H3162" s="382">
        <v>3.1250000000000002E-3</v>
      </c>
      <c r="I3162" s="335">
        <f t="shared" si="96"/>
        <v>6.98</v>
      </c>
      <c r="J3162" s="335">
        <f t="shared" si="97"/>
        <v>20.93</v>
      </c>
    </row>
    <row r="3163" spans="1:10">
      <c r="A3163" s="333" t="s">
        <v>355</v>
      </c>
      <c r="B3163" s="334" t="s">
        <v>1087</v>
      </c>
      <c r="C3163" s="334"/>
      <c r="D3163" s="333" t="s">
        <v>1088</v>
      </c>
      <c r="E3163" s="334">
        <v>201509</v>
      </c>
      <c r="F3163" s="335">
        <v>318859.28000000003</v>
      </c>
      <c r="G3163" s="333">
        <f t="shared" si="95"/>
        <v>7</v>
      </c>
      <c r="H3163" s="382">
        <v>3.1250000000000002E-3</v>
      </c>
      <c r="I3163" s="335">
        <f t="shared" si="96"/>
        <v>6975.05</v>
      </c>
      <c r="J3163" s="335">
        <f t="shared" si="97"/>
        <v>11957.22</v>
      </c>
    </row>
    <row r="3164" spans="1:10">
      <c r="A3164" s="333" t="s">
        <v>355</v>
      </c>
      <c r="B3164" s="334" t="s">
        <v>1087</v>
      </c>
      <c r="C3164" s="334"/>
      <c r="D3164" s="402" t="s">
        <v>1088</v>
      </c>
      <c r="E3164" s="334">
        <v>201511</v>
      </c>
      <c r="F3164" s="453">
        <v>-739.17</v>
      </c>
      <c r="G3164" s="333">
        <f t="shared" si="95"/>
        <v>5</v>
      </c>
      <c r="H3164" s="382">
        <v>3.1250000000000002E-3</v>
      </c>
      <c r="I3164" s="335">
        <f t="shared" si="96"/>
        <v>-11.55</v>
      </c>
      <c r="J3164" s="335">
        <f t="shared" si="97"/>
        <v>-27.72</v>
      </c>
    </row>
    <row r="3165" spans="1:10">
      <c r="A3165" s="333" t="s">
        <v>355</v>
      </c>
      <c r="B3165" s="334" t="s">
        <v>1087</v>
      </c>
      <c r="C3165" s="334"/>
      <c r="D3165" s="333" t="s">
        <v>1088</v>
      </c>
      <c r="E3165" s="334">
        <v>201512</v>
      </c>
      <c r="F3165" s="335">
        <v>596.54</v>
      </c>
      <c r="G3165" s="333">
        <f t="shared" si="95"/>
        <v>4</v>
      </c>
      <c r="H3165" s="382">
        <v>3.1250000000000002E-3</v>
      </c>
      <c r="I3165" s="335">
        <f t="shared" si="96"/>
        <v>7.46</v>
      </c>
      <c r="J3165" s="335">
        <f t="shared" si="97"/>
        <v>22.37</v>
      </c>
    </row>
    <row r="3166" spans="1:10">
      <c r="A3166" s="333" t="s">
        <v>355</v>
      </c>
      <c r="B3166" s="334" t="s">
        <v>1092</v>
      </c>
      <c r="C3166" s="334"/>
      <c r="D3166" s="333" t="s">
        <v>1093</v>
      </c>
      <c r="E3166" s="334">
        <v>201512</v>
      </c>
      <c r="F3166" s="335">
        <v>225104.47</v>
      </c>
      <c r="G3166" s="333">
        <f t="shared" si="95"/>
        <v>4</v>
      </c>
      <c r="H3166" s="382">
        <v>3.1250000000000002E-3</v>
      </c>
      <c r="I3166" s="335">
        <f t="shared" si="96"/>
        <v>2813.81</v>
      </c>
      <c r="J3166" s="335">
        <f t="shared" si="97"/>
        <v>8441.42</v>
      </c>
    </row>
    <row r="3167" spans="1:10">
      <c r="A3167" s="333" t="s">
        <v>355</v>
      </c>
      <c r="B3167" s="334" t="s">
        <v>1094</v>
      </c>
      <c r="C3167" s="334"/>
      <c r="D3167" s="333" t="s">
        <v>1095</v>
      </c>
      <c r="E3167" s="334">
        <v>201512</v>
      </c>
      <c r="F3167" s="335">
        <v>255753.22</v>
      </c>
      <c r="G3167" s="333">
        <f t="shared" si="95"/>
        <v>4</v>
      </c>
      <c r="H3167" s="382">
        <v>3.1250000000000002E-3</v>
      </c>
      <c r="I3167" s="335">
        <f t="shared" si="96"/>
        <v>3196.92</v>
      </c>
      <c r="J3167" s="335">
        <f t="shared" si="97"/>
        <v>9590.75</v>
      </c>
    </row>
    <row r="3168" spans="1:10">
      <c r="A3168" s="333" t="s">
        <v>355</v>
      </c>
      <c r="B3168" s="334" t="s">
        <v>1096</v>
      </c>
      <c r="C3168" s="334"/>
      <c r="D3168" s="333" t="s">
        <v>1098</v>
      </c>
      <c r="E3168" s="334">
        <v>201509</v>
      </c>
      <c r="F3168" s="335">
        <v>169510.47</v>
      </c>
      <c r="G3168" s="333">
        <f t="shared" si="95"/>
        <v>7</v>
      </c>
      <c r="H3168" s="382">
        <v>3.1250000000000002E-3</v>
      </c>
      <c r="I3168" s="335">
        <f t="shared" si="96"/>
        <v>3708.04</v>
      </c>
      <c r="J3168" s="335">
        <f t="shared" si="97"/>
        <v>6356.64</v>
      </c>
    </row>
    <row r="3169" spans="1:10">
      <c r="A3169" s="333" t="s">
        <v>355</v>
      </c>
      <c r="B3169" s="334" t="s">
        <v>1096</v>
      </c>
      <c r="C3169" s="334"/>
      <c r="D3169" s="402" t="s">
        <v>1098</v>
      </c>
      <c r="E3169" s="334">
        <v>201510</v>
      </c>
      <c r="F3169" s="453">
        <v>7161.47</v>
      </c>
      <c r="G3169" s="333">
        <f t="shared" si="95"/>
        <v>6</v>
      </c>
      <c r="H3169" s="382">
        <v>3.1250000000000002E-3</v>
      </c>
      <c r="I3169" s="335">
        <f t="shared" si="96"/>
        <v>134.28</v>
      </c>
      <c r="J3169" s="335">
        <f t="shared" si="97"/>
        <v>268.56</v>
      </c>
    </row>
    <row r="3170" spans="1:10">
      <c r="A3170" s="333" t="s">
        <v>355</v>
      </c>
      <c r="B3170" s="334" t="s">
        <v>1096</v>
      </c>
      <c r="C3170" s="334"/>
      <c r="D3170" s="402" t="s">
        <v>1098</v>
      </c>
      <c r="E3170" s="334">
        <v>201511</v>
      </c>
      <c r="F3170" s="453">
        <v>14694.72</v>
      </c>
      <c r="G3170" s="333">
        <f t="shared" si="95"/>
        <v>5</v>
      </c>
      <c r="H3170" s="382">
        <v>3.1250000000000002E-3</v>
      </c>
      <c r="I3170" s="335">
        <f t="shared" si="96"/>
        <v>229.61</v>
      </c>
      <c r="J3170" s="335">
        <f t="shared" si="97"/>
        <v>551.04999999999995</v>
      </c>
    </row>
    <row r="3171" spans="1:10">
      <c r="A3171" s="333" t="s">
        <v>355</v>
      </c>
      <c r="B3171" s="334" t="s">
        <v>1096</v>
      </c>
      <c r="C3171" s="334"/>
      <c r="D3171" s="333" t="s">
        <v>1098</v>
      </c>
      <c r="E3171" s="334">
        <v>201512</v>
      </c>
      <c r="F3171" s="335">
        <v>188.42</v>
      </c>
      <c r="G3171" s="333">
        <f t="shared" si="95"/>
        <v>4</v>
      </c>
      <c r="H3171" s="382">
        <v>3.1250000000000002E-3</v>
      </c>
      <c r="I3171" s="335">
        <f t="shared" si="96"/>
        <v>2.36</v>
      </c>
      <c r="J3171" s="335">
        <f t="shared" si="97"/>
        <v>7.07</v>
      </c>
    </row>
    <row r="3172" spans="1:10">
      <c r="A3172" s="333" t="s">
        <v>355</v>
      </c>
      <c r="B3172" s="334" t="s">
        <v>825</v>
      </c>
      <c r="C3172" s="334"/>
      <c r="D3172" s="333" t="s">
        <v>826</v>
      </c>
      <c r="E3172" s="334">
        <v>201509</v>
      </c>
      <c r="F3172" s="335">
        <v>-1679.5</v>
      </c>
      <c r="G3172" s="333">
        <f t="shared" si="95"/>
        <v>7</v>
      </c>
      <c r="H3172" s="382">
        <v>3.1250000000000002E-3</v>
      </c>
      <c r="I3172" s="335">
        <f t="shared" si="96"/>
        <v>-36.74</v>
      </c>
      <c r="J3172" s="335">
        <f t="shared" si="97"/>
        <v>-62.98</v>
      </c>
    </row>
    <row r="3173" spans="1:10">
      <c r="A3173" s="333" t="s">
        <v>355</v>
      </c>
      <c r="B3173" s="334" t="s">
        <v>782</v>
      </c>
      <c r="C3173" s="334"/>
      <c r="D3173" s="333" t="s">
        <v>783</v>
      </c>
      <c r="E3173" s="334">
        <v>201509</v>
      </c>
      <c r="F3173" s="335">
        <v>2965.86</v>
      </c>
      <c r="G3173" s="333">
        <f t="shared" si="95"/>
        <v>7</v>
      </c>
      <c r="H3173" s="382">
        <v>3.1250000000000002E-3</v>
      </c>
      <c r="I3173" s="335">
        <f t="shared" si="96"/>
        <v>64.88</v>
      </c>
      <c r="J3173" s="335">
        <f t="shared" si="97"/>
        <v>111.22</v>
      </c>
    </row>
    <row r="3174" spans="1:10">
      <c r="A3174" s="333" t="s">
        <v>355</v>
      </c>
      <c r="B3174" s="334" t="s">
        <v>782</v>
      </c>
      <c r="C3174" s="334"/>
      <c r="D3174" s="402" t="s">
        <v>783</v>
      </c>
      <c r="E3174" s="334">
        <v>201510</v>
      </c>
      <c r="F3174" s="453">
        <v>-18.96</v>
      </c>
      <c r="G3174" s="333">
        <f t="shared" si="95"/>
        <v>6</v>
      </c>
      <c r="H3174" s="382">
        <v>3.1250000000000002E-3</v>
      </c>
      <c r="I3174" s="335">
        <f t="shared" si="96"/>
        <v>-0.36</v>
      </c>
      <c r="J3174" s="335">
        <f t="shared" si="97"/>
        <v>-0.71</v>
      </c>
    </row>
    <row r="3175" spans="1:10">
      <c r="A3175" s="333" t="s">
        <v>355</v>
      </c>
      <c r="B3175" s="334" t="s">
        <v>829</v>
      </c>
      <c r="C3175" s="334"/>
      <c r="D3175" s="333" t="s">
        <v>830</v>
      </c>
      <c r="E3175" s="334">
        <v>201509</v>
      </c>
      <c r="F3175" s="335">
        <v>4484.71</v>
      </c>
      <c r="G3175" s="333">
        <f t="shared" si="95"/>
        <v>7</v>
      </c>
      <c r="H3175" s="382">
        <v>3.1250000000000002E-3</v>
      </c>
      <c r="I3175" s="335">
        <f t="shared" si="96"/>
        <v>98.1</v>
      </c>
      <c r="J3175" s="335">
        <f t="shared" si="97"/>
        <v>168.18</v>
      </c>
    </row>
    <row r="3176" spans="1:10">
      <c r="A3176" s="333" t="s">
        <v>355</v>
      </c>
      <c r="B3176" s="334" t="s">
        <v>829</v>
      </c>
      <c r="C3176" s="334"/>
      <c r="D3176" s="402" t="s">
        <v>830</v>
      </c>
      <c r="E3176" s="334">
        <v>201510</v>
      </c>
      <c r="F3176" s="453">
        <v>0.72</v>
      </c>
      <c r="G3176" s="333">
        <f t="shared" si="95"/>
        <v>6</v>
      </c>
      <c r="H3176" s="382">
        <v>3.1250000000000002E-3</v>
      </c>
      <c r="I3176" s="335">
        <f t="shared" si="96"/>
        <v>0.01</v>
      </c>
      <c r="J3176" s="335">
        <f t="shared" si="97"/>
        <v>0.03</v>
      </c>
    </row>
    <row r="3177" spans="1:10">
      <c r="A3177" s="333" t="s">
        <v>355</v>
      </c>
      <c r="B3177" s="334" t="s">
        <v>968</v>
      </c>
      <c r="C3177" s="334"/>
      <c r="D3177" s="333" t="s">
        <v>969</v>
      </c>
      <c r="E3177" s="334">
        <v>201509</v>
      </c>
      <c r="F3177" s="335">
        <v>-17932.32</v>
      </c>
      <c r="G3177" s="333">
        <f t="shared" si="95"/>
        <v>7</v>
      </c>
      <c r="H3177" s="382">
        <v>3.1250000000000002E-3</v>
      </c>
      <c r="I3177" s="335">
        <f t="shared" si="96"/>
        <v>-392.27</v>
      </c>
      <c r="J3177" s="335">
        <f t="shared" si="97"/>
        <v>-672.46</v>
      </c>
    </row>
    <row r="3178" spans="1:10">
      <c r="A3178" s="333" t="s">
        <v>355</v>
      </c>
      <c r="B3178" s="334" t="s">
        <v>968</v>
      </c>
      <c r="C3178" s="334"/>
      <c r="D3178" s="333" t="s">
        <v>969</v>
      </c>
      <c r="E3178" s="334">
        <v>201512</v>
      </c>
      <c r="F3178" s="335">
        <v>-164337.66</v>
      </c>
      <c r="G3178" s="333">
        <f t="shared" si="95"/>
        <v>4</v>
      </c>
      <c r="H3178" s="382">
        <v>3.1250000000000002E-3</v>
      </c>
      <c r="I3178" s="335">
        <f t="shared" si="96"/>
        <v>-2054.2199999999998</v>
      </c>
      <c r="J3178" s="335">
        <f t="shared" si="97"/>
        <v>-6162.66</v>
      </c>
    </row>
    <row r="3179" spans="1:10">
      <c r="A3179" s="333" t="s">
        <v>355</v>
      </c>
      <c r="B3179" s="334" t="s">
        <v>970</v>
      </c>
      <c r="C3179" s="334"/>
      <c r="D3179" s="333" t="s">
        <v>971</v>
      </c>
      <c r="E3179" s="334">
        <v>201509</v>
      </c>
      <c r="F3179" s="335">
        <v>-3999.18</v>
      </c>
      <c r="G3179" s="333">
        <f t="shared" si="95"/>
        <v>7</v>
      </c>
      <c r="H3179" s="382">
        <v>3.1250000000000002E-3</v>
      </c>
      <c r="I3179" s="335">
        <f t="shared" si="96"/>
        <v>-87.48</v>
      </c>
      <c r="J3179" s="335">
        <f t="shared" si="97"/>
        <v>-149.97</v>
      </c>
    </row>
    <row r="3180" spans="1:10">
      <c r="A3180" s="333" t="s">
        <v>355</v>
      </c>
      <c r="B3180" s="334" t="s">
        <v>970</v>
      </c>
      <c r="C3180" s="334"/>
      <c r="D3180" s="402" t="s">
        <v>971</v>
      </c>
      <c r="E3180" s="334">
        <v>201511</v>
      </c>
      <c r="F3180" s="453">
        <v>1542.26</v>
      </c>
      <c r="G3180" s="333">
        <f t="shared" si="95"/>
        <v>5</v>
      </c>
      <c r="H3180" s="382">
        <v>3.1250000000000002E-3</v>
      </c>
      <c r="I3180" s="335">
        <f t="shared" si="96"/>
        <v>24.1</v>
      </c>
      <c r="J3180" s="335">
        <f t="shared" si="97"/>
        <v>57.83</v>
      </c>
    </row>
    <row r="3181" spans="1:10">
      <c r="A3181" s="333" t="s">
        <v>355</v>
      </c>
      <c r="B3181" s="334" t="s">
        <v>972</v>
      </c>
      <c r="C3181" s="334"/>
      <c r="D3181" s="333" t="s">
        <v>973</v>
      </c>
      <c r="E3181" s="334">
        <v>201509</v>
      </c>
      <c r="F3181" s="335">
        <v>-1685.99</v>
      </c>
      <c r="G3181" s="333">
        <f t="shared" si="95"/>
        <v>7</v>
      </c>
      <c r="H3181" s="382">
        <v>3.1250000000000002E-3</v>
      </c>
      <c r="I3181" s="335">
        <f t="shared" si="96"/>
        <v>-36.880000000000003</v>
      </c>
      <c r="J3181" s="335">
        <f t="shared" si="97"/>
        <v>-63.22</v>
      </c>
    </row>
    <row r="3182" spans="1:10">
      <c r="A3182" s="333" t="s">
        <v>355</v>
      </c>
      <c r="B3182" s="334" t="s">
        <v>972</v>
      </c>
      <c r="C3182" s="334"/>
      <c r="D3182" s="402" t="s">
        <v>973</v>
      </c>
      <c r="E3182" s="334">
        <v>201510</v>
      </c>
      <c r="F3182" s="453">
        <v>172.57</v>
      </c>
      <c r="G3182" s="333">
        <f t="shared" si="95"/>
        <v>6</v>
      </c>
      <c r="H3182" s="382">
        <v>3.1250000000000002E-3</v>
      </c>
      <c r="I3182" s="335">
        <f t="shared" si="96"/>
        <v>3.24</v>
      </c>
      <c r="J3182" s="335">
        <f t="shared" si="97"/>
        <v>6.47</v>
      </c>
    </row>
    <row r="3183" spans="1:10">
      <c r="A3183" s="333" t="s">
        <v>355</v>
      </c>
      <c r="B3183" s="334" t="s">
        <v>972</v>
      </c>
      <c r="C3183" s="334"/>
      <c r="D3183" s="402" t="s">
        <v>973</v>
      </c>
      <c r="E3183" s="334">
        <v>201511</v>
      </c>
      <c r="F3183" s="453">
        <v>-2800.41</v>
      </c>
      <c r="G3183" s="333">
        <f t="shared" si="95"/>
        <v>5</v>
      </c>
      <c r="H3183" s="382">
        <v>3.1250000000000002E-3</v>
      </c>
      <c r="I3183" s="335">
        <f t="shared" si="96"/>
        <v>-43.76</v>
      </c>
      <c r="J3183" s="335">
        <f t="shared" si="97"/>
        <v>-105.02</v>
      </c>
    </row>
    <row r="3184" spans="1:10">
      <c r="A3184" s="333" t="s">
        <v>355</v>
      </c>
      <c r="B3184" s="334" t="s">
        <v>972</v>
      </c>
      <c r="C3184" s="334"/>
      <c r="D3184" s="333" t="s">
        <v>973</v>
      </c>
      <c r="E3184" s="334">
        <v>201512</v>
      </c>
      <c r="F3184" s="335">
        <v>5.27</v>
      </c>
      <c r="G3184" s="333">
        <f t="shared" si="95"/>
        <v>4</v>
      </c>
      <c r="H3184" s="382">
        <v>3.1250000000000002E-3</v>
      </c>
      <c r="I3184" s="335">
        <f t="shared" si="96"/>
        <v>7.0000000000000007E-2</v>
      </c>
      <c r="J3184" s="335">
        <f t="shared" si="97"/>
        <v>0.2</v>
      </c>
    </row>
    <row r="3185" spans="1:10">
      <c r="A3185" s="333" t="s">
        <v>355</v>
      </c>
      <c r="B3185" s="334" t="s">
        <v>784</v>
      </c>
      <c r="C3185" s="334"/>
      <c r="D3185" s="333" t="s">
        <v>785</v>
      </c>
      <c r="E3185" s="334">
        <v>201509</v>
      </c>
      <c r="F3185" s="335">
        <v>2632.89</v>
      </c>
      <c r="G3185" s="333">
        <f t="shared" si="95"/>
        <v>7</v>
      </c>
      <c r="H3185" s="382">
        <v>3.1250000000000002E-3</v>
      </c>
      <c r="I3185" s="335">
        <f t="shared" si="96"/>
        <v>57.59</v>
      </c>
      <c r="J3185" s="335">
        <f t="shared" si="97"/>
        <v>98.73</v>
      </c>
    </row>
    <row r="3186" spans="1:10">
      <c r="A3186" s="333" t="s">
        <v>355</v>
      </c>
      <c r="B3186" s="334" t="s">
        <v>784</v>
      </c>
      <c r="C3186" s="334"/>
      <c r="D3186" s="402" t="s">
        <v>785</v>
      </c>
      <c r="E3186" s="334">
        <v>201510</v>
      </c>
      <c r="F3186" s="453">
        <v>0.03</v>
      </c>
      <c r="G3186" s="333">
        <f t="shared" si="95"/>
        <v>6</v>
      </c>
      <c r="H3186" s="382">
        <v>3.1250000000000002E-3</v>
      </c>
      <c r="I3186" s="335">
        <f t="shared" si="96"/>
        <v>0</v>
      </c>
      <c r="J3186" s="335">
        <f t="shared" si="97"/>
        <v>0</v>
      </c>
    </row>
    <row r="3187" spans="1:10">
      <c r="A3187" s="333" t="s">
        <v>355</v>
      </c>
      <c r="B3187" s="334" t="s">
        <v>831</v>
      </c>
      <c r="C3187" s="334"/>
      <c r="D3187" s="333" t="s">
        <v>978</v>
      </c>
      <c r="E3187" s="334">
        <v>201509</v>
      </c>
      <c r="F3187" s="335">
        <v>6537.41</v>
      </c>
      <c r="G3187" s="333">
        <f t="shared" si="95"/>
        <v>7</v>
      </c>
      <c r="H3187" s="382">
        <v>3.1250000000000002E-3</v>
      </c>
      <c r="I3187" s="335">
        <f t="shared" si="96"/>
        <v>143.01</v>
      </c>
      <c r="J3187" s="335">
        <f t="shared" si="97"/>
        <v>245.15</v>
      </c>
    </row>
    <row r="3188" spans="1:10">
      <c r="A3188" s="333" t="s">
        <v>355</v>
      </c>
      <c r="B3188" s="334" t="s">
        <v>833</v>
      </c>
      <c r="C3188" s="334"/>
      <c r="D3188" s="333" t="s">
        <v>834</v>
      </c>
      <c r="E3188" s="334">
        <v>201509</v>
      </c>
      <c r="F3188" s="335">
        <v>-628.69000000000005</v>
      </c>
      <c r="G3188" s="333">
        <f t="shared" si="95"/>
        <v>7</v>
      </c>
      <c r="H3188" s="382">
        <v>3.1250000000000002E-3</v>
      </c>
      <c r="I3188" s="335">
        <f t="shared" si="96"/>
        <v>-13.75</v>
      </c>
      <c r="J3188" s="335">
        <f t="shared" si="97"/>
        <v>-23.58</v>
      </c>
    </row>
    <row r="3189" spans="1:10">
      <c r="A3189" s="333" t="s">
        <v>355</v>
      </c>
      <c r="B3189" s="334" t="s">
        <v>833</v>
      </c>
      <c r="C3189" s="334"/>
      <c r="D3189" s="402" t="s">
        <v>834</v>
      </c>
      <c r="E3189" s="334">
        <v>201511</v>
      </c>
      <c r="F3189" s="453">
        <v>-8971.6200000000008</v>
      </c>
      <c r="G3189" s="333">
        <f t="shared" si="95"/>
        <v>5</v>
      </c>
      <c r="H3189" s="382">
        <v>3.1250000000000002E-3</v>
      </c>
      <c r="I3189" s="335">
        <f t="shared" si="96"/>
        <v>-140.18</v>
      </c>
      <c r="J3189" s="335">
        <f t="shared" si="97"/>
        <v>-336.44</v>
      </c>
    </row>
    <row r="3190" spans="1:10">
      <c r="A3190" s="333" t="s">
        <v>355</v>
      </c>
      <c r="B3190" s="334" t="s">
        <v>835</v>
      </c>
      <c r="C3190" s="334"/>
      <c r="D3190" s="333" t="s">
        <v>836</v>
      </c>
      <c r="E3190" s="334">
        <v>201509</v>
      </c>
      <c r="F3190" s="335">
        <v>-9068.74</v>
      </c>
      <c r="G3190" s="333">
        <f t="shared" si="95"/>
        <v>7</v>
      </c>
      <c r="H3190" s="382">
        <v>3.1250000000000002E-3</v>
      </c>
      <c r="I3190" s="335">
        <f t="shared" si="96"/>
        <v>-198.38</v>
      </c>
      <c r="J3190" s="335">
        <f t="shared" si="97"/>
        <v>-340.08</v>
      </c>
    </row>
    <row r="3191" spans="1:10">
      <c r="A3191" s="333" t="s">
        <v>355</v>
      </c>
      <c r="B3191" s="334" t="s">
        <v>837</v>
      </c>
      <c r="C3191" s="334"/>
      <c r="D3191" s="333" t="s">
        <v>838</v>
      </c>
      <c r="E3191" s="334">
        <v>201509</v>
      </c>
      <c r="F3191" s="335">
        <v>-8238.2000000000007</v>
      </c>
      <c r="G3191" s="333">
        <f t="shared" si="95"/>
        <v>7</v>
      </c>
      <c r="H3191" s="382">
        <v>3.1250000000000002E-3</v>
      </c>
      <c r="I3191" s="335">
        <f t="shared" si="96"/>
        <v>-180.21</v>
      </c>
      <c r="J3191" s="335">
        <f t="shared" si="97"/>
        <v>-308.93</v>
      </c>
    </row>
    <row r="3192" spans="1:10">
      <c r="A3192" s="333" t="s">
        <v>355</v>
      </c>
      <c r="B3192" s="334" t="s">
        <v>837</v>
      </c>
      <c r="C3192" s="334"/>
      <c r="D3192" s="402" t="s">
        <v>838</v>
      </c>
      <c r="E3192" s="334">
        <v>201510</v>
      </c>
      <c r="F3192" s="453">
        <v>14.17</v>
      </c>
      <c r="G3192" s="333">
        <f t="shared" si="95"/>
        <v>6</v>
      </c>
      <c r="H3192" s="382">
        <v>3.1250000000000002E-3</v>
      </c>
      <c r="I3192" s="335">
        <f t="shared" si="96"/>
        <v>0.27</v>
      </c>
      <c r="J3192" s="335">
        <f t="shared" si="97"/>
        <v>0.53</v>
      </c>
    </row>
    <row r="3193" spans="1:10">
      <c r="A3193" s="333" t="s">
        <v>355</v>
      </c>
      <c r="B3193" s="334" t="s">
        <v>837</v>
      </c>
      <c r="C3193" s="334"/>
      <c r="D3193" s="402" t="s">
        <v>838</v>
      </c>
      <c r="E3193" s="334">
        <v>201511</v>
      </c>
      <c r="F3193" s="453">
        <v>-0.02</v>
      </c>
      <c r="G3193" s="333">
        <f t="shared" si="95"/>
        <v>5</v>
      </c>
      <c r="H3193" s="382">
        <v>3.1250000000000002E-3</v>
      </c>
      <c r="I3193" s="335">
        <f t="shared" si="96"/>
        <v>0</v>
      </c>
      <c r="J3193" s="335">
        <f t="shared" si="97"/>
        <v>0</v>
      </c>
    </row>
    <row r="3194" spans="1:10">
      <c r="A3194" s="333" t="s">
        <v>355</v>
      </c>
      <c r="B3194" s="334" t="s">
        <v>837</v>
      </c>
      <c r="C3194" s="334"/>
      <c r="D3194" s="333" t="s">
        <v>838</v>
      </c>
      <c r="E3194" s="334">
        <v>201512</v>
      </c>
      <c r="F3194" s="335">
        <v>0.64</v>
      </c>
      <c r="G3194" s="333">
        <f t="shared" si="95"/>
        <v>4</v>
      </c>
      <c r="H3194" s="382">
        <v>3.1250000000000002E-3</v>
      </c>
      <c r="I3194" s="335">
        <f t="shared" si="96"/>
        <v>0.01</v>
      </c>
      <c r="J3194" s="335">
        <f t="shared" si="97"/>
        <v>0.02</v>
      </c>
    </row>
    <row r="3195" spans="1:10">
      <c r="A3195" s="333" t="s">
        <v>355</v>
      </c>
      <c r="B3195" s="334" t="s">
        <v>839</v>
      </c>
      <c r="C3195" s="334"/>
      <c r="D3195" s="333" t="s">
        <v>840</v>
      </c>
      <c r="E3195" s="334">
        <v>201509</v>
      </c>
      <c r="F3195" s="335">
        <v>-6238.78</v>
      </c>
      <c r="G3195" s="333">
        <f t="shared" si="95"/>
        <v>7</v>
      </c>
      <c r="H3195" s="382">
        <v>3.1250000000000002E-3</v>
      </c>
      <c r="I3195" s="335">
        <f t="shared" si="96"/>
        <v>-136.47</v>
      </c>
      <c r="J3195" s="335">
        <f t="shared" si="97"/>
        <v>-233.95</v>
      </c>
    </row>
    <row r="3196" spans="1:10">
      <c r="A3196" s="333" t="s">
        <v>355</v>
      </c>
      <c r="B3196" s="334" t="s">
        <v>839</v>
      </c>
      <c r="C3196" s="334"/>
      <c r="D3196" s="402" t="s">
        <v>840</v>
      </c>
      <c r="E3196" s="334">
        <v>201510</v>
      </c>
      <c r="F3196" s="453">
        <v>17.64</v>
      </c>
      <c r="G3196" s="333">
        <f t="shared" si="95"/>
        <v>6</v>
      </c>
      <c r="H3196" s="382">
        <v>3.1250000000000002E-3</v>
      </c>
      <c r="I3196" s="335">
        <f t="shared" si="96"/>
        <v>0.33</v>
      </c>
      <c r="J3196" s="335">
        <f t="shared" si="97"/>
        <v>0.66</v>
      </c>
    </row>
    <row r="3197" spans="1:10">
      <c r="A3197" s="333" t="s">
        <v>355</v>
      </c>
      <c r="B3197" s="334" t="s">
        <v>839</v>
      </c>
      <c r="C3197" s="334"/>
      <c r="D3197" s="402" t="s">
        <v>840</v>
      </c>
      <c r="E3197" s="334">
        <v>201511</v>
      </c>
      <c r="F3197" s="453">
        <v>-0.04</v>
      </c>
      <c r="G3197" s="333">
        <f t="shared" si="95"/>
        <v>5</v>
      </c>
      <c r="H3197" s="382">
        <v>3.1250000000000002E-3</v>
      </c>
      <c r="I3197" s="335">
        <f t="shared" si="96"/>
        <v>0</v>
      </c>
      <c r="J3197" s="335">
        <f t="shared" si="97"/>
        <v>0</v>
      </c>
    </row>
    <row r="3198" spans="1:10">
      <c r="A3198" s="333" t="s">
        <v>355</v>
      </c>
      <c r="B3198" s="334" t="s">
        <v>839</v>
      </c>
      <c r="C3198" s="334"/>
      <c r="D3198" s="333" t="s">
        <v>840</v>
      </c>
      <c r="E3198" s="334">
        <v>201512</v>
      </c>
      <c r="F3198" s="335">
        <v>0.87</v>
      </c>
      <c r="G3198" s="333">
        <f t="shared" si="95"/>
        <v>4</v>
      </c>
      <c r="H3198" s="382">
        <v>3.1250000000000002E-3</v>
      </c>
      <c r="I3198" s="335">
        <f t="shared" si="96"/>
        <v>0.01</v>
      </c>
      <c r="J3198" s="335">
        <f t="shared" si="97"/>
        <v>0.03</v>
      </c>
    </row>
    <row r="3199" spans="1:10">
      <c r="A3199" s="333" t="s">
        <v>355</v>
      </c>
      <c r="B3199" s="334" t="s">
        <v>841</v>
      </c>
      <c r="C3199" s="334"/>
      <c r="D3199" s="333" t="s">
        <v>842</v>
      </c>
      <c r="E3199" s="334">
        <v>201509</v>
      </c>
      <c r="F3199" s="335">
        <v>-4235.08</v>
      </c>
      <c r="G3199" s="333">
        <f t="shared" si="95"/>
        <v>7</v>
      </c>
      <c r="H3199" s="382">
        <v>3.1250000000000002E-3</v>
      </c>
      <c r="I3199" s="335">
        <f t="shared" si="96"/>
        <v>-92.64</v>
      </c>
      <c r="J3199" s="335">
        <f t="shared" si="97"/>
        <v>-158.82</v>
      </c>
    </row>
    <row r="3200" spans="1:10">
      <c r="A3200" s="333" t="s">
        <v>355</v>
      </c>
      <c r="B3200" s="334" t="s">
        <v>843</v>
      </c>
      <c r="C3200" s="334"/>
      <c r="D3200" s="333" t="s">
        <v>844</v>
      </c>
      <c r="E3200" s="334">
        <v>201509</v>
      </c>
      <c r="F3200" s="335">
        <v>-4457.29</v>
      </c>
      <c r="G3200" s="333">
        <f t="shared" si="95"/>
        <v>7</v>
      </c>
      <c r="H3200" s="382">
        <v>3.1250000000000002E-3</v>
      </c>
      <c r="I3200" s="335">
        <f t="shared" si="96"/>
        <v>-97.5</v>
      </c>
      <c r="J3200" s="335">
        <f t="shared" si="97"/>
        <v>-167.15</v>
      </c>
    </row>
    <row r="3201" spans="1:10">
      <c r="A3201" s="333" t="s">
        <v>355</v>
      </c>
      <c r="B3201" s="334" t="s">
        <v>843</v>
      </c>
      <c r="C3201" s="334"/>
      <c r="D3201" s="402" t="s">
        <v>844</v>
      </c>
      <c r="E3201" s="334">
        <v>201510</v>
      </c>
      <c r="F3201" s="453">
        <v>-35.11</v>
      </c>
      <c r="G3201" s="333">
        <f t="shared" si="95"/>
        <v>6</v>
      </c>
      <c r="H3201" s="382">
        <v>3.1250000000000002E-3</v>
      </c>
      <c r="I3201" s="335">
        <f t="shared" si="96"/>
        <v>-0.66</v>
      </c>
      <c r="J3201" s="335">
        <f t="shared" si="97"/>
        <v>-1.32</v>
      </c>
    </row>
    <row r="3202" spans="1:10">
      <c r="A3202" s="333" t="s">
        <v>355</v>
      </c>
      <c r="B3202" s="334" t="s">
        <v>843</v>
      </c>
      <c r="C3202" s="334"/>
      <c r="D3202" s="402" t="s">
        <v>844</v>
      </c>
      <c r="E3202" s="334">
        <v>201511</v>
      </c>
      <c r="F3202" s="453">
        <v>0.09</v>
      </c>
      <c r="G3202" s="333">
        <f t="shared" si="95"/>
        <v>5</v>
      </c>
      <c r="H3202" s="382">
        <v>3.1250000000000002E-3</v>
      </c>
      <c r="I3202" s="335">
        <f t="shared" si="96"/>
        <v>0</v>
      </c>
      <c r="J3202" s="335">
        <f t="shared" si="97"/>
        <v>0</v>
      </c>
    </row>
    <row r="3203" spans="1:10">
      <c r="A3203" s="333" t="s">
        <v>355</v>
      </c>
      <c r="B3203" s="334" t="s">
        <v>843</v>
      </c>
      <c r="C3203" s="334"/>
      <c r="D3203" s="333" t="s">
        <v>844</v>
      </c>
      <c r="E3203" s="334">
        <v>201512</v>
      </c>
      <c r="F3203" s="335">
        <v>-9.0299999999999994</v>
      </c>
      <c r="G3203" s="333">
        <f t="shared" si="95"/>
        <v>4</v>
      </c>
      <c r="H3203" s="382">
        <v>3.1250000000000002E-3</v>
      </c>
      <c r="I3203" s="335">
        <f t="shared" si="96"/>
        <v>-0.11</v>
      </c>
      <c r="J3203" s="335">
        <f t="shared" si="97"/>
        <v>-0.34</v>
      </c>
    </row>
    <row r="3204" spans="1:10">
      <c r="A3204" s="333" t="s">
        <v>355</v>
      </c>
      <c r="B3204" s="334" t="s">
        <v>845</v>
      </c>
      <c r="C3204" s="334"/>
      <c r="D3204" s="333" t="s">
        <v>846</v>
      </c>
      <c r="E3204" s="334">
        <v>201509</v>
      </c>
      <c r="F3204" s="335">
        <v>4910.78</v>
      </c>
      <c r="G3204" s="333">
        <f t="shared" si="95"/>
        <v>7</v>
      </c>
      <c r="H3204" s="382">
        <v>3.1250000000000002E-3</v>
      </c>
      <c r="I3204" s="335">
        <f t="shared" si="96"/>
        <v>107.42</v>
      </c>
      <c r="J3204" s="335">
        <f t="shared" si="97"/>
        <v>184.15</v>
      </c>
    </row>
    <row r="3205" spans="1:10">
      <c r="A3205" s="333" t="s">
        <v>355</v>
      </c>
      <c r="B3205" s="334" t="s">
        <v>845</v>
      </c>
      <c r="C3205" s="334"/>
      <c r="D3205" s="402" t="s">
        <v>846</v>
      </c>
      <c r="E3205" s="334">
        <v>201510</v>
      </c>
      <c r="F3205" s="453">
        <v>1575.17</v>
      </c>
      <c r="G3205" s="333">
        <f t="shared" si="95"/>
        <v>6</v>
      </c>
      <c r="H3205" s="382">
        <v>3.1250000000000002E-3</v>
      </c>
      <c r="I3205" s="335">
        <f t="shared" si="96"/>
        <v>29.53</v>
      </c>
      <c r="J3205" s="335">
        <f t="shared" si="97"/>
        <v>59.07</v>
      </c>
    </row>
    <row r="3206" spans="1:10">
      <c r="A3206" s="333" t="s">
        <v>355</v>
      </c>
      <c r="B3206" s="334" t="s">
        <v>845</v>
      </c>
      <c r="C3206" s="334"/>
      <c r="D3206" s="402" t="s">
        <v>846</v>
      </c>
      <c r="E3206" s="334">
        <v>201511</v>
      </c>
      <c r="F3206" s="453">
        <v>-35.64</v>
      </c>
      <c r="G3206" s="333">
        <f t="shared" si="95"/>
        <v>5</v>
      </c>
      <c r="H3206" s="382">
        <v>3.1250000000000002E-3</v>
      </c>
      <c r="I3206" s="335">
        <f t="shared" si="96"/>
        <v>-0.56000000000000005</v>
      </c>
      <c r="J3206" s="335">
        <f t="shared" si="97"/>
        <v>-1.34</v>
      </c>
    </row>
    <row r="3207" spans="1:10">
      <c r="A3207" s="333" t="s">
        <v>355</v>
      </c>
      <c r="B3207" s="334" t="s">
        <v>845</v>
      </c>
      <c r="C3207" s="334"/>
      <c r="D3207" s="333" t="s">
        <v>846</v>
      </c>
      <c r="E3207" s="334">
        <v>201512</v>
      </c>
      <c r="F3207" s="335">
        <v>4511.38</v>
      </c>
      <c r="G3207" s="333">
        <f t="shared" si="95"/>
        <v>4</v>
      </c>
      <c r="H3207" s="382">
        <v>3.1250000000000002E-3</v>
      </c>
      <c r="I3207" s="335">
        <f t="shared" si="96"/>
        <v>56.39</v>
      </c>
      <c r="J3207" s="335">
        <f t="shared" si="97"/>
        <v>169.18</v>
      </c>
    </row>
    <row r="3208" spans="1:10">
      <c r="A3208" s="333" t="s">
        <v>355</v>
      </c>
      <c r="B3208" s="334" t="s">
        <v>579</v>
      </c>
      <c r="C3208" s="334"/>
      <c r="D3208" s="333" t="s">
        <v>580</v>
      </c>
      <c r="E3208" s="334">
        <v>201509</v>
      </c>
      <c r="F3208" s="335">
        <v>1.35</v>
      </c>
      <c r="G3208" s="333">
        <f t="shared" si="95"/>
        <v>7</v>
      </c>
      <c r="H3208" s="382">
        <v>3.1250000000000002E-3</v>
      </c>
      <c r="I3208" s="335">
        <f t="shared" si="96"/>
        <v>0.03</v>
      </c>
      <c r="J3208" s="335">
        <f t="shared" si="97"/>
        <v>0.05</v>
      </c>
    </row>
    <row r="3209" spans="1:10">
      <c r="A3209" s="333" t="s">
        <v>355</v>
      </c>
      <c r="B3209" s="334" t="s">
        <v>786</v>
      </c>
      <c r="C3209" s="334"/>
      <c r="D3209" s="333" t="s">
        <v>787</v>
      </c>
      <c r="E3209" s="334">
        <v>201509</v>
      </c>
      <c r="F3209" s="335">
        <v>-80.58</v>
      </c>
      <c r="G3209" s="333">
        <f t="shared" si="95"/>
        <v>7</v>
      </c>
      <c r="H3209" s="382">
        <v>3.1250000000000002E-3</v>
      </c>
      <c r="I3209" s="335">
        <f t="shared" si="96"/>
        <v>-1.76</v>
      </c>
      <c r="J3209" s="335">
        <f t="shared" si="97"/>
        <v>-3.02</v>
      </c>
    </row>
    <row r="3210" spans="1:10">
      <c r="A3210" s="333" t="s">
        <v>355</v>
      </c>
      <c r="B3210" s="334" t="s">
        <v>786</v>
      </c>
      <c r="C3210" s="334"/>
      <c r="D3210" s="402" t="s">
        <v>787</v>
      </c>
      <c r="E3210" s="334">
        <v>201510</v>
      </c>
      <c r="F3210" s="453">
        <v>-0.18</v>
      </c>
      <c r="G3210" s="333">
        <f t="shared" si="95"/>
        <v>6</v>
      </c>
      <c r="H3210" s="382">
        <v>3.1250000000000002E-3</v>
      </c>
      <c r="I3210" s="335">
        <f t="shared" si="96"/>
        <v>0</v>
      </c>
      <c r="J3210" s="335">
        <f t="shared" si="97"/>
        <v>-0.01</v>
      </c>
    </row>
    <row r="3211" spans="1:10">
      <c r="A3211" s="333" t="s">
        <v>355</v>
      </c>
      <c r="B3211" s="334" t="s">
        <v>979</v>
      </c>
      <c r="C3211" s="334"/>
      <c r="D3211" s="333" t="s">
        <v>980</v>
      </c>
      <c r="E3211" s="334">
        <v>201509</v>
      </c>
      <c r="F3211" s="335">
        <v>-3550.66</v>
      </c>
      <c r="G3211" s="333">
        <f t="shared" si="95"/>
        <v>7</v>
      </c>
      <c r="H3211" s="382">
        <v>3.1250000000000002E-3</v>
      </c>
      <c r="I3211" s="335">
        <f t="shared" si="96"/>
        <v>-77.67</v>
      </c>
      <c r="J3211" s="335">
        <f t="shared" si="97"/>
        <v>-133.15</v>
      </c>
    </row>
    <row r="3212" spans="1:10">
      <c r="A3212" s="333" t="s">
        <v>355</v>
      </c>
      <c r="B3212" s="334" t="s">
        <v>979</v>
      </c>
      <c r="C3212" s="334"/>
      <c r="D3212" s="402" t="s">
        <v>980</v>
      </c>
      <c r="E3212" s="334">
        <v>201510</v>
      </c>
      <c r="F3212" s="453">
        <v>27.47</v>
      </c>
      <c r="G3212" s="333">
        <f t="shared" si="95"/>
        <v>6</v>
      </c>
      <c r="H3212" s="382">
        <v>3.1250000000000002E-3</v>
      </c>
      <c r="I3212" s="335">
        <f t="shared" si="96"/>
        <v>0.52</v>
      </c>
      <c r="J3212" s="335">
        <f t="shared" si="97"/>
        <v>1.03</v>
      </c>
    </row>
    <row r="3213" spans="1:10">
      <c r="A3213" s="333" t="s">
        <v>355</v>
      </c>
      <c r="B3213" s="334" t="s">
        <v>979</v>
      </c>
      <c r="C3213" s="334"/>
      <c r="D3213" s="402" t="s">
        <v>980</v>
      </c>
      <c r="E3213" s="334">
        <v>201511</v>
      </c>
      <c r="F3213" s="453">
        <v>1073.9100000000001</v>
      </c>
      <c r="G3213" s="333">
        <f t="shared" si="95"/>
        <v>5</v>
      </c>
      <c r="H3213" s="382">
        <v>3.1250000000000002E-3</v>
      </c>
      <c r="I3213" s="335">
        <f t="shared" si="96"/>
        <v>16.78</v>
      </c>
      <c r="J3213" s="335">
        <f t="shared" si="97"/>
        <v>40.270000000000003</v>
      </c>
    </row>
    <row r="3214" spans="1:10">
      <c r="A3214" s="333" t="s">
        <v>355</v>
      </c>
      <c r="B3214" s="334" t="s">
        <v>979</v>
      </c>
      <c r="C3214" s="334"/>
      <c r="D3214" s="333" t="s">
        <v>980</v>
      </c>
      <c r="E3214" s="334">
        <v>201512</v>
      </c>
      <c r="F3214" s="335">
        <v>119.04</v>
      </c>
      <c r="G3214" s="333">
        <f t="shared" si="95"/>
        <v>4</v>
      </c>
      <c r="H3214" s="382">
        <v>3.1250000000000002E-3</v>
      </c>
      <c r="I3214" s="335">
        <f t="shared" si="96"/>
        <v>1.49</v>
      </c>
      <c r="J3214" s="335">
        <f t="shared" si="97"/>
        <v>4.46</v>
      </c>
    </row>
    <row r="3215" spans="1:10">
      <c r="A3215" s="333" t="s">
        <v>355</v>
      </c>
      <c r="B3215" s="334" t="s">
        <v>981</v>
      </c>
      <c r="C3215" s="334"/>
      <c r="D3215" s="333" t="s">
        <v>982</v>
      </c>
      <c r="E3215" s="334">
        <v>201509</v>
      </c>
      <c r="F3215" s="335">
        <v>-1862.01</v>
      </c>
      <c r="G3215" s="333">
        <f t="shared" si="95"/>
        <v>7</v>
      </c>
      <c r="H3215" s="382">
        <v>3.1250000000000002E-3</v>
      </c>
      <c r="I3215" s="335">
        <f t="shared" si="96"/>
        <v>-40.729999999999997</v>
      </c>
      <c r="J3215" s="335">
        <f t="shared" si="97"/>
        <v>-69.83</v>
      </c>
    </row>
    <row r="3216" spans="1:10">
      <c r="A3216" s="333" t="s">
        <v>355</v>
      </c>
      <c r="B3216" s="334" t="s">
        <v>981</v>
      </c>
      <c r="C3216" s="334"/>
      <c r="D3216" s="402" t="s">
        <v>982</v>
      </c>
      <c r="E3216" s="334">
        <v>201511</v>
      </c>
      <c r="F3216" s="453">
        <v>179.62</v>
      </c>
      <c r="G3216" s="333">
        <f t="shared" si="95"/>
        <v>5</v>
      </c>
      <c r="H3216" s="382">
        <v>3.1250000000000002E-3</v>
      </c>
      <c r="I3216" s="335">
        <f t="shared" si="96"/>
        <v>2.81</v>
      </c>
      <c r="J3216" s="335">
        <f t="shared" si="97"/>
        <v>6.74</v>
      </c>
    </row>
    <row r="3217" spans="1:10">
      <c r="A3217" s="333" t="s">
        <v>355</v>
      </c>
      <c r="B3217" s="334" t="s">
        <v>981</v>
      </c>
      <c r="C3217" s="334"/>
      <c r="D3217" s="333" t="s">
        <v>982</v>
      </c>
      <c r="E3217" s="334">
        <v>201512</v>
      </c>
      <c r="F3217" s="335">
        <v>25.45</v>
      </c>
      <c r="G3217" s="333">
        <f t="shared" si="95"/>
        <v>4</v>
      </c>
      <c r="H3217" s="382">
        <v>3.1250000000000002E-3</v>
      </c>
      <c r="I3217" s="335">
        <f t="shared" si="96"/>
        <v>0.32</v>
      </c>
      <c r="J3217" s="335">
        <f t="shared" si="97"/>
        <v>0.95</v>
      </c>
    </row>
    <row r="3218" spans="1:10">
      <c r="A3218" s="333" t="s">
        <v>355</v>
      </c>
      <c r="B3218" s="334" t="s">
        <v>851</v>
      </c>
      <c r="C3218" s="334"/>
      <c r="D3218" s="333" t="s">
        <v>852</v>
      </c>
      <c r="E3218" s="334">
        <v>201509</v>
      </c>
      <c r="F3218" s="335">
        <v>74549.17</v>
      </c>
      <c r="G3218" s="333">
        <f t="shared" si="95"/>
        <v>7</v>
      </c>
      <c r="H3218" s="382">
        <v>3.1250000000000002E-3</v>
      </c>
      <c r="I3218" s="335">
        <f t="shared" si="96"/>
        <v>1630.76</v>
      </c>
      <c r="J3218" s="335">
        <f t="shared" si="97"/>
        <v>2795.59</v>
      </c>
    </row>
    <row r="3219" spans="1:10">
      <c r="A3219" s="333" t="s">
        <v>355</v>
      </c>
      <c r="B3219" s="334" t="s">
        <v>851</v>
      </c>
      <c r="C3219" s="334"/>
      <c r="D3219" s="402" t="s">
        <v>852</v>
      </c>
      <c r="E3219" s="334">
        <v>201510</v>
      </c>
      <c r="F3219" s="453">
        <v>15.62</v>
      </c>
      <c r="G3219" s="333">
        <f t="shared" si="95"/>
        <v>6</v>
      </c>
      <c r="H3219" s="382">
        <v>3.1250000000000002E-3</v>
      </c>
      <c r="I3219" s="335">
        <f t="shared" si="96"/>
        <v>0.28999999999999998</v>
      </c>
      <c r="J3219" s="335">
        <f t="shared" si="97"/>
        <v>0.59</v>
      </c>
    </row>
    <row r="3220" spans="1:10">
      <c r="A3220" s="333" t="s">
        <v>355</v>
      </c>
      <c r="B3220" s="334" t="s">
        <v>751</v>
      </c>
      <c r="C3220" s="334"/>
      <c r="D3220" s="333" t="s">
        <v>752</v>
      </c>
      <c r="E3220" s="334">
        <v>201509</v>
      </c>
      <c r="F3220" s="335">
        <v>-2102.42</v>
      </c>
      <c r="G3220" s="333">
        <f t="shared" si="95"/>
        <v>7</v>
      </c>
      <c r="H3220" s="382">
        <v>3.1250000000000002E-3</v>
      </c>
      <c r="I3220" s="335">
        <f t="shared" si="96"/>
        <v>-45.99</v>
      </c>
      <c r="J3220" s="335">
        <f t="shared" si="97"/>
        <v>-78.84</v>
      </c>
    </row>
    <row r="3221" spans="1:10">
      <c r="A3221" s="333" t="s">
        <v>355</v>
      </c>
      <c r="B3221" s="334" t="s">
        <v>853</v>
      </c>
      <c r="C3221" s="334"/>
      <c r="D3221" s="333" t="s">
        <v>854</v>
      </c>
      <c r="E3221" s="334">
        <v>201509</v>
      </c>
      <c r="F3221" s="335">
        <v>-186673.29</v>
      </c>
      <c r="G3221" s="333">
        <f t="shared" si="95"/>
        <v>7</v>
      </c>
      <c r="H3221" s="382">
        <v>3.1250000000000002E-3</v>
      </c>
      <c r="I3221" s="335">
        <f t="shared" si="96"/>
        <v>-4083.48</v>
      </c>
      <c r="J3221" s="335">
        <f t="shared" si="97"/>
        <v>-7000.25</v>
      </c>
    </row>
    <row r="3222" spans="1:10">
      <c r="A3222" s="333" t="s">
        <v>355</v>
      </c>
      <c r="B3222" s="334" t="s">
        <v>855</v>
      </c>
      <c r="C3222" s="334"/>
      <c r="D3222" s="333" t="s">
        <v>856</v>
      </c>
      <c r="E3222" s="334">
        <v>201509</v>
      </c>
      <c r="F3222" s="335">
        <v>-37485.339999999997</v>
      </c>
      <c r="G3222" s="333">
        <f t="shared" si="95"/>
        <v>7</v>
      </c>
      <c r="H3222" s="382">
        <v>3.1250000000000002E-3</v>
      </c>
      <c r="I3222" s="335">
        <f t="shared" si="96"/>
        <v>-819.99</v>
      </c>
      <c r="J3222" s="335">
        <f t="shared" si="97"/>
        <v>-1405.7</v>
      </c>
    </row>
    <row r="3223" spans="1:10">
      <c r="A3223" s="333" t="s">
        <v>355</v>
      </c>
      <c r="B3223" s="334" t="s">
        <v>855</v>
      </c>
      <c r="C3223" s="334"/>
      <c r="D3223" s="402" t="s">
        <v>856</v>
      </c>
      <c r="E3223" s="334">
        <v>201510</v>
      </c>
      <c r="F3223" s="453">
        <v>6.19</v>
      </c>
      <c r="G3223" s="333">
        <f t="shared" ref="G3223:G3286" si="98">VLOOKUP(E3223,$N$6:$O$35,2,FALSE)</f>
        <v>6</v>
      </c>
      <c r="H3223" s="382">
        <v>3.1250000000000002E-3</v>
      </c>
      <c r="I3223" s="335">
        <f t="shared" ref="I3223:I3286" si="99">ROUND(F3223*G3223*H3223,2)</f>
        <v>0.12</v>
      </c>
      <c r="J3223" s="335">
        <f t="shared" ref="J3223:J3286" si="100">ROUND(F3223*H3223*12,2)</f>
        <v>0.23</v>
      </c>
    </row>
    <row r="3224" spans="1:10">
      <c r="A3224" s="333" t="s">
        <v>355</v>
      </c>
      <c r="B3224" s="334" t="s">
        <v>857</v>
      </c>
      <c r="C3224" s="334"/>
      <c r="D3224" s="333" t="s">
        <v>858</v>
      </c>
      <c r="E3224" s="334">
        <v>201509</v>
      </c>
      <c r="F3224" s="335">
        <v>-18209.009999999998</v>
      </c>
      <c r="G3224" s="333">
        <f t="shared" si="98"/>
        <v>7</v>
      </c>
      <c r="H3224" s="382">
        <v>3.1250000000000002E-3</v>
      </c>
      <c r="I3224" s="335">
        <f t="shared" si="99"/>
        <v>-398.32</v>
      </c>
      <c r="J3224" s="335">
        <f t="shared" si="100"/>
        <v>-682.84</v>
      </c>
    </row>
    <row r="3225" spans="1:10">
      <c r="A3225" s="333" t="s">
        <v>355</v>
      </c>
      <c r="B3225" s="334" t="s">
        <v>756</v>
      </c>
      <c r="C3225" s="334"/>
      <c r="D3225" s="333" t="s">
        <v>757</v>
      </c>
      <c r="E3225" s="334">
        <v>201509</v>
      </c>
      <c r="F3225" s="335">
        <v>-304.95</v>
      </c>
      <c r="G3225" s="333">
        <f t="shared" si="98"/>
        <v>7</v>
      </c>
      <c r="H3225" s="382">
        <v>3.1250000000000002E-3</v>
      </c>
      <c r="I3225" s="335">
        <f t="shared" si="99"/>
        <v>-6.67</v>
      </c>
      <c r="J3225" s="335">
        <f t="shared" si="100"/>
        <v>-11.44</v>
      </c>
    </row>
    <row r="3226" spans="1:10">
      <c r="A3226" s="333" t="s">
        <v>355</v>
      </c>
      <c r="B3226" s="334" t="s">
        <v>584</v>
      </c>
      <c r="C3226" s="334"/>
      <c r="D3226" s="333" t="s">
        <v>585</v>
      </c>
      <c r="E3226" s="334">
        <v>201509</v>
      </c>
      <c r="F3226" s="335">
        <v>0.21</v>
      </c>
      <c r="G3226" s="333">
        <f t="shared" si="98"/>
        <v>7</v>
      </c>
      <c r="H3226" s="382">
        <v>3.1250000000000002E-3</v>
      </c>
      <c r="I3226" s="335">
        <f t="shared" si="99"/>
        <v>0</v>
      </c>
      <c r="J3226" s="335">
        <f t="shared" si="100"/>
        <v>0.01</v>
      </c>
    </row>
    <row r="3227" spans="1:10">
      <c r="A3227" s="333" t="s">
        <v>355</v>
      </c>
      <c r="B3227" s="334" t="s">
        <v>758</v>
      </c>
      <c r="C3227" s="334"/>
      <c r="D3227" s="333" t="s">
        <v>759</v>
      </c>
      <c r="E3227" s="334">
        <v>201509</v>
      </c>
      <c r="F3227" s="335">
        <v>-676.15</v>
      </c>
      <c r="G3227" s="333">
        <f t="shared" si="98"/>
        <v>7</v>
      </c>
      <c r="H3227" s="382">
        <v>3.1250000000000002E-3</v>
      </c>
      <c r="I3227" s="335">
        <f t="shared" si="99"/>
        <v>-14.79</v>
      </c>
      <c r="J3227" s="335">
        <f t="shared" si="100"/>
        <v>-25.36</v>
      </c>
    </row>
    <row r="3228" spans="1:10">
      <c r="A3228" s="333" t="s">
        <v>355</v>
      </c>
      <c r="B3228" s="334" t="s">
        <v>985</v>
      </c>
      <c r="C3228" s="334"/>
      <c r="D3228" s="333" t="s">
        <v>986</v>
      </c>
      <c r="E3228" s="334">
        <v>201509</v>
      </c>
      <c r="F3228" s="335">
        <v>-86.18</v>
      </c>
      <c r="G3228" s="333">
        <f t="shared" si="98"/>
        <v>7</v>
      </c>
      <c r="H3228" s="382">
        <v>3.1250000000000002E-3</v>
      </c>
      <c r="I3228" s="335">
        <f t="shared" si="99"/>
        <v>-1.89</v>
      </c>
      <c r="J3228" s="335">
        <f t="shared" si="100"/>
        <v>-3.23</v>
      </c>
    </row>
    <row r="3229" spans="1:10">
      <c r="A3229" s="333" t="s">
        <v>355</v>
      </c>
      <c r="B3229" s="334" t="s">
        <v>760</v>
      </c>
      <c r="C3229" s="334"/>
      <c r="D3229" s="333" t="s">
        <v>761</v>
      </c>
      <c r="E3229" s="334">
        <v>201509</v>
      </c>
      <c r="F3229" s="335">
        <v>-970.95</v>
      </c>
      <c r="G3229" s="333">
        <f t="shared" si="98"/>
        <v>7</v>
      </c>
      <c r="H3229" s="382">
        <v>3.1250000000000002E-3</v>
      </c>
      <c r="I3229" s="335">
        <f t="shared" si="99"/>
        <v>-21.24</v>
      </c>
      <c r="J3229" s="335">
        <f t="shared" si="100"/>
        <v>-36.409999999999997</v>
      </c>
    </row>
    <row r="3230" spans="1:10">
      <c r="A3230" s="333" t="s">
        <v>355</v>
      </c>
      <c r="B3230" s="334" t="s">
        <v>865</v>
      </c>
      <c r="C3230" s="334"/>
      <c r="D3230" s="333" t="s">
        <v>866</v>
      </c>
      <c r="E3230" s="334">
        <v>201509</v>
      </c>
      <c r="F3230" s="335">
        <v>-874.17</v>
      </c>
      <c r="G3230" s="333">
        <f t="shared" si="98"/>
        <v>7</v>
      </c>
      <c r="H3230" s="382">
        <v>3.1250000000000002E-3</v>
      </c>
      <c r="I3230" s="335">
        <f t="shared" si="99"/>
        <v>-19.12</v>
      </c>
      <c r="J3230" s="335">
        <f t="shared" si="100"/>
        <v>-32.78</v>
      </c>
    </row>
    <row r="3231" spans="1:10">
      <c r="A3231" s="333" t="s">
        <v>355</v>
      </c>
      <c r="B3231" s="334" t="s">
        <v>865</v>
      </c>
      <c r="C3231" s="334"/>
      <c r="D3231" s="402" t="s">
        <v>866</v>
      </c>
      <c r="E3231" s="334">
        <v>201510</v>
      </c>
      <c r="F3231" s="453">
        <v>10</v>
      </c>
      <c r="G3231" s="333">
        <f t="shared" si="98"/>
        <v>6</v>
      </c>
      <c r="H3231" s="382">
        <v>3.1250000000000002E-3</v>
      </c>
      <c r="I3231" s="335">
        <f t="shared" si="99"/>
        <v>0.19</v>
      </c>
      <c r="J3231" s="335">
        <f t="shared" si="100"/>
        <v>0.38</v>
      </c>
    </row>
    <row r="3232" spans="1:10">
      <c r="A3232" s="333" t="s">
        <v>355</v>
      </c>
      <c r="B3232" s="334" t="s">
        <v>720</v>
      </c>
      <c r="C3232" s="334"/>
      <c r="D3232" s="333" t="s">
        <v>721</v>
      </c>
      <c r="E3232" s="334">
        <v>201509</v>
      </c>
      <c r="F3232" s="335">
        <v>-21.21</v>
      </c>
      <c r="G3232" s="333">
        <f t="shared" si="98"/>
        <v>7</v>
      </c>
      <c r="H3232" s="382">
        <v>3.1250000000000002E-3</v>
      </c>
      <c r="I3232" s="335">
        <f t="shared" si="99"/>
        <v>-0.46</v>
      </c>
      <c r="J3232" s="335">
        <f t="shared" si="100"/>
        <v>-0.8</v>
      </c>
    </row>
    <row r="3233" spans="1:10">
      <c r="A3233" s="333" t="s">
        <v>355</v>
      </c>
      <c r="B3233" s="334" t="s">
        <v>867</v>
      </c>
      <c r="C3233" s="334"/>
      <c r="D3233" s="333" t="s">
        <v>868</v>
      </c>
      <c r="E3233" s="334">
        <v>201509</v>
      </c>
      <c r="F3233" s="335">
        <v>79870.080000000002</v>
      </c>
      <c r="G3233" s="333">
        <f t="shared" si="98"/>
        <v>7</v>
      </c>
      <c r="H3233" s="382">
        <v>3.1250000000000002E-3</v>
      </c>
      <c r="I3233" s="335">
        <f t="shared" si="99"/>
        <v>1747.16</v>
      </c>
      <c r="J3233" s="335">
        <f t="shared" si="100"/>
        <v>2995.13</v>
      </c>
    </row>
    <row r="3234" spans="1:10">
      <c r="A3234" s="333" t="s">
        <v>355</v>
      </c>
      <c r="B3234" s="334" t="s">
        <v>867</v>
      </c>
      <c r="C3234" s="334"/>
      <c r="D3234" s="402" t="s">
        <v>868</v>
      </c>
      <c r="E3234" s="334">
        <v>201510</v>
      </c>
      <c r="F3234" s="453">
        <v>-9.18</v>
      </c>
      <c r="G3234" s="333">
        <f t="shared" si="98"/>
        <v>6</v>
      </c>
      <c r="H3234" s="382">
        <v>3.1250000000000002E-3</v>
      </c>
      <c r="I3234" s="335">
        <f t="shared" si="99"/>
        <v>-0.17</v>
      </c>
      <c r="J3234" s="335">
        <f t="shared" si="100"/>
        <v>-0.34</v>
      </c>
    </row>
    <row r="3235" spans="1:10">
      <c r="A3235" s="333" t="s">
        <v>355</v>
      </c>
      <c r="B3235" s="334" t="s">
        <v>867</v>
      </c>
      <c r="C3235" s="334"/>
      <c r="D3235" s="402" t="s">
        <v>868</v>
      </c>
      <c r="E3235" s="334">
        <v>201511</v>
      </c>
      <c r="F3235" s="453">
        <v>0.03</v>
      </c>
      <c r="G3235" s="333">
        <f t="shared" si="98"/>
        <v>5</v>
      </c>
      <c r="H3235" s="382">
        <v>3.1250000000000002E-3</v>
      </c>
      <c r="I3235" s="335">
        <f t="shared" si="99"/>
        <v>0</v>
      </c>
      <c r="J3235" s="335">
        <f t="shared" si="100"/>
        <v>0</v>
      </c>
    </row>
    <row r="3236" spans="1:10">
      <c r="A3236" s="333" t="s">
        <v>355</v>
      </c>
      <c r="B3236" s="334" t="s">
        <v>867</v>
      </c>
      <c r="C3236" s="334"/>
      <c r="D3236" s="333" t="s">
        <v>1127</v>
      </c>
      <c r="E3236" s="334">
        <v>201512</v>
      </c>
      <c r="F3236" s="335">
        <v>-1.48</v>
      </c>
      <c r="G3236" s="333">
        <f t="shared" si="98"/>
        <v>4</v>
      </c>
      <c r="H3236" s="382">
        <v>3.1250000000000002E-3</v>
      </c>
      <c r="I3236" s="335">
        <f t="shared" si="99"/>
        <v>-0.02</v>
      </c>
      <c r="J3236" s="335">
        <f t="shared" si="100"/>
        <v>-0.06</v>
      </c>
    </row>
    <row r="3237" spans="1:10">
      <c r="A3237" s="333" t="s">
        <v>355</v>
      </c>
      <c r="B3237" s="334" t="s">
        <v>987</v>
      </c>
      <c r="C3237" s="334"/>
      <c r="D3237" s="333" t="s">
        <v>988</v>
      </c>
      <c r="E3237" s="334">
        <v>201509</v>
      </c>
      <c r="F3237" s="335">
        <v>-1251.75</v>
      </c>
      <c r="G3237" s="333">
        <f t="shared" si="98"/>
        <v>7</v>
      </c>
      <c r="H3237" s="382">
        <v>3.1250000000000002E-3</v>
      </c>
      <c r="I3237" s="335">
        <f t="shared" si="99"/>
        <v>-27.38</v>
      </c>
      <c r="J3237" s="335">
        <f t="shared" si="100"/>
        <v>-46.94</v>
      </c>
    </row>
    <row r="3238" spans="1:10">
      <c r="A3238" s="333" t="s">
        <v>355</v>
      </c>
      <c r="B3238" s="334" t="s">
        <v>987</v>
      </c>
      <c r="C3238" s="334"/>
      <c r="D3238" s="402" t="s">
        <v>988</v>
      </c>
      <c r="E3238" s="334">
        <v>201510</v>
      </c>
      <c r="F3238" s="453">
        <v>12610.44</v>
      </c>
      <c r="G3238" s="333">
        <f t="shared" si="98"/>
        <v>6</v>
      </c>
      <c r="H3238" s="382">
        <v>3.1250000000000002E-3</v>
      </c>
      <c r="I3238" s="335">
        <f t="shared" si="99"/>
        <v>236.45</v>
      </c>
      <c r="J3238" s="335">
        <f t="shared" si="100"/>
        <v>472.89</v>
      </c>
    </row>
    <row r="3239" spans="1:10">
      <c r="A3239" s="333" t="s">
        <v>355</v>
      </c>
      <c r="B3239" s="334" t="s">
        <v>989</v>
      </c>
      <c r="C3239" s="334"/>
      <c r="D3239" s="333" t="s">
        <v>990</v>
      </c>
      <c r="E3239" s="334">
        <v>201509</v>
      </c>
      <c r="F3239" s="335">
        <v>-572.76</v>
      </c>
      <c r="G3239" s="333">
        <f t="shared" si="98"/>
        <v>7</v>
      </c>
      <c r="H3239" s="382">
        <v>3.1250000000000002E-3</v>
      </c>
      <c r="I3239" s="335">
        <f t="shared" si="99"/>
        <v>-12.53</v>
      </c>
      <c r="J3239" s="335">
        <f t="shared" si="100"/>
        <v>-21.48</v>
      </c>
    </row>
    <row r="3240" spans="1:10">
      <c r="A3240" s="333" t="s">
        <v>355</v>
      </c>
      <c r="B3240" s="334" t="s">
        <v>989</v>
      </c>
      <c r="C3240" s="334"/>
      <c r="D3240" s="402" t="s">
        <v>990</v>
      </c>
      <c r="E3240" s="334">
        <v>201510</v>
      </c>
      <c r="F3240" s="453">
        <v>393.26</v>
      </c>
      <c r="G3240" s="333">
        <f t="shared" si="98"/>
        <v>6</v>
      </c>
      <c r="H3240" s="382">
        <v>3.1250000000000002E-3</v>
      </c>
      <c r="I3240" s="335">
        <f t="shared" si="99"/>
        <v>7.37</v>
      </c>
      <c r="J3240" s="335">
        <f t="shared" si="100"/>
        <v>14.75</v>
      </c>
    </row>
    <row r="3241" spans="1:10">
      <c r="A3241" s="333" t="s">
        <v>355</v>
      </c>
      <c r="B3241" s="334" t="s">
        <v>989</v>
      </c>
      <c r="C3241" s="334"/>
      <c r="D3241" s="402" t="s">
        <v>990</v>
      </c>
      <c r="E3241" s="334">
        <v>201511</v>
      </c>
      <c r="F3241" s="453">
        <v>-0.3</v>
      </c>
      <c r="G3241" s="333">
        <f t="shared" si="98"/>
        <v>5</v>
      </c>
      <c r="H3241" s="382">
        <v>3.1250000000000002E-3</v>
      </c>
      <c r="I3241" s="335">
        <f t="shared" si="99"/>
        <v>0</v>
      </c>
      <c r="J3241" s="335">
        <f t="shared" si="100"/>
        <v>-0.01</v>
      </c>
    </row>
    <row r="3242" spans="1:10">
      <c r="A3242" s="333" t="s">
        <v>355</v>
      </c>
      <c r="B3242" s="334" t="s">
        <v>989</v>
      </c>
      <c r="C3242" s="334"/>
      <c r="D3242" s="333" t="s">
        <v>990</v>
      </c>
      <c r="E3242" s="334">
        <v>201512</v>
      </c>
      <c r="F3242" s="335">
        <v>10638.09</v>
      </c>
      <c r="G3242" s="333">
        <f t="shared" si="98"/>
        <v>4</v>
      </c>
      <c r="H3242" s="382">
        <v>3.1250000000000002E-3</v>
      </c>
      <c r="I3242" s="335">
        <f t="shared" si="99"/>
        <v>132.97999999999999</v>
      </c>
      <c r="J3242" s="335">
        <f t="shared" si="100"/>
        <v>398.93</v>
      </c>
    </row>
    <row r="3243" spans="1:10">
      <c r="A3243" s="333" t="s">
        <v>355</v>
      </c>
      <c r="B3243" s="334" t="s">
        <v>871</v>
      </c>
      <c r="C3243" s="334"/>
      <c r="D3243" s="333" t="s">
        <v>872</v>
      </c>
      <c r="E3243" s="334">
        <v>201509</v>
      </c>
      <c r="F3243" s="335">
        <v>241794.32</v>
      </c>
      <c r="G3243" s="333">
        <f t="shared" si="98"/>
        <v>7</v>
      </c>
      <c r="H3243" s="382">
        <v>3.1250000000000002E-3</v>
      </c>
      <c r="I3243" s="335">
        <f t="shared" si="99"/>
        <v>5289.25</v>
      </c>
      <c r="J3243" s="335">
        <f t="shared" si="100"/>
        <v>9067.2900000000009</v>
      </c>
    </row>
    <row r="3244" spans="1:10">
      <c r="A3244" s="333" t="s">
        <v>355</v>
      </c>
      <c r="B3244" s="334" t="s">
        <v>871</v>
      </c>
      <c r="C3244" s="334"/>
      <c r="D3244" s="402" t="s">
        <v>872</v>
      </c>
      <c r="E3244" s="334">
        <v>201510</v>
      </c>
      <c r="F3244" s="453">
        <v>76.12</v>
      </c>
      <c r="G3244" s="333">
        <f t="shared" si="98"/>
        <v>6</v>
      </c>
      <c r="H3244" s="382">
        <v>3.1250000000000002E-3</v>
      </c>
      <c r="I3244" s="335">
        <f t="shared" si="99"/>
        <v>1.43</v>
      </c>
      <c r="J3244" s="335">
        <f t="shared" si="100"/>
        <v>2.85</v>
      </c>
    </row>
    <row r="3245" spans="1:10">
      <c r="A3245" s="333" t="s">
        <v>355</v>
      </c>
      <c r="B3245" s="334" t="s">
        <v>991</v>
      </c>
      <c r="C3245" s="334"/>
      <c r="D3245" s="333" t="s">
        <v>992</v>
      </c>
      <c r="E3245" s="334">
        <v>201509</v>
      </c>
      <c r="F3245" s="335">
        <v>-750.29</v>
      </c>
      <c r="G3245" s="333">
        <f t="shared" si="98"/>
        <v>7</v>
      </c>
      <c r="H3245" s="382">
        <v>3.1250000000000002E-3</v>
      </c>
      <c r="I3245" s="335">
        <f t="shared" si="99"/>
        <v>-16.41</v>
      </c>
      <c r="J3245" s="335">
        <f t="shared" si="100"/>
        <v>-28.14</v>
      </c>
    </row>
    <row r="3246" spans="1:10">
      <c r="A3246" s="333" t="s">
        <v>355</v>
      </c>
      <c r="B3246" s="334" t="s">
        <v>991</v>
      </c>
      <c r="C3246" s="334"/>
      <c r="D3246" s="402" t="s">
        <v>992</v>
      </c>
      <c r="E3246" s="334">
        <v>201511</v>
      </c>
      <c r="F3246" s="453">
        <v>-494.7</v>
      </c>
      <c r="G3246" s="333">
        <f t="shared" si="98"/>
        <v>5</v>
      </c>
      <c r="H3246" s="382">
        <v>3.1250000000000002E-3</v>
      </c>
      <c r="I3246" s="335">
        <f t="shared" si="99"/>
        <v>-7.73</v>
      </c>
      <c r="J3246" s="335">
        <f t="shared" si="100"/>
        <v>-18.55</v>
      </c>
    </row>
    <row r="3247" spans="1:10">
      <c r="A3247" s="333" t="s">
        <v>355</v>
      </c>
      <c r="B3247" s="334" t="s">
        <v>991</v>
      </c>
      <c r="C3247" s="334"/>
      <c r="D3247" s="333" t="s">
        <v>992</v>
      </c>
      <c r="E3247" s="334">
        <v>201512</v>
      </c>
      <c r="F3247" s="335">
        <v>-178.2</v>
      </c>
      <c r="G3247" s="333">
        <f t="shared" si="98"/>
        <v>4</v>
      </c>
      <c r="H3247" s="382">
        <v>3.1250000000000002E-3</v>
      </c>
      <c r="I3247" s="335">
        <f t="shared" si="99"/>
        <v>-2.23</v>
      </c>
      <c r="J3247" s="335">
        <f t="shared" si="100"/>
        <v>-6.68</v>
      </c>
    </row>
    <row r="3248" spans="1:10">
      <c r="A3248" s="333" t="s">
        <v>355</v>
      </c>
      <c r="B3248" s="334" t="s">
        <v>873</v>
      </c>
      <c r="C3248" s="334"/>
      <c r="D3248" s="333" t="s">
        <v>874</v>
      </c>
      <c r="E3248" s="334">
        <v>201509</v>
      </c>
      <c r="F3248" s="335">
        <v>35296.44</v>
      </c>
      <c r="G3248" s="333">
        <f t="shared" si="98"/>
        <v>7</v>
      </c>
      <c r="H3248" s="382">
        <v>3.1250000000000002E-3</v>
      </c>
      <c r="I3248" s="335">
        <f t="shared" si="99"/>
        <v>772.11</v>
      </c>
      <c r="J3248" s="335">
        <f t="shared" si="100"/>
        <v>1323.62</v>
      </c>
    </row>
    <row r="3249" spans="1:10">
      <c r="A3249" s="333" t="s">
        <v>355</v>
      </c>
      <c r="B3249" s="334" t="s">
        <v>873</v>
      </c>
      <c r="C3249" s="334"/>
      <c r="D3249" s="402" t="s">
        <v>874</v>
      </c>
      <c r="E3249" s="334">
        <v>201510</v>
      </c>
      <c r="F3249" s="453">
        <v>-371.52</v>
      </c>
      <c r="G3249" s="333">
        <f t="shared" si="98"/>
        <v>6</v>
      </c>
      <c r="H3249" s="382">
        <v>3.1250000000000002E-3</v>
      </c>
      <c r="I3249" s="335">
        <f t="shared" si="99"/>
        <v>-6.97</v>
      </c>
      <c r="J3249" s="335">
        <f t="shared" si="100"/>
        <v>-13.93</v>
      </c>
    </row>
    <row r="3250" spans="1:10">
      <c r="A3250" s="333" t="s">
        <v>355</v>
      </c>
      <c r="B3250" s="334" t="s">
        <v>873</v>
      </c>
      <c r="C3250" s="334"/>
      <c r="D3250" s="402" t="s">
        <v>874</v>
      </c>
      <c r="E3250" s="334">
        <v>201511</v>
      </c>
      <c r="F3250" s="453">
        <v>0.02</v>
      </c>
      <c r="G3250" s="333">
        <f t="shared" si="98"/>
        <v>5</v>
      </c>
      <c r="H3250" s="382">
        <v>3.1250000000000002E-3</v>
      </c>
      <c r="I3250" s="335">
        <f t="shared" si="99"/>
        <v>0</v>
      </c>
      <c r="J3250" s="335">
        <f t="shared" si="100"/>
        <v>0</v>
      </c>
    </row>
    <row r="3251" spans="1:10">
      <c r="A3251" s="333" t="s">
        <v>355</v>
      </c>
      <c r="B3251" s="334" t="s">
        <v>873</v>
      </c>
      <c r="C3251" s="334"/>
      <c r="D3251" s="333" t="s">
        <v>874</v>
      </c>
      <c r="E3251" s="334">
        <v>201512</v>
      </c>
      <c r="F3251" s="335">
        <v>-31.73</v>
      </c>
      <c r="G3251" s="333">
        <f t="shared" si="98"/>
        <v>4</v>
      </c>
      <c r="H3251" s="382">
        <v>3.1250000000000002E-3</v>
      </c>
      <c r="I3251" s="335">
        <f t="shared" si="99"/>
        <v>-0.4</v>
      </c>
      <c r="J3251" s="335">
        <f t="shared" si="100"/>
        <v>-1.19</v>
      </c>
    </row>
    <row r="3252" spans="1:10">
      <c r="A3252" s="333" t="s">
        <v>355</v>
      </c>
      <c r="B3252" s="334" t="s">
        <v>993</v>
      </c>
      <c r="C3252" s="334"/>
      <c r="D3252" s="333" t="s">
        <v>994</v>
      </c>
      <c r="E3252" s="334">
        <v>201509</v>
      </c>
      <c r="F3252" s="335">
        <v>-1984.53</v>
      </c>
      <c r="G3252" s="333">
        <f t="shared" si="98"/>
        <v>7</v>
      </c>
      <c r="H3252" s="382">
        <v>3.1250000000000002E-3</v>
      </c>
      <c r="I3252" s="335">
        <f t="shared" si="99"/>
        <v>-43.41</v>
      </c>
      <c r="J3252" s="335">
        <f t="shared" si="100"/>
        <v>-74.42</v>
      </c>
    </row>
    <row r="3253" spans="1:10">
      <c r="A3253" s="333" t="s">
        <v>355</v>
      </c>
      <c r="B3253" s="334" t="s">
        <v>993</v>
      </c>
      <c r="C3253" s="334"/>
      <c r="D3253" s="402" t="s">
        <v>994</v>
      </c>
      <c r="E3253" s="334">
        <v>201510</v>
      </c>
      <c r="F3253" s="453">
        <v>221.79</v>
      </c>
      <c r="G3253" s="333">
        <f t="shared" si="98"/>
        <v>6</v>
      </c>
      <c r="H3253" s="382">
        <v>3.1250000000000002E-3</v>
      </c>
      <c r="I3253" s="335">
        <f t="shared" si="99"/>
        <v>4.16</v>
      </c>
      <c r="J3253" s="335">
        <f t="shared" si="100"/>
        <v>8.32</v>
      </c>
    </row>
    <row r="3254" spans="1:10">
      <c r="A3254" s="333" t="s">
        <v>355</v>
      </c>
      <c r="B3254" s="334" t="s">
        <v>993</v>
      </c>
      <c r="C3254" s="334"/>
      <c r="D3254" s="402" t="s">
        <v>994</v>
      </c>
      <c r="E3254" s="334">
        <v>201511</v>
      </c>
      <c r="F3254" s="453">
        <v>988.51</v>
      </c>
      <c r="G3254" s="333">
        <f t="shared" si="98"/>
        <v>5</v>
      </c>
      <c r="H3254" s="382">
        <v>3.1250000000000002E-3</v>
      </c>
      <c r="I3254" s="335">
        <f t="shared" si="99"/>
        <v>15.45</v>
      </c>
      <c r="J3254" s="335">
        <f t="shared" si="100"/>
        <v>37.07</v>
      </c>
    </row>
    <row r="3255" spans="1:10">
      <c r="A3255" s="333" t="s">
        <v>355</v>
      </c>
      <c r="B3255" s="334" t="s">
        <v>993</v>
      </c>
      <c r="C3255" s="334"/>
      <c r="D3255" s="333" t="s">
        <v>994</v>
      </c>
      <c r="E3255" s="334">
        <v>201512</v>
      </c>
      <c r="F3255" s="335">
        <v>-219.47</v>
      </c>
      <c r="G3255" s="333">
        <f t="shared" si="98"/>
        <v>4</v>
      </c>
      <c r="H3255" s="382">
        <v>3.1250000000000002E-3</v>
      </c>
      <c r="I3255" s="335">
        <f t="shared" si="99"/>
        <v>-2.74</v>
      </c>
      <c r="J3255" s="335">
        <f t="shared" si="100"/>
        <v>-8.23</v>
      </c>
    </row>
    <row r="3256" spans="1:10">
      <c r="A3256" s="333" t="s">
        <v>355</v>
      </c>
      <c r="B3256" s="334" t="s">
        <v>995</v>
      </c>
      <c r="C3256" s="334"/>
      <c r="D3256" s="333" t="s">
        <v>996</v>
      </c>
      <c r="E3256" s="334">
        <v>201509</v>
      </c>
      <c r="F3256" s="335">
        <v>2145.12</v>
      </c>
      <c r="G3256" s="333">
        <f t="shared" si="98"/>
        <v>7</v>
      </c>
      <c r="H3256" s="382">
        <v>3.1250000000000002E-3</v>
      </c>
      <c r="I3256" s="335">
        <f t="shared" si="99"/>
        <v>46.92</v>
      </c>
      <c r="J3256" s="335">
        <f t="shared" si="100"/>
        <v>80.44</v>
      </c>
    </row>
    <row r="3257" spans="1:10">
      <c r="A3257" s="333" t="s">
        <v>355</v>
      </c>
      <c r="B3257" s="334" t="s">
        <v>995</v>
      </c>
      <c r="C3257" s="334"/>
      <c r="D3257" s="402" t="s">
        <v>996</v>
      </c>
      <c r="E3257" s="334">
        <v>201511</v>
      </c>
      <c r="F3257" s="453">
        <v>475.01</v>
      </c>
      <c r="G3257" s="333">
        <f t="shared" si="98"/>
        <v>5</v>
      </c>
      <c r="H3257" s="382">
        <v>3.1250000000000002E-3</v>
      </c>
      <c r="I3257" s="335">
        <f t="shared" si="99"/>
        <v>7.42</v>
      </c>
      <c r="J3257" s="335">
        <f t="shared" si="100"/>
        <v>17.809999999999999</v>
      </c>
    </row>
    <row r="3258" spans="1:10">
      <c r="A3258" s="333" t="s">
        <v>355</v>
      </c>
      <c r="B3258" s="334" t="s">
        <v>995</v>
      </c>
      <c r="C3258" s="334"/>
      <c r="D3258" s="333" t="s">
        <v>996</v>
      </c>
      <c r="E3258" s="334">
        <v>201512</v>
      </c>
      <c r="F3258" s="335">
        <v>-245.75</v>
      </c>
      <c r="G3258" s="333">
        <f t="shared" si="98"/>
        <v>4</v>
      </c>
      <c r="H3258" s="382">
        <v>3.1250000000000002E-3</v>
      </c>
      <c r="I3258" s="335">
        <f t="shared" si="99"/>
        <v>-3.07</v>
      </c>
      <c r="J3258" s="335">
        <f t="shared" si="100"/>
        <v>-9.2200000000000006</v>
      </c>
    </row>
    <row r="3259" spans="1:10">
      <c r="A3259" s="333" t="s">
        <v>355</v>
      </c>
      <c r="B3259" s="334" t="s">
        <v>875</v>
      </c>
      <c r="C3259" s="334"/>
      <c r="D3259" s="333" t="s">
        <v>876</v>
      </c>
      <c r="E3259" s="334">
        <v>201509</v>
      </c>
      <c r="F3259" s="335">
        <v>-11927.76</v>
      </c>
      <c r="G3259" s="333">
        <f t="shared" si="98"/>
        <v>7</v>
      </c>
      <c r="H3259" s="382">
        <v>3.1250000000000002E-3</v>
      </c>
      <c r="I3259" s="335">
        <f t="shared" si="99"/>
        <v>-260.92</v>
      </c>
      <c r="J3259" s="335">
        <f t="shared" si="100"/>
        <v>-447.29</v>
      </c>
    </row>
    <row r="3260" spans="1:10">
      <c r="A3260" s="333" t="s">
        <v>355</v>
      </c>
      <c r="B3260" s="334" t="s">
        <v>875</v>
      </c>
      <c r="C3260" s="334"/>
      <c r="D3260" s="402" t="s">
        <v>876</v>
      </c>
      <c r="E3260" s="334">
        <v>201510</v>
      </c>
      <c r="F3260" s="453">
        <v>-4.28</v>
      </c>
      <c r="G3260" s="333">
        <f t="shared" si="98"/>
        <v>6</v>
      </c>
      <c r="H3260" s="382">
        <v>3.1250000000000002E-3</v>
      </c>
      <c r="I3260" s="335">
        <f t="shared" si="99"/>
        <v>-0.08</v>
      </c>
      <c r="J3260" s="335">
        <f t="shared" si="100"/>
        <v>-0.16</v>
      </c>
    </row>
    <row r="3261" spans="1:10">
      <c r="A3261" s="333" t="s">
        <v>355</v>
      </c>
      <c r="B3261" s="334" t="s">
        <v>877</v>
      </c>
      <c r="C3261" s="334"/>
      <c r="D3261" s="333" t="s">
        <v>878</v>
      </c>
      <c r="E3261" s="334">
        <v>201509</v>
      </c>
      <c r="F3261" s="335">
        <v>-25487</v>
      </c>
      <c r="G3261" s="333">
        <f t="shared" si="98"/>
        <v>7</v>
      </c>
      <c r="H3261" s="382">
        <v>3.1250000000000002E-3</v>
      </c>
      <c r="I3261" s="335">
        <f t="shared" si="99"/>
        <v>-557.53</v>
      </c>
      <c r="J3261" s="335">
        <f t="shared" si="100"/>
        <v>-955.76</v>
      </c>
    </row>
    <row r="3262" spans="1:10">
      <c r="A3262" s="333" t="s">
        <v>355</v>
      </c>
      <c r="B3262" s="334" t="s">
        <v>877</v>
      </c>
      <c r="C3262" s="334"/>
      <c r="D3262" s="402" t="s">
        <v>878</v>
      </c>
      <c r="E3262" s="334">
        <v>201510</v>
      </c>
      <c r="F3262" s="453">
        <v>21.38</v>
      </c>
      <c r="G3262" s="333">
        <f t="shared" si="98"/>
        <v>6</v>
      </c>
      <c r="H3262" s="382">
        <v>3.1250000000000002E-3</v>
      </c>
      <c r="I3262" s="335">
        <f t="shared" si="99"/>
        <v>0.4</v>
      </c>
      <c r="J3262" s="335">
        <f t="shared" si="100"/>
        <v>0.8</v>
      </c>
    </row>
    <row r="3263" spans="1:10">
      <c r="A3263" s="333" t="s">
        <v>355</v>
      </c>
      <c r="B3263" s="334" t="s">
        <v>879</v>
      </c>
      <c r="C3263" s="334"/>
      <c r="D3263" s="333" t="s">
        <v>880</v>
      </c>
      <c r="E3263" s="334">
        <v>201509</v>
      </c>
      <c r="F3263" s="335">
        <v>4396.87</v>
      </c>
      <c r="G3263" s="333">
        <f t="shared" si="98"/>
        <v>7</v>
      </c>
      <c r="H3263" s="382">
        <v>3.1250000000000002E-3</v>
      </c>
      <c r="I3263" s="335">
        <f t="shared" si="99"/>
        <v>96.18</v>
      </c>
      <c r="J3263" s="335">
        <f t="shared" si="100"/>
        <v>164.88</v>
      </c>
    </row>
    <row r="3264" spans="1:10">
      <c r="A3264" s="333" t="s">
        <v>355</v>
      </c>
      <c r="B3264" s="334" t="s">
        <v>879</v>
      </c>
      <c r="C3264" s="334"/>
      <c r="D3264" s="402" t="s">
        <v>880</v>
      </c>
      <c r="E3264" s="334">
        <v>201510</v>
      </c>
      <c r="F3264" s="453">
        <v>-48.29</v>
      </c>
      <c r="G3264" s="333">
        <f t="shared" si="98"/>
        <v>6</v>
      </c>
      <c r="H3264" s="382">
        <v>3.1250000000000002E-3</v>
      </c>
      <c r="I3264" s="335">
        <f t="shared" si="99"/>
        <v>-0.91</v>
      </c>
      <c r="J3264" s="335">
        <f t="shared" si="100"/>
        <v>-1.81</v>
      </c>
    </row>
    <row r="3265" spans="1:17">
      <c r="A3265" s="333" t="s">
        <v>355</v>
      </c>
      <c r="B3265" s="334" t="s">
        <v>881</v>
      </c>
      <c r="C3265" s="334"/>
      <c r="D3265" s="333" t="s">
        <v>882</v>
      </c>
      <c r="E3265" s="334">
        <v>201509</v>
      </c>
      <c r="F3265" s="335">
        <v>-1847</v>
      </c>
      <c r="G3265" s="333">
        <f t="shared" si="98"/>
        <v>7</v>
      </c>
      <c r="H3265" s="382">
        <v>3.1250000000000002E-3</v>
      </c>
      <c r="I3265" s="335">
        <f t="shared" si="99"/>
        <v>-40.4</v>
      </c>
      <c r="J3265" s="335">
        <f t="shared" si="100"/>
        <v>-69.260000000000005</v>
      </c>
      <c r="Q3265" s="101">
        <f>IF(E3265&lt;=$Q$1,$S$5,#REF!)</f>
        <v>2015</v>
      </c>
    </row>
    <row r="3266" spans="1:17">
      <c r="A3266" s="333" t="s">
        <v>355</v>
      </c>
      <c r="B3266" s="334" t="s">
        <v>881</v>
      </c>
      <c r="C3266" s="334"/>
      <c r="D3266" s="402" t="s">
        <v>882</v>
      </c>
      <c r="E3266" s="334">
        <v>201510</v>
      </c>
      <c r="F3266" s="453">
        <v>11.64</v>
      </c>
      <c r="G3266" s="333">
        <f t="shared" si="98"/>
        <v>6</v>
      </c>
      <c r="H3266" s="382">
        <v>3.1250000000000002E-3</v>
      </c>
      <c r="I3266" s="335">
        <f t="shared" si="99"/>
        <v>0.22</v>
      </c>
      <c r="J3266" s="335">
        <f t="shared" si="100"/>
        <v>0.44</v>
      </c>
      <c r="Q3266" s="101" t="e">
        <f>IF(E3266&lt;=$Q$1,$S$5,#REF!)</f>
        <v>#REF!</v>
      </c>
    </row>
    <row r="3267" spans="1:17">
      <c r="A3267" s="333" t="s">
        <v>355</v>
      </c>
      <c r="B3267" s="334" t="s">
        <v>883</v>
      </c>
      <c r="C3267" s="334"/>
      <c r="D3267" s="333" t="s">
        <v>884</v>
      </c>
      <c r="E3267" s="334">
        <v>201509</v>
      </c>
      <c r="F3267" s="335">
        <v>-125.54</v>
      </c>
      <c r="G3267" s="333">
        <f t="shared" si="98"/>
        <v>7</v>
      </c>
      <c r="H3267" s="382">
        <v>3.1250000000000002E-3</v>
      </c>
      <c r="I3267" s="335">
        <f t="shared" si="99"/>
        <v>-2.75</v>
      </c>
      <c r="J3267" s="335">
        <f t="shared" si="100"/>
        <v>-4.71</v>
      </c>
      <c r="Q3267" s="101">
        <f>IF(E3267&lt;=$Q$1,$S$5,#REF!)</f>
        <v>2015</v>
      </c>
    </row>
    <row r="3268" spans="1:17">
      <c r="A3268" s="333" t="s">
        <v>355</v>
      </c>
      <c r="B3268" s="334" t="s">
        <v>883</v>
      </c>
      <c r="C3268" s="334"/>
      <c r="D3268" s="402" t="s">
        <v>884</v>
      </c>
      <c r="E3268" s="334">
        <v>201510</v>
      </c>
      <c r="F3268" s="453">
        <v>1.69</v>
      </c>
      <c r="G3268" s="333">
        <f t="shared" si="98"/>
        <v>6</v>
      </c>
      <c r="H3268" s="382">
        <v>3.1250000000000002E-3</v>
      </c>
      <c r="I3268" s="335">
        <f t="shared" si="99"/>
        <v>0.03</v>
      </c>
      <c r="J3268" s="335">
        <f t="shared" si="100"/>
        <v>0.06</v>
      </c>
      <c r="Q3268" s="101" t="e">
        <f>IF(E3268&lt;=$Q$1,$S$5,#REF!)</f>
        <v>#REF!</v>
      </c>
    </row>
    <row r="3269" spans="1:17">
      <c r="A3269" s="333" t="s">
        <v>355</v>
      </c>
      <c r="B3269" s="334" t="s">
        <v>885</v>
      </c>
      <c r="C3269" s="334"/>
      <c r="D3269" s="333" t="s">
        <v>886</v>
      </c>
      <c r="E3269" s="334">
        <v>201509</v>
      </c>
      <c r="F3269" s="335">
        <v>-2171.37</v>
      </c>
      <c r="G3269" s="333">
        <f t="shared" si="98"/>
        <v>7</v>
      </c>
      <c r="H3269" s="382">
        <v>3.1250000000000002E-3</v>
      </c>
      <c r="I3269" s="335">
        <f t="shared" si="99"/>
        <v>-47.5</v>
      </c>
      <c r="J3269" s="335">
        <f t="shared" si="100"/>
        <v>-81.430000000000007</v>
      </c>
      <c r="Q3269" s="101">
        <f>IF(E3269&lt;=$Q$1,$S$5,#REF!)</f>
        <v>2015</v>
      </c>
    </row>
    <row r="3270" spans="1:17">
      <c r="A3270" s="333" t="s">
        <v>355</v>
      </c>
      <c r="B3270" s="334" t="s">
        <v>885</v>
      </c>
      <c r="C3270" s="334"/>
      <c r="D3270" s="402" t="s">
        <v>886</v>
      </c>
      <c r="E3270" s="334">
        <v>201510</v>
      </c>
      <c r="F3270" s="453">
        <v>49.81</v>
      </c>
      <c r="G3270" s="333">
        <f t="shared" si="98"/>
        <v>6</v>
      </c>
      <c r="H3270" s="382">
        <v>3.1250000000000002E-3</v>
      </c>
      <c r="I3270" s="335">
        <f t="shared" si="99"/>
        <v>0.93</v>
      </c>
      <c r="J3270" s="335">
        <f t="shared" si="100"/>
        <v>1.87</v>
      </c>
      <c r="Q3270" s="101" t="e">
        <f>IF(E3270&lt;=$Q$1,$S$5,#REF!)</f>
        <v>#REF!</v>
      </c>
    </row>
    <row r="3271" spans="1:17">
      <c r="A3271" s="333" t="s">
        <v>355</v>
      </c>
      <c r="B3271" s="334" t="s">
        <v>887</v>
      </c>
      <c r="C3271" s="334"/>
      <c r="D3271" s="333" t="s">
        <v>888</v>
      </c>
      <c r="E3271" s="334">
        <v>201509</v>
      </c>
      <c r="F3271" s="335">
        <v>-10980.7</v>
      </c>
      <c r="G3271" s="333">
        <f t="shared" si="98"/>
        <v>7</v>
      </c>
      <c r="H3271" s="382">
        <v>3.1250000000000002E-3</v>
      </c>
      <c r="I3271" s="335">
        <f t="shared" si="99"/>
        <v>-240.2</v>
      </c>
      <c r="J3271" s="335">
        <f t="shared" si="100"/>
        <v>-411.78</v>
      </c>
      <c r="Q3271" s="101">
        <f>IF(E3271&lt;=$Q$1,$S$5,#REF!)</f>
        <v>2015</v>
      </c>
    </row>
    <row r="3272" spans="1:17">
      <c r="A3272" s="333" t="s">
        <v>355</v>
      </c>
      <c r="B3272" s="334" t="s">
        <v>887</v>
      </c>
      <c r="C3272" s="334"/>
      <c r="D3272" s="402" t="s">
        <v>888</v>
      </c>
      <c r="E3272" s="334">
        <v>201510</v>
      </c>
      <c r="F3272" s="453">
        <v>10731.29</v>
      </c>
      <c r="G3272" s="333">
        <f t="shared" si="98"/>
        <v>6</v>
      </c>
      <c r="H3272" s="382">
        <v>3.1250000000000002E-3</v>
      </c>
      <c r="I3272" s="335">
        <f t="shared" si="99"/>
        <v>201.21</v>
      </c>
      <c r="J3272" s="335">
        <f t="shared" si="100"/>
        <v>402.42</v>
      </c>
      <c r="Q3272" s="101" t="e">
        <f>IF(E3272&lt;=$Q$1,$S$5,#REF!)</f>
        <v>#REF!</v>
      </c>
    </row>
    <row r="3273" spans="1:17">
      <c r="A3273" s="333" t="s">
        <v>355</v>
      </c>
      <c r="B3273" s="334" t="s">
        <v>1144</v>
      </c>
      <c r="C3273" s="334"/>
      <c r="D3273" s="333" t="s">
        <v>1145</v>
      </c>
      <c r="E3273" s="334">
        <v>201512</v>
      </c>
      <c r="F3273" s="335">
        <v>129483.46</v>
      </c>
      <c r="G3273" s="333">
        <f t="shared" si="98"/>
        <v>4</v>
      </c>
      <c r="H3273" s="382">
        <v>3.1250000000000002E-3</v>
      </c>
      <c r="I3273" s="335">
        <f t="shared" si="99"/>
        <v>1618.54</v>
      </c>
      <c r="J3273" s="335">
        <f t="shared" si="100"/>
        <v>4855.63</v>
      </c>
      <c r="Q3273" s="101" t="e">
        <f>IF(E3273&lt;=$Q$1,$S$5,#REF!)</f>
        <v>#REF!</v>
      </c>
    </row>
    <row r="3274" spans="1:17">
      <c r="A3274" s="333" t="s">
        <v>355</v>
      </c>
      <c r="B3274" s="334" t="s">
        <v>762</v>
      </c>
      <c r="C3274" s="334"/>
      <c r="D3274" s="333" t="s">
        <v>763</v>
      </c>
      <c r="E3274" s="334">
        <v>201509</v>
      </c>
      <c r="F3274" s="335">
        <v>-30.19</v>
      </c>
      <c r="G3274" s="333">
        <f t="shared" si="98"/>
        <v>7</v>
      </c>
      <c r="H3274" s="382">
        <v>3.1250000000000002E-3</v>
      </c>
      <c r="I3274" s="335">
        <f t="shared" si="99"/>
        <v>-0.66</v>
      </c>
      <c r="J3274" s="335">
        <f t="shared" si="100"/>
        <v>-1.1299999999999999</v>
      </c>
      <c r="Q3274" s="101">
        <f>IF(E3274&lt;=$Q$1,$S$5,#REF!)</f>
        <v>2015</v>
      </c>
    </row>
    <row r="3275" spans="1:17">
      <c r="A3275" s="333" t="s">
        <v>355</v>
      </c>
      <c r="B3275" s="334" t="s">
        <v>891</v>
      </c>
      <c r="C3275" s="334"/>
      <c r="D3275" s="333" t="s">
        <v>892</v>
      </c>
      <c r="E3275" s="334">
        <v>201509</v>
      </c>
      <c r="F3275" s="335">
        <v>64.81</v>
      </c>
      <c r="G3275" s="333">
        <f t="shared" si="98"/>
        <v>7</v>
      </c>
      <c r="H3275" s="382">
        <v>3.1250000000000002E-3</v>
      </c>
      <c r="I3275" s="335">
        <f t="shared" si="99"/>
        <v>1.42</v>
      </c>
      <c r="J3275" s="335">
        <f t="shared" si="100"/>
        <v>2.4300000000000002</v>
      </c>
      <c r="Q3275" s="101">
        <f>IF(E3275&lt;=$Q$1,$S$5,#REF!)</f>
        <v>2015</v>
      </c>
    </row>
    <row r="3276" spans="1:17">
      <c r="A3276" s="333" t="s">
        <v>355</v>
      </c>
      <c r="B3276" s="334" t="s">
        <v>1150</v>
      </c>
      <c r="C3276" s="334"/>
      <c r="D3276" s="333" t="s">
        <v>1151</v>
      </c>
      <c r="E3276" s="334">
        <v>201512</v>
      </c>
      <c r="F3276" s="335">
        <v>477073</v>
      </c>
      <c r="G3276" s="333">
        <f t="shared" si="98"/>
        <v>4</v>
      </c>
      <c r="H3276" s="382">
        <v>3.1250000000000002E-3</v>
      </c>
      <c r="I3276" s="335">
        <f t="shared" si="99"/>
        <v>5963.41</v>
      </c>
      <c r="J3276" s="335">
        <f t="shared" si="100"/>
        <v>17890.240000000002</v>
      </c>
      <c r="Q3276" s="101" t="e">
        <f>IF(E3276&lt;=$Q$1,$S$5,#REF!)</f>
        <v>#REF!</v>
      </c>
    </row>
    <row r="3277" spans="1:17">
      <c r="A3277" s="333" t="s">
        <v>355</v>
      </c>
      <c r="B3277" s="334" t="s">
        <v>893</v>
      </c>
      <c r="C3277" s="334"/>
      <c r="D3277" s="333" t="s">
        <v>894</v>
      </c>
      <c r="E3277" s="334">
        <v>201509</v>
      </c>
      <c r="F3277" s="335">
        <v>-30716.38</v>
      </c>
      <c r="G3277" s="333">
        <f t="shared" si="98"/>
        <v>7</v>
      </c>
      <c r="H3277" s="382">
        <v>3.1250000000000002E-3</v>
      </c>
      <c r="I3277" s="335">
        <f t="shared" si="99"/>
        <v>-671.92</v>
      </c>
      <c r="J3277" s="335">
        <f t="shared" si="100"/>
        <v>-1151.8599999999999</v>
      </c>
      <c r="Q3277" s="101">
        <f>IF(E3277&lt;=$Q$1,$S$5,#REF!)</f>
        <v>2015</v>
      </c>
    </row>
    <row r="3278" spans="1:17">
      <c r="A3278" s="333" t="s">
        <v>355</v>
      </c>
      <c r="B3278" s="334" t="s">
        <v>893</v>
      </c>
      <c r="C3278" s="334"/>
      <c r="D3278" s="402" t="s">
        <v>894</v>
      </c>
      <c r="E3278" s="334">
        <v>201510</v>
      </c>
      <c r="F3278" s="453">
        <v>-94.41</v>
      </c>
      <c r="G3278" s="333">
        <f t="shared" si="98"/>
        <v>6</v>
      </c>
      <c r="H3278" s="382">
        <v>3.1250000000000002E-3</v>
      </c>
      <c r="I3278" s="335">
        <f t="shared" si="99"/>
        <v>-1.77</v>
      </c>
      <c r="J3278" s="335">
        <f t="shared" si="100"/>
        <v>-3.54</v>
      </c>
      <c r="Q3278" s="101" t="e">
        <f>IF(E3278&lt;=$Q$1,$S$5,#REF!)</f>
        <v>#REF!</v>
      </c>
    </row>
    <row r="3279" spans="1:17">
      <c r="A3279" s="333" t="s">
        <v>355</v>
      </c>
      <c r="B3279" s="334" t="s">
        <v>1152</v>
      </c>
      <c r="C3279" s="334"/>
      <c r="D3279" s="333" t="s">
        <v>1153</v>
      </c>
      <c r="E3279" s="334">
        <v>201509</v>
      </c>
      <c r="F3279" s="335">
        <v>170342.42</v>
      </c>
      <c r="G3279" s="333">
        <f t="shared" si="98"/>
        <v>7</v>
      </c>
      <c r="H3279" s="382">
        <v>3.1250000000000002E-3</v>
      </c>
      <c r="I3279" s="335">
        <f t="shared" si="99"/>
        <v>3726.24</v>
      </c>
      <c r="J3279" s="335">
        <f t="shared" si="100"/>
        <v>6387.84</v>
      </c>
      <c r="Q3279" s="101">
        <f>IF(E3279&lt;=$Q$1,$S$5,#REF!)</f>
        <v>2015</v>
      </c>
    </row>
    <row r="3280" spans="1:17">
      <c r="A3280" s="333" t="s">
        <v>355</v>
      </c>
      <c r="B3280" s="334" t="s">
        <v>1152</v>
      </c>
      <c r="C3280" s="334"/>
      <c r="D3280" s="402" t="s">
        <v>1153</v>
      </c>
      <c r="E3280" s="334">
        <v>201510</v>
      </c>
      <c r="F3280" s="453">
        <v>269.79000000000002</v>
      </c>
      <c r="G3280" s="333">
        <f t="shared" si="98"/>
        <v>6</v>
      </c>
      <c r="H3280" s="382">
        <v>3.1250000000000002E-3</v>
      </c>
      <c r="I3280" s="335">
        <f t="shared" si="99"/>
        <v>5.0599999999999996</v>
      </c>
      <c r="J3280" s="335">
        <f t="shared" si="100"/>
        <v>10.119999999999999</v>
      </c>
      <c r="Q3280" s="101" t="e">
        <f>IF(E3280&lt;=$Q$1,$S$5,#REF!)</f>
        <v>#REF!</v>
      </c>
    </row>
    <row r="3281" spans="1:17">
      <c r="A3281" s="333" t="s">
        <v>355</v>
      </c>
      <c r="B3281" s="334" t="s">
        <v>1152</v>
      </c>
      <c r="C3281" s="334"/>
      <c r="D3281" s="402" t="s">
        <v>1153</v>
      </c>
      <c r="E3281" s="334">
        <v>201511</v>
      </c>
      <c r="F3281" s="453">
        <v>-1195.1600000000001</v>
      </c>
      <c r="G3281" s="333">
        <f t="shared" si="98"/>
        <v>5</v>
      </c>
      <c r="H3281" s="382">
        <v>3.1250000000000002E-3</v>
      </c>
      <c r="I3281" s="335">
        <f t="shared" si="99"/>
        <v>-18.670000000000002</v>
      </c>
      <c r="J3281" s="335">
        <f t="shared" si="100"/>
        <v>-44.82</v>
      </c>
      <c r="Q3281" s="101" t="e">
        <f>IF(E3281&lt;=$Q$1,$S$5,#REF!)</f>
        <v>#REF!</v>
      </c>
    </row>
    <row r="3282" spans="1:17">
      <c r="A3282" s="333" t="s">
        <v>355</v>
      </c>
      <c r="B3282" s="334" t="s">
        <v>1152</v>
      </c>
      <c r="C3282" s="334"/>
      <c r="D3282" s="333" t="s">
        <v>1153</v>
      </c>
      <c r="E3282" s="334">
        <v>201512</v>
      </c>
      <c r="F3282" s="335">
        <v>23.54</v>
      </c>
      <c r="G3282" s="333">
        <f t="shared" si="98"/>
        <v>4</v>
      </c>
      <c r="H3282" s="382">
        <v>3.1250000000000002E-3</v>
      </c>
      <c r="I3282" s="335">
        <f t="shared" si="99"/>
        <v>0.28999999999999998</v>
      </c>
      <c r="J3282" s="335">
        <f t="shared" si="100"/>
        <v>0.88</v>
      </c>
      <c r="Q3282" s="101" t="e">
        <f>IF(E3282&lt;=$Q$1,$S$5,#REF!)</f>
        <v>#REF!</v>
      </c>
    </row>
    <row r="3283" spans="1:17">
      <c r="A3283" s="333" t="s">
        <v>355</v>
      </c>
      <c r="B3283" s="334" t="s">
        <v>1154</v>
      </c>
      <c r="C3283" s="334"/>
      <c r="D3283" s="402" t="s">
        <v>1155</v>
      </c>
      <c r="E3283" s="334">
        <v>201511</v>
      </c>
      <c r="F3283" s="453">
        <v>1099.3599999999999</v>
      </c>
      <c r="G3283" s="333">
        <f t="shared" si="98"/>
        <v>5</v>
      </c>
      <c r="H3283" s="382">
        <v>3.1250000000000002E-3</v>
      </c>
      <c r="I3283" s="335">
        <f t="shared" si="99"/>
        <v>17.18</v>
      </c>
      <c r="J3283" s="335">
        <f t="shared" si="100"/>
        <v>41.23</v>
      </c>
      <c r="Q3283" s="101" t="e">
        <f>IF(E3283&lt;=$Q$1,$S$5,#REF!)</f>
        <v>#REF!</v>
      </c>
    </row>
    <row r="3284" spans="1:17">
      <c r="A3284" s="333" t="s">
        <v>355</v>
      </c>
      <c r="B3284" s="334" t="s">
        <v>792</v>
      </c>
      <c r="C3284" s="334"/>
      <c r="D3284" s="333" t="s">
        <v>793</v>
      </c>
      <c r="E3284" s="334">
        <v>201509</v>
      </c>
      <c r="F3284" s="335">
        <v>30639.29</v>
      </c>
      <c r="G3284" s="333">
        <f t="shared" si="98"/>
        <v>7</v>
      </c>
      <c r="H3284" s="382">
        <v>3.1250000000000002E-3</v>
      </c>
      <c r="I3284" s="335">
        <f t="shared" si="99"/>
        <v>670.23</v>
      </c>
      <c r="J3284" s="335">
        <f t="shared" si="100"/>
        <v>1148.97</v>
      </c>
      <c r="Q3284" s="101">
        <f>IF(E3284&lt;=$Q$1,$S$5,#REF!)</f>
        <v>2015</v>
      </c>
    </row>
    <row r="3285" spans="1:17">
      <c r="A3285" s="333" t="s">
        <v>355</v>
      </c>
      <c r="B3285" s="334" t="s">
        <v>792</v>
      </c>
      <c r="C3285" s="334"/>
      <c r="D3285" s="402" t="s">
        <v>793</v>
      </c>
      <c r="E3285" s="334">
        <v>201510</v>
      </c>
      <c r="F3285" s="453">
        <v>-278.69</v>
      </c>
      <c r="G3285" s="333">
        <f t="shared" si="98"/>
        <v>6</v>
      </c>
      <c r="H3285" s="382">
        <v>3.1250000000000002E-3</v>
      </c>
      <c r="I3285" s="335">
        <f t="shared" si="99"/>
        <v>-5.23</v>
      </c>
      <c r="J3285" s="335">
        <f t="shared" si="100"/>
        <v>-10.45</v>
      </c>
      <c r="Q3285" s="101" t="e">
        <f>IF(E3285&lt;=$Q$1,$S$5,#REF!)</f>
        <v>#REF!</v>
      </c>
    </row>
    <row r="3286" spans="1:17">
      <c r="A3286" s="333" t="s">
        <v>355</v>
      </c>
      <c r="B3286" s="334" t="s">
        <v>936</v>
      </c>
      <c r="C3286" s="334"/>
      <c r="D3286" s="402" t="s">
        <v>937</v>
      </c>
      <c r="E3286" s="334">
        <v>201511</v>
      </c>
      <c r="F3286" s="453">
        <v>-1558.51</v>
      </c>
      <c r="G3286" s="333">
        <f t="shared" si="98"/>
        <v>5</v>
      </c>
      <c r="H3286" s="382">
        <v>3.1250000000000002E-3</v>
      </c>
      <c r="I3286" s="335">
        <f t="shared" si="99"/>
        <v>-24.35</v>
      </c>
      <c r="J3286" s="335">
        <f t="shared" si="100"/>
        <v>-58.44</v>
      </c>
      <c r="Q3286" s="101" t="e">
        <f>IF(E3286&lt;=$Q$1,$S$5,#REF!)</f>
        <v>#REF!</v>
      </c>
    </row>
    <row r="3287" spans="1:17">
      <c r="A3287" s="333" t="s">
        <v>355</v>
      </c>
      <c r="B3287" s="334" t="s">
        <v>936</v>
      </c>
      <c r="C3287" s="334"/>
      <c r="D3287" s="333" t="s">
        <v>937</v>
      </c>
      <c r="E3287" s="334">
        <v>201512</v>
      </c>
      <c r="F3287" s="335">
        <v>17.07</v>
      </c>
      <c r="G3287" s="333">
        <f t="shared" ref="G3287:G3324" si="101">VLOOKUP(E3287,$N$6:$O$35,2,FALSE)</f>
        <v>4</v>
      </c>
      <c r="H3287" s="382">
        <v>3.1250000000000002E-3</v>
      </c>
      <c r="I3287" s="335">
        <f t="shared" ref="I3287:I3324" si="102">ROUND(F3287*G3287*H3287,2)</f>
        <v>0.21</v>
      </c>
      <c r="J3287" s="335">
        <f t="shared" ref="J3287:J3324" si="103">ROUND(F3287*H3287*12,2)</f>
        <v>0.64</v>
      </c>
      <c r="Q3287" s="101" t="e">
        <f>IF(E3287&lt;=$Q$1,$S$5,#REF!)</f>
        <v>#REF!</v>
      </c>
    </row>
    <row r="3288" spans="1:17">
      <c r="A3288" s="333" t="s">
        <v>355</v>
      </c>
      <c r="B3288" s="334" t="s">
        <v>796</v>
      </c>
      <c r="C3288" s="334"/>
      <c r="D3288" s="333" t="s">
        <v>797</v>
      </c>
      <c r="E3288" s="334">
        <v>201509</v>
      </c>
      <c r="F3288" s="335">
        <v>-67.05</v>
      </c>
      <c r="G3288" s="333">
        <f t="shared" si="101"/>
        <v>7</v>
      </c>
      <c r="H3288" s="382">
        <v>3.1250000000000002E-3</v>
      </c>
      <c r="I3288" s="335">
        <f t="shared" si="102"/>
        <v>-1.47</v>
      </c>
      <c r="J3288" s="335">
        <f t="shared" si="103"/>
        <v>-2.5099999999999998</v>
      </c>
      <c r="Q3288" s="101">
        <f>IF(E3288&lt;=$Q$1,$S$5,#REF!)</f>
        <v>2015</v>
      </c>
    </row>
    <row r="3289" spans="1:17">
      <c r="A3289" s="333" t="s">
        <v>355</v>
      </c>
      <c r="B3289" s="334" t="s">
        <v>796</v>
      </c>
      <c r="C3289" s="334"/>
      <c r="D3289" s="402" t="s">
        <v>797</v>
      </c>
      <c r="E3289" s="334">
        <v>201510</v>
      </c>
      <c r="F3289" s="453">
        <v>-40.99</v>
      </c>
      <c r="G3289" s="333">
        <f t="shared" si="101"/>
        <v>6</v>
      </c>
      <c r="H3289" s="382">
        <v>3.1250000000000002E-3</v>
      </c>
      <c r="I3289" s="335">
        <f t="shared" si="102"/>
        <v>-0.77</v>
      </c>
      <c r="J3289" s="335">
        <f t="shared" si="103"/>
        <v>-1.54</v>
      </c>
      <c r="Q3289" s="101" t="e">
        <f>IF(E3289&lt;=$Q$1,$S$5,#REF!)</f>
        <v>#REF!</v>
      </c>
    </row>
    <row r="3290" spans="1:17">
      <c r="A3290" s="333" t="s">
        <v>355</v>
      </c>
      <c r="B3290" s="334" t="s">
        <v>997</v>
      </c>
      <c r="C3290" s="334"/>
      <c r="D3290" s="333" t="s">
        <v>998</v>
      </c>
      <c r="E3290" s="334">
        <v>201509</v>
      </c>
      <c r="F3290" s="335">
        <v>-445.45</v>
      </c>
      <c r="G3290" s="333">
        <f t="shared" si="101"/>
        <v>7</v>
      </c>
      <c r="H3290" s="382">
        <v>3.1250000000000002E-3</v>
      </c>
      <c r="I3290" s="335">
        <f t="shared" si="102"/>
        <v>-9.74</v>
      </c>
      <c r="J3290" s="335">
        <f t="shared" si="103"/>
        <v>-16.7</v>
      </c>
      <c r="Q3290" s="101">
        <f>IF(E3290&lt;=$Q$1,$S$5,#REF!)</f>
        <v>2015</v>
      </c>
    </row>
    <row r="3291" spans="1:17">
      <c r="A3291" s="333" t="s">
        <v>355</v>
      </c>
      <c r="B3291" s="334" t="s">
        <v>1158</v>
      </c>
      <c r="C3291" s="334"/>
      <c r="D3291" s="333" t="s">
        <v>1160</v>
      </c>
      <c r="E3291" s="334">
        <v>201509</v>
      </c>
      <c r="F3291" s="335">
        <v>47107.63</v>
      </c>
      <c r="G3291" s="333">
        <f t="shared" si="101"/>
        <v>7</v>
      </c>
      <c r="H3291" s="382">
        <v>3.1250000000000002E-3</v>
      </c>
      <c r="I3291" s="335">
        <f t="shared" si="102"/>
        <v>1030.48</v>
      </c>
      <c r="J3291" s="335">
        <f t="shared" si="103"/>
        <v>1766.54</v>
      </c>
      <c r="Q3291" s="101">
        <f>IF(E3291&lt;=$Q$1,$S$5,#REF!)</f>
        <v>2015</v>
      </c>
    </row>
    <row r="3292" spans="1:17">
      <c r="A3292" s="333" t="s">
        <v>355</v>
      </c>
      <c r="B3292" s="334" t="s">
        <v>1158</v>
      </c>
      <c r="C3292" s="334"/>
      <c r="D3292" s="402" t="s">
        <v>1160</v>
      </c>
      <c r="E3292" s="334">
        <v>201510</v>
      </c>
      <c r="F3292" s="453">
        <v>949.62</v>
      </c>
      <c r="G3292" s="333">
        <f t="shared" si="101"/>
        <v>6</v>
      </c>
      <c r="H3292" s="382">
        <v>3.1250000000000002E-3</v>
      </c>
      <c r="I3292" s="335">
        <f t="shared" si="102"/>
        <v>17.809999999999999</v>
      </c>
      <c r="J3292" s="335">
        <f t="shared" si="103"/>
        <v>35.61</v>
      </c>
      <c r="Q3292" s="101" t="e">
        <f>IF(E3292&lt;=$Q$1,$S$5,#REF!)</f>
        <v>#REF!</v>
      </c>
    </row>
    <row r="3293" spans="1:17">
      <c r="A3293" s="333" t="s">
        <v>355</v>
      </c>
      <c r="B3293" s="334" t="s">
        <v>1158</v>
      </c>
      <c r="C3293" s="334"/>
      <c r="D3293" s="402" t="s">
        <v>1160</v>
      </c>
      <c r="E3293" s="334">
        <v>201511</v>
      </c>
      <c r="F3293" s="453">
        <v>-645.11</v>
      </c>
      <c r="G3293" s="333">
        <f t="shared" si="101"/>
        <v>5</v>
      </c>
      <c r="H3293" s="382">
        <v>3.1250000000000002E-3</v>
      </c>
      <c r="I3293" s="335">
        <f t="shared" si="102"/>
        <v>-10.08</v>
      </c>
      <c r="J3293" s="335">
        <f t="shared" si="103"/>
        <v>-24.19</v>
      </c>
      <c r="Q3293" s="101" t="e">
        <f>IF(E3293&lt;=$Q$1,$S$5,#REF!)</f>
        <v>#REF!</v>
      </c>
    </row>
    <row r="3294" spans="1:17">
      <c r="A3294" s="333" t="s">
        <v>355</v>
      </c>
      <c r="B3294" s="334" t="s">
        <v>1158</v>
      </c>
      <c r="C3294" s="334"/>
      <c r="D3294" s="333" t="s">
        <v>1160</v>
      </c>
      <c r="E3294" s="334">
        <v>201512</v>
      </c>
      <c r="F3294" s="335">
        <v>22.66</v>
      </c>
      <c r="G3294" s="333">
        <f t="shared" si="101"/>
        <v>4</v>
      </c>
      <c r="H3294" s="382">
        <v>3.1250000000000002E-3</v>
      </c>
      <c r="I3294" s="335">
        <f t="shared" si="102"/>
        <v>0.28000000000000003</v>
      </c>
      <c r="J3294" s="335">
        <f t="shared" si="103"/>
        <v>0.85</v>
      </c>
      <c r="Q3294" s="101" t="e">
        <f>IF(E3294&lt;=$Q$1,$S$5,#REF!)</f>
        <v>#REF!</v>
      </c>
    </row>
    <row r="3295" spans="1:17">
      <c r="A3295" s="333" t="s">
        <v>355</v>
      </c>
      <c r="B3295" s="334" t="s">
        <v>1199</v>
      </c>
      <c r="C3295" s="334"/>
      <c r="D3295" s="333" t="s">
        <v>1200</v>
      </c>
      <c r="E3295" s="334">
        <v>201509</v>
      </c>
      <c r="F3295" s="335">
        <v>112871.64</v>
      </c>
      <c r="G3295" s="333">
        <f t="shared" si="101"/>
        <v>7</v>
      </c>
      <c r="H3295" s="382">
        <v>3.1250000000000002E-3</v>
      </c>
      <c r="I3295" s="335">
        <f t="shared" si="102"/>
        <v>2469.0700000000002</v>
      </c>
      <c r="J3295" s="335">
        <f t="shared" si="103"/>
        <v>4232.6899999999996</v>
      </c>
      <c r="Q3295" s="101">
        <f>IF(E3295&lt;=$Q$1,$S$5,#REF!)</f>
        <v>2015</v>
      </c>
    </row>
    <row r="3296" spans="1:17">
      <c r="A3296" s="333" t="s">
        <v>355</v>
      </c>
      <c r="B3296" s="334" t="s">
        <v>1199</v>
      </c>
      <c r="C3296" s="334"/>
      <c r="D3296" s="402" t="s">
        <v>1200</v>
      </c>
      <c r="E3296" s="334">
        <v>201510</v>
      </c>
      <c r="F3296" s="453">
        <v>274.58</v>
      </c>
      <c r="G3296" s="333">
        <f t="shared" si="101"/>
        <v>6</v>
      </c>
      <c r="H3296" s="382">
        <v>3.1250000000000002E-3</v>
      </c>
      <c r="I3296" s="335">
        <f t="shared" si="102"/>
        <v>5.15</v>
      </c>
      <c r="J3296" s="335">
        <f t="shared" si="103"/>
        <v>10.3</v>
      </c>
      <c r="Q3296" s="101" t="e">
        <f>IF(E3296&lt;=$Q$1,$S$5,#REF!)</f>
        <v>#REF!</v>
      </c>
    </row>
    <row r="3297" spans="1:17">
      <c r="A3297" s="333" t="s">
        <v>355</v>
      </c>
      <c r="B3297" s="334" t="s">
        <v>1199</v>
      </c>
      <c r="C3297" s="334"/>
      <c r="D3297" s="402" t="s">
        <v>1200</v>
      </c>
      <c r="E3297" s="334">
        <v>201511</v>
      </c>
      <c r="F3297" s="453">
        <v>5650.11</v>
      </c>
      <c r="G3297" s="333">
        <f t="shared" si="101"/>
        <v>5</v>
      </c>
      <c r="H3297" s="382">
        <v>3.1250000000000002E-3</v>
      </c>
      <c r="I3297" s="335">
        <f t="shared" si="102"/>
        <v>88.28</v>
      </c>
      <c r="J3297" s="335">
        <f t="shared" si="103"/>
        <v>211.88</v>
      </c>
      <c r="Q3297" s="101" t="e">
        <f>IF(E3297&lt;=$Q$1,$S$5,#REF!)</f>
        <v>#REF!</v>
      </c>
    </row>
    <row r="3298" spans="1:17">
      <c r="A3298" s="333" t="s">
        <v>355</v>
      </c>
      <c r="B3298" s="334" t="s">
        <v>1199</v>
      </c>
      <c r="C3298" s="334"/>
      <c r="D3298" s="333" t="s">
        <v>1200</v>
      </c>
      <c r="E3298" s="334">
        <v>201512</v>
      </c>
      <c r="F3298" s="335">
        <v>24.91</v>
      </c>
      <c r="G3298" s="333">
        <f t="shared" si="101"/>
        <v>4</v>
      </c>
      <c r="H3298" s="382">
        <v>3.1250000000000002E-3</v>
      </c>
      <c r="I3298" s="335">
        <f t="shared" si="102"/>
        <v>0.31</v>
      </c>
      <c r="J3298" s="335">
        <f t="shared" si="103"/>
        <v>0.93</v>
      </c>
      <c r="Q3298" s="101" t="e">
        <f>IF(E3298&lt;=$Q$1,$S$5,#REF!)</f>
        <v>#REF!</v>
      </c>
    </row>
    <row r="3299" spans="1:17">
      <c r="A3299" s="333" t="s">
        <v>355</v>
      </c>
      <c r="B3299" s="334" t="s">
        <v>999</v>
      </c>
      <c r="C3299" s="334"/>
      <c r="D3299" s="333" t="s">
        <v>1000</v>
      </c>
      <c r="E3299" s="334">
        <v>201509</v>
      </c>
      <c r="F3299" s="335">
        <v>-94.09</v>
      </c>
      <c r="G3299" s="333">
        <f t="shared" si="101"/>
        <v>7</v>
      </c>
      <c r="H3299" s="382">
        <v>3.1250000000000002E-3</v>
      </c>
      <c r="I3299" s="335">
        <f t="shared" si="102"/>
        <v>-2.06</v>
      </c>
      <c r="J3299" s="335">
        <f t="shared" si="103"/>
        <v>-3.53</v>
      </c>
      <c r="Q3299" s="101">
        <f>IF(E3299&lt;=$Q$1,$S$5,#REF!)</f>
        <v>2015</v>
      </c>
    </row>
    <row r="3300" spans="1:17">
      <c r="A3300" s="333" t="s">
        <v>355</v>
      </c>
      <c r="B3300" s="334" t="s">
        <v>999</v>
      </c>
      <c r="C3300" s="334"/>
      <c r="D3300" s="402" t="s">
        <v>1000</v>
      </c>
      <c r="E3300" s="334">
        <v>201511</v>
      </c>
      <c r="F3300" s="453">
        <v>14.21</v>
      </c>
      <c r="G3300" s="333">
        <f t="shared" si="101"/>
        <v>5</v>
      </c>
      <c r="H3300" s="382">
        <v>3.1250000000000002E-3</v>
      </c>
      <c r="I3300" s="335">
        <f t="shared" si="102"/>
        <v>0.22</v>
      </c>
      <c r="J3300" s="335">
        <f t="shared" si="103"/>
        <v>0.53</v>
      </c>
      <c r="Q3300" s="101" t="e">
        <f>IF(E3300&lt;=$Q$1,$S$5,#REF!)</f>
        <v>#REF!</v>
      </c>
    </row>
    <row r="3301" spans="1:17">
      <c r="A3301" s="333" t="s">
        <v>355</v>
      </c>
      <c r="B3301" s="334" t="s">
        <v>999</v>
      </c>
      <c r="C3301" s="334"/>
      <c r="D3301" s="333" t="s">
        <v>1000</v>
      </c>
      <c r="E3301" s="334">
        <v>201512</v>
      </c>
      <c r="F3301" s="335">
        <v>-11.97</v>
      </c>
      <c r="G3301" s="333">
        <f t="shared" si="101"/>
        <v>4</v>
      </c>
      <c r="H3301" s="382">
        <v>3.1250000000000002E-3</v>
      </c>
      <c r="I3301" s="335">
        <f t="shared" si="102"/>
        <v>-0.15</v>
      </c>
      <c r="J3301" s="335">
        <f t="shared" si="103"/>
        <v>-0.45</v>
      </c>
      <c r="Q3301" s="101" t="e">
        <f>IF(E3301&lt;=$Q$1,$S$5,#REF!)</f>
        <v>#REF!</v>
      </c>
    </row>
    <row r="3302" spans="1:17">
      <c r="A3302" s="333" t="s">
        <v>355</v>
      </c>
      <c r="B3302" s="334" t="s">
        <v>1201</v>
      </c>
      <c r="C3302" s="334"/>
      <c r="D3302" s="333" t="s">
        <v>1202</v>
      </c>
      <c r="E3302" s="334">
        <v>201512</v>
      </c>
      <c r="F3302" s="335">
        <v>4933.8900000000003</v>
      </c>
      <c r="G3302" s="333">
        <f t="shared" si="101"/>
        <v>4</v>
      </c>
      <c r="H3302" s="382">
        <v>3.1250000000000002E-3</v>
      </c>
      <c r="I3302" s="335">
        <f t="shared" si="102"/>
        <v>61.67</v>
      </c>
      <c r="J3302" s="335">
        <f t="shared" si="103"/>
        <v>185.02</v>
      </c>
      <c r="Q3302" s="101" t="e">
        <f>IF(E3302&lt;=$Q$1,$S$5,#REF!)</f>
        <v>#REF!</v>
      </c>
    </row>
    <row r="3303" spans="1:17">
      <c r="A3303" s="333" t="s">
        <v>355</v>
      </c>
      <c r="B3303" s="334" t="s">
        <v>1165</v>
      </c>
      <c r="C3303" s="334"/>
      <c r="D3303" s="333" t="s">
        <v>1166</v>
      </c>
      <c r="E3303" s="334">
        <v>201512</v>
      </c>
      <c r="F3303" s="335">
        <v>189313.18</v>
      </c>
      <c r="G3303" s="333">
        <f t="shared" si="101"/>
        <v>4</v>
      </c>
      <c r="H3303" s="382">
        <v>3.1250000000000002E-3</v>
      </c>
      <c r="I3303" s="335">
        <f t="shared" si="102"/>
        <v>2366.41</v>
      </c>
      <c r="J3303" s="335">
        <f t="shared" si="103"/>
        <v>7099.24</v>
      </c>
      <c r="Q3303" s="101" t="e">
        <f>IF(E3303&lt;=$Q$1,$S$5,#REF!)</f>
        <v>#REF!</v>
      </c>
    </row>
    <row r="3304" spans="1:17">
      <c r="A3304" s="333" t="s">
        <v>355</v>
      </c>
      <c r="B3304" s="334" t="s">
        <v>1001</v>
      </c>
      <c r="C3304" s="334"/>
      <c r="D3304" s="333" t="s">
        <v>1002</v>
      </c>
      <c r="E3304" s="334">
        <v>201509</v>
      </c>
      <c r="F3304" s="335">
        <v>-168.08</v>
      </c>
      <c r="G3304" s="333">
        <f t="shared" si="101"/>
        <v>7</v>
      </c>
      <c r="H3304" s="382">
        <v>3.1250000000000002E-3</v>
      </c>
      <c r="I3304" s="335">
        <f t="shared" si="102"/>
        <v>-3.68</v>
      </c>
      <c r="J3304" s="335">
        <f t="shared" si="103"/>
        <v>-6.3</v>
      </c>
      <c r="Q3304" s="101">
        <f>IF(E3304&lt;=$Q$1,$S$5,#REF!)</f>
        <v>2015</v>
      </c>
    </row>
    <row r="3305" spans="1:17">
      <c r="A3305" s="333" t="s">
        <v>355</v>
      </c>
      <c r="B3305" s="334" t="s">
        <v>1001</v>
      </c>
      <c r="C3305" s="334"/>
      <c r="D3305" s="402" t="s">
        <v>1002</v>
      </c>
      <c r="E3305" s="334">
        <v>201511</v>
      </c>
      <c r="F3305" s="453">
        <v>93.74</v>
      </c>
      <c r="G3305" s="333">
        <f t="shared" si="101"/>
        <v>5</v>
      </c>
      <c r="H3305" s="382">
        <v>3.1250000000000002E-3</v>
      </c>
      <c r="I3305" s="335">
        <f t="shared" si="102"/>
        <v>1.46</v>
      </c>
      <c r="J3305" s="335">
        <f t="shared" si="103"/>
        <v>3.52</v>
      </c>
      <c r="Q3305" s="101" t="e">
        <f>IF(E3305&lt;=$Q$1,$S$5,#REF!)</f>
        <v>#REF!</v>
      </c>
    </row>
    <row r="3306" spans="1:17">
      <c r="A3306" s="333" t="s">
        <v>355</v>
      </c>
      <c r="B3306" s="334" t="s">
        <v>1001</v>
      </c>
      <c r="C3306" s="334"/>
      <c r="D3306" s="333" t="s">
        <v>1002</v>
      </c>
      <c r="E3306" s="334">
        <v>201512</v>
      </c>
      <c r="F3306" s="335">
        <v>-87.6</v>
      </c>
      <c r="G3306" s="333">
        <f t="shared" si="101"/>
        <v>4</v>
      </c>
      <c r="H3306" s="382">
        <v>3.1250000000000002E-3</v>
      </c>
      <c r="I3306" s="335">
        <f t="shared" si="102"/>
        <v>-1.1000000000000001</v>
      </c>
      <c r="J3306" s="335">
        <f t="shared" si="103"/>
        <v>-3.29</v>
      </c>
      <c r="Q3306" s="101" t="e">
        <f>IF(E3306&lt;=$Q$1,$S$5,#REF!)</f>
        <v>#REF!</v>
      </c>
    </row>
    <row r="3307" spans="1:17">
      <c r="A3307" s="333" t="s">
        <v>355</v>
      </c>
      <c r="B3307" s="334" t="s">
        <v>1167</v>
      </c>
      <c r="C3307" s="334"/>
      <c r="D3307" s="333" t="s">
        <v>1169</v>
      </c>
      <c r="E3307" s="334">
        <v>201509</v>
      </c>
      <c r="F3307" s="335">
        <v>10116.14</v>
      </c>
      <c r="G3307" s="333">
        <f t="shared" si="101"/>
        <v>7</v>
      </c>
      <c r="H3307" s="382">
        <v>3.1250000000000002E-3</v>
      </c>
      <c r="I3307" s="335">
        <f t="shared" si="102"/>
        <v>221.29</v>
      </c>
      <c r="J3307" s="335">
        <f t="shared" si="103"/>
        <v>379.36</v>
      </c>
      <c r="Q3307" s="101">
        <f>IF(E3307&lt;=$Q$1,$S$5,#REF!)</f>
        <v>2015</v>
      </c>
    </row>
    <row r="3308" spans="1:17">
      <c r="A3308" s="333" t="s">
        <v>355</v>
      </c>
      <c r="B3308" s="334" t="s">
        <v>1167</v>
      </c>
      <c r="C3308" s="334"/>
      <c r="D3308" s="402" t="s">
        <v>1169</v>
      </c>
      <c r="E3308" s="334">
        <v>201510</v>
      </c>
      <c r="F3308" s="453">
        <v>760.05</v>
      </c>
      <c r="G3308" s="333">
        <f t="shared" si="101"/>
        <v>6</v>
      </c>
      <c r="H3308" s="382">
        <v>3.1250000000000002E-3</v>
      </c>
      <c r="I3308" s="335">
        <f t="shared" si="102"/>
        <v>14.25</v>
      </c>
      <c r="J3308" s="335">
        <f t="shared" si="103"/>
        <v>28.5</v>
      </c>
      <c r="Q3308" s="101" t="e">
        <f>IF(E3308&lt;=$Q$1,$S$5,#REF!)</f>
        <v>#REF!</v>
      </c>
    </row>
    <row r="3309" spans="1:17">
      <c r="A3309" s="333" t="s">
        <v>355</v>
      </c>
      <c r="B3309" s="334" t="s">
        <v>1167</v>
      </c>
      <c r="C3309" s="334"/>
      <c r="D3309" s="402" t="s">
        <v>1169</v>
      </c>
      <c r="E3309" s="334">
        <v>201511</v>
      </c>
      <c r="F3309" s="453">
        <v>-149.28</v>
      </c>
      <c r="G3309" s="333">
        <f t="shared" si="101"/>
        <v>5</v>
      </c>
      <c r="H3309" s="382">
        <v>3.1250000000000002E-3</v>
      </c>
      <c r="I3309" s="335">
        <f t="shared" si="102"/>
        <v>-2.33</v>
      </c>
      <c r="J3309" s="335">
        <f t="shared" si="103"/>
        <v>-5.6</v>
      </c>
      <c r="Q3309" s="101" t="e">
        <f>IF(E3309&lt;=$Q$1,$S$5,#REF!)</f>
        <v>#REF!</v>
      </c>
    </row>
    <row r="3310" spans="1:17">
      <c r="A3310" s="333" t="s">
        <v>355</v>
      </c>
      <c r="B3310" s="334" t="s">
        <v>1167</v>
      </c>
      <c r="C3310" s="334"/>
      <c r="D3310" s="333" t="s">
        <v>1169</v>
      </c>
      <c r="E3310" s="334">
        <v>201512</v>
      </c>
      <c r="F3310" s="335">
        <v>14.66</v>
      </c>
      <c r="G3310" s="333">
        <f t="shared" si="101"/>
        <v>4</v>
      </c>
      <c r="H3310" s="382">
        <v>3.1250000000000002E-3</v>
      </c>
      <c r="I3310" s="335">
        <f t="shared" si="102"/>
        <v>0.18</v>
      </c>
      <c r="J3310" s="335">
        <f t="shared" si="103"/>
        <v>0.55000000000000004</v>
      </c>
      <c r="Q3310" s="101" t="e">
        <f>IF(E3310&lt;=$Q$1,$S$5,#REF!)</f>
        <v>#REF!</v>
      </c>
    </row>
    <row r="3311" spans="1:17">
      <c r="A3311" s="333" t="s">
        <v>355</v>
      </c>
      <c r="B3311" s="334" t="s">
        <v>1170</v>
      </c>
      <c r="C3311" s="334"/>
      <c r="D3311" s="333" t="s">
        <v>1171</v>
      </c>
      <c r="E3311" s="334">
        <v>201512</v>
      </c>
      <c r="F3311" s="335">
        <v>64156.59</v>
      </c>
      <c r="G3311" s="333">
        <f t="shared" si="101"/>
        <v>4</v>
      </c>
      <c r="H3311" s="382">
        <v>3.1250000000000002E-3</v>
      </c>
      <c r="I3311" s="335">
        <f t="shared" si="102"/>
        <v>801.96</v>
      </c>
      <c r="J3311" s="335">
        <f t="shared" si="103"/>
        <v>2405.87</v>
      </c>
      <c r="Q3311" s="101" t="e">
        <f>IF(E3311&lt;=$Q$1,$S$5,#REF!)</f>
        <v>#REF!</v>
      </c>
    </row>
    <row r="3312" spans="1:17">
      <c r="A3312" s="333" t="s">
        <v>355</v>
      </c>
      <c r="B3312" s="334" t="s">
        <v>1172</v>
      </c>
      <c r="C3312" s="334"/>
      <c r="D3312" s="333" t="s">
        <v>1173</v>
      </c>
      <c r="E3312" s="334">
        <v>201509</v>
      </c>
      <c r="F3312" s="335">
        <v>10836.52</v>
      </c>
      <c r="G3312" s="333">
        <f t="shared" si="101"/>
        <v>7</v>
      </c>
      <c r="H3312" s="382">
        <v>3.1250000000000002E-3</v>
      </c>
      <c r="I3312" s="335">
        <f t="shared" si="102"/>
        <v>237.05</v>
      </c>
      <c r="J3312" s="335">
        <f t="shared" si="103"/>
        <v>406.37</v>
      </c>
      <c r="Q3312" s="101">
        <f>IF(E3312&lt;=$Q$1,$S$5,#REF!)</f>
        <v>2015</v>
      </c>
    </row>
    <row r="3313" spans="1:17">
      <c r="A3313" s="333" t="s">
        <v>355</v>
      </c>
      <c r="B3313" s="334" t="s">
        <v>1172</v>
      </c>
      <c r="C3313" s="334"/>
      <c r="D3313" s="402" t="s">
        <v>1173</v>
      </c>
      <c r="E3313" s="334">
        <v>201510</v>
      </c>
      <c r="F3313" s="453">
        <v>2296.4899999999998</v>
      </c>
      <c r="G3313" s="333">
        <f t="shared" si="101"/>
        <v>6</v>
      </c>
      <c r="H3313" s="382">
        <v>3.1250000000000002E-3</v>
      </c>
      <c r="I3313" s="335">
        <f t="shared" si="102"/>
        <v>43.06</v>
      </c>
      <c r="J3313" s="335">
        <f t="shared" si="103"/>
        <v>86.12</v>
      </c>
      <c r="Q3313" s="101" t="e">
        <f>IF(E3313&lt;=$Q$1,$S$5,#REF!)</f>
        <v>#REF!</v>
      </c>
    </row>
    <row r="3314" spans="1:17">
      <c r="A3314" s="333" t="s">
        <v>355</v>
      </c>
      <c r="B3314" s="334" t="s">
        <v>1172</v>
      </c>
      <c r="C3314" s="334"/>
      <c r="D3314" s="402" t="s">
        <v>1173</v>
      </c>
      <c r="E3314" s="334">
        <v>201511</v>
      </c>
      <c r="F3314" s="453">
        <v>-69.17</v>
      </c>
      <c r="G3314" s="333">
        <f t="shared" si="101"/>
        <v>5</v>
      </c>
      <c r="H3314" s="382">
        <v>3.1250000000000002E-3</v>
      </c>
      <c r="I3314" s="335">
        <f t="shared" si="102"/>
        <v>-1.08</v>
      </c>
      <c r="J3314" s="335">
        <f t="shared" si="103"/>
        <v>-2.59</v>
      </c>
      <c r="Q3314" s="101" t="e">
        <f>IF(E3314&lt;=$Q$1,$S$5,#REF!)</f>
        <v>#REF!</v>
      </c>
    </row>
    <row r="3315" spans="1:17">
      <c r="A3315" s="333" t="s">
        <v>355</v>
      </c>
      <c r="B3315" s="334" t="s">
        <v>1172</v>
      </c>
      <c r="C3315" s="334"/>
      <c r="D3315" s="333" t="s">
        <v>1173</v>
      </c>
      <c r="E3315" s="334">
        <v>201512</v>
      </c>
      <c r="F3315" s="335">
        <v>-1.39</v>
      </c>
      <c r="G3315" s="333">
        <f t="shared" si="101"/>
        <v>4</v>
      </c>
      <c r="H3315" s="382">
        <v>3.1250000000000002E-3</v>
      </c>
      <c r="I3315" s="335">
        <f t="shared" si="102"/>
        <v>-0.02</v>
      </c>
      <c r="J3315" s="335">
        <f t="shared" si="103"/>
        <v>-0.05</v>
      </c>
      <c r="Q3315" s="101" t="e">
        <f>IF(E3315&lt;=$Q$1,$S$5,#REF!)</f>
        <v>#REF!</v>
      </c>
    </row>
    <row r="3316" spans="1:17">
      <c r="A3316" s="333" t="s">
        <v>355</v>
      </c>
      <c r="B3316" s="334" t="s">
        <v>1176</v>
      </c>
      <c r="C3316" s="334"/>
      <c r="D3316" s="333" t="s">
        <v>1177</v>
      </c>
      <c r="E3316" s="334">
        <v>201512</v>
      </c>
      <c r="F3316" s="335">
        <v>27059.200000000001</v>
      </c>
      <c r="G3316" s="333">
        <f t="shared" si="101"/>
        <v>4</v>
      </c>
      <c r="H3316" s="382">
        <v>3.1250000000000002E-3</v>
      </c>
      <c r="I3316" s="335">
        <f t="shared" si="102"/>
        <v>338.24</v>
      </c>
      <c r="J3316" s="335">
        <f t="shared" si="103"/>
        <v>1014.72</v>
      </c>
      <c r="Q3316" s="101" t="e">
        <f>IF(E3316&lt;=$Q$1,$S$5,#REF!)</f>
        <v>#REF!</v>
      </c>
    </row>
    <row r="3317" spans="1:17">
      <c r="A3317" s="333" t="s">
        <v>355</v>
      </c>
      <c r="B3317" s="334" t="s">
        <v>1003</v>
      </c>
      <c r="C3317" s="334"/>
      <c r="D3317" s="333" t="s">
        <v>1004</v>
      </c>
      <c r="E3317" s="334">
        <v>201509</v>
      </c>
      <c r="F3317" s="335">
        <v>-40.020000000000003</v>
      </c>
      <c r="G3317" s="333">
        <f t="shared" si="101"/>
        <v>7</v>
      </c>
      <c r="H3317" s="382">
        <v>3.1250000000000002E-3</v>
      </c>
      <c r="I3317" s="335">
        <f t="shared" si="102"/>
        <v>-0.88</v>
      </c>
      <c r="J3317" s="335">
        <f t="shared" si="103"/>
        <v>-1.5</v>
      </c>
      <c r="Q3317" s="101">
        <f>IF(E3317&lt;=$Q$1,$S$5,#REF!)</f>
        <v>2015</v>
      </c>
    </row>
    <row r="3318" spans="1:17">
      <c r="A3318" s="333" t="s">
        <v>355</v>
      </c>
      <c r="B3318" s="334" t="s">
        <v>1003</v>
      </c>
      <c r="C3318" s="334"/>
      <c r="D3318" s="402" t="s">
        <v>1204</v>
      </c>
      <c r="E3318" s="334">
        <v>201511</v>
      </c>
      <c r="F3318" s="453">
        <v>-42.95</v>
      </c>
      <c r="G3318" s="333">
        <f t="shared" si="101"/>
        <v>5</v>
      </c>
      <c r="H3318" s="382">
        <v>3.1250000000000002E-3</v>
      </c>
      <c r="I3318" s="335">
        <f t="shared" si="102"/>
        <v>-0.67</v>
      </c>
      <c r="J3318" s="335">
        <f t="shared" si="103"/>
        <v>-1.61</v>
      </c>
      <c r="Q3318" s="101" t="e">
        <f>IF(E3318&lt;=$Q$1,$S$5,#REF!)</f>
        <v>#REF!</v>
      </c>
    </row>
    <row r="3319" spans="1:17">
      <c r="A3319" s="333" t="s">
        <v>355</v>
      </c>
      <c r="B3319" s="334" t="s">
        <v>1003</v>
      </c>
      <c r="C3319" s="334"/>
      <c r="D3319" s="333" t="s">
        <v>1204</v>
      </c>
      <c r="E3319" s="334">
        <v>201512</v>
      </c>
      <c r="F3319" s="335">
        <v>0.74</v>
      </c>
      <c r="G3319" s="333">
        <f t="shared" si="101"/>
        <v>4</v>
      </c>
      <c r="H3319" s="382">
        <v>3.1250000000000002E-3</v>
      </c>
      <c r="I3319" s="335">
        <f t="shared" si="102"/>
        <v>0.01</v>
      </c>
      <c r="J3319" s="335">
        <f t="shared" si="103"/>
        <v>0.03</v>
      </c>
      <c r="Q3319" s="101" t="e">
        <f>IF(E3319&lt;=$Q$1,$S$5,#REF!)</f>
        <v>#REF!</v>
      </c>
    </row>
    <row r="3320" spans="1:17">
      <c r="A3320" s="333" t="s">
        <v>355</v>
      </c>
      <c r="B3320" s="334" t="s">
        <v>1178</v>
      </c>
      <c r="C3320" s="334"/>
      <c r="D3320" s="333" t="s">
        <v>1180</v>
      </c>
      <c r="E3320" s="334">
        <v>201509</v>
      </c>
      <c r="F3320" s="335">
        <v>3920.21</v>
      </c>
      <c r="G3320" s="333">
        <f t="shared" si="101"/>
        <v>7</v>
      </c>
      <c r="H3320" s="382">
        <v>3.1250000000000002E-3</v>
      </c>
      <c r="I3320" s="335">
        <f t="shared" si="102"/>
        <v>85.75</v>
      </c>
      <c r="J3320" s="335">
        <f t="shared" si="103"/>
        <v>147.01</v>
      </c>
      <c r="Q3320" s="101">
        <f>IF(E3320&lt;=$Q$1,$S$5,#REF!)</f>
        <v>2015</v>
      </c>
    </row>
    <row r="3321" spans="1:17">
      <c r="A3321" s="333" t="s">
        <v>355</v>
      </c>
      <c r="B3321" s="334" t="s">
        <v>1178</v>
      </c>
      <c r="C3321" s="334"/>
      <c r="D3321" s="402" t="s">
        <v>1180</v>
      </c>
      <c r="E3321" s="334">
        <v>201510</v>
      </c>
      <c r="F3321" s="453">
        <v>302.14</v>
      </c>
      <c r="G3321" s="333">
        <f t="shared" si="101"/>
        <v>6</v>
      </c>
      <c r="H3321" s="382">
        <v>3.1250000000000002E-3</v>
      </c>
      <c r="I3321" s="335">
        <f t="shared" si="102"/>
        <v>5.67</v>
      </c>
      <c r="J3321" s="335">
        <f t="shared" si="103"/>
        <v>11.33</v>
      </c>
      <c r="Q3321" s="101" t="e">
        <f>IF(E3321&lt;=$Q$1,$S$5,#REF!)</f>
        <v>#REF!</v>
      </c>
    </row>
    <row r="3322" spans="1:17">
      <c r="A3322" s="333" t="s">
        <v>355</v>
      </c>
      <c r="B3322" s="334" t="s">
        <v>1178</v>
      </c>
      <c r="C3322" s="334"/>
      <c r="D3322" s="402" t="s">
        <v>1180</v>
      </c>
      <c r="E3322" s="334">
        <v>201511</v>
      </c>
      <c r="F3322" s="453">
        <v>-0.3</v>
      </c>
      <c r="G3322" s="333">
        <f t="shared" si="101"/>
        <v>5</v>
      </c>
      <c r="H3322" s="382">
        <v>3.1250000000000002E-3</v>
      </c>
      <c r="I3322" s="335">
        <f t="shared" si="102"/>
        <v>0</v>
      </c>
      <c r="J3322" s="335">
        <f t="shared" si="103"/>
        <v>-0.01</v>
      </c>
      <c r="Q3322" s="101" t="e">
        <f>IF(E3322&lt;=$Q$1,$S$5,#REF!)</f>
        <v>#REF!</v>
      </c>
    </row>
    <row r="3323" spans="1:17">
      <c r="A3323" s="333" t="s">
        <v>355</v>
      </c>
      <c r="B3323" s="334" t="s">
        <v>1178</v>
      </c>
      <c r="C3323" s="334"/>
      <c r="D3323" s="333" t="s">
        <v>1180</v>
      </c>
      <c r="E3323" s="334">
        <v>201512</v>
      </c>
      <c r="F3323" s="335">
        <v>11.49</v>
      </c>
      <c r="G3323" s="333">
        <f t="shared" si="101"/>
        <v>4</v>
      </c>
      <c r="H3323" s="382">
        <v>3.1250000000000002E-3</v>
      </c>
      <c r="I3323" s="335">
        <f t="shared" si="102"/>
        <v>0.14000000000000001</v>
      </c>
      <c r="J3323" s="335">
        <f t="shared" si="103"/>
        <v>0.43</v>
      </c>
      <c r="Q3323" s="101" t="e">
        <f>IF(E3323&lt;=$Q$1,$S$5,#REF!)</f>
        <v>#REF!</v>
      </c>
    </row>
    <row r="3324" spans="1:17">
      <c r="A3324" s="333" t="s">
        <v>355</v>
      </c>
      <c r="B3324" s="334" t="s">
        <v>1238</v>
      </c>
      <c r="C3324" s="334"/>
      <c r="D3324" s="333" t="s">
        <v>1239</v>
      </c>
      <c r="E3324" s="334">
        <v>201512</v>
      </c>
      <c r="F3324" s="335">
        <v>2221.4699999999998</v>
      </c>
      <c r="G3324" s="333">
        <f t="shared" si="101"/>
        <v>4</v>
      </c>
      <c r="H3324" s="382">
        <v>3.1250000000000002E-3</v>
      </c>
      <c r="I3324" s="335">
        <f t="shared" si="102"/>
        <v>27.77</v>
      </c>
      <c r="J3324" s="335">
        <f t="shared" si="103"/>
        <v>83.31</v>
      </c>
      <c r="Q3324" s="101" t="e">
        <f>IF(E3324&lt;=$Q$1,$S$5,#REF!)</f>
        <v>#REF!</v>
      </c>
    </row>
    <row r="3325" spans="1:17">
      <c r="A3325" s="443"/>
      <c r="B3325" s="243"/>
      <c r="C3325" s="457"/>
      <c r="D3325" s="242"/>
      <c r="E3325" s="457"/>
      <c r="F3325" s="444"/>
      <c r="G3325" s="443"/>
      <c r="H3325" s="452"/>
      <c r="I3325" s="444"/>
      <c r="J3325" s="444"/>
      <c r="Q3325" s="101">
        <f>IF(E3325&lt;=$Q$1,$S$5,#REF!)</f>
        <v>2015</v>
      </c>
    </row>
    <row r="3326" spans="1:17">
      <c r="A3326" s="535" t="s">
        <v>355</v>
      </c>
      <c r="B3326" s="536" t="s">
        <v>897</v>
      </c>
      <c r="C3326" s="536"/>
      <c r="D3326" s="535" t="s">
        <v>898</v>
      </c>
      <c r="E3326" s="536">
        <v>201505</v>
      </c>
      <c r="F3326" s="537">
        <v>3593.42</v>
      </c>
      <c r="G3326" s="535">
        <v>5</v>
      </c>
      <c r="H3326" s="538">
        <v>3.1250000000000002E-3</v>
      </c>
      <c r="I3326" s="537">
        <v>56.15</v>
      </c>
      <c r="J3326" s="537">
        <v>134.75</v>
      </c>
      <c r="Q3326" s="101">
        <f>IF(E3326&lt;=$Q$1,$S$5,#REF!)</f>
        <v>2015</v>
      </c>
    </row>
    <row r="3327" spans="1:17" s="519" customFormat="1">
      <c r="A3327" s="535" t="s">
        <v>355</v>
      </c>
      <c r="B3327" s="536" t="s">
        <v>897</v>
      </c>
      <c r="C3327" s="536"/>
      <c r="D3327" s="535" t="s">
        <v>898</v>
      </c>
      <c r="E3327" s="536">
        <v>201506</v>
      </c>
      <c r="F3327" s="537">
        <v>-2058.96</v>
      </c>
      <c r="G3327" s="535">
        <v>4</v>
      </c>
      <c r="H3327" s="538">
        <v>3.1250000000000002E-3</v>
      </c>
      <c r="I3327" s="537">
        <v>-25.74</v>
      </c>
      <c r="J3327" s="537">
        <v>-77.209999999999994</v>
      </c>
    </row>
    <row r="3328" spans="1:17" s="519" customFormat="1">
      <c r="A3328" s="535" t="s">
        <v>355</v>
      </c>
      <c r="B3328" s="536" t="s">
        <v>356</v>
      </c>
      <c r="C3328" s="536"/>
      <c r="D3328" s="535" t="s">
        <v>357</v>
      </c>
      <c r="E3328" s="536">
        <v>201503</v>
      </c>
      <c r="F3328" s="537">
        <v>238084.84</v>
      </c>
      <c r="G3328" s="535">
        <v>7</v>
      </c>
      <c r="H3328" s="538">
        <v>3.1250000000000002E-3</v>
      </c>
      <c r="I3328" s="537">
        <v>5208.1099999999997</v>
      </c>
      <c r="J3328" s="537">
        <v>8928.18</v>
      </c>
    </row>
    <row r="3329" spans="1:10" s="519" customFormat="1">
      <c r="A3329" s="535" t="s">
        <v>355</v>
      </c>
      <c r="B3329" s="536" t="s">
        <v>356</v>
      </c>
      <c r="C3329" s="536"/>
      <c r="D3329" s="535" t="s">
        <v>357</v>
      </c>
      <c r="E3329" s="536">
        <v>201504</v>
      </c>
      <c r="F3329" s="537">
        <v>476192.02</v>
      </c>
      <c r="G3329" s="535">
        <v>6</v>
      </c>
      <c r="H3329" s="538">
        <v>3.1250000000000002E-3</v>
      </c>
      <c r="I3329" s="537">
        <v>8928.6</v>
      </c>
      <c r="J3329" s="537">
        <v>17857.2</v>
      </c>
    </row>
    <row r="3330" spans="1:10" s="519" customFormat="1">
      <c r="A3330" s="535" t="s">
        <v>355</v>
      </c>
      <c r="B3330" s="536" t="s">
        <v>356</v>
      </c>
      <c r="C3330" s="536"/>
      <c r="D3330" s="535" t="s">
        <v>357</v>
      </c>
      <c r="E3330" s="536">
        <v>201505</v>
      </c>
      <c r="F3330" s="537">
        <v>563828.17000000004</v>
      </c>
      <c r="G3330" s="535">
        <v>5</v>
      </c>
      <c r="H3330" s="538">
        <v>3.1250000000000002E-3</v>
      </c>
      <c r="I3330" s="537">
        <v>8809.82</v>
      </c>
      <c r="J3330" s="537">
        <v>21143.56</v>
      </c>
    </row>
    <row r="3331" spans="1:10" s="519" customFormat="1">
      <c r="A3331" s="535" t="s">
        <v>355</v>
      </c>
      <c r="B3331" s="536" t="s">
        <v>356</v>
      </c>
      <c r="C3331" s="536"/>
      <c r="D3331" s="535" t="s">
        <v>357</v>
      </c>
      <c r="E3331" s="536">
        <v>201506</v>
      </c>
      <c r="F3331" s="537">
        <v>649655.14</v>
      </c>
      <c r="G3331" s="535">
        <v>4</v>
      </c>
      <c r="H3331" s="538">
        <v>3.1250000000000002E-3</v>
      </c>
      <c r="I3331" s="537">
        <v>8120.69</v>
      </c>
      <c r="J3331" s="537">
        <v>24362.07</v>
      </c>
    </row>
    <row r="3332" spans="1:10" s="519" customFormat="1">
      <c r="A3332" s="535" t="s">
        <v>355</v>
      </c>
      <c r="B3332" s="536" t="s">
        <v>358</v>
      </c>
      <c r="C3332" s="536"/>
      <c r="D3332" s="535" t="s">
        <v>359</v>
      </c>
      <c r="E3332" s="536">
        <v>201503</v>
      </c>
      <c r="F3332" s="537">
        <v>201363.63</v>
      </c>
      <c r="G3332" s="535">
        <v>7</v>
      </c>
      <c r="H3332" s="538">
        <v>3.1250000000000002E-3</v>
      </c>
      <c r="I3332" s="537">
        <v>4404.83</v>
      </c>
      <c r="J3332" s="537">
        <v>7551.14</v>
      </c>
    </row>
    <row r="3333" spans="1:10" s="519" customFormat="1">
      <c r="A3333" s="535" t="s">
        <v>355</v>
      </c>
      <c r="B3333" s="536" t="s">
        <v>358</v>
      </c>
      <c r="C3333" s="536"/>
      <c r="D3333" s="535" t="s">
        <v>359</v>
      </c>
      <c r="E3333" s="536">
        <v>201504</v>
      </c>
      <c r="F3333" s="537">
        <v>51072.01</v>
      </c>
      <c r="G3333" s="535">
        <v>6</v>
      </c>
      <c r="H3333" s="538">
        <v>3.1250000000000002E-3</v>
      </c>
      <c r="I3333" s="537">
        <v>957.6</v>
      </c>
      <c r="J3333" s="537">
        <v>1915.2</v>
      </c>
    </row>
    <row r="3334" spans="1:10" s="519" customFormat="1">
      <c r="A3334" s="535" t="s">
        <v>355</v>
      </c>
      <c r="B3334" s="536" t="s">
        <v>358</v>
      </c>
      <c r="C3334" s="536"/>
      <c r="D3334" s="535" t="s">
        <v>359</v>
      </c>
      <c r="E3334" s="536">
        <v>201505</v>
      </c>
      <c r="F3334" s="537">
        <v>113348.09</v>
      </c>
      <c r="G3334" s="535">
        <v>5</v>
      </c>
      <c r="H3334" s="538">
        <v>3.1250000000000002E-3</v>
      </c>
      <c r="I3334" s="537">
        <v>1771.06</v>
      </c>
      <c r="J3334" s="537">
        <v>4250.55</v>
      </c>
    </row>
    <row r="3335" spans="1:10" s="519" customFormat="1">
      <c r="A3335" s="535" t="s">
        <v>355</v>
      </c>
      <c r="B3335" s="536" t="s">
        <v>358</v>
      </c>
      <c r="C3335" s="536"/>
      <c r="D3335" s="535" t="s">
        <v>359</v>
      </c>
      <c r="E3335" s="536">
        <v>201506</v>
      </c>
      <c r="F3335" s="537">
        <v>69811.460000000006</v>
      </c>
      <c r="G3335" s="535">
        <v>4</v>
      </c>
      <c r="H3335" s="538">
        <v>3.1250000000000002E-3</v>
      </c>
      <c r="I3335" s="537">
        <v>872.64</v>
      </c>
      <c r="J3335" s="537">
        <v>2617.9299999999998</v>
      </c>
    </row>
    <row r="3336" spans="1:10" s="519" customFormat="1">
      <c r="A3336" s="535" t="s">
        <v>355</v>
      </c>
      <c r="B3336" s="536" t="s">
        <v>360</v>
      </c>
      <c r="C3336" s="536"/>
      <c r="D3336" s="535" t="s">
        <v>361</v>
      </c>
      <c r="E3336" s="536">
        <v>201503</v>
      </c>
      <c r="F3336" s="537">
        <v>27277.49</v>
      </c>
      <c r="G3336" s="535">
        <v>7</v>
      </c>
      <c r="H3336" s="538">
        <v>3.1250000000000002E-3</v>
      </c>
      <c r="I3336" s="537">
        <v>596.70000000000005</v>
      </c>
      <c r="J3336" s="537">
        <v>1022.91</v>
      </c>
    </row>
    <row r="3337" spans="1:10" s="519" customFormat="1">
      <c r="A3337" s="535" t="s">
        <v>355</v>
      </c>
      <c r="B3337" s="536" t="s">
        <v>360</v>
      </c>
      <c r="C3337" s="536"/>
      <c r="D3337" s="535" t="s">
        <v>361</v>
      </c>
      <c r="E3337" s="536">
        <v>201504</v>
      </c>
      <c r="F3337" s="537">
        <v>-9131.91</v>
      </c>
      <c r="G3337" s="535">
        <v>6</v>
      </c>
      <c r="H3337" s="538">
        <v>3.1250000000000002E-3</v>
      </c>
      <c r="I3337" s="537">
        <v>-171.22</v>
      </c>
      <c r="J3337" s="537">
        <v>-342.45</v>
      </c>
    </row>
    <row r="3338" spans="1:10" s="519" customFormat="1">
      <c r="A3338" s="535" t="s">
        <v>355</v>
      </c>
      <c r="B3338" s="536" t="s">
        <v>360</v>
      </c>
      <c r="C3338" s="536"/>
      <c r="D3338" s="535" t="s">
        <v>361</v>
      </c>
      <c r="E3338" s="536">
        <v>201505</v>
      </c>
      <c r="F3338" s="537">
        <v>703.83</v>
      </c>
      <c r="G3338" s="535">
        <v>5</v>
      </c>
      <c r="H3338" s="538">
        <v>3.1250000000000002E-3</v>
      </c>
      <c r="I3338" s="537">
        <v>11</v>
      </c>
      <c r="J3338" s="537">
        <v>26.39</v>
      </c>
    </row>
    <row r="3339" spans="1:10" s="519" customFormat="1">
      <c r="A3339" s="535" t="s">
        <v>355</v>
      </c>
      <c r="B3339" s="536" t="s">
        <v>360</v>
      </c>
      <c r="C3339" s="536"/>
      <c r="D3339" s="535" t="s">
        <v>361</v>
      </c>
      <c r="E3339" s="536">
        <v>201506</v>
      </c>
      <c r="F3339" s="537">
        <v>12569.63</v>
      </c>
      <c r="G3339" s="535">
        <v>4</v>
      </c>
      <c r="H3339" s="538">
        <v>3.1250000000000002E-3</v>
      </c>
      <c r="I3339" s="537">
        <v>157.12</v>
      </c>
      <c r="J3339" s="537">
        <v>471.36</v>
      </c>
    </row>
    <row r="3340" spans="1:10" s="519" customFormat="1">
      <c r="A3340" s="535" t="s">
        <v>355</v>
      </c>
      <c r="B3340" s="536" t="s">
        <v>362</v>
      </c>
      <c r="C3340" s="536"/>
      <c r="D3340" s="535" t="s">
        <v>363</v>
      </c>
      <c r="E3340" s="536">
        <v>201503</v>
      </c>
      <c r="F3340" s="537">
        <v>-3048.27</v>
      </c>
      <c r="G3340" s="535">
        <v>7</v>
      </c>
      <c r="H3340" s="538">
        <v>3.1250000000000002E-3</v>
      </c>
      <c r="I3340" s="537">
        <v>-66.680000000000007</v>
      </c>
      <c r="J3340" s="537">
        <v>-114.31</v>
      </c>
    </row>
    <row r="3341" spans="1:10" s="519" customFormat="1">
      <c r="A3341" s="535" t="s">
        <v>355</v>
      </c>
      <c r="B3341" s="536" t="s">
        <v>362</v>
      </c>
      <c r="C3341" s="536"/>
      <c r="D3341" s="535" t="s">
        <v>363</v>
      </c>
      <c r="E3341" s="536">
        <v>201504</v>
      </c>
      <c r="F3341" s="537">
        <v>10183.83</v>
      </c>
      <c r="G3341" s="535">
        <v>6</v>
      </c>
      <c r="H3341" s="538">
        <v>3.1250000000000002E-3</v>
      </c>
      <c r="I3341" s="537">
        <v>190.95</v>
      </c>
      <c r="J3341" s="537">
        <v>381.89</v>
      </c>
    </row>
    <row r="3342" spans="1:10" s="519" customFormat="1">
      <c r="A3342" s="535" t="s">
        <v>355</v>
      </c>
      <c r="B3342" s="536" t="s">
        <v>362</v>
      </c>
      <c r="C3342" s="536"/>
      <c r="D3342" s="535" t="s">
        <v>363</v>
      </c>
      <c r="E3342" s="536">
        <v>201505</v>
      </c>
      <c r="F3342" s="537">
        <v>4091.91</v>
      </c>
      <c r="G3342" s="535">
        <v>5</v>
      </c>
      <c r="H3342" s="538">
        <v>3.1250000000000002E-3</v>
      </c>
      <c r="I3342" s="537">
        <v>63.94</v>
      </c>
      <c r="J3342" s="537">
        <v>153.44999999999999</v>
      </c>
    </row>
    <row r="3343" spans="1:10" s="519" customFormat="1">
      <c r="A3343" s="535" t="s">
        <v>355</v>
      </c>
      <c r="B3343" s="536" t="s">
        <v>362</v>
      </c>
      <c r="C3343" s="536"/>
      <c r="D3343" s="535" t="s">
        <v>363</v>
      </c>
      <c r="E3343" s="536">
        <v>201506</v>
      </c>
      <c r="F3343" s="537">
        <v>-10163.74</v>
      </c>
      <c r="G3343" s="535">
        <v>4</v>
      </c>
      <c r="H3343" s="538">
        <v>3.1250000000000002E-3</v>
      </c>
      <c r="I3343" s="537">
        <v>-127.05</v>
      </c>
      <c r="J3343" s="537">
        <v>-381.14</v>
      </c>
    </row>
    <row r="3344" spans="1:10" s="519" customFormat="1">
      <c r="A3344" s="535" t="s">
        <v>355</v>
      </c>
      <c r="B3344" s="536" t="s">
        <v>364</v>
      </c>
      <c r="C3344" s="536"/>
      <c r="D3344" s="535" t="s">
        <v>365</v>
      </c>
      <c r="E3344" s="536">
        <v>201503</v>
      </c>
      <c r="F3344" s="537">
        <v>316979.12</v>
      </c>
      <c r="G3344" s="535">
        <v>7</v>
      </c>
      <c r="H3344" s="538">
        <v>3.1250000000000002E-3</v>
      </c>
      <c r="I3344" s="537">
        <v>6933.92</v>
      </c>
      <c r="J3344" s="537">
        <v>11886.72</v>
      </c>
    </row>
    <row r="3345" spans="1:10" s="519" customFormat="1">
      <c r="A3345" s="535" t="s">
        <v>355</v>
      </c>
      <c r="B3345" s="536" t="s">
        <v>364</v>
      </c>
      <c r="C3345" s="536"/>
      <c r="D3345" s="535" t="s">
        <v>365</v>
      </c>
      <c r="E3345" s="536">
        <v>201504</v>
      </c>
      <c r="F3345" s="537">
        <v>38731.32</v>
      </c>
      <c r="G3345" s="535">
        <v>6</v>
      </c>
      <c r="H3345" s="538">
        <v>3.1250000000000002E-3</v>
      </c>
      <c r="I3345" s="537">
        <v>726.21</v>
      </c>
      <c r="J3345" s="537">
        <v>1452.42</v>
      </c>
    </row>
    <row r="3346" spans="1:10" s="519" customFormat="1">
      <c r="A3346" s="535" t="s">
        <v>355</v>
      </c>
      <c r="B3346" s="536" t="s">
        <v>364</v>
      </c>
      <c r="C3346" s="536"/>
      <c r="D3346" s="535" t="s">
        <v>365</v>
      </c>
      <c r="E3346" s="536">
        <v>201505</v>
      </c>
      <c r="F3346" s="537">
        <v>72310.52</v>
      </c>
      <c r="G3346" s="535">
        <v>5</v>
      </c>
      <c r="H3346" s="538">
        <v>3.1250000000000002E-3</v>
      </c>
      <c r="I3346" s="537">
        <v>1129.8499999999999</v>
      </c>
      <c r="J3346" s="537">
        <v>2711.64</v>
      </c>
    </row>
    <row r="3347" spans="1:10" s="519" customFormat="1">
      <c r="A3347" s="535" t="s">
        <v>355</v>
      </c>
      <c r="B3347" s="536" t="s">
        <v>364</v>
      </c>
      <c r="C3347" s="536"/>
      <c r="D3347" s="535" t="s">
        <v>365</v>
      </c>
      <c r="E3347" s="536">
        <v>201506</v>
      </c>
      <c r="F3347" s="537">
        <v>53411.839999999997</v>
      </c>
      <c r="G3347" s="535">
        <v>4</v>
      </c>
      <c r="H3347" s="538">
        <v>3.1250000000000002E-3</v>
      </c>
      <c r="I3347" s="537">
        <v>667.65</v>
      </c>
      <c r="J3347" s="537">
        <v>2002.94</v>
      </c>
    </row>
    <row r="3348" spans="1:10" s="519" customFormat="1">
      <c r="A3348" s="535" t="s">
        <v>355</v>
      </c>
      <c r="B3348" s="536" t="s">
        <v>366</v>
      </c>
      <c r="C3348" s="536"/>
      <c r="D3348" s="535" t="s">
        <v>367</v>
      </c>
      <c r="E3348" s="536">
        <v>201503</v>
      </c>
      <c r="F3348" s="537">
        <v>66200.53</v>
      </c>
      <c r="G3348" s="535">
        <v>7</v>
      </c>
      <c r="H3348" s="538">
        <v>3.1250000000000002E-3</v>
      </c>
      <c r="I3348" s="537">
        <v>1448.14</v>
      </c>
      <c r="J3348" s="537">
        <v>2482.52</v>
      </c>
    </row>
    <row r="3349" spans="1:10" s="519" customFormat="1">
      <c r="A3349" s="535" t="s">
        <v>355</v>
      </c>
      <c r="B3349" s="536" t="s">
        <v>366</v>
      </c>
      <c r="C3349" s="536"/>
      <c r="D3349" s="535" t="s">
        <v>367</v>
      </c>
      <c r="E3349" s="536">
        <v>201504</v>
      </c>
      <c r="F3349" s="537">
        <v>15913.29</v>
      </c>
      <c r="G3349" s="535">
        <v>6</v>
      </c>
      <c r="H3349" s="538">
        <v>3.1250000000000002E-3</v>
      </c>
      <c r="I3349" s="537">
        <v>298.37</v>
      </c>
      <c r="J3349" s="537">
        <v>596.75</v>
      </c>
    </row>
    <row r="3350" spans="1:10" s="519" customFormat="1">
      <c r="A3350" s="535" t="s">
        <v>355</v>
      </c>
      <c r="B3350" s="536" t="s">
        <v>366</v>
      </c>
      <c r="C3350" s="536"/>
      <c r="D3350" s="535" t="s">
        <v>367</v>
      </c>
      <c r="E3350" s="536">
        <v>201505</v>
      </c>
      <c r="F3350" s="537">
        <v>33579.769999999997</v>
      </c>
      <c r="G3350" s="535">
        <v>5</v>
      </c>
      <c r="H3350" s="538">
        <v>3.1250000000000002E-3</v>
      </c>
      <c r="I3350" s="537">
        <v>524.67999999999995</v>
      </c>
      <c r="J3350" s="537">
        <v>1259.24</v>
      </c>
    </row>
    <row r="3351" spans="1:10" s="519" customFormat="1">
      <c r="A3351" s="535" t="s">
        <v>355</v>
      </c>
      <c r="B3351" s="536" t="s">
        <v>366</v>
      </c>
      <c r="C3351" s="536"/>
      <c r="D3351" s="535" t="s">
        <v>367</v>
      </c>
      <c r="E3351" s="536">
        <v>201506</v>
      </c>
      <c r="F3351" s="537">
        <v>16142.6</v>
      </c>
      <c r="G3351" s="535">
        <v>4</v>
      </c>
      <c r="H3351" s="538">
        <v>3.1250000000000002E-3</v>
      </c>
      <c r="I3351" s="537">
        <v>201.78</v>
      </c>
      <c r="J3351" s="537">
        <v>605.35</v>
      </c>
    </row>
    <row r="3352" spans="1:10" s="519" customFormat="1">
      <c r="A3352" s="535" t="s">
        <v>355</v>
      </c>
      <c r="B3352" s="536" t="s">
        <v>368</v>
      </c>
      <c r="C3352" s="536"/>
      <c r="D3352" s="535" t="s">
        <v>369</v>
      </c>
      <c r="E3352" s="536">
        <v>201503</v>
      </c>
      <c r="F3352" s="537">
        <v>2368.9499999999998</v>
      </c>
      <c r="G3352" s="535">
        <v>7</v>
      </c>
      <c r="H3352" s="538">
        <v>3.1250000000000002E-3</v>
      </c>
      <c r="I3352" s="537">
        <v>51.82</v>
      </c>
      <c r="J3352" s="537">
        <v>88.84</v>
      </c>
    </row>
    <row r="3353" spans="1:10" s="519" customFormat="1">
      <c r="A3353" s="535" t="s">
        <v>355</v>
      </c>
      <c r="B3353" s="536" t="s">
        <v>368</v>
      </c>
      <c r="C3353" s="536"/>
      <c r="D3353" s="535" t="s">
        <v>369</v>
      </c>
      <c r="E3353" s="536">
        <v>201504</v>
      </c>
      <c r="F3353" s="537">
        <v>3476.7</v>
      </c>
      <c r="G3353" s="535">
        <v>6</v>
      </c>
      <c r="H3353" s="538">
        <v>3.1250000000000002E-3</v>
      </c>
      <c r="I3353" s="537">
        <v>65.19</v>
      </c>
      <c r="J3353" s="537">
        <v>130.38</v>
      </c>
    </row>
    <row r="3354" spans="1:10" s="519" customFormat="1">
      <c r="A3354" s="535" t="s">
        <v>355</v>
      </c>
      <c r="B3354" s="536" t="s">
        <v>368</v>
      </c>
      <c r="C3354" s="536"/>
      <c r="D3354" s="535" t="s">
        <v>369</v>
      </c>
      <c r="E3354" s="536">
        <v>201505</v>
      </c>
      <c r="F3354" s="537">
        <v>109.42</v>
      </c>
      <c r="G3354" s="535">
        <v>5</v>
      </c>
      <c r="H3354" s="538">
        <v>3.1250000000000002E-3</v>
      </c>
      <c r="I3354" s="537">
        <v>1.71</v>
      </c>
      <c r="J3354" s="537">
        <v>4.0999999999999996</v>
      </c>
    </row>
    <row r="3355" spans="1:10" s="519" customFormat="1">
      <c r="A3355" s="535" t="s">
        <v>355</v>
      </c>
      <c r="B3355" s="536" t="s">
        <v>368</v>
      </c>
      <c r="C3355" s="536"/>
      <c r="D3355" s="535" t="s">
        <v>369</v>
      </c>
      <c r="E3355" s="536">
        <v>201506</v>
      </c>
      <c r="F3355" s="537">
        <v>289.63</v>
      </c>
      <c r="G3355" s="535">
        <v>4</v>
      </c>
      <c r="H3355" s="538">
        <v>3.1250000000000002E-3</v>
      </c>
      <c r="I3355" s="537">
        <v>3.62</v>
      </c>
      <c r="J3355" s="537">
        <v>10.86</v>
      </c>
    </row>
    <row r="3356" spans="1:10" s="519" customFormat="1">
      <c r="A3356" s="535" t="s">
        <v>355</v>
      </c>
      <c r="B3356" s="536" t="s">
        <v>370</v>
      </c>
      <c r="C3356" s="536"/>
      <c r="D3356" s="535" t="s">
        <v>371</v>
      </c>
      <c r="E3356" s="536">
        <v>201503</v>
      </c>
      <c r="F3356" s="537">
        <v>393.88</v>
      </c>
      <c r="G3356" s="535">
        <v>7</v>
      </c>
      <c r="H3356" s="538">
        <v>3.1250000000000002E-3</v>
      </c>
      <c r="I3356" s="537">
        <v>8.6199999999999992</v>
      </c>
      <c r="J3356" s="537">
        <v>14.77</v>
      </c>
    </row>
    <row r="3357" spans="1:10" s="519" customFormat="1">
      <c r="A3357" s="535" t="s">
        <v>355</v>
      </c>
      <c r="B3357" s="536" t="s">
        <v>370</v>
      </c>
      <c r="C3357" s="536"/>
      <c r="D3357" s="535" t="s">
        <v>371</v>
      </c>
      <c r="E3357" s="536">
        <v>201504</v>
      </c>
      <c r="F3357" s="537">
        <v>4582.75</v>
      </c>
      <c r="G3357" s="535">
        <v>6</v>
      </c>
      <c r="H3357" s="538">
        <v>3.1250000000000002E-3</v>
      </c>
      <c r="I3357" s="537">
        <v>85.93</v>
      </c>
      <c r="J3357" s="537">
        <v>171.85</v>
      </c>
    </row>
    <row r="3358" spans="1:10" s="519" customFormat="1">
      <c r="A3358" s="535" t="s">
        <v>355</v>
      </c>
      <c r="B3358" s="536" t="s">
        <v>370</v>
      </c>
      <c r="C3358" s="536"/>
      <c r="D3358" s="535" t="s">
        <v>371</v>
      </c>
      <c r="E3358" s="536">
        <v>201505</v>
      </c>
      <c r="F3358" s="537">
        <v>-430.94</v>
      </c>
      <c r="G3358" s="535">
        <v>5</v>
      </c>
      <c r="H3358" s="538">
        <v>3.1250000000000002E-3</v>
      </c>
      <c r="I3358" s="537">
        <v>-6.73</v>
      </c>
      <c r="J3358" s="537">
        <v>-16.16</v>
      </c>
    </row>
    <row r="3359" spans="1:10" s="519" customFormat="1">
      <c r="A3359" s="535" t="s">
        <v>355</v>
      </c>
      <c r="B3359" s="536" t="s">
        <v>370</v>
      </c>
      <c r="C3359" s="536"/>
      <c r="D3359" s="535" t="s">
        <v>371</v>
      </c>
      <c r="E3359" s="536">
        <v>201506</v>
      </c>
      <c r="F3359" s="537">
        <v>18.579999999999998</v>
      </c>
      <c r="G3359" s="535">
        <v>4</v>
      </c>
      <c r="H3359" s="538">
        <v>3.1250000000000002E-3</v>
      </c>
      <c r="I3359" s="537">
        <v>0.23</v>
      </c>
      <c r="J3359" s="537">
        <v>0.7</v>
      </c>
    </row>
    <row r="3360" spans="1:10" s="519" customFormat="1">
      <c r="A3360" s="535" t="s">
        <v>355</v>
      </c>
      <c r="B3360" s="536" t="s">
        <v>372</v>
      </c>
      <c r="C3360" s="536"/>
      <c r="D3360" s="535" t="s">
        <v>373</v>
      </c>
      <c r="E3360" s="536">
        <v>201503</v>
      </c>
      <c r="F3360" s="537">
        <v>1920.58</v>
      </c>
      <c r="G3360" s="535">
        <v>7</v>
      </c>
      <c r="H3360" s="538">
        <v>3.1250000000000002E-3</v>
      </c>
      <c r="I3360" s="537">
        <v>42.01</v>
      </c>
      <c r="J3360" s="537">
        <v>72.02</v>
      </c>
    </row>
    <row r="3361" spans="1:10" s="519" customFormat="1">
      <c r="A3361" s="535" t="s">
        <v>355</v>
      </c>
      <c r="B3361" s="536" t="s">
        <v>372</v>
      </c>
      <c r="C3361" s="536"/>
      <c r="D3361" s="535" t="s">
        <v>373</v>
      </c>
      <c r="E3361" s="536">
        <v>201504</v>
      </c>
      <c r="F3361" s="537">
        <v>-2083</v>
      </c>
      <c r="G3361" s="535">
        <v>6</v>
      </c>
      <c r="H3361" s="538">
        <v>3.1250000000000002E-3</v>
      </c>
      <c r="I3361" s="537">
        <v>-39.06</v>
      </c>
      <c r="J3361" s="537">
        <v>-78.11</v>
      </c>
    </row>
    <row r="3362" spans="1:10" s="519" customFormat="1">
      <c r="A3362" s="535" t="s">
        <v>355</v>
      </c>
      <c r="B3362" s="536" t="s">
        <v>372</v>
      </c>
      <c r="C3362" s="536"/>
      <c r="D3362" s="535" t="s">
        <v>373</v>
      </c>
      <c r="E3362" s="536">
        <v>201505</v>
      </c>
      <c r="F3362" s="537">
        <v>21.1</v>
      </c>
      <c r="G3362" s="535">
        <v>5</v>
      </c>
      <c r="H3362" s="538">
        <v>3.1250000000000002E-3</v>
      </c>
      <c r="I3362" s="537">
        <v>0.33</v>
      </c>
      <c r="J3362" s="537">
        <v>0.79</v>
      </c>
    </row>
    <row r="3363" spans="1:10" s="519" customFormat="1">
      <c r="A3363" s="535" t="s">
        <v>355</v>
      </c>
      <c r="B3363" s="536" t="s">
        <v>372</v>
      </c>
      <c r="C3363" s="536"/>
      <c r="D3363" s="535" t="s">
        <v>373</v>
      </c>
      <c r="E3363" s="536">
        <v>201506</v>
      </c>
      <c r="F3363" s="537">
        <v>43.89</v>
      </c>
      <c r="G3363" s="535">
        <v>4</v>
      </c>
      <c r="H3363" s="538">
        <v>3.1250000000000002E-3</v>
      </c>
      <c r="I3363" s="537">
        <v>0.55000000000000004</v>
      </c>
      <c r="J3363" s="537">
        <v>1.65</v>
      </c>
    </row>
    <row r="3364" spans="1:10" s="519" customFormat="1">
      <c r="A3364" s="535" t="s">
        <v>355</v>
      </c>
      <c r="B3364" s="536" t="s">
        <v>374</v>
      </c>
      <c r="C3364" s="536"/>
      <c r="D3364" s="535" t="s">
        <v>375</v>
      </c>
      <c r="E3364" s="536">
        <v>201503</v>
      </c>
      <c r="F3364" s="537">
        <v>-162.31</v>
      </c>
      <c r="G3364" s="535">
        <v>7</v>
      </c>
      <c r="H3364" s="538">
        <v>3.1250000000000002E-3</v>
      </c>
      <c r="I3364" s="537">
        <v>-3.55</v>
      </c>
      <c r="J3364" s="537">
        <v>-6.09</v>
      </c>
    </row>
    <row r="3365" spans="1:10" s="519" customFormat="1">
      <c r="A3365" s="535" t="s">
        <v>355</v>
      </c>
      <c r="B3365" s="536" t="s">
        <v>374</v>
      </c>
      <c r="C3365" s="536"/>
      <c r="D3365" s="535" t="s">
        <v>375</v>
      </c>
      <c r="E3365" s="536">
        <v>201504</v>
      </c>
      <c r="F3365" s="537">
        <v>-161.96</v>
      </c>
      <c r="G3365" s="535">
        <v>6</v>
      </c>
      <c r="H3365" s="538">
        <v>3.1250000000000002E-3</v>
      </c>
      <c r="I3365" s="537">
        <v>-3.04</v>
      </c>
      <c r="J3365" s="537">
        <v>-6.07</v>
      </c>
    </row>
    <row r="3366" spans="1:10" s="519" customFormat="1">
      <c r="A3366" s="535" t="s">
        <v>355</v>
      </c>
      <c r="B3366" s="536" t="s">
        <v>374</v>
      </c>
      <c r="C3366" s="536"/>
      <c r="D3366" s="535" t="s">
        <v>375</v>
      </c>
      <c r="E3366" s="536">
        <v>201505</v>
      </c>
      <c r="F3366" s="537">
        <v>-503.4</v>
      </c>
      <c r="G3366" s="535">
        <v>5</v>
      </c>
      <c r="H3366" s="538">
        <v>3.1250000000000002E-3</v>
      </c>
      <c r="I3366" s="537">
        <v>-7.87</v>
      </c>
      <c r="J3366" s="537">
        <v>-18.88</v>
      </c>
    </row>
    <row r="3367" spans="1:10" s="519" customFormat="1">
      <c r="A3367" s="535" t="s">
        <v>355</v>
      </c>
      <c r="B3367" s="536" t="s">
        <v>374</v>
      </c>
      <c r="C3367" s="536"/>
      <c r="D3367" s="535" t="s">
        <v>375</v>
      </c>
      <c r="E3367" s="536">
        <v>201506</v>
      </c>
      <c r="F3367" s="537">
        <v>-333.38</v>
      </c>
      <c r="G3367" s="535">
        <v>4</v>
      </c>
      <c r="H3367" s="538">
        <v>3.1250000000000002E-3</v>
      </c>
      <c r="I3367" s="537">
        <v>-4.17</v>
      </c>
      <c r="J3367" s="537">
        <v>-12.5</v>
      </c>
    </row>
    <row r="3368" spans="1:10" s="519" customFormat="1">
      <c r="A3368" s="535" t="s">
        <v>355</v>
      </c>
      <c r="B3368" s="536" t="s">
        <v>376</v>
      </c>
      <c r="C3368" s="536"/>
      <c r="D3368" s="535" t="s">
        <v>377</v>
      </c>
      <c r="E3368" s="536">
        <v>201503</v>
      </c>
      <c r="F3368" s="537">
        <v>5064.59</v>
      </c>
      <c r="G3368" s="535">
        <v>7</v>
      </c>
      <c r="H3368" s="538">
        <v>3.1250000000000002E-3</v>
      </c>
      <c r="I3368" s="537">
        <v>110.79</v>
      </c>
      <c r="J3368" s="537">
        <v>189.92</v>
      </c>
    </row>
    <row r="3369" spans="1:10" s="519" customFormat="1">
      <c r="A3369" s="535" t="s">
        <v>355</v>
      </c>
      <c r="B3369" s="536" t="s">
        <v>376</v>
      </c>
      <c r="C3369" s="536"/>
      <c r="D3369" s="535" t="s">
        <v>377</v>
      </c>
      <c r="E3369" s="536">
        <v>201504</v>
      </c>
      <c r="F3369" s="537">
        <v>7346.67</v>
      </c>
      <c r="G3369" s="535">
        <v>6</v>
      </c>
      <c r="H3369" s="538">
        <v>3.1250000000000002E-3</v>
      </c>
      <c r="I3369" s="537">
        <v>137.75</v>
      </c>
      <c r="J3369" s="537">
        <v>275.5</v>
      </c>
    </row>
    <row r="3370" spans="1:10" s="519" customFormat="1">
      <c r="A3370" s="535" t="s">
        <v>355</v>
      </c>
      <c r="B3370" s="536" t="s">
        <v>376</v>
      </c>
      <c r="C3370" s="536"/>
      <c r="D3370" s="535" t="s">
        <v>377</v>
      </c>
      <c r="E3370" s="536">
        <v>201505</v>
      </c>
      <c r="F3370" s="537">
        <v>2294.7399999999998</v>
      </c>
      <c r="G3370" s="535">
        <v>5</v>
      </c>
      <c r="H3370" s="538">
        <v>3.1250000000000002E-3</v>
      </c>
      <c r="I3370" s="537">
        <v>35.86</v>
      </c>
      <c r="J3370" s="537">
        <v>86.05</v>
      </c>
    </row>
    <row r="3371" spans="1:10" s="519" customFormat="1">
      <c r="A3371" s="535" t="s">
        <v>355</v>
      </c>
      <c r="B3371" s="536" t="s">
        <v>376</v>
      </c>
      <c r="C3371" s="536"/>
      <c r="D3371" s="535" t="s">
        <v>377</v>
      </c>
      <c r="E3371" s="536">
        <v>201506</v>
      </c>
      <c r="F3371" s="537">
        <v>-391.68</v>
      </c>
      <c r="G3371" s="535">
        <v>4</v>
      </c>
      <c r="H3371" s="538">
        <v>3.1250000000000002E-3</v>
      </c>
      <c r="I3371" s="537">
        <v>-4.9000000000000004</v>
      </c>
      <c r="J3371" s="537">
        <v>-14.69</v>
      </c>
    </row>
    <row r="3372" spans="1:10" s="519" customFormat="1">
      <c r="A3372" s="535" t="s">
        <v>355</v>
      </c>
      <c r="B3372" s="536" t="s">
        <v>378</v>
      </c>
      <c r="C3372" s="536"/>
      <c r="D3372" s="535" t="s">
        <v>379</v>
      </c>
      <c r="E3372" s="536">
        <v>201503</v>
      </c>
      <c r="F3372" s="537">
        <v>57.86</v>
      </c>
      <c r="G3372" s="535">
        <v>7</v>
      </c>
      <c r="H3372" s="538">
        <v>3.1250000000000002E-3</v>
      </c>
      <c r="I3372" s="537">
        <v>1.27</v>
      </c>
      <c r="J3372" s="537">
        <v>2.17</v>
      </c>
    </row>
    <row r="3373" spans="1:10" s="519" customFormat="1">
      <c r="A3373" s="535" t="s">
        <v>355</v>
      </c>
      <c r="B3373" s="536" t="s">
        <v>378</v>
      </c>
      <c r="C3373" s="536"/>
      <c r="D3373" s="535" t="s">
        <v>379</v>
      </c>
      <c r="E3373" s="536">
        <v>201504</v>
      </c>
      <c r="F3373" s="537">
        <v>-196.22</v>
      </c>
      <c r="G3373" s="535">
        <v>6</v>
      </c>
      <c r="H3373" s="538">
        <v>3.1250000000000002E-3</v>
      </c>
      <c r="I3373" s="537">
        <v>-3.68</v>
      </c>
      <c r="J3373" s="537">
        <v>-7.36</v>
      </c>
    </row>
    <row r="3374" spans="1:10" s="519" customFormat="1">
      <c r="A3374" s="535" t="s">
        <v>355</v>
      </c>
      <c r="B3374" s="536" t="s">
        <v>378</v>
      </c>
      <c r="C3374" s="536"/>
      <c r="D3374" s="535" t="s">
        <v>379</v>
      </c>
      <c r="E3374" s="536">
        <v>201505</v>
      </c>
      <c r="F3374" s="537">
        <v>0.4</v>
      </c>
      <c r="G3374" s="535">
        <v>5</v>
      </c>
      <c r="H3374" s="538">
        <v>3.1250000000000002E-3</v>
      </c>
      <c r="I3374" s="537">
        <v>0.01</v>
      </c>
      <c r="J3374" s="537">
        <v>0.02</v>
      </c>
    </row>
    <row r="3375" spans="1:10" s="519" customFormat="1">
      <c r="A3375" s="535" t="s">
        <v>355</v>
      </c>
      <c r="B3375" s="536" t="s">
        <v>378</v>
      </c>
      <c r="C3375" s="536"/>
      <c r="D3375" s="535" t="s">
        <v>379</v>
      </c>
      <c r="E3375" s="536">
        <v>201506</v>
      </c>
      <c r="F3375" s="537">
        <v>8.85</v>
      </c>
      <c r="G3375" s="535">
        <v>4</v>
      </c>
      <c r="H3375" s="538">
        <v>3.1250000000000002E-3</v>
      </c>
      <c r="I3375" s="537">
        <v>0.11</v>
      </c>
      <c r="J3375" s="537">
        <v>0.33</v>
      </c>
    </row>
    <row r="3376" spans="1:10" s="519" customFormat="1">
      <c r="A3376" s="535" t="s">
        <v>355</v>
      </c>
      <c r="B3376" s="536" t="s">
        <v>899</v>
      </c>
      <c r="C3376" s="536"/>
      <c r="D3376" s="535" t="s">
        <v>900</v>
      </c>
      <c r="E3376" s="536">
        <v>201504</v>
      </c>
      <c r="F3376" s="537">
        <v>4001.85</v>
      </c>
      <c r="G3376" s="535">
        <v>6</v>
      </c>
      <c r="H3376" s="538">
        <v>3.1250000000000002E-3</v>
      </c>
      <c r="I3376" s="537">
        <v>75.03</v>
      </c>
      <c r="J3376" s="537">
        <v>150.07</v>
      </c>
    </row>
    <row r="3377" spans="1:10" s="519" customFormat="1">
      <c r="A3377" s="535" t="s">
        <v>355</v>
      </c>
      <c r="B3377" s="536" t="s">
        <v>899</v>
      </c>
      <c r="C3377" s="536"/>
      <c r="D3377" s="535" t="s">
        <v>900</v>
      </c>
      <c r="E3377" s="536">
        <v>201505</v>
      </c>
      <c r="F3377" s="537">
        <v>-468.22</v>
      </c>
      <c r="G3377" s="535">
        <v>5</v>
      </c>
      <c r="H3377" s="538">
        <v>3.1250000000000002E-3</v>
      </c>
      <c r="I3377" s="537">
        <v>-7.32</v>
      </c>
      <c r="J3377" s="537">
        <v>-17.559999999999999</v>
      </c>
    </row>
    <row r="3378" spans="1:10" s="519" customFormat="1">
      <c r="A3378" s="535" t="s">
        <v>355</v>
      </c>
      <c r="B3378" s="536" t="s">
        <v>899</v>
      </c>
      <c r="C3378" s="536"/>
      <c r="D3378" s="535" t="s">
        <v>900</v>
      </c>
      <c r="E3378" s="536">
        <v>201506</v>
      </c>
      <c r="F3378" s="537">
        <v>13.76</v>
      </c>
      <c r="G3378" s="535">
        <v>4</v>
      </c>
      <c r="H3378" s="538">
        <v>3.1250000000000002E-3</v>
      </c>
      <c r="I3378" s="537">
        <v>0.17</v>
      </c>
      <c r="J3378" s="537">
        <v>0.52</v>
      </c>
    </row>
    <row r="3379" spans="1:10" s="519" customFormat="1">
      <c r="A3379" s="535" t="s">
        <v>355</v>
      </c>
      <c r="B3379" s="536" t="s">
        <v>380</v>
      </c>
      <c r="C3379" s="536"/>
      <c r="D3379" s="535" t="s">
        <v>381</v>
      </c>
      <c r="E3379" s="536">
        <v>201503</v>
      </c>
      <c r="F3379" s="537">
        <v>64.489999999999995</v>
      </c>
      <c r="G3379" s="535">
        <v>7</v>
      </c>
      <c r="H3379" s="538">
        <v>3.1250000000000002E-3</v>
      </c>
      <c r="I3379" s="537">
        <v>1.41</v>
      </c>
      <c r="J3379" s="537">
        <v>2.42</v>
      </c>
    </row>
    <row r="3380" spans="1:10" s="519" customFormat="1">
      <c r="A3380" s="535" t="s">
        <v>355</v>
      </c>
      <c r="B3380" s="536" t="s">
        <v>380</v>
      </c>
      <c r="C3380" s="536"/>
      <c r="D3380" s="535" t="s">
        <v>381</v>
      </c>
      <c r="E3380" s="536">
        <v>201504</v>
      </c>
      <c r="F3380" s="537">
        <v>6065.56</v>
      </c>
      <c r="G3380" s="535">
        <v>6</v>
      </c>
      <c r="H3380" s="538">
        <v>3.1250000000000002E-3</v>
      </c>
      <c r="I3380" s="537">
        <v>113.73</v>
      </c>
      <c r="J3380" s="537">
        <v>227.46</v>
      </c>
    </row>
    <row r="3381" spans="1:10" s="519" customFormat="1">
      <c r="A3381" s="535" t="s">
        <v>355</v>
      </c>
      <c r="B3381" s="536" t="s">
        <v>380</v>
      </c>
      <c r="C3381" s="536"/>
      <c r="D3381" s="535" t="s">
        <v>381</v>
      </c>
      <c r="E3381" s="536">
        <v>201505</v>
      </c>
      <c r="F3381" s="537">
        <v>10694.46</v>
      </c>
      <c r="G3381" s="535">
        <v>5</v>
      </c>
      <c r="H3381" s="538">
        <v>3.1250000000000002E-3</v>
      </c>
      <c r="I3381" s="537">
        <v>167.1</v>
      </c>
      <c r="J3381" s="537">
        <v>401.04</v>
      </c>
    </row>
    <row r="3382" spans="1:10" s="519" customFormat="1">
      <c r="A3382" s="535" t="s">
        <v>355</v>
      </c>
      <c r="B3382" s="536" t="s">
        <v>380</v>
      </c>
      <c r="C3382" s="536"/>
      <c r="D3382" s="535" t="s">
        <v>381</v>
      </c>
      <c r="E3382" s="536">
        <v>201506</v>
      </c>
      <c r="F3382" s="537">
        <v>746.23</v>
      </c>
      <c r="G3382" s="535">
        <v>4</v>
      </c>
      <c r="H3382" s="538">
        <v>3.1250000000000002E-3</v>
      </c>
      <c r="I3382" s="537">
        <v>9.33</v>
      </c>
      <c r="J3382" s="537">
        <v>27.98</v>
      </c>
    </row>
    <row r="3383" spans="1:10" s="519" customFormat="1">
      <c r="A3383" s="535" t="s">
        <v>355</v>
      </c>
      <c r="B3383" s="536" t="s">
        <v>382</v>
      </c>
      <c r="C3383" s="536"/>
      <c r="D3383" s="535" t="s">
        <v>383</v>
      </c>
      <c r="E3383" s="536">
        <v>201503</v>
      </c>
      <c r="F3383" s="537">
        <v>-137.72</v>
      </c>
      <c r="G3383" s="535">
        <v>7</v>
      </c>
      <c r="H3383" s="538">
        <v>3.1250000000000002E-3</v>
      </c>
      <c r="I3383" s="537">
        <v>-3.01</v>
      </c>
      <c r="J3383" s="537">
        <v>-5.16</v>
      </c>
    </row>
    <row r="3384" spans="1:10" s="519" customFormat="1">
      <c r="A3384" s="535" t="s">
        <v>355</v>
      </c>
      <c r="B3384" s="536" t="s">
        <v>382</v>
      </c>
      <c r="C3384" s="536"/>
      <c r="D3384" s="535" t="s">
        <v>383</v>
      </c>
      <c r="E3384" s="536">
        <v>201504</v>
      </c>
      <c r="F3384" s="537">
        <v>987.73</v>
      </c>
      <c r="G3384" s="535">
        <v>6</v>
      </c>
      <c r="H3384" s="538">
        <v>3.1250000000000002E-3</v>
      </c>
      <c r="I3384" s="537">
        <v>18.52</v>
      </c>
      <c r="J3384" s="537">
        <v>37.04</v>
      </c>
    </row>
    <row r="3385" spans="1:10" s="519" customFormat="1">
      <c r="A3385" s="535" t="s">
        <v>355</v>
      </c>
      <c r="B3385" s="536" t="s">
        <v>382</v>
      </c>
      <c r="C3385" s="536"/>
      <c r="D3385" s="535" t="s">
        <v>383</v>
      </c>
      <c r="E3385" s="536">
        <v>201505</v>
      </c>
      <c r="F3385" s="537">
        <v>2309.37</v>
      </c>
      <c r="G3385" s="535">
        <v>5</v>
      </c>
      <c r="H3385" s="538">
        <v>3.1250000000000002E-3</v>
      </c>
      <c r="I3385" s="537">
        <v>36.08</v>
      </c>
      <c r="J3385" s="537">
        <v>86.6</v>
      </c>
    </row>
    <row r="3386" spans="1:10" s="519" customFormat="1">
      <c r="A3386" s="535" t="s">
        <v>355</v>
      </c>
      <c r="B3386" s="536" t="s">
        <v>382</v>
      </c>
      <c r="C3386" s="536"/>
      <c r="D3386" s="535" t="s">
        <v>383</v>
      </c>
      <c r="E3386" s="536">
        <v>201506</v>
      </c>
      <c r="F3386" s="537">
        <v>-762.93</v>
      </c>
      <c r="G3386" s="535">
        <v>4</v>
      </c>
      <c r="H3386" s="538">
        <v>3.1250000000000002E-3</v>
      </c>
      <c r="I3386" s="537">
        <v>-9.5399999999999991</v>
      </c>
      <c r="J3386" s="537">
        <v>-28.61</v>
      </c>
    </row>
    <row r="3387" spans="1:10" s="519" customFormat="1">
      <c r="A3387" s="535" t="s">
        <v>355</v>
      </c>
      <c r="B3387" s="536" t="s">
        <v>901</v>
      </c>
      <c r="C3387" s="536"/>
      <c r="D3387" s="535" t="s">
        <v>902</v>
      </c>
      <c r="E3387" s="536">
        <v>201504</v>
      </c>
      <c r="F3387" s="537">
        <v>393.67</v>
      </c>
      <c r="G3387" s="535">
        <v>6</v>
      </c>
      <c r="H3387" s="538">
        <v>3.1250000000000002E-3</v>
      </c>
      <c r="I3387" s="537">
        <v>7.38</v>
      </c>
      <c r="J3387" s="537">
        <v>14.76</v>
      </c>
    </row>
    <row r="3388" spans="1:10" s="519" customFormat="1">
      <c r="A3388" s="535" t="s">
        <v>355</v>
      </c>
      <c r="B3388" s="536" t="s">
        <v>901</v>
      </c>
      <c r="C3388" s="536"/>
      <c r="D3388" s="535" t="s">
        <v>902</v>
      </c>
      <c r="E3388" s="536">
        <v>201505</v>
      </c>
      <c r="F3388" s="537">
        <v>-9.25</v>
      </c>
      <c r="G3388" s="535">
        <v>5</v>
      </c>
      <c r="H3388" s="538">
        <v>3.1250000000000002E-3</v>
      </c>
      <c r="I3388" s="537">
        <v>-0.14000000000000001</v>
      </c>
      <c r="J3388" s="537">
        <v>-0.35</v>
      </c>
    </row>
    <row r="3389" spans="1:10" s="519" customFormat="1">
      <c r="A3389" s="535" t="s">
        <v>355</v>
      </c>
      <c r="B3389" s="536" t="s">
        <v>901</v>
      </c>
      <c r="C3389" s="536"/>
      <c r="D3389" s="535" t="s">
        <v>902</v>
      </c>
      <c r="E3389" s="536">
        <v>201506</v>
      </c>
      <c r="F3389" s="537">
        <v>9742.89</v>
      </c>
      <c r="G3389" s="535">
        <v>4</v>
      </c>
      <c r="H3389" s="538">
        <v>3.1250000000000002E-3</v>
      </c>
      <c r="I3389" s="537">
        <v>121.79</v>
      </c>
      <c r="J3389" s="537">
        <v>365.36</v>
      </c>
    </row>
    <row r="3390" spans="1:10" s="519" customFormat="1">
      <c r="A3390" s="535" t="s">
        <v>355</v>
      </c>
      <c r="B3390" s="536" t="s">
        <v>384</v>
      </c>
      <c r="C3390" s="536"/>
      <c r="D3390" s="535" t="s">
        <v>385</v>
      </c>
      <c r="E3390" s="536">
        <v>201503</v>
      </c>
      <c r="F3390" s="537">
        <v>-125.8</v>
      </c>
      <c r="G3390" s="535">
        <v>7</v>
      </c>
      <c r="H3390" s="538">
        <v>3.1250000000000002E-3</v>
      </c>
      <c r="I3390" s="537">
        <v>-2.75</v>
      </c>
      <c r="J3390" s="537">
        <v>-4.72</v>
      </c>
    </row>
    <row r="3391" spans="1:10" s="519" customFormat="1">
      <c r="A3391" s="535" t="s">
        <v>355</v>
      </c>
      <c r="B3391" s="536" t="s">
        <v>384</v>
      </c>
      <c r="C3391" s="536"/>
      <c r="D3391" s="535" t="s">
        <v>385</v>
      </c>
      <c r="E3391" s="536">
        <v>201504</v>
      </c>
      <c r="F3391" s="537">
        <v>-149.07</v>
      </c>
      <c r="G3391" s="535">
        <v>6</v>
      </c>
      <c r="H3391" s="538">
        <v>3.1250000000000002E-3</v>
      </c>
      <c r="I3391" s="537">
        <v>-2.8</v>
      </c>
      <c r="J3391" s="537">
        <v>-5.59</v>
      </c>
    </row>
    <row r="3392" spans="1:10" s="519" customFormat="1">
      <c r="A3392" s="535" t="s">
        <v>355</v>
      </c>
      <c r="B3392" s="536" t="s">
        <v>384</v>
      </c>
      <c r="C3392" s="536"/>
      <c r="D3392" s="535" t="s">
        <v>385</v>
      </c>
      <c r="E3392" s="536">
        <v>201505</v>
      </c>
      <c r="F3392" s="537">
        <v>-8801.66</v>
      </c>
      <c r="G3392" s="535">
        <v>5</v>
      </c>
      <c r="H3392" s="538">
        <v>3.1250000000000002E-3</v>
      </c>
      <c r="I3392" s="537">
        <v>-137.53</v>
      </c>
      <c r="J3392" s="537">
        <v>-330.06</v>
      </c>
    </row>
    <row r="3393" spans="1:10" s="519" customFormat="1">
      <c r="A3393" s="535" t="s">
        <v>355</v>
      </c>
      <c r="B3393" s="536" t="s">
        <v>384</v>
      </c>
      <c r="C3393" s="536"/>
      <c r="D3393" s="535" t="s">
        <v>385</v>
      </c>
      <c r="E3393" s="536">
        <v>201506</v>
      </c>
      <c r="F3393" s="537">
        <v>-680.99</v>
      </c>
      <c r="G3393" s="535">
        <v>4</v>
      </c>
      <c r="H3393" s="538">
        <v>3.1250000000000002E-3</v>
      </c>
      <c r="I3393" s="537">
        <v>-8.51</v>
      </c>
      <c r="J3393" s="537">
        <v>-25.54</v>
      </c>
    </row>
    <row r="3394" spans="1:10" s="519" customFormat="1">
      <c r="A3394" s="535" t="s">
        <v>355</v>
      </c>
      <c r="B3394" s="536" t="s">
        <v>386</v>
      </c>
      <c r="C3394" s="536"/>
      <c r="D3394" s="535" t="s">
        <v>387</v>
      </c>
      <c r="E3394" s="536">
        <v>201503</v>
      </c>
      <c r="F3394" s="537">
        <v>-4922.03</v>
      </c>
      <c r="G3394" s="535">
        <v>7</v>
      </c>
      <c r="H3394" s="538">
        <v>3.1250000000000002E-3</v>
      </c>
      <c r="I3394" s="537">
        <v>-107.67</v>
      </c>
      <c r="J3394" s="537">
        <v>-184.58</v>
      </c>
    </row>
    <row r="3395" spans="1:10" s="519" customFormat="1">
      <c r="A3395" s="535" t="s">
        <v>355</v>
      </c>
      <c r="B3395" s="536" t="s">
        <v>386</v>
      </c>
      <c r="C3395" s="536"/>
      <c r="D3395" s="535" t="s">
        <v>387</v>
      </c>
      <c r="E3395" s="536">
        <v>201504</v>
      </c>
      <c r="F3395" s="537">
        <v>-13410.76</v>
      </c>
      <c r="G3395" s="535">
        <v>6</v>
      </c>
      <c r="H3395" s="538">
        <v>3.1250000000000002E-3</v>
      </c>
      <c r="I3395" s="537">
        <v>-251.45</v>
      </c>
      <c r="J3395" s="537">
        <v>-502.9</v>
      </c>
    </row>
    <row r="3396" spans="1:10" s="519" customFormat="1">
      <c r="A3396" s="535" t="s">
        <v>355</v>
      </c>
      <c r="B3396" s="536" t="s">
        <v>386</v>
      </c>
      <c r="C3396" s="536"/>
      <c r="D3396" s="535" t="s">
        <v>387</v>
      </c>
      <c r="E3396" s="536">
        <v>201505</v>
      </c>
      <c r="F3396" s="537">
        <v>-6391.03</v>
      </c>
      <c r="G3396" s="535">
        <v>5</v>
      </c>
      <c r="H3396" s="538">
        <v>3.1250000000000002E-3</v>
      </c>
      <c r="I3396" s="537">
        <v>-99.86</v>
      </c>
      <c r="J3396" s="537">
        <v>-239.66</v>
      </c>
    </row>
    <row r="3397" spans="1:10" s="519" customFormat="1">
      <c r="A3397" s="535" t="s">
        <v>355</v>
      </c>
      <c r="B3397" s="536" t="s">
        <v>386</v>
      </c>
      <c r="C3397" s="536"/>
      <c r="D3397" s="535" t="s">
        <v>387</v>
      </c>
      <c r="E3397" s="536">
        <v>201506</v>
      </c>
      <c r="F3397" s="537">
        <v>-2317.4699999999998</v>
      </c>
      <c r="G3397" s="535">
        <v>4</v>
      </c>
      <c r="H3397" s="538">
        <v>3.1250000000000002E-3</v>
      </c>
      <c r="I3397" s="537">
        <v>-28.97</v>
      </c>
      <c r="J3397" s="537">
        <v>-86.91</v>
      </c>
    </row>
    <row r="3398" spans="1:10" s="519" customFormat="1">
      <c r="A3398" s="535" t="s">
        <v>355</v>
      </c>
      <c r="B3398" s="536" t="s">
        <v>388</v>
      </c>
      <c r="C3398" s="536"/>
      <c r="D3398" s="535" t="s">
        <v>389</v>
      </c>
      <c r="E3398" s="536">
        <v>201503</v>
      </c>
      <c r="F3398" s="537">
        <v>157436.68</v>
      </c>
      <c r="G3398" s="535">
        <v>7</v>
      </c>
      <c r="H3398" s="538">
        <v>3.1250000000000002E-3</v>
      </c>
      <c r="I3398" s="537">
        <v>3443.93</v>
      </c>
      <c r="J3398" s="537">
        <v>5903.88</v>
      </c>
    </row>
    <row r="3399" spans="1:10" s="519" customFormat="1">
      <c r="A3399" s="535" t="s">
        <v>355</v>
      </c>
      <c r="B3399" s="536" t="s">
        <v>388</v>
      </c>
      <c r="C3399" s="536"/>
      <c r="D3399" s="535" t="s">
        <v>389</v>
      </c>
      <c r="E3399" s="536">
        <v>201504</v>
      </c>
      <c r="F3399" s="537">
        <v>74405.08</v>
      </c>
      <c r="G3399" s="535">
        <v>6</v>
      </c>
      <c r="H3399" s="538">
        <v>3.1250000000000002E-3</v>
      </c>
      <c r="I3399" s="537">
        <v>1395.1</v>
      </c>
      <c r="J3399" s="537">
        <v>2790.19</v>
      </c>
    </row>
    <row r="3400" spans="1:10" s="519" customFormat="1">
      <c r="A3400" s="535" t="s">
        <v>355</v>
      </c>
      <c r="B3400" s="536" t="s">
        <v>388</v>
      </c>
      <c r="C3400" s="536"/>
      <c r="D3400" s="535" t="s">
        <v>389</v>
      </c>
      <c r="E3400" s="536">
        <v>201505</v>
      </c>
      <c r="F3400" s="537">
        <v>26034.26</v>
      </c>
      <c r="G3400" s="535">
        <v>5</v>
      </c>
      <c r="H3400" s="538">
        <v>3.1250000000000002E-3</v>
      </c>
      <c r="I3400" s="537">
        <v>406.79</v>
      </c>
      <c r="J3400" s="537">
        <v>976.28</v>
      </c>
    </row>
    <row r="3401" spans="1:10" s="519" customFormat="1">
      <c r="A3401" s="535" t="s">
        <v>355</v>
      </c>
      <c r="B3401" s="536" t="s">
        <v>388</v>
      </c>
      <c r="C3401" s="536"/>
      <c r="D3401" s="535" t="s">
        <v>389</v>
      </c>
      <c r="E3401" s="536">
        <v>201506</v>
      </c>
      <c r="F3401" s="537">
        <v>38196.720000000001</v>
      </c>
      <c r="G3401" s="535">
        <v>4</v>
      </c>
      <c r="H3401" s="538">
        <v>3.1250000000000002E-3</v>
      </c>
      <c r="I3401" s="537">
        <v>477.46</v>
      </c>
      <c r="J3401" s="537">
        <v>1432.38</v>
      </c>
    </row>
    <row r="3402" spans="1:10" s="519" customFormat="1">
      <c r="A3402" s="535" t="s">
        <v>355</v>
      </c>
      <c r="B3402" s="536" t="s">
        <v>390</v>
      </c>
      <c r="C3402" s="536"/>
      <c r="D3402" s="535" t="s">
        <v>391</v>
      </c>
      <c r="E3402" s="536">
        <v>201503</v>
      </c>
      <c r="F3402" s="537">
        <v>13660.88</v>
      </c>
      <c r="G3402" s="535">
        <v>7</v>
      </c>
      <c r="H3402" s="538">
        <v>3.1250000000000002E-3</v>
      </c>
      <c r="I3402" s="537">
        <v>298.83</v>
      </c>
      <c r="J3402" s="537">
        <v>512.28</v>
      </c>
    </row>
    <row r="3403" spans="1:10" s="519" customFormat="1">
      <c r="A3403" s="535" t="s">
        <v>355</v>
      </c>
      <c r="B3403" s="536" t="s">
        <v>390</v>
      </c>
      <c r="C3403" s="536"/>
      <c r="D3403" s="535" t="s">
        <v>391</v>
      </c>
      <c r="E3403" s="536">
        <v>201504</v>
      </c>
      <c r="F3403" s="537">
        <v>11494.1</v>
      </c>
      <c r="G3403" s="535">
        <v>6</v>
      </c>
      <c r="H3403" s="538">
        <v>3.1250000000000002E-3</v>
      </c>
      <c r="I3403" s="537">
        <v>215.51</v>
      </c>
      <c r="J3403" s="537">
        <v>431.03</v>
      </c>
    </row>
    <row r="3404" spans="1:10" s="519" customFormat="1">
      <c r="A3404" s="535" t="s">
        <v>355</v>
      </c>
      <c r="B3404" s="536" t="s">
        <v>390</v>
      </c>
      <c r="C3404" s="536"/>
      <c r="D3404" s="535" t="s">
        <v>391</v>
      </c>
      <c r="E3404" s="536">
        <v>201505</v>
      </c>
      <c r="F3404" s="537">
        <v>2173.44</v>
      </c>
      <c r="G3404" s="535">
        <v>5</v>
      </c>
      <c r="H3404" s="538">
        <v>3.1250000000000002E-3</v>
      </c>
      <c r="I3404" s="537">
        <v>33.96</v>
      </c>
      <c r="J3404" s="537">
        <v>81.5</v>
      </c>
    </row>
    <row r="3405" spans="1:10" s="519" customFormat="1">
      <c r="A3405" s="535" t="s">
        <v>355</v>
      </c>
      <c r="B3405" s="536" t="s">
        <v>390</v>
      </c>
      <c r="C3405" s="536"/>
      <c r="D3405" s="535" t="s">
        <v>391</v>
      </c>
      <c r="E3405" s="536">
        <v>201506</v>
      </c>
      <c r="F3405" s="537">
        <v>2807.54</v>
      </c>
      <c r="G3405" s="535">
        <v>4</v>
      </c>
      <c r="H3405" s="538">
        <v>3.1250000000000002E-3</v>
      </c>
      <c r="I3405" s="537">
        <v>35.090000000000003</v>
      </c>
      <c r="J3405" s="537">
        <v>105.28</v>
      </c>
    </row>
    <row r="3406" spans="1:10" s="519" customFormat="1">
      <c r="A3406" s="535" t="s">
        <v>355</v>
      </c>
      <c r="B3406" s="536" t="s">
        <v>392</v>
      </c>
      <c r="C3406" s="536"/>
      <c r="D3406" s="535" t="s">
        <v>393</v>
      </c>
      <c r="E3406" s="536">
        <v>201503</v>
      </c>
      <c r="F3406" s="537">
        <v>401.36</v>
      </c>
      <c r="G3406" s="535">
        <v>7</v>
      </c>
      <c r="H3406" s="538">
        <v>3.1250000000000002E-3</v>
      </c>
      <c r="I3406" s="537">
        <v>8.7799999999999994</v>
      </c>
      <c r="J3406" s="537">
        <v>15.05</v>
      </c>
    </row>
    <row r="3407" spans="1:10" s="519" customFormat="1">
      <c r="A3407" s="535" t="s">
        <v>355</v>
      </c>
      <c r="B3407" s="536" t="s">
        <v>392</v>
      </c>
      <c r="C3407" s="536"/>
      <c r="D3407" s="535" t="s">
        <v>393</v>
      </c>
      <c r="E3407" s="536">
        <v>201504</v>
      </c>
      <c r="F3407" s="537">
        <v>-1376.3</v>
      </c>
      <c r="G3407" s="535">
        <v>6</v>
      </c>
      <c r="H3407" s="538">
        <v>3.1250000000000002E-3</v>
      </c>
      <c r="I3407" s="537">
        <v>-25.81</v>
      </c>
      <c r="J3407" s="537">
        <v>-51.61</v>
      </c>
    </row>
    <row r="3408" spans="1:10" s="519" customFormat="1">
      <c r="A3408" s="535" t="s">
        <v>355</v>
      </c>
      <c r="B3408" s="536" t="s">
        <v>392</v>
      </c>
      <c r="C3408" s="536"/>
      <c r="D3408" s="535" t="s">
        <v>393</v>
      </c>
      <c r="E3408" s="536">
        <v>201505</v>
      </c>
      <c r="F3408" s="537">
        <v>-7.52</v>
      </c>
      <c r="G3408" s="535">
        <v>5</v>
      </c>
      <c r="H3408" s="538">
        <v>3.1250000000000002E-3</v>
      </c>
      <c r="I3408" s="537">
        <v>-0.12</v>
      </c>
      <c r="J3408" s="537">
        <v>-0.28000000000000003</v>
      </c>
    </row>
    <row r="3409" spans="1:10" s="519" customFormat="1">
      <c r="A3409" s="535" t="s">
        <v>355</v>
      </c>
      <c r="B3409" s="536" t="s">
        <v>392</v>
      </c>
      <c r="C3409" s="536"/>
      <c r="D3409" s="535" t="s">
        <v>393</v>
      </c>
      <c r="E3409" s="536">
        <v>201506</v>
      </c>
      <c r="F3409" s="537">
        <v>-529.73</v>
      </c>
      <c r="G3409" s="535">
        <v>4</v>
      </c>
      <c r="H3409" s="538">
        <v>3.1250000000000002E-3</v>
      </c>
      <c r="I3409" s="537">
        <v>-6.62</v>
      </c>
      <c r="J3409" s="537">
        <v>-19.86</v>
      </c>
    </row>
    <row r="3410" spans="1:10" s="519" customFormat="1">
      <c r="A3410" s="535" t="s">
        <v>355</v>
      </c>
      <c r="B3410" s="536" t="s">
        <v>394</v>
      </c>
      <c r="C3410" s="536"/>
      <c r="D3410" s="535" t="s">
        <v>395</v>
      </c>
      <c r="E3410" s="536">
        <v>201503</v>
      </c>
      <c r="F3410" s="537">
        <v>164.46</v>
      </c>
      <c r="G3410" s="535">
        <v>7</v>
      </c>
      <c r="H3410" s="538">
        <v>3.1250000000000002E-3</v>
      </c>
      <c r="I3410" s="537">
        <v>3.6</v>
      </c>
      <c r="J3410" s="537">
        <v>6.17</v>
      </c>
    </row>
    <row r="3411" spans="1:10" s="519" customFormat="1">
      <c r="A3411" s="535" t="s">
        <v>355</v>
      </c>
      <c r="B3411" s="536" t="s">
        <v>394</v>
      </c>
      <c r="C3411" s="536"/>
      <c r="D3411" s="535" t="s">
        <v>395</v>
      </c>
      <c r="E3411" s="536">
        <v>201504</v>
      </c>
      <c r="F3411" s="537">
        <v>-611.58000000000004</v>
      </c>
      <c r="G3411" s="535">
        <v>6</v>
      </c>
      <c r="H3411" s="538">
        <v>3.1250000000000002E-3</v>
      </c>
      <c r="I3411" s="537">
        <v>-11.47</v>
      </c>
      <c r="J3411" s="537">
        <v>-22.93</v>
      </c>
    </row>
    <row r="3412" spans="1:10" s="519" customFormat="1">
      <c r="A3412" s="535" t="s">
        <v>355</v>
      </c>
      <c r="B3412" s="536" t="s">
        <v>394</v>
      </c>
      <c r="C3412" s="536"/>
      <c r="D3412" s="535" t="s">
        <v>395</v>
      </c>
      <c r="E3412" s="536">
        <v>201505</v>
      </c>
      <c r="F3412" s="537">
        <v>-10.41</v>
      </c>
      <c r="G3412" s="535">
        <v>5</v>
      </c>
      <c r="H3412" s="538">
        <v>3.1250000000000002E-3</v>
      </c>
      <c r="I3412" s="537">
        <v>-0.16</v>
      </c>
      <c r="J3412" s="537">
        <v>-0.39</v>
      </c>
    </row>
    <row r="3413" spans="1:10" s="519" customFormat="1">
      <c r="A3413" s="535" t="s">
        <v>355</v>
      </c>
      <c r="B3413" s="536" t="s">
        <v>394</v>
      </c>
      <c r="C3413" s="536"/>
      <c r="D3413" s="535" t="s">
        <v>395</v>
      </c>
      <c r="E3413" s="536">
        <v>201506</v>
      </c>
      <c r="F3413" s="537">
        <v>26.98</v>
      </c>
      <c r="G3413" s="535">
        <v>4</v>
      </c>
      <c r="H3413" s="538">
        <v>3.1250000000000002E-3</v>
      </c>
      <c r="I3413" s="537">
        <v>0.34</v>
      </c>
      <c r="J3413" s="537">
        <v>1.01</v>
      </c>
    </row>
    <row r="3414" spans="1:10" s="519" customFormat="1">
      <c r="A3414" s="535" t="s">
        <v>355</v>
      </c>
      <c r="B3414" s="536" t="s">
        <v>396</v>
      </c>
      <c r="C3414" s="536"/>
      <c r="D3414" s="535" t="s">
        <v>397</v>
      </c>
      <c r="E3414" s="536">
        <v>201503</v>
      </c>
      <c r="F3414" s="537">
        <v>-0.75</v>
      </c>
      <c r="G3414" s="535">
        <v>7</v>
      </c>
      <c r="H3414" s="538">
        <v>3.1250000000000002E-3</v>
      </c>
      <c r="I3414" s="537">
        <v>-0.02</v>
      </c>
      <c r="J3414" s="537">
        <v>-0.03</v>
      </c>
    </row>
    <row r="3415" spans="1:10" s="519" customFormat="1">
      <c r="A3415" s="535" t="s">
        <v>355</v>
      </c>
      <c r="B3415" s="536" t="s">
        <v>396</v>
      </c>
      <c r="C3415" s="536"/>
      <c r="D3415" s="535" t="s">
        <v>397</v>
      </c>
      <c r="E3415" s="536">
        <v>201504</v>
      </c>
      <c r="F3415" s="537">
        <v>1.84</v>
      </c>
      <c r="G3415" s="535">
        <v>6</v>
      </c>
      <c r="H3415" s="538">
        <v>3.1250000000000002E-3</v>
      </c>
      <c r="I3415" s="537">
        <v>0.03</v>
      </c>
      <c r="J3415" s="537">
        <v>7.0000000000000007E-2</v>
      </c>
    </row>
    <row r="3416" spans="1:10" s="519" customFormat="1">
      <c r="A3416" s="535" t="s">
        <v>355</v>
      </c>
      <c r="B3416" s="536" t="s">
        <v>396</v>
      </c>
      <c r="C3416" s="536"/>
      <c r="D3416" s="535" t="s">
        <v>397</v>
      </c>
      <c r="E3416" s="536">
        <v>201505</v>
      </c>
      <c r="F3416" s="537">
        <v>0.03</v>
      </c>
      <c r="G3416" s="535">
        <v>5</v>
      </c>
      <c r="H3416" s="538">
        <v>3.1250000000000002E-3</v>
      </c>
      <c r="I3416" s="537">
        <v>0</v>
      </c>
      <c r="J3416" s="537">
        <v>0</v>
      </c>
    </row>
    <row r="3417" spans="1:10" s="519" customFormat="1">
      <c r="A3417" s="535" t="s">
        <v>355</v>
      </c>
      <c r="B3417" s="536" t="s">
        <v>396</v>
      </c>
      <c r="C3417" s="536"/>
      <c r="D3417" s="535" t="s">
        <v>397</v>
      </c>
      <c r="E3417" s="536">
        <v>201506</v>
      </c>
      <c r="F3417" s="537">
        <v>0.18</v>
      </c>
      <c r="G3417" s="535">
        <v>4</v>
      </c>
      <c r="H3417" s="538">
        <v>3.1250000000000002E-3</v>
      </c>
      <c r="I3417" s="537">
        <v>0</v>
      </c>
      <c r="J3417" s="537">
        <v>0.01</v>
      </c>
    </row>
    <row r="3418" spans="1:10" s="519" customFormat="1">
      <c r="A3418" s="535" t="s">
        <v>355</v>
      </c>
      <c r="B3418" s="536" t="s">
        <v>398</v>
      </c>
      <c r="C3418" s="536"/>
      <c r="D3418" s="535" t="s">
        <v>399</v>
      </c>
      <c r="E3418" s="536">
        <v>201503</v>
      </c>
      <c r="F3418" s="537">
        <v>44708.55</v>
      </c>
      <c r="G3418" s="535">
        <v>7</v>
      </c>
      <c r="H3418" s="538">
        <v>3.1250000000000002E-3</v>
      </c>
      <c r="I3418" s="537">
        <v>978</v>
      </c>
      <c r="J3418" s="537">
        <v>1676.57</v>
      </c>
    </row>
    <row r="3419" spans="1:10" s="519" customFormat="1">
      <c r="A3419" s="535" t="s">
        <v>355</v>
      </c>
      <c r="B3419" s="536" t="s">
        <v>398</v>
      </c>
      <c r="C3419" s="536"/>
      <c r="D3419" s="535" t="s">
        <v>399</v>
      </c>
      <c r="E3419" s="536">
        <v>201504</v>
      </c>
      <c r="F3419" s="537">
        <v>295133.34999999998</v>
      </c>
      <c r="G3419" s="535">
        <v>6</v>
      </c>
      <c r="H3419" s="538">
        <v>3.1250000000000002E-3</v>
      </c>
      <c r="I3419" s="537">
        <v>5533.75</v>
      </c>
      <c r="J3419" s="537">
        <v>11067.5</v>
      </c>
    </row>
    <row r="3420" spans="1:10" s="519" customFormat="1">
      <c r="A3420" s="535" t="s">
        <v>355</v>
      </c>
      <c r="B3420" s="536" t="s">
        <v>398</v>
      </c>
      <c r="C3420" s="536"/>
      <c r="D3420" s="535" t="s">
        <v>399</v>
      </c>
      <c r="E3420" s="536">
        <v>201505</v>
      </c>
      <c r="F3420" s="537">
        <v>223614.93</v>
      </c>
      <c r="G3420" s="535">
        <v>5</v>
      </c>
      <c r="H3420" s="538">
        <v>3.1250000000000002E-3</v>
      </c>
      <c r="I3420" s="537">
        <v>3493.98</v>
      </c>
      <c r="J3420" s="537">
        <v>8385.56</v>
      </c>
    </row>
    <row r="3421" spans="1:10" s="519" customFormat="1">
      <c r="A3421" s="535" t="s">
        <v>355</v>
      </c>
      <c r="B3421" s="536" t="s">
        <v>398</v>
      </c>
      <c r="C3421" s="536"/>
      <c r="D3421" s="535" t="s">
        <v>399</v>
      </c>
      <c r="E3421" s="536">
        <v>201506</v>
      </c>
      <c r="F3421" s="537">
        <v>161477.07</v>
      </c>
      <c r="G3421" s="535">
        <v>4</v>
      </c>
      <c r="H3421" s="538">
        <v>3.1250000000000002E-3</v>
      </c>
      <c r="I3421" s="537">
        <v>2018.46</v>
      </c>
      <c r="J3421" s="537">
        <v>6055.39</v>
      </c>
    </row>
    <row r="3422" spans="1:10" s="519" customFormat="1">
      <c r="A3422" s="535" t="s">
        <v>355</v>
      </c>
      <c r="B3422" s="536" t="s">
        <v>400</v>
      </c>
      <c r="C3422" s="536"/>
      <c r="D3422" s="535" t="s">
        <v>401</v>
      </c>
      <c r="E3422" s="536">
        <v>201503</v>
      </c>
      <c r="F3422" s="537">
        <v>250953.62</v>
      </c>
      <c r="G3422" s="535">
        <v>7</v>
      </c>
      <c r="H3422" s="538">
        <v>3.1250000000000002E-3</v>
      </c>
      <c r="I3422" s="537">
        <v>5489.61</v>
      </c>
      <c r="J3422" s="537">
        <v>9410.76</v>
      </c>
    </row>
    <row r="3423" spans="1:10" s="519" customFormat="1">
      <c r="A3423" s="535" t="s">
        <v>355</v>
      </c>
      <c r="B3423" s="536" t="s">
        <v>400</v>
      </c>
      <c r="C3423" s="536"/>
      <c r="D3423" s="535" t="s">
        <v>401</v>
      </c>
      <c r="E3423" s="536">
        <v>201504</v>
      </c>
      <c r="F3423" s="537">
        <v>168154.05</v>
      </c>
      <c r="G3423" s="535">
        <v>6</v>
      </c>
      <c r="H3423" s="538">
        <v>3.1250000000000002E-3</v>
      </c>
      <c r="I3423" s="537">
        <v>3152.89</v>
      </c>
      <c r="J3423" s="537">
        <v>6305.78</v>
      </c>
    </row>
    <row r="3424" spans="1:10" s="519" customFormat="1">
      <c r="A3424" s="535" t="s">
        <v>355</v>
      </c>
      <c r="B3424" s="536" t="s">
        <v>400</v>
      </c>
      <c r="C3424" s="536"/>
      <c r="D3424" s="535" t="s">
        <v>401</v>
      </c>
      <c r="E3424" s="536">
        <v>201505</v>
      </c>
      <c r="F3424" s="537">
        <v>193509.46</v>
      </c>
      <c r="G3424" s="535">
        <v>5</v>
      </c>
      <c r="H3424" s="538">
        <v>3.1250000000000002E-3</v>
      </c>
      <c r="I3424" s="537">
        <v>3023.59</v>
      </c>
      <c r="J3424" s="537">
        <v>7256.6</v>
      </c>
    </row>
    <row r="3425" spans="1:10" s="519" customFormat="1">
      <c r="A3425" s="535" t="s">
        <v>355</v>
      </c>
      <c r="B3425" s="536" t="s">
        <v>400</v>
      </c>
      <c r="C3425" s="536"/>
      <c r="D3425" s="535" t="s">
        <v>401</v>
      </c>
      <c r="E3425" s="536">
        <v>201506</v>
      </c>
      <c r="F3425" s="537">
        <v>140752.01</v>
      </c>
      <c r="G3425" s="535">
        <v>4</v>
      </c>
      <c r="H3425" s="538">
        <v>3.1250000000000002E-3</v>
      </c>
      <c r="I3425" s="537">
        <v>1759.4</v>
      </c>
      <c r="J3425" s="537">
        <v>5278.2</v>
      </c>
    </row>
    <row r="3426" spans="1:10" s="519" customFormat="1">
      <c r="A3426" s="535" t="s">
        <v>355</v>
      </c>
      <c r="B3426" s="536" t="s">
        <v>402</v>
      </c>
      <c r="C3426" s="536"/>
      <c r="D3426" s="535" t="s">
        <v>403</v>
      </c>
      <c r="E3426" s="536">
        <v>201503</v>
      </c>
      <c r="F3426" s="537">
        <v>31439.73</v>
      </c>
      <c r="G3426" s="535">
        <v>7</v>
      </c>
      <c r="H3426" s="538">
        <v>3.1250000000000002E-3</v>
      </c>
      <c r="I3426" s="537">
        <v>687.74</v>
      </c>
      <c r="J3426" s="537">
        <v>1178.99</v>
      </c>
    </row>
    <row r="3427" spans="1:10" s="519" customFormat="1">
      <c r="A3427" s="535" t="s">
        <v>355</v>
      </c>
      <c r="B3427" s="536" t="s">
        <v>402</v>
      </c>
      <c r="C3427" s="536"/>
      <c r="D3427" s="535" t="s">
        <v>403</v>
      </c>
      <c r="E3427" s="536">
        <v>201504</v>
      </c>
      <c r="F3427" s="537">
        <v>-15291.21</v>
      </c>
      <c r="G3427" s="535">
        <v>6</v>
      </c>
      <c r="H3427" s="538">
        <v>3.1250000000000002E-3</v>
      </c>
      <c r="I3427" s="537">
        <v>-286.70999999999998</v>
      </c>
      <c r="J3427" s="537">
        <v>-573.41999999999996</v>
      </c>
    </row>
    <row r="3428" spans="1:10" s="519" customFormat="1">
      <c r="A3428" s="535" t="s">
        <v>355</v>
      </c>
      <c r="B3428" s="536" t="s">
        <v>402</v>
      </c>
      <c r="C3428" s="536"/>
      <c r="D3428" s="535" t="s">
        <v>403</v>
      </c>
      <c r="E3428" s="536">
        <v>201505</v>
      </c>
      <c r="F3428" s="537">
        <v>18786.7</v>
      </c>
      <c r="G3428" s="535">
        <v>5</v>
      </c>
      <c r="H3428" s="538">
        <v>3.1250000000000002E-3</v>
      </c>
      <c r="I3428" s="537">
        <v>293.54000000000002</v>
      </c>
      <c r="J3428" s="537">
        <v>704.5</v>
      </c>
    </row>
    <row r="3429" spans="1:10" s="519" customFormat="1">
      <c r="A3429" s="535" t="s">
        <v>355</v>
      </c>
      <c r="B3429" s="536" t="s">
        <v>402</v>
      </c>
      <c r="C3429" s="536"/>
      <c r="D3429" s="535" t="s">
        <v>403</v>
      </c>
      <c r="E3429" s="536">
        <v>201506</v>
      </c>
      <c r="F3429" s="537">
        <v>19345.84</v>
      </c>
      <c r="G3429" s="535">
        <v>4</v>
      </c>
      <c r="H3429" s="538">
        <v>3.1250000000000002E-3</v>
      </c>
      <c r="I3429" s="537">
        <v>241.82</v>
      </c>
      <c r="J3429" s="537">
        <v>725.47</v>
      </c>
    </row>
    <row r="3430" spans="1:10" s="519" customFormat="1">
      <c r="A3430" s="535" t="s">
        <v>355</v>
      </c>
      <c r="B3430" s="536" t="s">
        <v>404</v>
      </c>
      <c r="C3430" s="536"/>
      <c r="D3430" s="535" t="s">
        <v>405</v>
      </c>
      <c r="E3430" s="536">
        <v>201503</v>
      </c>
      <c r="F3430" s="537">
        <v>47332.85</v>
      </c>
      <c r="G3430" s="535">
        <v>7</v>
      </c>
      <c r="H3430" s="538">
        <v>3.1250000000000002E-3</v>
      </c>
      <c r="I3430" s="537">
        <v>1035.4100000000001</v>
      </c>
      <c r="J3430" s="537">
        <v>1774.98</v>
      </c>
    </row>
    <row r="3431" spans="1:10" s="519" customFormat="1">
      <c r="A3431" s="535" t="s">
        <v>355</v>
      </c>
      <c r="B3431" s="536" t="s">
        <v>404</v>
      </c>
      <c r="C3431" s="536"/>
      <c r="D3431" s="535" t="s">
        <v>405</v>
      </c>
      <c r="E3431" s="536">
        <v>201504</v>
      </c>
      <c r="F3431" s="537">
        <v>-10273.84</v>
      </c>
      <c r="G3431" s="535">
        <v>6</v>
      </c>
      <c r="H3431" s="538">
        <v>3.1250000000000002E-3</v>
      </c>
      <c r="I3431" s="537">
        <v>-192.63</v>
      </c>
      <c r="J3431" s="537">
        <v>-385.27</v>
      </c>
    </row>
    <row r="3432" spans="1:10" s="519" customFormat="1">
      <c r="A3432" s="535" t="s">
        <v>355</v>
      </c>
      <c r="B3432" s="536" t="s">
        <v>404</v>
      </c>
      <c r="C3432" s="536"/>
      <c r="D3432" s="535" t="s">
        <v>405</v>
      </c>
      <c r="E3432" s="536">
        <v>201505</v>
      </c>
      <c r="F3432" s="537">
        <v>-266.17</v>
      </c>
      <c r="G3432" s="535">
        <v>5</v>
      </c>
      <c r="H3432" s="538">
        <v>3.1250000000000002E-3</v>
      </c>
      <c r="I3432" s="537">
        <v>-4.16</v>
      </c>
      <c r="J3432" s="537">
        <v>-9.98</v>
      </c>
    </row>
    <row r="3433" spans="1:10" s="519" customFormat="1">
      <c r="A3433" s="535" t="s">
        <v>355</v>
      </c>
      <c r="B3433" s="536" t="s">
        <v>404</v>
      </c>
      <c r="C3433" s="536"/>
      <c r="D3433" s="535" t="s">
        <v>405</v>
      </c>
      <c r="E3433" s="536">
        <v>201506</v>
      </c>
      <c r="F3433" s="537">
        <v>10824.51</v>
      </c>
      <c r="G3433" s="535">
        <v>4</v>
      </c>
      <c r="H3433" s="538">
        <v>3.1250000000000002E-3</v>
      </c>
      <c r="I3433" s="537">
        <v>135.31</v>
      </c>
      <c r="J3433" s="537">
        <v>405.92</v>
      </c>
    </row>
    <row r="3434" spans="1:10" s="519" customFormat="1">
      <c r="A3434" s="535" t="s">
        <v>355</v>
      </c>
      <c r="B3434" s="536" t="s">
        <v>406</v>
      </c>
      <c r="C3434" s="536"/>
      <c r="D3434" s="535" t="s">
        <v>407</v>
      </c>
      <c r="E3434" s="536">
        <v>201503</v>
      </c>
      <c r="F3434" s="537">
        <v>-20666.88</v>
      </c>
      <c r="G3434" s="535">
        <v>7</v>
      </c>
      <c r="H3434" s="538">
        <v>3.1250000000000002E-3</v>
      </c>
      <c r="I3434" s="537">
        <v>-452.09</v>
      </c>
      <c r="J3434" s="537">
        <v>-775.01</v>
      </c>
    </row>
    <row r="3435" spans="1:10" s="519" customFormat="1">
      <c r="A3435" s="535" t="s">
        <v>355</v>
      </c>
      <c r="B3435" s="536" t="s">
        <v>406</v>
      </c>
      <c r="C3435" s="536"/>
      <c r="D3435" s="535" t="s">
        <v>407</v>
      </c>
      <c r="E3435" s="536">
        <v>201504</v>
      </c>
      <c r="F3435" s="537">
        <v>-15646.46</v>
      </c>
      <c r="G3435" s="535">
        <v>6</v>
      </c>
      <c r="H3435" s="538">
        <v>3.1250000000000002E-3</v>
      </c>
      <c r="I3435" s="537">
        <v>-293.37</v>
      </c>
      <c r="J3435" s="537">
        <v>-586.74</v>
      </c>
    </row>
    <row r="3436" spans="1:10" s="519" customFormat="1">
      <c r="A3436" s="535" t="s">
        <v>355</v>
      </c>
      <c r="B3436" s="536" t="s">
        <v>406</v>
      </c>
      <c r="C3436" s="536"/>
      <c r="D3436" s="535" t="s">
        <v>407</v>
      </c>
      <c r="E3436" s="536">
        <v>201505</v>
      </c>
      <c r="F3436" s="537">
        <v>-8637.08</v>
      </c>
      <c r="G3436" s="535">
        <v>5</v>
      </c>
      <c r="H3436" s="538">
        <v>3.1250000000000002E-3</v>
      </c>
      <c r="I3436" s="537">
        <v>-134.94999999999999</v>
      </c>
      <c r="J3436" s="537">
        <v>-323.89</v>
      </c>
    </row>
    <row r="3437" spans="1:10" s="519" customFormat="1">
      <c r="A3437" s="535" t="s">
        <v>355</v>
      </c>
      <c r="B3437" s="536" t="s">
        <v>406</v>
      </c>
      <c r="C3437" s="536"/>
      <c r="D3437" s="535" t="s">
        <v>407</v>
      </c>
      <c r="E3437" s="536">
        <v>201506</v>
      </c>
      <c r="F3437" s="537">
        <v>-6274.24</v>
      </c>
      <c r="G3437" s="535">
        <v>4</v>
      </c>
      <c r="H3437" s="538">
        <v>3.1250000000000002E-3</v>
      </c>
      <c r="I3437" s="537">
        <v>-78.430000000000007</v>
      </c>
      <c r="J3437" s="537">
        <v>-235.28</v>
      </c>
    </row>
    <row r="3438" spans="1:10" s="519" customFormat="1">
      <c r="A3438" s="535" t="s">
        <v>355</v>
      </c>
      <c r="B3438" s="536" t="s">
        <v>408</v>
      </c>
      <c r="C3438" s="536"/>
      <c r="D3438" s="535" t="s">
        <v>409</v>
      </c>
      <c r="E3438" s="536">
        <v>201503</v>
      </c>
      <c r="F3438" s="537">
        <v>-29625.16</v>
      </c>
      <c r="G3438" s="535">
        <v>7</v>
      </c>
      <c r="H3438" s="538">
        <v>3.1250000000000002E-3</v>
      </c>
      <c r="I3438" s="537">
        <v>-648.04999999999995</v>
      </c>
      <c r="J3438" s="537">
        <v>-1110.94</v>
      </c>
    </row>
    <row r="3439" spans="1:10" s="519" customFormat="1">
      <c r="A3439" s="535" t="s">
        <v>355</v>
      </c>
      <c r="B3439" s="536" t="s">
        <v>408</v>
      </c>
      <c r="C3439" s="536"/>
      <c r="D3439" s="535" t="s">
        <v>409</v>
      </c>
      <c r="E3439" s="536">
        <v>201504</v>
      </c>
      <c r="F3439" s="537">
        <v>-28299.69</v>
      </c>
      <c r="G3439" s="535">
        <v>6</v>
      </c>
      <c r="H3439" s="538">
        <v>3.1250000000000002E-3</v>
      </c>
      <c r="I3439" s="537">
        <v>-530.62</v>
      </c>
      <c r="J3439" s="537">
        <v>-1061.24</v>
      </c>
    </row>
    <row r="3440" spans="1:10" s="519" customFormat="1">
      <c r="A3440" s="535" t="s">
        <v>355</v>
      </c>
      <c r="B3440" s="536" t="s">
        <v>408</v>
      </c>
      <c r="C3440" s="536"/>
      <c r="D3440" s="535" t="s">
        <v>409</v>
      </c>
      <c r="E3440" s="536">
        <v>201505</v>
      </c>
      <c r="F3440" s="537">
        <v>-26115.45</v>
      </c>
      <c r="G3440" s="535">
        <v>5</v>
      </c>
      <c r="H3440" s="538">
        <v>3.1250000000000002E-3</v>
      </c>
      <c r="I3440" s="537">
        <v>-408.05</v>
      </c>
      <c r="J3440" s="537">
        <v>-979.33</v>
      </c>
    </row>
    <row r="3441" spans="1:10" s="519" customFormat="1">
      <c r="A3441" s="535" t="s">
        <v>355</v>
      </c>
      <c r="B3441" s="536" t="s">
        <v>408</v>
      </c>
      <c r="C3441" s="536"/>
      <c r="D3441" s="535" t="s">
        <v>409</v>
      </c>
      <c r="E3441" s="536">
        <v>201506</v>
      </c>
      <c r="F3441" s="537">
        <v>-5555.26</v>
      </c>
      <c r="G3441" s="535">
        <v>4</v>
      </c>
      <c r="H3441" s="538">
        <v>3.1250000000000002E-3</v>
      </c>
      <c r="I3441" s="537">
        <v>-69.44</v>
      </c>
      <c r="J3441" s="537">
        <v>-208.32</v>
      </c>
    </row>
    <row r="3442" spans="1:10" s="519" customFormat="1">
      <c r="A3442" s="535" t="s">
        <v>355</v>
      </c>
      <c r="B3442" s="536" t="s">
        <v>903</v>
      </c>
      <c r="C3442" s="536"/>
      <c r="D3442" s="535" t="s">
        <v>904</v>
      </c>
      <c r="E3442" s="536">
        <v>201505</v>
      </c>
      <c r="F3442" s="537">
        <v>22176.15</v>
      </c>
      <c r="G3442" s="535">
        <v>5</v>
      </c>
      <c r="H3442" s="538">
        <v>3.1250000000000002E-3</v>
      </c>
      <c r="I3442" s="537">
        <v>346.5</v>
      </c>
      <c r="J3442" s="537">
        <v>831.61</v>
      </c>
    </row>
    <row r="3443" spans="1:10" s="519" customFormat="1">
      <c r="A3443" s="532" t="s">
        <v>355</v>
      </c>
      <c r="B3443" s="533" t="s">
        <v>903</v>
      </c>
      <c r="C3443" s="533"/>
      <c r="D3443" s="532" t="s">
        <v>904</v>
      </c>
      <c r="E3443" s="533">
        <v>201506</v>
      </c>
      <c r="F3443" s="534">
        <v>-62.93</v>
      </c>
      <c r="G3443" s="535">
        <v>4</v>
      </c>
      <c r="H3443" s="538">
        <v>3.1250000000000002E-3</v>
      </c>
      <c r="I3443" s="537">
        <v>-0.79</v>
      </c>
      <c r="J3443" s="537">
        <v>-2.36</v>
      </c>
    </row>
    <row r="3444" spans="1:10" s="519" customFormat="1">
      <c r="A3444" s="535" t="s">
        <v>355</v>
      </c>
      <c r="B3444" s="536" t="s">
        <v>905</v>
      </c>
      <c r="C3444" s="536"/>
      <c r="D3444" s="535" t="s">
        <v>906</v>
      </c>
      <c r="E3444" s="536">
        <v>201506</v>
      </c>
      <c r="F3444" s="537">
        <v>12445.56</v>
      </c>
      <c r="G3444" s="535">
        <v>4</v>
      </c>
      <c r="H3444" s="538">
        <v>3.1250000000000002E-3</v>
      </c>
      <c r="I3444" s="537">
        <v>155.57</v>
      </c>
      <c r="J3444" s="537">
        <v>466.71</v>
      </c>
    </row>
    <row r="3445" spans="1:10" s="519" customFormat="1">
      <c r="A3445" s="535" t="s">
        <v>355</v>
      </c>
      <c r="B3445" s="536" t="s">
        <v>841</v>
      </c>
      <c r="C3445" s="536"/>
      <c r="D3445" s="535" t="s">
        <v>842</v>
      </c>
      <c r="E3445" s="536">
        <v>201506</v>
      </c>
      <c r="F3445" s="537">
        <v>17500.810000000001</v>
      </c>
      <c r="G3445" s="535">
        <v>4</v>
      </c>
      <c r="H3445" s="538">
        <v>3.1250000000000002E-3</v>
      </c>
      <c r="I3445" s="537">
        <v>218.76</v>
      </c>
      <c r="J3445" s="537">
        <v>656.28</v>
      </c>
    </row>
    <row r="3446" spans="1:10" s="519" customFormat="1">
      <c r="A3446" s="535" t="s">
        <v>355</v>
      </c>
      <c r="B3446" s="536" t="s">
        <v>570</v>
      </c>
      <c r="C3446" s="536"/>
      <c r="D3446" s="535" t="s">
        <v>571</v>
      </c>
      <c r="E3446" s="536">
        <v>201503</v>
      </c>
      <c r="F3446" s="537">
        <v>640.54</v>
      </c>
      <c r="G3446" s="535">
        <v>7</v>
      </c>
      <c r="H3446" s="538">
        <v>3.1250000000000002E-3</v>
      </c>
      <c r="I3446" s="537">
        <v>14.01</v>
      </c>
      <c r="J3446" s="537">
        <v>24.02</v>
      </c>
    </row>
    <row r="3447" spans="1:10" s="519" customFormat="1">
      <c r="A3447" s="535" t="s">
        <v>355</v>
      </c>
      <c r="B3447" s="536" t="s">
        <v>570</v>
      </c>
      <c r="C3447" s="536"/>
      <c r="D3447" s="535" t="s">
        <v>571</v>
      </c>
      <c r="E3447" s="536">
        <v>201504</v>
      </c>
      <c r="F3447" s="537">
        <v>-2977.11</v>
      </c>
      <c r="G3447" s="535">
        <v>6</v>
      </c>
      <c r="H3447" s="538">
        <v>3.1250000000000002E-3</v>
      </c>
      <c r="I3447" s="537">
        <v>-55.82</v>
      </c>
      <c r="J3447" s="537">
        <v>-111.64</v>
      </c>
    </row>
    <row r="3448" spans="1:10" s="519" customFormat="1">
      <c r="A3448" s="535" t="s">
        <v>355</v>
      </c>
      <c r="B3448" s="536" t="s">
        <v>570</v>
      </c>
      <c r="C3448" s="536"/>
      <c r="D3448" s="535" t="s">
        <v>571</v>
      </c>
      <c r="E3448" s="536">
        <v>201505</v>
      </c>
      <c r="F3448" s="537">
        <v>-109.29</v>
      </c>
      <c r="G3448" s="535">
        <v>5</v>
      </c>
      <c r="H3448" s="538">
        <v>3.1250000000000002E-3</v>
      </c>
      <c r="I3448" s="537">
        <v>-1.71</v>
      </c>
      <c r="J3448" s="537">
        <v>-4.0999999999999996</v>
      </c>
    </row>
    <row r="3449" spans="1:10" s="519" customFormat="1">
      <c r="A3449" s="535" t="s">
        <v>355</v>
      </c>
      <c r="B3449" s="536" t="s">
        <v>570</v>
      </c>
      <c r="C3449" s="536"/>
      <c r="D3449" s="535" t="s">
        <v>571</v>
      </c>
      <c r="E3449" s="536">
        <v>201506</v>
      </c>
      <c r="F3449" s="537">
        <v>69.42</v>
      </c>
      <c r="G3449" s="535">
        <v>4</v>
      </c>
      <c r="H3449" s="538">
        <v>3.1250000000000002E-3</v>
      </c>
      <c r="I3449" s="537">
        <v>0.87</v>
      </c>
      <c r="J3449" s="537">
        <v>2.6</v>
      </c>
    </row>
    <row r="3450" spans="1:10" s="519" customFormat="1">
      <c r="A3450" s="535" t="s">
        <v>355</v>
      </c>
      <c r="B3450" s="536" t="s">
        <v>839</v>
      </c>
      <c r="C3450" s="536"/>
      <c r="D3450" s="535" t="s">
        <v>840</v>
      </c>
      <c r="E3450" s="536">
        <v>201506</v>
      </c>
      <c r="F3450" s="537">
        <v>25136.7</v>
      </c>
      <c r="G3450" s="535">
        <v>4</v>
      </c>
      <c r="H3450" s="538">
        <v>3.1250000000000002E-3</v>
      </c>
      <c r="I3450" s="537">
        <v>314.20999999999998</v>
      </c>
      <c r="J3450" s="537">
        <v>942.63</v>
      </c>
    </row>
    <row r="3451" spans="1:10" s="519" customFormat="1">
      <c r="A3451" s="535" t="s">
        <v>355</v>
      </c>
      <c r="B3451" s="536" t="s">
        <v>835</v>
      </c>
      <c r="C3451" s="536"/>
      <c r="D3451" s="535" t="s">
        <v>836</v>
      </c>
      <c r="E3451" s="536">
        <v>201506</v>
      </c>
      <c r="F3451" s="537">
        <v>45172.07</v>
      </c>
      <c r="G3451" s="535">
        <v>4</v>
      </c>
      <c r="H3451" s="538">
        <v>3.1250000000000002E-3</v>
      </c>
      <c r="I3451" s="537">
        <v>564.65</v>
      </c>
      <c r="J3451" s="537">
        <v>1693.95</v>
      </c>
    </row>
    <row r="3452" spans="1:10" s="519" customFormat="1">
      <c r="A3452" s="535" t="s">
        <v>355</v>
      </c>
      <c r="B3452" s="536" t="s">
        <v>521</v>
      </c>
      <c r="C3452" s="536"/>
      <c r="D3452" s="535" t="s">
        <v>522</v>
      </c>
      <c r="E3452" s="536">
        <v>201503</v>
      </c>
      <c r="F3452" s="537">
        <v>-0.11</v>
      </c>
      <c r="G3452" s="535">
        <v>7</v>
      </c>
      <c r="H3452" s="538">
        <v>3.1250000000000002E-3</v>
      </c>
      <c r="I3452" s="537">
        <v>0</v>
      </c>
      <c r="J3452" s="537">
        <v>0</v>
      </c>
    </row>
    <row r="3453" spans="1:10" s="519" customFormat="1">
      <c r="A3453" s="535" t="s">
        <v>355</v>
      </c>
      <c r="B3453" s="536" t="s">
        <v>521</v>
      </c>
      <c r="C3453" s="536"/>
      <c r="D3453" s="535" t="s">
        <v>522</v>
      </c>
      <c r="E3453" s="536">
        <v>201504</v>
      </c>
      <c r="F3453" s="537">
        <v>-0.08</v>
      </c>
      <c r="G3453" s="535">
        <v>6</v>
      </c>
      <c r="H3453" s="538">
        <v>3.1250000000000002E-3</v>
      </c>
      <c r="I3453" s="537">
        <v>0</v>
      </c>
      <c r="J3453" s="537">
        <v>0</v>
      </c>
    </row>
    <row r="3454" spans="1:10" s="519" customFormat="1">
      <c r="A3454" s="535" t="s">
        <v>355</v>
      </c>
      <c r="B3454" s="536" t="s">
        <v>521</v>
      </c>
      <c r="C3454" s="536"/>
      <c r="D3454" s="535" t="s">
        <v>522</v>
      </c>
      <c r="E3454" s="536">
        <v>201505</v>
      </c>
      <c r="F3454" s="537">
        <v>-0.04</v>
      </c>
      <c r="G3454" s="535">
        <v>5</v>
      </c>
      <c r="H3454" s="538">
        <v>3.1250000000000002E-3</v>
      </c>
      <c r="I3454" s="537">
        <v>0</v>
      </c>
      <c r="J3454" s="537">
        <v>0</v>
      </c>
    </row>
    <row r="3455" spans="1:10" s="519" customFormat="1">
      <c r="A3455" s="535" t="s">
        <v>355</v>
      </c>
      <c r="B3455" s="536" t="s">
        <v>521</v>
      </c>
      <c r="C3455" s="536"/>
      <c r="D3455" s="535" t="s">
        <v>522</v>
      </c>
      <c r="E3455" s="536">
        <v>201506</v>
      </c>
      <c r="F3455" s="537">
        <v>-0.02</v>
      </c>
      <c r="G3455" s="535">
        <v>4</v>
      </c>
      <c r="H3455" s="538">
        <v>3.1250000000000002E-3</v>
      </c>
      <c r="I3455" s="537">
        <v>0</v>
      </c>
      <c r="J3455" s="537">
        <v>0</v>
      </c>
    </row>
    <row r="3456" spans="1:10" s="519" customFormat="1">
      <c r="A3456" s="535" t="s">
        <v>355</v>
      </c>
      <c r="B3456" s="536" t="s">
        <v>831</v>
      </c>
      <c r="C3456" s="536"/>
      <c r="D3456" s="535" t="s">
        <v>832</v>
      </c>
      <c r="E3456" s="536">
        <v>201506</v>
      </c>
      <c r="F3456" s="537">
        <v>69199.45</v>
      </c>
      <c r="G3456" s="535">
        <v>4</v>
      </c>
      <c r="H3456" s="538">
        <v>3.1250000000000002E-3</v>
      </c>
      <c r="I3456" s="537">
        <v>864.99</v>
      </c>
      <c r="J3456" s="537">
        <v>2594.98</v>
      </c>
    </row>
    <row r="3457" spans="1:10" s="519" customFormat="1">
      <c r="A3457" s="535" t="s">
        <v>355</v>
      </c>
      <c r="B3457" s="536" t="s">
        <v>837</v>
      </c>
      <c r="C3457" s="536"/>
      <c r="D3457" s="535" t="s">
        <v>838</v>
      </c>
      <c r="E3457" s="536">
        <v>201506</v>
      </c>
      <c r="F3457" s="537">
        <v>53994.92</v>
      </c>
      <c r="G3457" s="535">
        <v>4</v>
      </c>
      <c r="H3457" s="538">
        <v>3.1250000000000002E-3</v>
      </c>
      <c r="I3457" s="537">
        <v>674.94</v>
      </c>
      <c r="J3457" s="537">
        <v>2024.81</v>
      </c>
    </row>
    <row r="3458" spans="1:10" s="519" customFormat="1">
      <c r="A3458" s="535" t="s">
        <v>355</v>
      </c>
      <c r="B3458" s="536" t="s">
        <v>857</v>
      </c>
      <c r="C3458" s="536"/>
      <c r="D3458" s="535" t="s">
        <v>858</v>
      </c>
      <c r="E3458" s="536">
        <v>201506</v>
      </c>
      <c r="F3458" s="537">
        <v>88056.85</v>
      </c>
      <c r="G3458" s="535">
        <v>4</v>
      </c>
      <c r="H3458" s="538">
        <v>3.1250000000000002E-3</v>
      </c>
      <c r="I3458" s="537">
        <v>1100.71</v>
      </c>
      <c r="J3458" s="537">
        <v>3302.13</v>
      </c>
    </row>
    <row r="3459" spans="1:10" s="519" customFormat="1">
      <c r="A3459" s="535" t="s">
        <v>355</v>
      </c>
      <c r="B3459" s="536" t="s">
        <v>525</v>
      </c>
      <c r="C3459" s="536"/>
      <c r="D3459" s="535" t="s">
        <v>526</v>
      </c>
      <c r="E3459" s="536">
        <v>201503</v>
      </c>
      <c r="F3459" s="537">
        <v>-2.29</v>
      </c>
      <c r="G3459" s="535">
        <v>7</v>
      </c>
      <c r="H3459" s="538">
        <v>3.1250000000000002E-3</v>
      </c>
      <c r="I3459" s="537">
        <v>-0.05</v>
      </c>
      <c r="J3459" s="537">
        <v>-0.09</v>
      </c>
    </row>
    <row r="3460" spans="1:10" s="519" customFormat="1">
      <c r="A3460" s="535" t="s">
        <v>355</v>
      </c>
      <c r="B3460" s="536" t="s">
        <v>525</v>
      </c>
      <c r="C3460" s="536"/>
      <c r="D3460" s="535" t="s">
        <v>526</v>
      </c>
      <c r="E3460" s="536">
        <v>201504</v>
      </c>
      <c r="F3460" s="537">
        <v>4.6500000000000004</v>
      </c>
      <c r="G3460" s="535">
        <v>6</v>
      </c>
      <c r="H3460" s="538">
        <v>3.1250000000000002E-3</v>
      </c>
      <c r="I3460" s="537">
        <v>0.09</v>
      </c>
      <c r="J3460" s="537">
        <v>0.17</v>
      </c>
    </row>
    <row r="3461" spans="1:10" s="519" customFormat="1">
      <c r="A3461" s="535" t="s">
        <v>355</v>
      </c>
      <c r="B3461" s="536" t="s">
        <v>525</v>
      </c>
      <c r="C3461" s="536"/>
      <c r="D3461" s="535" t="s">
        <v>526</v>
      </c>
      <c r="E3461" s="536">
        <v>201505</v>
      </c>
      <c r="F3461" s="537">
        <v>0.31</v>
      </c>
      <c r="G3461" s="535">
        <v>5</v>
      </c>
      <c r="H3461" s="538">
        <v>3.1250000000000002E-3</v>
      </c>
      <c r="I3461" s="537">
        <v>0</v>
      </c>
      <c r="J3461" s="537">
        <v>0.01</v>
      </c>
    </row>
    <row r="3462" spans="1:10" s="519" customFormat="1">
      <c r="A3462" s="535" t="s">
        <v>355</v>
      </c>
      <c r="B3462" s="536" t="s">
        <v>525</v>
      </c>
      <c r="C3462" s="536"/>
      <c r="D3462" s="535" t="s">
        <v>526</v>
      </c>
      <c r="E3462" s="536">
        <v>201506</v>
      </c>
      <c r="F3462" s="537">
        <v>0.64</v>
      </c>
      <c r="G3462" s="535">
        <v>4</v>
      </c>
      <c r="H3462" s="538">
        <v>3.1250000000000002E-3</v>
      </c>
      <c r="I3462" s="537">
        <v>0.01</v>
      </c>
      <c r="J3462" s="537">
        <v>0.02</v>
      </c>
    </row>
    <row r="3463" spans="1:10" s="519" customFormat="1">
      <c r="A3463" s="535" t="s">
        <v>355</v>
      </c>
      <c r="B3463" s="536" t="s">
        <v>751</v>
      </c>
      <c r="C3463" s="536"/>
      <c r="D3463" s="535" t="s">
        <v>752</v>
      </c>
      <c r="E3463" s="536">
        <v>201503</v>
      </c>
      <c r="F3463" s="537">
        <v>1698.5</v>
      </c>
      <c r="G3463" s="535">
        <v>7</v>
      </c>
      <c r="H3463" s="538">
        <v>3.1250000000000002E-3</v>
      </c>
      <c r="I3463" s="537">
        <v>37.15</v>
      </c>
      <c r="J3463" s="537">
        <v>63.69</v>
      </c>
    </row>
    <row r="3464" spans="1:10" s="519" customFormat="1">
      <c r="A3464" s="535" t="s">
        <v>355</v>
      </c>
      <c r="B3464" s="536" t="s">
        <v>751</v>
      </c>
      <c r="C3464" s="536"/>
      <c r="D3464" s="535" t="s">
        <v>752</v>
      </c>
      <c r="E3464" s="536">
        <v>201504</v>
      </c>
      <c r="F3464" s="537">
        <v>-7706.27</v>
      </c>
      <c r="G3464" s="535">
        <v>6</v>
      </c>
      <c r="H3464" s="538">
        <v>3.1250000000000002E-3</v>
      </c>
      <c r="I3464" s="537">
        <v>-144.49</v>
      </c>
      <c r="J3464" s="537">
        <v>-288.99</v>
      </c>
    </row>
    <row r="3465" spans="1:10" s="519" customFormat="1">
      <c r="A3465" s="535" t="s">
        <v>355</v>
      </c>
      <c r="B3465" s="536" t="s">
        <v>751</v>
      </c>
      <c r="C3465" s="536"/>
      <c r="D3465" s="535" t="s">
        <v>752</v>
      </c>
      <c r="E3465" s="536">
        <v>201505</v>
      </c>
      <c r="F3465" s="537">
        <v>899.06</v>
      </c>
      <c r="G3465" s="535">
        <v>5</v>
      </c>
      <c r="H3465" s="538">
        <v>3.1250000000000002E-3</v>
      </c>
      <c r="I3465" s="537">
        <v>14.05</v>
      </c>
      <c r="J3465" s="537">
        <v>33.71</v>
      </c>
    </row>
    <row r="3466" spans="1:10" s="519" customFormat="1">
      <c r="A3466" s="535" t="s">
        <v>355</v>
      </c>
      <c r="B3466" s="536" t="s">
        <v>751</v>
      </c>
      <c r="C3466" s="536"/>
      <c r="D3466" s="535" t="s">
        <v>752</v>
      </c>
      <c r="E3466" s="536">
        <v>201506</v>
      </c>
      <c r="F3466" s="537">
        <v>154.34</v>
      </c>
      <c r="G3466" s="535">
        <v>4</v>
      </c>
      <c r="H3466" s="538">
        <v>3.1250000000000002E-3</v>
      </c>
      <c r="I3466" s="537">
        <v>1.93</v>
      </c>
      <c r="J3466" s="537">
        <v>5.79</v>
      </c>
    </row>
    <row r="3467" spans="1:10" s="519" customFormat="1">
      <c r="A3467" s="535" t="s">
        <v>355</v>
      </c>
      <c r="B3467" s="536" t="s">
        <v>747</v>
      </c>
      <c r="C3467" s="536"/>
      <c r="D3467" s="535" t="s">
        <v>748</v>
      </c>
      <c r="E3467" s="536">
        <v>201503</v>
      </c>
      <c r="F3467" s="537">
        <v>-881.15</v>
      </c>
      <c r="G3467" s="535">
        <v>7</v>
      </c>
      <c r="H3467" s="538">
        <v>3.1250000000000002E-3</v>
      </c>
      <c r="I3467" s="537">
        <v>-19.28</v>
      </c>
      <c r="J3467" s="537">
        <v>-33.04</v>
      </c>
    </row>
    <row r="3468" spans="1:10" s="519" customFormat="1">
      <c r="A3468" s="535" t="s">
        <v>355</v>
      </c>
      <c r="B3468" s="536" t="s">
        <v>747</v>
      </c>
      <c r="C3468" s="536"/>
      <c r="D3468" s="535" t="s">
        <v>748</v>
      </c>
      <c r="E3468" s="536">
        <v>201504</v>
      </c>
      <c r="F3468" s="537">
        <v>-16444.939999999999</v>
      </c>
      <c r="G3468" s="535">
        <v>6</v>
      </c>
      <c r="H3468" s="538">
        <v>3.1250000000000002E-3</v>
      </c>
      <c r="I3468" s="537">
        <v>-308.33999999999997</v>
      </c>
      <c r="J3468" s="537">
        <v>-616.69000000000005</v>
      </c>
    </row>
    <row r="3469" spans="1:10" s="519" customFormat="1">
      <c r="A3469" s="535" t="s">
        <v>355</v>
      </c>
      <c r="B3469" s="536" t="s">
        <v>747</v>
      </c>
      <c r="C3469" s="536"/>
      <c r="D3469" s="535" t="s">
        <v>748</v>
      </c>
      <c r="E3469" s="536">
        <v>201505</v>
      </c>
      <c r="F3469" s="537">
        <v>414.67</v>
      </c>
      <c r="G3469" s="535">
        <v>5</v>
      </c>
      <c r="H3469" s="538">
        <v>3.1250000000000002E-3</v>
      </c>
      <c r="I3469" s="537">
        <v>6.48</v>
      </c>
      <c r="J3469" s="537">
        <v>15.55</v>
      </c>
    </row>
    <row r="3470" spans="1:10" s="519" customFormat="1">
      <c r="A3470" s="535" t="s">
        <v>355</v>
      </c>
      <c r="B3470" s="536" t="s">
        <v>747</v>
      </c>
      <c r="C3470" s="536"/>
      <c r="D3470" s="535" t="s">
        <v>748</v>
      </c>
      <c r="E3470" s="536">
        <v>201506</v>
      </c>
      <c r="F3470" s="537">
        <v>200.76</v>
      </c>
      <c r="G3470" s="535">
        <v>4</v>
      </c>
      <c r="H3470" s="538">
        <v>3.1250000000000002E-3</v>
      </c>
      <c r="I3470" s="537">
        <v>2.5099999999999998</v>
      </c>
      <c r="J3470" s="537">
        <v>7.53</v>
      </c>
    </row>
    <row r="3471" spans="1:10" s="519" customFormat="1">
      <c r="A3471" s="535" t="s">
        <v>355</v>
      </c>
      <c r="B3471" s="536" t="s">
        <v>833</v>
      </c>
      <c r="C3471" s="536"/>
      <c r="D3471" s="535" t="s">
        <v>834</v>
      </c>
      <c r="E3471" s="536">
        <v>201506</v>
      </c>
      <c r="F3471" s="537">
        <v>29273.87</v>
      </c>
      <c r="G3471" s="535">
        <v>4</v>
      </c>
      <c r="H3471" s="538">
        <v>3.1250000000000002E-3</v>
      </c>
      <c r="I3471" s="537">
        <v>365.92</v>
      </c>
      <c r="J3471" s="537">
        <v>1097.77</v>
      </c>
    </row>
    <row r="3472" spans="1:10" s="519" customFormat="1">
      <c r="A3472" s="535" t="s">
        <v>355</v>
      </c>
      <c r="B3472" s="536" t="s">
        <v>843</v>
      </c>
      <c r="C3472" s="536"/>
      <c r="D3472" s="535" t="s">
        <v>844</v>
      </c>
      <c r="E3472" s="536">
        <v>201506</v>
      </c>
      <c r="F3472" s="537">
        <v>25350.89</v>
      </c>
      <c r="G3472" s="535">
        <v>4</v>
      </c>
      <c r="H3472" s="538">
        <v>3.1250000000000002E-3</v>
      </c>
      <c r="I3472" s="537">
        <v>316.89</v>
      </c>
      <c r="J3472" s="537">
        <v>950.66</v>
      </c>
    </row>
    <row r="3473" spans="1:10" s="519" customFormat="1">
      <c r="A3473" s="535" t="s">
        <v>355</v>
      </c>
      <c r="B3473" s="536" t="s">
        <v>548</v>
      </c>
      <c r="C3473" s="536"/>
      <c r="D3473" s="535" t="s">
        <v>549</v>
      </c>
      <c r="E3473" s="536">
        <v>201503</v>
      </c>
      <c r="F3473" s="537">
        <v>-0.69</v>
      </c>
      <c r="G3473" s="535">
        <v>7</v>
      </c>
      <c r="H3473" s="538">
        <v>3.1250000000000002E-3</v>
      </c>
      <c r="I3473" s="537">
        <v>-0.02</v>
      </c>
      <c r="J3473" s="537">
        <v>-0.03</v>
      </c>
    </row>
    <row r="3474" spans="1:10" s="519" customFormat="1">
      <c r="A3474" s="535" t="s">
        <v>355</v>
      </c>
      <c r="B3474" s="536" t="s">
        <v>548</v>
      </c>
      <c r="C3474" s="536"/>
      <c r="D3474" s="535" t="s">
        <v>549</v>
      </c>
      <c r="E3474" s="536">
        <v>201504</v>
      </c>
      <c r="F3474" s="537">
        <v>1.74</v>
      </c>
      <c r="G3474" s="535">
        <v>6</v>
      </c>
      <c r="H3474" s="538">
        <v>3.1250000000000002E-3</v>
      </c>
      <c r="I3474" s="537">
        <v>0.03</v>
      </c>
      <c r="J3474" s="537">
        <v>7.0000000000000007E-2</v>
      </c>
    </row>
    <row r="3475" spans="1:10" s="519" customFormat="1">
      <c r="A3475" s="535" t="s">
        <v>355</v>
      </c>
      <c r="B3475" s="536" t="s">
        <v>548</v>
      </c>
      <c r="C3475" s="536"/>
      <c r="D3475" s="535" t="s">
        <v>549</v>
      </c>
      <c r="E3475" s="536">
        <v>201505</v>
      </c>
      <c r="F3475" s="537">
        <v>0.15</v>
      </c>
      <c r="G3475" s="535">
        <v>5</v>
      </c>
      <c r="H3475" s="538">
        <v>3.1250000000000002E-3</v>
      </c>
      <c r="I3475" s="537">
        <v>0</v>
      </c>
      <c r="J3475" s="537">
        <v>0.01</v>
      </c>
    </row>
    <row r="3476" spans="1:10" s="519" customFormat="1">
      <c r="A3476" s="535" t="s">
        <v>355</v>
      </c>
      <c r="B3476" s="536" t="s">
        <v>735</v>
      </c>
      <c r="C3476" s="536"/>
      <c r="D3476" s="535" t="s">
        <v>736</v>
      </c>
      <c r="E3476" s="536">
        <v>201503</v>
      </c>
      <c r="F3476" s="537">
        <v>36.869999999999997</v>
      </c>
      <c r="G3476" s="535">
        <v>7</v>
      </c>
      <c r="H3476" s="538">
        <v>3.1250000000000002E-3</v>
      </c>
      <c r="I3476" s="537">
        <v>0.81</v>
      </c>
      <c r="J3476" s="537">
        <v>1.38</v>
      </c>
    </row>
    <row r="3477" spans="1:10" s="519" customFormat="1">
      <c r="A3477" s="535" t="s">
        <v>355</v>
      </c>
      <c r="B3477" s="536" t="s">
        <v>735</v>
      </c>
      <c r="C3477" s="536"/>
      <c r="D3477" s="535" t="s">
        <v>736</v>
      </c>
      <c r="E3477" s="536">
        <v>201504</v>
      </c>
      <c r="F3477" s="537">
        <v>-7554.74</v>
      </c>
      <c r="G3477" s="535">
        <v>6</v>
      </c>
      <c r="H3477" s="538">
        <v>3.1250000000000002E-3</v>
      </c>
      <c r="I3477" s="537">
        <v>-141.65</v>
      </c>
      <c r="J3477" s="537">
        <v>-283.3</v>
      </c>
    </row>
    <row r="3478" spans="1:10" s="519" customFormat="1">
      <c r="A3478" s="535" t="s">
        <v>355</v>
      </c>
      <c r="B3478" s="536" t="s">
        <v>735</v>
      </c>
      <c r="C3478" s="536"/>
      <c r="D3478" s="535" t="s">
        <v>736</v>
      </c>
      <c r="E3478" s="536">
        <v>201505</v>
      </c>
      <c r="F3478" s="537">
        <v>-206.15</v>
      </c>
      <c r="G3478" s="535">
        <v>5</v>
      </c>
      <c r="H3478" s="538">
        <v>3.1250000000000002E-3</v>
      </c>
      <c r="I3478" s="537">
        <v>-3.22</v>
      </c>
      <c r="J3478" s="537">
        <v>-7.73</v>
      </c>
    </row>
    <row r="3479" spans="1:10" s="519" customFormat="1">
      <c r="A3479" s="535" t="s">
        <v>355</v>
      </c>
      <c r="B3479" s="536" t="s">
        <v>554</v>
      </c>
      <c r="C3479" s="536"/>
      <c r="D3479" s="535" t="s">
        <v>555</v>
      </c>
      <c r="E3479" s="536">
        <v>201503</v>
      </c>
      <c r="F3479" s="537">
        <v>1.6</v>
      </c>
      <c r="G3479" s="535">
        <v>7</v>
      </c>
      <c r="H3479" s="538">
        <v>3.1250000000000002E-3</v>
      </c>
      <c r="I3479" s="537">
        <v>0.04</v>
      </c>
      <c r="J3479" s="537">
        <v>0.06</v>
      </c>
    </row>
    <row r="3480" spans="1:10" s="519" customFormat="1">
      <c r="A3480" s="535" t="s">
        <v>355</v>
      </c>
      <c r="B3480" s="536" t="s">
        <v>554</v>
      </c>
      <c r="C3480" s="536"/>
      <c r="D3480" s="535" t="s">
        <v>555</v>
      </c>
      <c r="E3480" s="536">
        <v>201504</v>
      </c>
      <c r="F3480" s="537">
        <v>1.01</v>
      </c>
      <c r="G3480" s="535">
        <v>6</v>
      </c>
      <c r="H3480" s="538">
        <v>3.1250000000000002E-3</v>
      </c>
      <c r="I3480" s="537">
        <v>0.02</v>
      </c>
      <c r="J3480" s="537">
        <v>0.04</v>
      </c>
    </row>
    <row r="3481" spans="1:10" s="519" customFormat="1">
      <c r="A3481" s="535" t="s">
        <v>355</v>
      </c>
      <c r="B3481" s="536" t="s">
        <v>554</v>
      </c>
      <c r="C3481" s="536"/>
      <c r="D3481" s="535" t="s">
        <v>555</v>
      </c>
      <c r="E3481" s="536">
        <v>201505</v>
      </c>
      <c r="F3481" s="537">
        <v>0.53</v>
      </c>
      <c r="G3481" s="535">
        <v>5</v>
      </c>
      <c r="H3481" s="538">
        <v>3.1250000000000002E-3</v>
      </c>
      <c r="I3481" s="537">
        <v>0.01</v>
      </c>
      <c r="J3481" s="537">
        <v>0.02</v>
      </c>
    </row>
    <row r="3482" spans="1:10" s="519" customFormat="1">
      <c r="A3482" s="535" t="s">
        <v>355</v>
      </c>
      <c r="B3482" s="536" t="s">
        <v>554</v>
      </c>
      <c r="C3482" s="536"/>
      <c r="D3482" s="535" t="s">
        <v>555</v>
      </c>
      <c r="E3482" s="536">
        <v>201506</v>
      </c>
      <c r="F3482" s="537">
        <v>0.28999999999999998</v>
      </c>
      <c r="G3482" s="535">
        <v>4</v>
      </c>
      <c r="H3482" s="538">
        <v>3.1250000000000002E-3</v>
      </c>
      <c r="I3482" s="537">
        <v>0</v>
      </c>
      <c r="J3482" s="537">
        <v>0.01</v>
      </c>
    </row>
    <row r="3483" spans="1:10" s="519" customFormat="1">
      <c r="A3483" s="535" t="s">
        <v>355</v>
      </c>
      <c r="B3483" s="536" t="s">
        <v>853</v>
      </c>
      <c r="C3483" s="536"/>
      <c r="D3483" s="535" t="s">
        <v>854</v>
      </c>
      <c r="E3483" s="536">
        <v>201506</v>
      </c>
      <c r="F3483" s="537">
        <v>386468.53</v>
      </c>
      <c r="G3483" s="535">
        <v>4</v>
      </c>
      <c r="H3483" s="538">
        <v>3.1250000000000002E-3</v>
      </c>
      <c r="I3483" s="537">
        <v>4830.8599999999997</v>
      </c>
      <c r="J3483" s="537">
        <v>14492.57</v>
      </c>
    </row>
    <row r="3484" spans="1:10" s="519" customFormat="1">
      <c r="A3484" s="535" t="s">
        <v>355</v>
      </c>
      <c r="B3484" s="536" t="s">
        <v>704</v>
      </c>
      <c r="C3484" s="536"/>
      <c r="D3484" s="535" t="s">
        <v>705</v>
      </c>
      <c r="E3484" s="536">
        <v>201503</v>
      </c>
      <c r="F3484" s="537">
        <v>2618.42</v>
      </c>
      <c r="G3484" s="535">
        <v>7</v>
      </c>
      <c r="H3484" s="538">
        <v>3.1250000000000002E-3</v>
      </c>
      <c r="I3484" s="537">
        <v>57.28</v>
      </c>
      <c r="J3484" s="537">
        <v>98.19</v>
      </c>
    </row>
    <row r="3485" spans="1:10" s="519" customFormat="1">
      <c r="A3485" s="535" t="s">
        <v>355</v>
      </c>
      <c r="B3485" s="536" t="s">
        <v>704</v>
      </c>
      <c r="C3485" s="536"/>
      <c r="D3485" s="535" t="s">
        <v>705</v>
      </c>
      <c r="E3485" s="536">
        <v>201504</v>
      </c>
      <c r="F3485" s="537">
        <v>1671.49</v>
      </c>
      <c r="G3485" s="535">
        <v>6</v>
      </c>
      <c r="H3485" s="538">
        <v>3.1250000000000002E-3</v>
      </c>
      <c r="I3485" s="537">
        <v>31.34</v>
      </c>
      <c r="J3485" s="537">
        <v>62.68</v>
      </c>
    </row>
    <row r="3486" spans="1:10" s="519" customFormat="1">
      <c r="A3486" s="535" t="s">
        <v>355</v>
      </c>
      <c r="B3486" s="536" t="s">
        <v>704</v>
      </c>
      <c r="C3486" s="536"/>
      <c r="D3486" s="535" t="s">
        <v>705</v>
      </c>
      <c r="E3486" s="536">
        <v>201505</v>
      </c>
      <c r="F3486" s="537">
        <v>-120.96</v>
      </c>
      <c r="G3486" s="535">
        <v>5</v>
      </c>
      <c r="H3486" s="538">
        <v>3.1250000000000002E-3</v>
      </c>
      <c r="I3486" s="537">
        <v>-1.89</v>
      </c>
      <c r="J3486" s="537">
        <v>-4.54</v>
      </c>
    </row>
    <row r="3487" spans="1:10" s="519" customFormat="1">
      <c r="A3487" s="535" t="s">
        <v>355</v>
      </c>
      <c r="B3487" s="536" t="s">
        <v>704</v>
      </c>
      <c r="C3487" s="536"/>
      <c r="D3487" s="535" t="s">
        <v>705</v>
      </c>
      <c r="E3487" s="536">
        <v>201506</v>
      </c>
      <c r="F3487" s="537">
        <v>274.95</v>
      </c>
      <c r="G3487" s="535">
        <v>4</v>
      </c>
      <c r="H3487" s="538">
        <v>3.1250000000000002E-3</v>
      </c>
      <c r="I3487" s="537">
        <v>3.44</v>
      </c>
      <c r="J3487" s="537">
        <v>10.31</v>
      </c>
    </row>
    <row r="3488" spans="1:10" s="519" customFormat="1">
      <c r="A3488" s="535" t="s">
        <v>355</v>
      </c>
      <c r="B3488" s="536" t="s">
        <v>461</v>
      </c>
      <c r="C3488" s="536"/>
      <c r="D3488" s="535" t="s">
        <v>462</v>
      </c>
      <c r="E3488" s="536">
        <v>201503</v>
      </c>
      <c r="F3488" s="537">
        <v>0.09</v>
      </c>
      <c r="G3488" s="535">
        <v>7</v>
      </c>
      <c r="H3488" s="538">
        <v>3.1250000000000002E-3</v>
      </c>
      <c r="I3488" s="537">
        <v>0</v>
      </c>
      <c r="J3488" s="537">
        <v>0</v>
      </c>
    </row>
    <row r="3489" spans="1:10" s="519" customFormat="1">
      <c r="A3489" s="535" t="s">
        <v>355</v>
      </c>
      <c r="B3489" s="536" t="s">
        <v>461</v>
      </c>
      <c r="C3489" s="536"/>
      <c r="D3489" s="535" t="s">
        <v>462</v>
      </c>
      <c r="E3489" s="536">
        <v>201504</v>
      </c>
      <c r="F3489" s="537">
        <v>-0.3</v>
      </c>
      <c r="G3489" s="535">
        <v>6</v>
      </c>
      <c r="H3489" s="538">
        <v>3.1250000000000002E-3</v>
      </c>
      <c r="I3489" s="537">
        <v>-0.01</v>
      </c>
      <c r="J3489" s="537">
        <v>-0.01</v>
      </c>
    </row>
    <row r="3490" spans="1:10" s="519" customFormat="1">
      <c r="A3490" s="535" t="s">
        <v>355</v>
      </c>
      <c r="B3490" s="536" t="s">
        <v>461</v>
      </c>
      <c r="C3490" s="536"/>
      <c r="D3490" s="535" t="s">
        <v>462</v>
      </c>
      <c r="E3490" s="536">
        <v>201505</v>
      </c>
      <c r="F3490" s="537">
        <v>-0.01</v>
      </c>
      <c r="G3490" s="535">
        <v>5</v>
      </c>
      <c r="H3490" s="538">
        <v>3.1250000000000002E-3</v>
      </c>
      <c r="I3490" s="537">
        <v>0</v>
      </c>
      <c r="J3490" s="537">
        <v>0</v>
      </c>
    </row>
    <row r="3491" spans="1:10" s="519" customFormat="1">
      <c r="A3491" s="535" t="s">
        <v>355</v>
      </c>
      <c r="B3491" s="536" t="s">
        <v>737</v>
      </c>
      <c r="C3491" s="536"/>
      <c r="D3491" s="535" t="s">
        <v>738</v>
      </c>
      <c r="E3491" s="536">
        <v>201503</v>
      </c>
      <c r="F3491" s="537">
        <v>1808.16</v>
      </c>
      <c r="G3491" s="535">
        <v>7</v>
      </c>
      <c r="H3491" s="538">
        <v>3.1250000000000002E-3</v>
      </c>
      <c r="I3491" s="537">
        <v>39.549999999999997</v>
      </c>
      <c r="J3491" s="537">
        <v>67.81</v>
      </c>
    </row>
    <row r="3492" spans="1:10" s="519" customFormat="1">
      <c r="A3492" s="535" t="s">
        <v>355</v>
      </c>
      <c r="B3492" s="536" t="s">
        <v>737</v>
      </c>
      <c r="C3492" s="536"/>
      <c r="D3492" s="535" t="s">
        <v>738</v>
      </c>
      <c r="E3492" s="536">
        <v>201504</v>
      </c>
      <c r="F3492" s="537">
        <v>-11904.03</v>
      </c>
      <c r="G3492" s="535">
        <v>6</v>
      </c>
      <c r="H3492" s="538">
        <v>3.1250000000000002E-3</v>
      </c>
      <c r="I3492" s="537">
        <v>-223.2</v>
      </c>
      <c r="J3492" s="537">
        <v>-446.4</v>
      </c>
    </row>
    <row r="3493" spans="1:10" s="519" customFormat="1">
      <c r="A3493" s="535" t="s">
        <v>355</v>
      </c>
      <c r="B3493" s="536" t="s">
        <v>737</v>
      </c>
      <c r="C3493" s="536"/>
      <c r="D3493" s="535" t="s">
        <v>738</v>
      </c>
      <c r="E3493" s="536">
        <v>201505</v>
      </c>
      <c r="F3493" s="537">
        <v>2525.2399999999998</v>
      </c>
      <c r="G3493" s="535">
        <v>5</v>
      </c>
      <c r="H3493" s="538">
        <v>3.1250000000000002E-3</v>
      </c>
      <c r="I3493" s="537">
        <v>39.46</v>
      </c>
      <c r="J3493" s="537">
        <v>94.7</v>
      </c>
    </row>
    <row r="3494" spans="1:10" s="519" customFormat="1">
      <c r="A3494" s="535" t="s">
        <v>355</v>
      </c>
      <c r="B3494" s="536" t="s">
        <v>737</v>
      </c>
      <c r="C3494" s="536"/>
      <c r="D3494" s="535" t="s">
        <v>738</v>
      </c>
      <c r="E3494" s="536">
        <v>201506</v>
      </c>
      <c r="F3494" s="537">
        <v>166.98</v>
      </c>
      <c r="G3494" s="535">
        <v>4</v>
      </c>
      <c r="H3494" s="538">
        <v>3.1250000000000002E-3</v>
      </c>
      <c r="I3494" s="537">
        <v>2.09</v>
      </c>
      <c r="J3494" s="537">
        <v>6.26</v>
      </c>
    </row>
    <row r="3495" spans="1:10" s="519" customFormat="1">
      <c r="A3495" s="535" t="s">
        <v>355</v>
      </c>
      <c r="B3495" s="536" t="s">
        <v>513</v>
      </c>
      <c r="C3495" s="536"/>
      <c r="D3495" s="535" t="s">
        <v>514</v>
      </c>
      <c r="E3495" s="536">
        <v>201503</v>
      </c>
      <c r="F3495" s="537">
        <v>894.23</v>
      </c>
      <c r="G3495" s="535">
        <v>7</v>
      </c>
      <c r="H3495" s="538">
        <v>3.1250000000000002E-3</v>
      </c>
      <c r="I3495" s="537">
        <v>19.559999999999999</v>
      </c>
      <c r="J3495" s="537">
        <v>33.53</v>
      </c>
    </row>
    <row r="3496" spans="1:10" s="519" customFormat="1">
      <c r="A3496" s="535" t="s">
        <v>355</v>
      </c>
      <c r="B3496" s="536" t="s">
        <v>513</v>
      </c>
      <c r="C3496" s="536"/>
      <c r="D3496" s="535" t="s">
        <v>514</v>
      </c>
      <c r="E3496" s="536">
        <v>201504</v>
      </c>
      <c r="F3496" s="537">
        <v>-10.029999999999999</v>
      </c>
      <c r="G3496" s="535">
        <v>6</v>
      </c>
      <c r="H3496" s="538">
        <v>3.1250000000000002E-3</v>
      </c>
      <c r="I3496" s="537">
        <v>-0.19</v>
      </c>
      <c r="J3496" s="537">
        <v>-0.38</v>
      </c>
    </row>
    <row r="3497" spans="1:10" s="519" customFormat="1">
      <c r="A3497" s="535" t="s">
        <v>355</v>
      </c>
      <c r="B3497" s="536" t="s">
        <v>513</v>
      </c>
      <c r="C3497" s="536"/>
      <c r="D3497" s="535" t="s">
        <v>514</v>
      </c>
      <c r="E3497" s="536">
        <v>201505</v>
      </c>
      <c r="F3497" s="537">
        <v>-1.31</v>
      </c>
      <c r="G3497" s="535">
        <v>5</v>
      </c>
      <c r="H3497" s="538">
        <v>3.1250000000000002E-3</v>
      </c>
      <c r="I3497" s="537">
        <v>-0.02</v>
      </c>
      <c r="J3497" s="537">
        <v>-0.05</v>
      </c>
    </row>
    <row r="3498" spans="1:10" s="519" customFormat="1">
      <c r="A3498" s="535" t="s">
        <v>355</v>
      </c>
      <c r="B3498" s="536" t="s">
        <v>513</v>
      </c>
      <c r="C3498" s="536"/>
      <c r="D3498" s="535" t="s">
        <v>514</v>
      </c>
      <c r="E3498" s="536">
        <v>201506</v>
      </c>
      <c r="F3498" s="537">
        <v>-0.11</v>
      </c>
      <c r="G3498" s="535">
        <v>4</v>
      </c>
      <c r="H3498" s="538">
        <v>3.1250000000000002E-3</v>
      </c>
      <c r="I3498" s="537">
        <v>0</v>
      </c>
      <c r="J3498" s="537">
        <v>0</v>
      </c>
    </row>
    <row r="3499" spans="1:10" s="519" customFormat="1">
      <c r="A3499" s="535" t="s">
        <v>355</v>
      </c>
      <c r="B3499" s="536" t="s">
        <v>552</v>
      </c>
      <c r="C3499" s="536"/>
      <c r="D3499" s="535" t="s">
        <v>553</v>
      </c>
      <c r="E3499" s="536">
        <v>201503</v>
      </c>
      <c r="F3499" s="537">
        <v>-1.3</v>
      </c>
      <c r="G3499" s="535">
        <v>7</v>
      </c>
      <c r="H3499" s="538">
        <v>3.1250000000000002E-3</v>
      </c>
      <c r="I3499" s="537">
        <v>-0.03</v>
      </c>
      <c r="J3499" s="537">
        <v>-0.05</v>
      </c>
    </row>
    <row r="3500" spans="1:10" s="519" customFormat="1">
      <c r="A3500" s="535" t="s">
        <v>355</v>
      </c>
      <c r="B3500" s="536" t="s">
        <v>552</v>
      </c>
      <c r="C3500" s="536"/>
      <c r="D3500" s="535" t="s">
        <v>553</v>
      </c>
      <c r="E3500" s="536">
        <v>201504</v>
      </c>
      <c r="F3500" s="537">
        <v>6.54</v>
      </c>
      <c r="G3500" s="535">
        <v>6</v>
      </c>
      <c r="H3500" s="538">
        <v>3.1250000000000002E-3</v>
      </c>
      <c r="I3500" s="537">
        <v>0.12</v>
      </c>
      <c r="J3500" s="537">
        <v>0.25</v>
      </c>
    </row>
    <row r="3501" spans="1:10" s="519" customFormat="1">
      <c r="A3501" s="535" t="s">
        <v>355</v>
      </c>
      <c r="B3501" s="536" t="s">
        <v>552</v>
      </c>
      <c r="C3501" s="536"/>
      <c r="D3501" s="535" t="s">
        <v>553</v>
      </c>
      <c r="E3501" s="536">
        <v>201505</v>
      </c>
      <c r="F3501" s="537">
        <v>0.81</v>
      </c>
      <c r="G3501" s="535">
        <v>5</v>
      </c>
      <c r="H3501" s="538">
        <v>3.1250000000000002E-3</v>
      </c>
      <c r="I3501" s="537">
        <v>0.01</v>
      </c>
      <c r="J3501" s="537">
        <v>0.03</v>
      </c>
    </row>
    <row r="3502" spans="1:10" s="519" customFormat="1">
      <c r="A3502" s="535" t="s">
        <v>355</v>
      </c>
      <c r="B3502" s="536" t="s">
        <v>552</v>
      </c>
      <c r="C3502" s="536"/>
      <c r="D3502" s="535" t="s">
        <v>553</v>
      </c>
      <c r="E3502" s="536">
        <v>201506</v>
      </c>
      <c r="F3502" s="537">
        <v>1.01</v>
      </c>
      <c r="G3502" s="535">
        <v>4</v>
      </c>
      <c r="H3502" s="538">
        <v>3.1250000000000002E-3</v>
      </c>
      <c r="I3502" s="537">
        <v>0.01</v>
      </c>
      <c r="J3502" s="537">
        <v>0.04</v>
      </c>
    </row>
    <row r="3503" spans="1:10" s="519" customFormat="1">
      <c r="A3503" s="535" t="s">
        <v>355</v>
      </c>
      <c r="B3503" s="536" t="s">
        <v>509</v>
      </c>
      <c r="C3503" s="536"/>
      <c r="D3503" s="535" t="s">
        <v>510</v>
      </c>
      <c r="E3503" s="536">
        <v>201503</v>
      </c>
      <c r="F3503" s="537">
        <v>0.79</v>
      </c>
      <c r="G3503" s="535">
        <v>7</v>
      </c>
      <c r="H3503" s="538">
        <v>3.1250000000000002E-3</v>
      </c>
      <c r="I3503" s="537">
        <v>0.02</v>
      </c>
      <c r="J3503" s="537">
        <v>0.03</v>
      </c>
    </row>
    <row r="3504" spans="1:10" s="519" customFormat="1">
      <c r="A3504" s="535" t="s">
        <v>355</v>
      </c>
      <c r="B3504" s="536" t="s">
        <v>509</v>
      </c>
      <c r="C3504" s="536"/>
      <c r="D3504" s="535" t="s">
        <v>510</v>
      </c>
      <c r="E3504" s="536">
        <v>201504</v>
      </c>
      <c r="F3504" s="537">
        <v>-16.829999999999998</v>
      </c>
      <c r="G3504" s="535">
        <v>6</v>
      </c>
      <c r="H3504" s="538">
        <v>3.1250000000000002E-3</v>
      </c>
      <c r="I3504" s="537">
        <v>-0.32</v>
      </c>
      <c r="J3504" s="537">
        <v>-0.63</v>
      </c>
    </row>
    <row r="3505" spans="1:10" s="519" customFormat="1">
      <c r="A3505" s="535" t="s">
        <v>355</v>
      </c>
      <c r="B3505" s="536" t="s">
        <v>509</v>
      </c>
      <c r="C3505" s="536"/>
      <c r="D3505" s="535" t="s">
        <v>510</v>
      </c>
      <c r="E3505" s="536">
        <v>201505</v>
      </c>
      <c r="F3505" s="537">
        <v>-1.21</v>
      </c>
      <c r="G3505" s="535">
        <v>5</v>
      </c>
      <c r="H3505" s="538">
        <v>3.1250000000000002E-3</v>
      </c>
      <c r="I3505" s="537">
        <v>-0.02</v>
      </c>
      <c r="J3505" s="537">
        <v>-0.05</v>
      </c>
    </row>
    <row r="3506" spans="1:10" s="519" customFormat="1">
      <c r="A3506" s="535" t="s">
        <v>355</v>
      </c>
      <c r="B3506" s="536" t="s">
        <v>509</v>
      </c>
      <c r="C3506" s="536"/>
      <c r="D3506" s="535" t="s">
        <v>510</v>
      </c>
      <c r="E3506" s="536">
        <v>201506</v>
      </c>
      <c r="F3506" s="537">
        <v>-3.57</v>
      </c>
      <c r="G3506" s="535">
        <v>4</v>
      </c>
      <c r="H3506" s="538">
        <v>3.1250000000000002E-3</v>
      </c>
      <c r="I3506" s="537">
        <v>-0.04</v>
      </c>
      <c r="J3506" s="537">
        <v>-0.13</v>
      </c>
    </row>
    <row r="3507" spans="1:10" s="519" customFormat="1">
      <c r="A3507" s="535" t="s">
        <v>355</v>
      </c>
      <c r="B3507" s="536" t="s">
        <v>743</v>
      </c>
      <c r="C3507" s="536"/>
      <c r="D3507" s="535" t="s">
        <v>744</v>
      </c>
      <c r="E3507" s="536">
        <v>201503</v>
      </c>
      <c r="F3507" s="537">
        <v>302.02999999999997</v>
      </c>
      <c r="G3507" s="535">
        <v>7</v>
      </c>
      <c r="H3507" s="538">
        <v>3.1250000000000002E-3</v>
      </c>
      <c r="I3507" s="537">
        <v>6.61</v>
      </c>
      <c r="J3507" s="537">
        <v>11.33</v>
      </c>
    </row>
    <row r="3508" spans="1:10" s="519" customFormat="1">
      <c r="A3508" s="535" t="s">
        <v>355</v>
      </c>
      <c r="B3508" s="536" t="s">
        <v>743</v>
      </c>
      <c r="C3508" s="536"/>
      <c r="D3508" s="535" t="s">
        <v>744</v>
      </c>
      <c r="E3508" s="536">
        <v>201504</v>
      </c>
      <c r="F3508" s="537">
        <v>-1774.34</v>
      </c>
      <c r="G3508" s="535">
        <v>6</v>
      </c>
      <c r="H3508" s="538">
        <v>3.1250000000000002E-3</v>
      </c>
      <c r="I3508" s="537">
        <v>-33.270000000000003</v>
      </c>
      <c r="J3508" s="537">
        <v>-66.540000000000006</v>
      </c>
    </row>
    <row r="3509" spans="1:10" s="519" customFormat="1">
      <c r="A3509" s="535" t="s">
        <v>355</v>
      </c>
      <c r="B3509" s="536" t="s">
        <v>743</v>
      </c>
      <c r="C3509" s="536"/>
      <c r="D3509" s="535" t="s">
        <v>744</v>
      </c>
      <c r="E3509" s="536">
        <v>201505</v>
      </c>
      <c r="F3509" s="537">
        <v>-59.55</v>
      </c>
      <c r="G3509" s="535">
        <v>5</v>
      </c>
      <c r="H3509" s="538">
        <v>3.1250000000000002E-3</v>
      </c>
      <c r="I3509" s="537">
        <v>-0.93</v>
      </c>
      <c r="J3509" s="537">
        <v>-2.23</v>
      </c>
    </row>
    <row r="3510" spans="1:10" s="519" customFormat="1">
      <c r="A3510" s="535" t="s">
        <v>355</v>
      </c>
      <c r="B3510" s="536" t="s">
        <v>743</v>
      </c>
      <c r="C3510" s="536"/>
      <c r="D3510" s="535" t="s">
        <v>744</v>
      </c>
      <c r="E3510" s="536">
        <v>201506</v>
      </c>
      <c r="F3510" s="537">
        <v>33.99</v>
      </c>
      <c r="G3510" s="535">
        <v>4</v>
      </c>
      <c r="H3510" s="538">
        <v>3.1250000000000002E-3</v>
      </c>
      <c r="I3510" s="537">
        <v>0.42</v>
      </c>
      <c r="J3510" s="537">
        <v>1.27</v>
      </c>
    </row>
    <row r="3511" spans="1:10" s="519" customFormat="1">
      <c r="A3511" s="535" t="s">
        <v>355</v>
      </c>
      <c r="B3511" s="536" t="s">
        <v>517</v>
      </c>
      <c r="C3511" s="536"/>
      <c r="D3511" s="535" t="s">
        <v>518</v>
      </c>
      <c r="E3511" s="536">
        <v>201503</v>
      </c>
      <c r="F3511" s="537">
        <v>0.5</v>
      </c>
      <c r="G3511" s="535">
        <v>7</v>
      </c>
      <c r="H3511" s="538">
        <v>3.1250000000000002E-3</v>
      </c>
      <c r="I3511" s="537">
        <v>0.01</v>
      </c>
      <c r="J3511" s="537">
        <v>0.02</v>
      </c>
    </row>
    <row r="3512" spans="1:10" s="519" customFormat="1">
      <c r="A3512" s="535" t="s">
        <v>355</v>
      </c>
      <c r="B3512" s="536" t="s">
        <v>517</v>
      </c>
      <c r="C3512" s="536"/>
      <c r="D3512" s="535" t="s">
        <v>518</v>
      </c>
      <c r="E3512" s="536">
        <v>201504</v>
      </c>
      <c r="F3512" s="537">
        <v>0.24</v>
      </c>
      <c r="G3512" s="535">
        <v>6</v>
      </c>
      <c r="H3512" s="538">
        <v>3.1250000000000002E-3</v>
      </c>
      <c r="I3512" s="537">
        <v>0</v>
      </c>
      <c r="J3512" s="537">
        <v>0.01</v>
      </c>
    </row>
    <row r="3513" spans="1:10" s="519" customFormat="1">
      <c r="A3513" s="535" t="s">
        <v>355</v>
      </c>
      <c r="B3513" s="536" t="s">
        <v>517</v>
      </c>
      <c r="C3513" s="536"/>
      <c r="D3513" s="535" t="s">
        <v>518</v>
      </c>
      <c r="E3513" s="536">
        <v>201505</v>
      </c>
      <c r="F3513" s="537">
        <v>0.14000000000000001</v>
      </c>
      <c r="G3513" s="535">
        <v>5</v>
      </c>
      <c r="H3513" s="538">
        <v>3.1250000000000002E-3</v>
      </c>
      <c r="I3513" s="537">
        <v>0</v>
      </c>
      <c r="J3513" s="537">
        <v>0.01</v>
      </c>
    </row>
    <row r="3514" spans="1:10" s="519" customFormat="1">
      <c r="A3514" s="535" t="s">
        <v>355</v>
      </c>
      <c r="B3514" s="536" t="s">
        <v>517</v>
      </c>
      <c r="C3514" s="536"/>
      <c r="D3514" s="535" t="s">
        <v>518</v>
      </c>
      <c r="E3514" s="536">
        <v>201506</v>
      </c>
      <c r="F3514" s="537">
        <v>0.06</v>
      </c>
      <c r="G3514" s="535">
        <v>4</v>
      </c>
      <c r="H3514" s="538">
        <v>3.1250000000000002E-3</v>
      </c>
      <c r="I3514" s="537">
        <v>0</v>
      </c>
      <c r="J3514" s="537">
        <v>0</v>
      </c>
    </row>
    <row r="3515" spans="1:10" s="519" customFormat="1">
      <c r="A3515" s="535" t="s">
        <v>355</v>
      </c>
      <c r="B3515" s="536" t="s">
        <v>519</v>
      </c>
      <c r="C3515" s="536"/>
      <c r="D3515" s="535" t="s">
        <v>520</v>
      </c>
      <c r="E3515" s="536">
        <v>201503</v>
      </c>
      <c r="F3515" s="537">
        <v>-1.1299999999999999</v>
      </c>
      <c r="G3515" s="535">
        <v>7</v>
      </c>
      <c r="H3515" s="538">
        <v>3.1250000000000002E-3</v>
      </c>
      <c r="I3515" s="537">
        <v>-0.02</v>
      </c>
      <c r="J3515" s="537">
        <v>-0.04</v>
      </c>
    </row>
    <row r="3516" spans="1:10" s="519" customFormat="1">
      <c r="A3516" s="535" t="s">
        <v>355</v>
      </c>
      <c r="B3516" s="536" t="s">
        <v>519</v>
      </c>
      <c r="C3516" s="536"/>
      <c r="D3516" s="535" t="s">
        <v>520</v>
      </c>
      <c r="E3516" s="536">
        <v>201504</v>
      </c>
      <c r="F3516" s="537">
        <v>-0.73</v>
      </c>
      <c r="G3516" s="535">
        <v>6</v>
      </c>
      <c r="H3516" s="538">
        <v>3.1250000000000002E-3</v>
      </c>
      <c r="I3516" s="537">
        <v>-0.01</v>
      </c>
      <c r="J3516" s="537">
        <v>-0.03</v>
      </c>
    </row>
    <row r="3517" spans="1:10" s="519" customFormat="1">
      <c r="A3517" s="535" t="s">
        <v>355</v>
      </c>
      <c r="B3517" s="536" t="s">
        <v>519</v>
      </c>
      <c r="C3517" s="536"/>
      <c r="D3517" s="535" t="s">
        <v>520</v>
      </c>
      <c r="E3517" s="536">
        <v>201505</v>
      </c>
      <c r="F3517" s="537">
        <v>-0.35</v>
      </c>
      <c r="G3517" s="535">
        <v>5</v>
      </c>
      <c r="H3517" s="538">
        <v>3.1250000000000002E-3</v>
      </c>
      <c r="I3517" s="537">
        <v>-0.01</v>
      </c>
      <c r="J3517" s="537">
        <v>-0.01</v>
      </c>
    </row>
    <row r="3518" spans="1:10" s="519" customFormat="1">
      <c r="A3518" s="535" t="s">
        <v>355</v>
      </c>
      <c r="B3518" s="536" t="s">
        <v>519</v>
      </c>
      <c r="C3518" s="536"/>
      <c r="D3518" s="535" t="s">
        <v>520</v>
      </c>
      <c r="E3518" s="536">
        <v>201506</v>
      </c>
      <c r="F3518" s="537">
        <v>-0.22</v>
      </c>
      <c r="G3518" s="535">
        <v>4</v>
      </c>
      <c r="H3518" s="538">
        <v>3.1250000000000002E-3</v>
      </c>
      <c r="I3518" s="537">
        <v>0</v>
      </c>
      <c r="J3518" s="537">
        <v>-0.01</v>
      </c>
    </row>
    <row r="3519" spans="1:10" s="519" customFormat="1">
      <c r="A3519" s="535" t="s">
        <v>355</v>
      </c>
      <c r="B3519" s="536" t="s">
        <v>739</v>
      </c>
      <c r="C3519" s="536"/>
      <c r="D3519" s="535" t="s">
        <v>740</v>
      </c>
      <c r="E3519" s="536">
        <v>201503</v>
      </c>
      <c r="F3519" s="537">
        <v>1258.69</v>
      </c>
      <c r="G3519" s="535">
        <v>7</v>
      </c>
      <c r="H3519" s="538">
        <v>3.1250000000000002E-3</v>
      </c>
      <c r="I3519" s="537">
        <v>27.53</v>
      </c>
      <c r="J3519" s="537">
        <v>47.2</v>
      </c>
    </row>
    <row r="3520" spans="1:10" s="519" customFormat="1">
      <c r="A3520" s="535" t="s">
        <v>355</v>
      </c>
      <c r="B3520" s="536" t="s">
        <v>739</v>
      </c>
      <c r="C3520" s="536"/>
      <c r="D3520" s="535" t="s">
        <v>740</v>
      </c>
      <c r="E3520" s="536">
        <v>201504</v>
      </c>
      <c r="F3520" s="537">
        <v>-6243.12</v>
      </c>
      <c r="G3520" s="535">
        <v>6</v>
      </c>
      <c r="H3520" s="538">
        <v>3.1250000000000002E-3</v>
      </c>
      <c r="I3520" s="537">
        <v>-117.06</v>
      </c>
      <c r="J3520" s="537">
        <v>-234.12</v>
      </c>
    </row>
    <row r="3521" spans="1:10" s="519" customFormat="1">
      <c r="A3521" s="535" t="s">
        <v>355</v>
      </c>
      <c r="B3521" s="536" t="s">
        <v>739</v>
      </c>
      <c r="C3521" s="536"/>
      <c r="D3521" s="535" t="s">
        <v>740</v>
      </c>
      <c r="E3521" s="536">
        <v>201505</v>
      </c>
      <c r="F3521" s="537">
        <v>-215.83</v>
      </c>
      <c r="G3521" s="535">
        <v>5</v>
      </c>
      <c r="H3521" s="538">
        <v>3.1250000000000002E-3</v>
      </c>
      <c r="I3521" s="537">
        <v>-3.37</v>
      </c>
      <c r="J3521" s="537">
        <v>-8.09</v>
      </c>
    </row>
    <row r="3522" spans="1:10" s="519" customFormat="1">
      <c r="A3522" s="535" t="s">
        <v>355</v>
      </c>
      <c r="B3522" s="536" t="s">
        <v>739</v>
      </c>
      <c r="C3522" s="536"/>
      <c r="D3522" s="535" t="s">
        <v>740</v>
      </c>
      <c r="E3522" s="536">
        <v>201506</v>
      </c>
      <c r="F3522" s="537">
        <v>163.81</v>
      </c>
      <c r="G3522" s="535">
        <v>4</v>
      </c>
      <c r="H3522" s="538">
        <v>3.1250000000000002E-3</v>
      </c>
      <c r="I3522" s="537">
        <v>2.0499999999999998</v>
      </c>
      <c r="J3522" s="537">
        <v>6.14</v>
      </c>
    </row>
    <row r="3523" spans="1:10" s="519" customFormat="1">
      <c r="A3523" s="535" t="s">
        <v>355</v>
      </c>
      <c r="B3523" s="536" t="s">
        <v>483</v>
      </c>
      <c r="C3523" s="536"/>
      <c r="D3523" s="535" t="s">
        <v>484</v>
      </c>
      <c r="E3523" s="536">
        <v>201503</v>
      </c>
      <c r="F3523" s="537">
        <v>0.77</v>
      </c>
      <c r="G3523" s="535">
        <v>7</v>
      </c>
      <c r="H3523" s="538">
        <v>3.1250000000000002E-3</v>
      </c>
      <c r="I3523" s="537">
        <v>0.02</v>
      </c>
      <c r="J3523" s="537">
        <v>0.03</v>
      </c>
    </row>
    <row r="3524" spans="1:10" s="519" customFormat="1">
      <c r="A3524" s="535" t="s">
        <v>355</v>
      </c>
      <c r="B3524" s="536" t="s">
        <v>483</v>
      </c>
      <c r="C3524" s="536"/>
      <c r="D3524" s="535" t="s">
        <v>484</v>
      </c>
      <c r="E3524" s="536">
        <v>201504</v>
      </c>
      <c r="F3524" s="537">
        <v>1.74</v>
      </c>
      <c r="G3524" s="535">
        <v>6</v>
      </c>
      <c r="H3524" s="538">
        <v>3.1250000000000002E-3</v>
      </c>
      <c r="I3524" s="537">
        <v>0.03</v>
      </c>
      <c r="J3524" s="537">
        <v>7.0000000000000007E-2</v>
      </c>
    </row>
    <row r="3525" spans="1:10" s="519" customFormat="1">
      <c r="A3525" s="535" t="s">
        <v>355</v>
      </c>
      <c r="B3525" s="536" t="s">
        <v>483</v>
      </c>
      <c r="C3525" s="536"/>
      <c r="D3525" s="535" t="s">
        <v>484</v>
      </c>
      <c r="E3525" s="536">
        <v>201505</v>
      </c>
      <c r="F3525" s="537">
        <v>0.01</v>
      </c>
      <c r="G3525" s="535">
        <v>5</v>
      </c>
      <c r="H3525" s="538">
        <v>3.1250000000000002E-3</v>
      </c>
      <c r="I3525" s="537">
        <v>0</v>
      </c>
      <c r="J3525" s="537">
        <v>0</v>
      </c>
    </row>
    <row r="3526" spans="1:10" s="519" customFormat="1">
      <c r="A3526" s="535" t="s">
        <v>355</v>
      </c>
      <c r="B3526" s="536" t="s">
        <v>483</v>
      </c>
      <c r="C3526" s="536"/>
      <c r="D3526" s="535" t="s">
        <v>484</v>
      </c>
      <c r="E3526" s="536">
        <v>201506</v>
      </c>
      <c r="F3526" s="537">
        <v>-0.18</v>
      </c>
      <c r="G3526" s="535">
        <v>4</v>
      </c>
      <c r="H3526" s="538">
        <v>3.1250000000000002E-3</v>
      </c>
      <c r="I3526" s="537">
        <v>0</v>
      </c>
      <c r="J3526" s="537">
        <v>-0.01</v>
      </c>
    </row>
    <row r="3527" spans="1:10" s="519" customFormat="1">
      <c r="A3527" s="535" t="s">
        <v>355</v>
      </c>
      <c r="B3527" s="536" t="s">
        <v>501</v>
      </c>
      <c r="C3527" s="536"/>
      <c r="D3527" s="535" t="s">
        <v>502</v>
      </c>
      <c r="E3527" s="536">
        <v>201503</v>
      </c>
      <c r="F3527" s="537">
        <v>0.05</v>
      </c>
      <c r="G3527" s="535">
        <v>7</v>
      </c>
      <c r="H3527" s="538">
        <v>3.1250000000000002E-3</v>
      </c>
      <c r="I3527" s="537">
        <v>0</v>
      </c>
      <c r="J3527" s="537">
        <v>0</v>
      </c>
    </row>
    <row r="3528" spans="1:10" s="519" customFormat="1">
      <c r="A3528" s="535" t="s">
        <v>355</v>
      </c>
      <c r="B3528" s="536" t="s">
        <v>501</v>
      </c>
      <c r="C3528" s="536"/>
      <c r="D3528" s="535" t="s">
        <v>502</v>
      </c>
      <c r="E3528" s="536">
        <v>201504</v>
      </c>
      <c r="F3528" s="537">
        <v>0.04</v>
      </c>
      <c r="G3528" s="535">
        <v>6</v>
      </c>
      <c r="H3528" s="538">
        <v>3.1250000000000002E-3</v>
      </c>
      <c r="I3528" s="537">
        <v>0</v>
      </c>
      <c r="J3528" s="537">
        <v>0</v>
      </c>
    </row>
    <row r="3529" spans="1:10" s="519" customFormat="1">
      <c r="A3529" s="535" t="s">
        <v>355</v>
      </c>
      <c r="B3529" s="536" t="s">
        <v>501</v>
      </c>
      <c r="C3529" s="536"/>
      <c r="D3529" s="535" t="s">
        <v>502</v>
      </c>
      <c r="E3529" s="536">
        <v>201505</v>
      </c>
      <c r="F3529" s="537">
        <v>0.01</v>
      </c>
      <c r="G3529" s="535">
        <v>5</v>
      </c>
      <c r="H3529" s="538">
        <v>3.1250000000000002E-3</v>
      </c>
      <c r="I3529" s="537">
        <v>0</v>
      </c>
      <c r="J3529" s="537">
        <v>0</v>
      </c>
    </row>
    <row r="3530" spans="1:10" s="519" customFormat="1">
      <c r="A3530" s="535" t="s">
        <v>355</v>
      </c>
      <c r="B3530" s="536" t="s">
        <v>702</v>
      </c>
      <c r="C3530" s="536"/>
      <c r="D3530" s="535" t="s">
        <v>703</v>
      </c>
      <c r="E3530" s="536">
        <v>201503</v>
      </c>
      <c r="F3530" s="537">
        <v>6.75</v>
      </c>
      <c r="G3530" s="535">
        <v>7</v>
      </c>
      <c r="H3530" s="538">
        <v>3.1250000000000002E-3</v>
      </c>
      <c r="I3530" s="537">
        <v>0.15</v>
      </c>
      <c r="J3530" s="537">
        <v>0.25</v>
      </c>
    </row>
    <row r="3531" spans="1:10" s="519" customFormat="1">
      <c r="A3531" s="535" t="s">
        <v>355</v>
      </c>
      <c r="B3531" s="536" t="s">
        <v>702</v>
      </c>
      <c r="C3531" s="536"/>
      <c r="D3531" s="535" t="s">
        <v>703</v>
      </c>
      <c r="E3531" s="536">
        <v>201504</v>
      </c>
      <c r="F3531" s="537">
        <v>112.06</v>
      </c>
      <c r="G3531" s="535">
        <v>6</v>
      </c>
      <c r="H3531" s="538">
        <v>3.1250000000000002E-3</v>
      </c>
      <c r="I3531" s="537">
        <v>2.1</v>
      </c>
      <c r="J3531" s="537">
        <v>4.2</v>
      </c>
    </row>
    <row r="3532" spans="1:10" s="519" customFormat="1">
      <c r="A3532" s="535" t="s">
        <v>355</v>
      </c>
      <c r="B3532" s="536" t="s">
        <v>702</v>
      </c>
      <c r="C3532" s="536"/>
      <c r="D3532" s="535" t="s">
        <v>703</v>
      </c>
      <c r="E3532" s="536">
        <v>201505</v>
      </c>
      <c r="F3532" s="537">
        <v>-8.6300000000000008</v>
      </c>
      <c r="G3532" s="535">
        <v>5</v>
      </c>
      <c r="H3532" s="538">
        <v>3.1250000000000002E-3</v>
      </c>
      <c r="I3532" s="537">
        <v>-0.13</v>
      </c>
      <c r="J3532" s="537">
        <v>-0.32</v>
      </c>
    </row>
    <row r="3533" spans="1:10" s="519" customFormat="1">
      <c r="A3533" s="535" t="s">
        <v>355</v>
      </c>
      <c r="B3533" s="536" t="s">
        <v>702</v>
      </c>
      <c r="C3533" s="536"/>
      <c r="D3533" s="535" t="s">
        <v>703</v>
      </c>
      <c r="E3533" s="536">
        <v>201506</v>
      </c>
      <c r="F3533" s="537">
        <v>1.34</v>
      </c>
      <c r="G3533" s="535">
        <v>4</v>
      </c>
      <c r="H3533" s="538">
        <v>3.1250000000000002E-3</v>
      </c>
      <c r="I3533" s="537">
        <v>0.02</v>
      </c>
      <c r="J3533" s="537">
        <v>0.05</v>
      </c>
    </row>
    <row r="3534" spans="1:10" s="519" customFormat="1">
      <c r="A3534" s="535" t="s">
        <v>355</v>
      </c>
      <c r="B3534" s="536" t="s">
        <v>556</v>
      </c>
      <c r="C3534" s="536"/>
      <c r="D3534" s="535" t="s">
        <v>557</v>
      </c>
      <c r="E3534" s="536">
        <v>201503</v>
      </c>
      <c r="F3534" s="537">
        <v>-1.2</v>
      </c>
      <c r="G3534" s="535">
        <v>7</v>
      </c>
      <c r="H3534" s="538">
        <v>3.1250000000000002E-3</v>
      </c>
      <c r="I3534" s="537">
        <v>-0.03</v>
      </c>
      <c r="J3534" s="537">
        <v>-0.05</v>
      </c>
    </row>
    <row r="3535" spans="1:10" s="519" customFormat="1">
      <c r="A3535" s="535" t="s">
        <v>355</v>
      </c>
      <c r="B3535" s="536" t="s">
        <v>556</v>
      </c>
      <c r="C3535" s="536"/>
      <c r="D3535" s="535" t="s">
        <v>557</v>
      </c>
      <c r="E3535" s="536">
        <v>201504</v>
      </c>
      <c r="F3535" s="537">
        <v>2.2000000000000002</v>
      </c>
      <c r="G3535" s="535">
        <v>6</v>
      </c>
      <c r="H3535" s="538">
        <v>3.1250000000000002E-3</v>
      </c>
      <c r="I3535" s="537">
        <v>0.04</v>
      </c>
      <c r="J3535" s="537">
        <v>0.08</v>
      </c>
    </row>
    <row r="3536" spans="1:10" s="519" customFormat="1">
      <c r="A3536" s="535" t="s">
        <v>355</v>
      </c>
      <c r="B3536" s="536" t="s">
        <v>556</v>
      </c>
      <c r="C3536" s="536"/>
      <c r="D3536" s="535" t="s">
        <v>557</v>
      </c>
      <c r="E3536" s="536">
        <v>201505</v>
      </c>
      <c r="F3536" s="537">
        <v>0.1</v>
      </c>
      <c r="G3536" s="535">
        <v>5</v>
      </c>
      <c r="H3536" s="538">
        <v>3.1250000000000002E-3</v>
      </c>
      <c r="I3536" s="537">
        <v>0</v>
      </c>
      <c r="J3536" s="537">
        <v>0</v>
      </c>
    </row>
    <row r="3537" spans="1:10" s="519" customFormat="1">
      <c r="A3537" s="535" t="s">
        <v>355</v>
      </c>
      <c r="B3537" s="536" t="s">
        <v>556</v>
      </c>
      <c r="C3537" s="536"/>
      <c r="D3537" s="535" t="s">
        <v>557</v>
      </c>
      <c r="E3537" s="536">
        <v>201506</v>
      </c>
      <c r="F3537" s="537">
        <v>0.3</v>
      </c>
      <c r="G3537" s="535">
        <v>4</v>
      </c>
      <c r="H3537" s="538">
        <v>3.1250000000000002E-3</v>
      </c>
      <c r="I3537" s="537">
        <v>0</v>
      </c>
      <c r="J3537" s="537">
        <v>0.01</v>
      </c>
    </row>
    <row r="3538" spans="1:10" s="519" customFormat="1">
      <c r="A3538" s="535" t="s">
        <v>355</v>
      </c>
      <c r="B3538" s="536" t="s">
        <v>505</v>
      </c>
      <c r="C3538" s="536"/>
      <c r="D3538" s="535" t="s">
        <v>506</v>
      </c>
      <c r="E3538" s="536">
        <v>201503</v>
      </c>
      <c r="F3538" s="537">
        <v>0.5</v>
      </c>
      <c r="G3538" s="535">
        <v>7</v>
      </c>
      <c r="H3538" s="538">
        <v>3.1250000000000002E-3</v>
      </c>
      <c r="I3538" s="537">
        <v>0.01</v>
      </c>
      <c r="J3538" s="537">
        <v>0.02</v>
      </c>
    </row>
    <row r="3539" spans="1:10" s="519" customFormat="1">
      <c r="A3539" s="535" t="s">
        <v>355</v>
      </c>
      <c r="B3539" s="536" t="s">
        <v>505</v>
      </c>
      <c r="C3539" s="536"/>
      <c r="D3539" s="535" t="s">
        <v>506</v>
      </c>
      <c r="E3539" s="536">
        <v>201504</v>
      </c>
      <c r="F3539" s="537">
        <v>0.36</v>
      </c>
      <c r="G3539" s="535">
        <v>6</v>
      </c>
      <c r="H3539" s="538">
        <v>3.1250000000000002E-3</v>
      </c>
      <c r="I3539" s="537">
        <v>0.01</v>
      </c>
      <c r="J3539" s="537">
        <v>0.01</v>
      </c>
    </row>
    <row r="3540" spans="1:10" s="519" customFormat="1">
      <c r="A3540" s="535" t="s">
        <v>355</v>
      </c>
      <c r="B3540" s="536" t="s">
        <v>505</v>
      </c>
      <c r="C3540" s="536"/>
      <c r="D3540" s="535" t="s">
        <v>506</v>
      </c>
      <c r="E3540" s="536">
        <v>201505</v>
      </c>
      <c r="F3540" s="537">
        <v>0.19</v>
      </c>
      <c r="G3540" s="535">
        <v>5</v>
      </c>
      <c r="H3540" s="538">
        <v>3.1250000000000002E-3</v>
      </c>
      <c r="I3540" s="537">
        <v>0</v>
      </c>
      <c r="J3540" s="537">
        <v>0.01</v>
      </c>
    </row>
    <row r="3541" spans="1:10" s="519" customFormat="1">
      <c r="A3541" s="535" t="s">
        <v>355</v>
      </c>
      <c r="B3541" s="536" t="s">
        <v>505</v>
      </c>
      <c r="C3541" s="536"/>
      <c r="D3541" s="535" t="s">
        <v>506</v>
      </c>
      <c r="E3541" s="536">
        <v>201506</v>
      </c>
      <c r="F3541" s="537">
        <v>4295.93</v>
      </c>
      <c r="G3541" s="535">
        <v>4</v>
      </c>
      <c r="H3541" s="538">
        <v>3.1250000000000002E-3</v>
      </c>
      <c r="I3541" s="537">
        <v>53.7</v>
      </c>
      <c r="J3541" s="537">
        <v>161.1</v>
      </c>
    </row>
    <row r="3542" spans="1:10" s="519" customFormat="1">
      <c r="A3542" s="535" t="s">
        <v>355</v>
      </c>
      <c r="B3542" s="536" t="s">
        <v>755</v>
      </c>
      <c r="C3542" s="536"/>
      <c r="D3542" s="535" t="s">
        <v>774</v>
      </c>
      <c r="E3542" s="536">
        <v>201503</v>
      </c>
      <c r="F3542" s="537">
        <v>68.08</v>
      </c>
      <c r="G3542" s="535">
        <v>7</v>
      </c>
      <c r="H3542" s="538">
        <v>3.1250000000000002E-3</v>
      </c>
      <c r="I3542" s="537">
        <v>1.49</v>
      </c>
      <c r="J3542" s="537">
        <v>2.5499999999999998</v>
      </c>
    </row>
    <row r="3543" spans="1:10" s="519" customFormat="1">
      <c r="A3543" s="535" t="s">
        <v>355</v>
      </c>
      <c r="B3543" s="536" t="s">
        <v>755</v>
      </c>
      <c r="C3543" s="536"/>
      <c r="D3543" s="535" t="s">
        <v>774</v>
      </c>
      <c r="E3543" s="536">
        <v>201504</v>
      </c>
      <c r="F3543" s="537">
        <v>-262.52</v>
      </c>
      <c r="G3543" s="535">
        <v>6</v>
      </c>
      <c r="H3543" s="538">
        <v>3.1250000000000002E-3</v>
      </c>
      <c r="I3543" s="537">
        <v>-4.92</v>
      </c>
      <c r="J3543" s="537">
        <v>-9.84</v>
      </c>
    </row>
    <row r="3544" spans="1:10" s="519" customFormat="1">
      <c r="A3544" s="535" t="s">
        <v>355</v>
      </c>
      <c r="B3544" s="536" t="s">
        <v>755</v>
      </c>
      <c r="C3544" s="536"/>
      <c r="D3544" s="535" t="s">
        <v>774</v>
      </c>
      <c r="E3544" s="536">
        <v>201505</v>
      </c>
      <c r="F3544" s="537">
        <v>-7.99</v>
      </c>
      <c r="G3544" s="535">
        <v>5</v>
      </c>
      <c r="H3544" s="538">
        <v>3.1250000000000002E-3</v>
      </c>
      <c r="I3544" s="537">
        <v>-0.12</v>
      </c>
      <c r="J3544" s="537">
        <v>-0.3</v>
      </c>
    </row>
    <row r="3545" spans="1:10" s="519" customFormat="1">
      <c r="A3545" s="535" t="s">
        <v>355</v>
      </c>
      <c r="B3545" s="536" t="s">
        <v>755</v>
      </c>
      <c r="C3545" s="536"/>
      <c r="D3545" s="535" t="s">
        <v>774</v>
      </c>
      <c r="E3545" s="536">
        <v>201506</v>
      </c>
      <c r="F3545" s="537">
        <v>6.11</v>
      </c>
      <c r="G3545" s="535">
        <v>4</v>
      </c>
      <c r="H3545" s="538">
        <v>3.1250000000000002E-3</v>
      </c>
      <c r="I3545" s="537">
        <v>0.08</v>
      </c>
      <c r="J3545" s="537">
        <v>0.23</v>
      </c>
    </row>
    <row r="3546" spans="1:10" s="519" customFormat="1">
      <c r="A3546" s="535" t="s">
        <v>355</v>
      </c>
      <c r="B3546" s="536" t="s">
        <v>758</v>
      </c>
      <c r="C3546" s="536"/>
      <c r="D3546" s="535" t="s">
        <v>759</v>
      </c>
      <c r="E3546" s="536">
        <v>201503</v>
      </c>
      <c r="F3546" s="537">
        <v>-533.15</v>
      </c>
      <c r="G3546" s="535">
        <v>7</v>
      </c>
      <c r="H3546" s="538">
        <v>3.1250000000000002E-3</v>
      </c>
      <c r="I3546" s="537">
        <v>-11.66</v>
      </c>
      <c r="J3546" s="537">
        <v>-19.989999999999998</v>
      </c>
    </row>
    <row r="3547" spans="1:10" s="519" customFormat="1">
      <c r="A3547" s="535" t="s">
        <v>355</v>
      </c>
      <c r="B3547" s="536" t="s">
        <v>758</v>
      </c>
      <c r="C3547" s="536"/>
      <c r="D3547" s="535" t="s">
        <v>759</v>
      </c>
      <c r="E3547" s="536">
        <v>201504</v>
      </c>
      <c r="F3547" s="537">
        <v>-2192.29</v>
      </c>
      <c r="G3547" s="535">
        <v>6</v>
      </c>
      <c r="H3547" s="538">
        <v>3.1250000000000002E-3</v>
      </c>
      <c r="I3547" s="537">
        <v>-41.11</v>
      </c>
      <c r="J3547" s="537">
        <v>-82.21</v>
      </c>
    </row>
    <row r="3548" spans="1:10" s="519" customFormat="1">
      <c r="A3548" s="535" t="s">
        <v>355</v>
      </c>
      <c r="B3548" s="536" t="s">
        <v>758</v>
      </c>
      <c r="C3548" s="536"/>
      <c r="D3548" s="535" t="s">
        <v>759</v>
      </c>
      <c r="E3548" s="536">
        <v>201505</v>
      </c>
      <c r="F3548" s="537">
        <v>619.70000000000005</v>
      </c>
      <c r="G3548" s="535">
        <v>5</v>
      </c>
      <c r="H3548" s="538">
        <v>3.1250000000000002E-3</v>
      </c>
      <c r="I3548" s="537">
        <v>9.68</v>
      </c>
      <c r="J3548" s="537">
        <v>23.24</v>
      </c>
    </row>
    <row r="3549" spans="1:10" s="519" customFormat="1">
      <c r="A3549" s="535" t="s">
        <v>355</v>
      </c>
      <c r="B3549" s="536" t="s">
        <v>758</v>
      </c>
      <c r="C3549" s="536"/>
      <c r="D3549" s="535" t="s">
        <v>759</v>
      </c>
      <c r="E3549" s="536">
        <v>201506</v>
      </c>
      <c r="F3549" s="537">
        <v>55.16</v>
      </c>
      <c r="G3549" s="535">
        <v>4</v>
      </c>
      <c r="H3549" s="538">
        <v>3.1250000000000002E-3</v>
      </c>
      <c r="I3549" s="537">
        <v>0.69</v>
      </c>
      <c r="J3549" s="537">
        <v>2.0699999999999998</v>
      </c>
    </row>
    <row r="3550" spans="1:10" s="519" customFormat="1">
      <c r="A3550" s="535" t="s">
        <v>355</v>
      </c>
      <c r="B3550" s="536" t="s">
        <v>756</v>
      </c>
      <c r="C3550" s="536"/>
      <c r="D3550" s="535" t="s">
        <v>757</v>
      </c>
      <c r="E3550" s="536">
        <v>201503</v>
      </c>
      <c r="F3550" s="537">
        <v>-134.04</v>
      </c>
      <c r="G3550" s="535">
        <v>7</v>
      </c>
      <c r="H3550" s="538">
        <v>3.1250000000000002E-3</v>
      </c>
      <c r="I3550" s="537">
        <v>-2.93</v>
      </c>
      <c r="J3550" s="537">
        <v>-5.03</v>
      </c>
    </row>
    <row r="3551" spans="1:10" s="519" customFormat="1">
      <c r="A3551" s="535" t="s">
        <v>355</v>
      </c>
      <c r="B3551" s="536" t="s">
        <v>756</v>
      </c>
      <c r="C3551" s="536"/>
      <c r="D3551" s="535" t="s">
        <v>757</v>
      </c>
      <c r="E3551" s="536">
        <v>201504</v>
      </c>
      <c r="F3551" s="537">
        <v>-2528.69</v>
      </c>
      <c r="G3551" s="535">
        <v>6</v>
      </c>
      <c r="H3551" s="538">
        <v>3.1250000000000002E-3</v>
      </c>
      <c r="I3551" s="537">
        <v>-47.41</v>
      </c>
      <c r="J3551" s="537">
        <v>-94.83</v>
      </c>
    </row>
    <row r="3552" spans="1:10" s="519" customFormat="1">
      <c r="A3552" s="535" t="s">
        <v>355</v>
      </c>
      <c r="B3552" s="536" t="s">
        <v>756</v>
      </c>
      <c r="C3552" s="536"/>
      <c r="D3552" s="535" t="s">
        <v>757</v>
      </c>
      <c r="E3552" s="536">
        <v>201505</v>
      </c>
      <c r="F3552" s="537">
        <v>180.89</v>
      </c>
      <c r="G3552" s="535">
        <v>5</v>
      </c>
      <c r="H3552" s="538">
        <v>3.1250000000000002E-3</v>
      </c>
      <c r="I3552" s="537">
        <v>2.83</v>
      </c>
      <c r="J3552" s="537">
        <v>6.78</v>
      </c>
    </row>
    <row r="3553" spans="1:10" s="519" customFormat="1">
      <c r="A3553" s="535" t="s">
        <v>355</v>
      </c>
      <c r="B3553" s="536" t="s">
        <v>756</v>
      </c>
      <c r="C3553" s="536"/>
      <c r="D3553" s="535" t="s">
        <v>757</v>
      </c>
      <c r="E3553" s="536">
        <v>201506</v>
      </c>
      <c r="F3553" s="537">
        <v>-38.72</v>
      </c>
      <c r="G3553" s="535">
        <v>4</v>
      </c>
      <c r="H3553" s="538">
        <v>3.1250000000000002E-3</v>
      </c>
      <c r="I3553" s="537">
        <v>-0.48</v>
      </c>
      <c r="J3553" s="537">
        <v>-1.45</v>
      </c>
    </row>
    <row r="3554" spans="1:10" s="519" customFormat="1">
      <c r="A3554" s="535" t="s">
        <v>355</v>
      </c>
      <c r="B3554" s="536" t="s">
        <v>762</v>
      </c>
      <c r="C3554" s="536"/>
      <c r="D3554" s="535" t="s">
        <v>763</v>
      </c>
      <c r="E3554" s="536">
        <v>201503</v>
      </c>
      <c r="F3554" s="537">
        <v>24.14</v>
      </c>
      <c r="G3554" s="535">
        <v>7</v>
      </c>
      <c r="H3554" s="538">
        <v>3.1250000000000002E-3</v>
      </c>
      <c r="I3554" s="537">
        <v>0.53</v>
      </c>
      <c r="J3554" s="537">
        <v>0.91</v>
      </c>
    </row>
    <row r="3555" spans="1:10" s="519" customFormat="1">
      <c r="A3555" s="535" t="s">
        <v>355</v>
      </c>
      <c r="B3555" s="536" t="s">
        <v>762</v>
      </c>
      <c r="C3555" s="536"/>
      <c r="D3555" s="535" t="s">
        <v>763</v>
      </c>
      <c r="E3555" s="536">
        <v>201504</v>
      </c>
      <c r="F3555" s="537">
        <v>-104.03</v>
      </c>
      <c r="G3555" s="535">
        <v>6</v>
      </c>
      <c r="H3555" s="538">
        <v>3.1250000000000002E-3</v>
      </c>
      <c r="I3555" s="537">
        <v>-1.95</v>
      </c>
      <c r="J3555" s="537">
        <v>-3.9</v>
      </c>
    </row>
    <row r="3556" spans="1:10" s="519" customFormat="1">
      <c r="A3556" s="535" t="s">
        <v>355</v>
      </c>
      <c r="B3556" s="536" t="s">
        <v>762</v>
      </c>
      <c r="C3556" s="536"/>
      <c r="D3556" s="535" t="s">
        <v>763</v>
      </c>
      <c r="E3556" s="536">
        <v>201505</v>
      </c>
      <c r="F3556" s="537">
        <v>43.04</v>
      </c>
      <c r="G3556" s="535">
        <v>5</v>
      </c>
      <c r="H3556" s="538">
        <v>3.1250000000000002E-3</v>
      </c>
      <c r="I3556" s="537">
        <v>0.67</v>
      </c>
      <c r="J3556" s="537">
        <v>1.61</v>
      </c>
    </row>
    <row r="3557" spans="1:10" s="519" customFormat="1">
      <c r="A3557" s="535" t="s">
        <v>355</v>
      </c>
      <c r="B3557" s="536" t="s">
        <v>762</v>
      </c>
      <c r="C3557" s="536"/>
      <c r="D3557" s="535" t="s">
        <v>763</v>
      </c>
      <c r="E3557" s="536">
        <v>201506</v>
      </c>
      <c r="F3557" s="537">
        <v>0.28000000000000003</v>
      </c>
      <c r="G3557" s="535">
        <v>4</v>
      </c>
      <c r="H3557" s="538">
        <v>3.1250000000000002E-3</v>
      </c>
      <c r="I3557" s="537">
        <v>0</v>
      </c>
      <c r="J3557" s="537">
        <v>0.01</v>
      </c>
    </row>
    <row r="3558" spans="1:10" s="519" customFormat="1">
      <c r="A3558" s="535" t="s">
        <v>355</v>
      </c>
      <c r="B3558" s="536" t="s">
        <v>586</v>
      </c>
      <c r="C3558" s="536"/>
      <c r="D3558" s="535" t="s">
        <v>587</v>
      </c>
      <c r="E3558" s="536">
        <v>201503</v>
      </c>
      <c r="F3558" s="537">
        <v>0.12</v>
      </c>
      <c r="G3558" s="535">
        <v>7</v>
      </c>
      <c r="H3558" s="538">
        <v>3.1250000000000002E-3</v>
      </c>
      <c r="I3558" s="537">
        <v>0</v>
      </c>
      <c r="J3558" s="537">
        <v>0</v>
      </c>
    </row>
    <row r="3559" spans="1:10" s="519" customFormat="1">
      <c r="A3559" s="535" t="s">
        <v>355</v>
      </c>
      <c r="B3559" s="536" t="s">
        <v>586</v>
      </c>
      <c r="C3559" s="536"/>
      <c r="D3559" s="535" t="s">
        <v>587</v>
      </c>
      <c r="E3559" s="536">
        <v>201504</v>
      </c>
      <c r="F3559" s="537">
        <v>0.09</v>
      </c>
      <c r="G3559" s="535">
        <v>6</v>
      </c>
      <c r="H3559" s="538">
        <v>3.1250000000000002E-3</v>
      </c>
      <c r="I3559" s="537">
        <v>0</v>
      </c>
      <c r="J3559" s="537">
        <v>0</v>
      </c>
    </row>
    <row r="3560" spans="1:10" s="519" customFormat="1">
      <c r="A3560" s="535" t="s">
        <v>355</v>
      </c>
      <c r="B3560" s="536" t="s">
        <v>586</v>
      </c>
      <c r="C3560" s="536"/>
      <c r="D3560" s="535" t="s">
        <v>587</v>
      </c>
      <c r="E3560" s="536">
        <v>201505</v>
      </c>
      <c r="F3560" s="537">
        <v>0.03</v>
      </c>
      <c r="G3560" s="535">
        <v>5</v>
      </c>
      <c r="H3560" s="538">
        <v>3.1250000000000002E-3</v>
      </c>
      <c r="I3560" s="537">
        <v>0</v>
      </c>
      <c r="J3560" s="537">
        <v>0</v>
      </c>
    </row>
    <row r="3561" spans="1:10" s="519" customFormat="1">
      <c r="A3561" s="535" t="s">
        <v>355</v>
      </c>
      <c r="B3561" s="536" t="s">
        <v>586</v>
      </c>
      <c r="C3561" s="536"/>
      <c r="D3561" s="535" t="s">
        <v>587</v>
      </c>
      <c r="E3561" s="536">
        <v>201506</v>
      </c>
      <c r="F3561" s="537">
        <v>0.01</v>
      </c>
      <c r="G3561" s="535">
        <v>4</v>
      </c>
      <c r="H3561" s="538">
        <v>3.1250000000000002E-3</v>
      </c>
      <c r="I3561" s="537">
        <v>0</v>
      </c>
      <c r="J3561" s="537">
        <v>0</v>
      </c>
    </row>
    <row r="3562" spans="1:10" s="519" customFormat="1">
      <c r="A3562" s="535" t="s">
        <v>355</v>
      </c>
      <c r="B3562" s="536" t="s">
        <v>786</v>
      </c>
      <c r="C3562" s="536"/>
      <c r="D3562" s="535" t="s">
        <v>787</v>
      </c>
      <c r="E3562" s="536">
        <v>201506</v>
      </c>
      <c r="F3562" s="537">
        <v>3397.2</v>
      </c>
      <c r="G3562" s="535">
        <v>4</v>
      </c>
      <c r="H3562" s="538">
        <v>3.1250000000000002E-3</v>
      </c>
      <c r="I3562" s="537">
        <v>42.47</v>
      </c>
      <c r="J3562" s="537">
        <v>127.4</v>
      </c>
    </row>
    <row r="3563" spans="1:10" s="519" customFormat="1">
      <c r="A3563" s="535" t="s">
        <v>355</v>
      </c>
      <c r="B3563" s="536" t="s">
        <v>579</v>
      </c>
      <c r="C3563" s="536"/>
      <c r="D3563" s="535" t="s">
        <v>580</v>
      </c>
      <c r="E3563" s="536">
        <v>201503</v>
      </c>
      <c r="F3563" s="537">
        <v>-243.38</v>
      </c>
      <c r="G3563" s="535">
        <v>7</v>
      </c>
      <c r="H3563" s="538">
        <v>3.1250000000000002E-3</v>
      </c>
      <c r="I3563" s="537">
        <v>-5.32</v>
      </c>
      <c r="J3563" s="537">
        <v>-9.1300000000000008</v>
      </c>
    </row>
    <row r="3564" spans="1:10" s="519" customFormat="1">
      <c r="A3564" s="535" t="s">
        <v>355</v>
      </c>
      <c r="B3564" s="536" t="s">
        <v>579</v>
      </c>
      <c r="C3564" s="536"/>
      <c r="D3564" s="535" t="s">
        <v>580</v>
      </c>
      <c r="E3564" s="536">
        <v>201504</v>
      </c>
      <c r="F3564" s="537">
        <v>12.67</v>
      </c>
      <c r="G3564" s="535">
        <v>6</v>
      </c>
      <c r="H3564" s="538">
        <v>3.1250000000000002E-3</v>
      </c>
      <c r="I3564" s="537">
        <v>0.24</v>
      </c>
      <c r="J3564" s="537">
        <v>0.48</v>
      </c>
    </row>
    <row r="3565" spans="1:10" s="519" customFormat="1">
      <c r="A3565" s="535" t="s">
        <v>355</v>
      </c>
      <c r="B3565" s="536" t="s">
        <v>579</v>
      </c>
      <c r="C3565" s="536"/>
      <c r="D3565" s="535" t="s">
        <v>580</v>
      </c>
      <c r="E3565" s="536">
        <v>201505</v>
      </c>
      <c r="F3565" s="537">
        <v>0.21</v>
      </c>
      <c r="G3565" s="535">
        <v>5</v>
      </c>
      <c r="H3565" s="538">
        <v>3.1250000000000002E-3</v>
      </c>
      <c r="I3565" s="537">
        <v>0</v>
      </c>
      <c r="J3565" s="537">
        <v>0.01</v>
      </c>
    </row>
    <row r="3566" spans="1:10" s="519" customFormat="1">
      <c r="A3566" s="535" t="s">
        <v>355</v>
      </c>
      <c r="B3566" s="536" t="s">
        <v>579</v>
      </c>
      <c r="C3566" s="536"/>
      <c r="D3566" s="535" t="s">
        <v>580</v>
      </c>
      <c r="E3566" s="536">
        <v>201506</v>
      </c>
      <c r="F3566" s="537">
        <v>1.62</v>
      </c>
      <c r="G3566" s="535">
        <v>4</v>
      </c>
      <c r="H3566" s="538">
        <v>3.1250000000000002E-3</v>
      </c>
      <c r="I3566" s="537">
        <v>0.02</v>
      </c>
      <c r="J3566" s="537">
        <v>0.06</v>
      </c>
    </row>
    <row r="3567" spans="1:10" s="519" customFormat="1">
      <c r="A3567" s="535" t="s">
        <v>355</v>
      </c>
      <c r="B3567" s="536" t="s">
        <v>792</v>
      </c>
      <c r="C3567" s="536"/>
      <c r="D3567" s="535" t="s">
        <v>793</v>
      </c>
      <c r="E3567" s="536">
        <v>201506</v>
      </c>
      <c r="F3567" s="537">
        <v>53194.47</v>
      </c>
      <c r="G3567" s="535">
        <v>4</v>
      </c>
      <c r="H3567" s="538">
        <v>3.1250000000000002E-3</v>
      </c>
      <c r="I3567" s="537">
        <v>664.93</v>
      </c>
      <c r="J3567" s="537">
        <v>1994.79</v>
      </c>
    </row>
    <row r="3568" spans="1:10" s="519" customFormat="1">
      <c r="A3568" s="535" t="s">
        <v>355</v>
      </c>
      <c r="B3568" s="536" t="s">
        <v>584</v>
      </c>
      <c r="C3568" s="536"/>
      <c r="D3568" s="535" t="s">
        <v>585</v>
      </c>
      <c r="E3568" s="536">
        <v>201503</v>
      </c>
      <c r="F3568" s="537">
        <v>-3.17</v>
      </c>
      <c r="G3568" s="535">
        <v>7</v>
      </c>
      <c r="H3568" s="538">
        <v>3.1250000000000002E-3</v>
      </c>
      <c r="I3568" s="537">
        <v>-7.0000000000000007E-2</v>
      </c>
      <c r="J3568" s="537">
        <v>-0.12</v>
      </c>
    </row>
    <row r="3569" spans="1:10" s="519" customFormat="1">
      <c r="A3569" s="535" t="s">
        <v>355</v>
      </c>
      <c r="B3569" s="536" t="s">
        <v>584</v>
      </c>
      <c r="C3569" s="536"/>
      <c r="D3569" s="535" t="s">
        <v>585</v>
      </c>
      <c r="E3569" s="536">
        <v>201504</v>
      </c>
      <c r="F3569" s="537">
        <v>4.62</v>
      </c>
      <c r="G3569" s="535">
        <v>6</v>
      </c>
      <c r="H3569" s="538">
        <v>3.1250000000000002E-3</v>
      </c>
      <c r="I3569" s="537">
        <v>0.09</v>
      </c>
      <c r="J3569" s="537">
        <v>0.17</v>
      </c>
    </row>
    <row r="3570" spans="1:10" s="519" customFormat="1">
      <c r="A3570" s="535" t="s">
        <v>355</v>
      </c>
      <c r="B3570" s="536" t="s">
        <v>584</v>
      </c>
      <c r="C3570" s="536"/>
      <c r="D3570" s="535" t="s">
        <v>585</v>
      </c>
      <c r="E3570" s="536">
        <v>201505</v>
      </c>
      <c r="F3570" s="537">
        <v>0.11</v>
      </c>
      <c r="G3570" s="535">
        <v>5</v>
      </c>
      <c r="H3570" s="538">
        <v>3.1250000000000002E-3</v>
      </c>
      <c r="I3570" s="537">
        <v>0</v>
      </c>
      <c r="J3570" s="537">
        <v>0</v>
      </c>
    </row>
    <row r="3571" spans="1:10" s="519" customFormat="1">
      <c r="A3571" s="535" t="s">
        <v>355</v>
      </c>
      <c r="B3571" s="536" t="s">
        <v>584</v>
      </c>
      <c r="C3571" s="536"/>
      <c r="D3571" s="535" t="s">
        <v>585</v>
      </c>
      <c r="E3571" s="536">
        <v>201506</v>
      </c>
      <c r="F3571" s="537">
        <v>0.61</v>
      </c>
      <c r="G3571" s="535">
        <v>4</v>
      </c>
      <c r="H3571" s="538">
        <v>3.1250000000000002E-3</v>
      </c>
      <c r="I3571" s="537">
        <v>0.01</v>
      </c>
      <c r="J3571" s="537">
        <v>0.02</v>
      </c>
    </row>
    <row r="3572" spans="1:10" s="519" customFormat="1">
      <c r="A3572" s="535" t="s">
        <v>355</v>
      </c>
      <c r="B3572" s="536" t="s">
        <v>796</v>
      </c>
      <c r="C3572" s="536"/>
      <c r="D3572" s="535" t="s">
        <v>797</v>
      </c>
      <c r="E3572" s="536">
        <v>201506</v>
      </c>
      <c r="F3572" s="537">
        <v>3106.85</v>
      </c>
      <c r="G3572" s="535">
        <v>4</v>
      </c>
      <c r="H3572" s="538">
        <v>3.1250000000000002E-3</v>
      </c>
      <c r="I3572" s="537">
        <v>38.840000000000003</v>
      </c>
      <c r="J3572" s="537">
        <v>116.51</v>
      </c>
    </row>
    <row r="3573" spans="1:10" s="519" customFormat="1">
      <c r="A3573" s="535" t="s">
        <v>355</v>
      </c>
      <c r="B3573" s="536" t="s">
        <v>760</v>
      </c>
      <c r="C3573" s="536"/>
      <c r="D3573" s="535" t="s">
        <v>761</v>
      </c>
      <c r="E3573" s="536">
        <v>201503</v>
      </c>
      <c r="F3573" s="537">
        <v>340.03</v>
      </c>
      <c r="G3573" s="535">
        <v>7</v>
      </c>
      <c r="H3573" s="538">
        <v>3.1250000000000002E-3</v>
      </c>
      <c r="I3573" s="537">
        <v>7.44</v>
      </c>
      <c r="J3573" s="537">
        <v>12.75</v>
      </c>
    </row>
    <row r="3574" spans="1:10" s="519" customFormat="1">
      <c r="A3574" s="535" t="s">
        <v>355</v>
      </c>
      <c r="B3574" s="536" t="s">
        <v>760</v>
      </c>
      <c r="C3574" s="536"/>
      <c r="D3574" s="535" t="s">
        <v>761</v>
      </c>
      <c r="E3574" s="536">
        <v>201504</v>
      </c>
      <c r="F3574" s="537">
        <v>-3530.69</v>
      </c>
      <c r="G3574" s="535">
        <v>6</v>
      </c>
      <c r="H3574" s="538">
        <v>3.1250000000000002E-3</v>
      </c>
      <c r="I3574" s="537">
        <v>-66.2</v>
      </c>
      <c r="J3574" s="537">
        <v>-132.4</v>
      </c>
    </row>
    <row r="3575" spans="1:10" s="519" customFormat="1">
      <c r="A3575" s="535" t="s">
        <v>355</v>
      </c>
      <c r="B3575" s="536" t="s">
        <v>760</v>
      </c>
      <c r="C3575" s="536"/>
      <c r="D3575" s="535" t="s">
        <v>761</v>
      </c>
      <c r="E3575" s="536">
        <v>201505</v>
      </c>
      <c r="F3575" s="537">
        <v>447.86</v>
      </c>
      <c r="G3575" s="535">
        <v>5</v>
      </c>
      <c r="H3575" s="538">
        <v>3.1250000000000002E-3</v>
      </c>
      <c r="I3575" s="537">
        <v>7</v>
      </c>
      <c r="J3575" s="537">
        <v>16.79</v>
      </c>
    </row>
    <row r="3576" spans="1:10" s="519" customFormat="1">
      <c r="A3576" s="535" t="s">
        <v>355</v>
      </c>
      <c r="B3576" s="536" t="s">
        <v>760</v>
      </c>
      <c r="C3576" s="536"/>
      <c r="D3576" s="535" t="s">
        <v>761</v>
      </c>
      <c r="E3576" s="536">
        <v>201506</v>
      </c>
      <c r="F3576" s="537">
        <v>95.15</v>
      </c>
      <c r="G3576" s="535">
        <v>4</v>
      </c>
      <c r="H3576" s="538">
        <v>3.1250000000000002E-3</v>
      </c>
      <c r="I3576" s="537">
        <v>1.19</v>
      </c>
      <c r="J3576" s="537">
        <v>3.57</v>
      </c>
    </row>
    <row r="3577" spans="1:10" s="519" customFormat="1">
      <c r="A3577" s="535" t="s">
        <v>355</v>
      </c>
      <c r="B3577" s="536" t="s">
        <v>501</v>
      </c>
      <c r="C3577" s="536"/>
      <c r="D3577" s="535" t="s">
        <v>808</v>
      </c>
      <c r="E3577" s="536">
        <v>201506</v>
      </c>
      <c r="F3577" s="537">
        <v>0.01</v>
      </c>
      <c r="G3577" s="535">
        <v>4</v>
      </c>
      <c r="H3577" s="538">
        <v>3.1250000000000002E-3</v>
      </c>
      <c r="I3577" s="537">
        <v>0</v>
      </c>
      <c r="J3577" s="537">
        <v>0</v>
      </c>
    </row>
    <row r="3578" spans="1:10" s="519" customFormat="1">
      <c r="A3578" s="535" t="s">
        <v>355</v>
      </c>
      <c r="B3578" s="536" t="s">
        <v>720</v>
      </c>
      <c r="C3578" s="536"/>
      <c r="D3578" s="535" t="s">
        <v>721</v>
      </c>
      <c r="E3578" s="536">
        <v>201503</v>
      </c>
      <c r="F3578" s="537">
        <v>21.31</v>
      </c>
      <c r="G3578" s="535">
        <v>7</v>
      </c>
      <c r="H3578" s="538">
        <v>3.1250000000000002E-3</v>
      </c>
      <c r="I3578" s="537">
        <v>0.47</v>
      </c>
      <c r="J3578" s="537">
        <v>0.8</v>
      </c>
    </row>
    <row r="3579" spans="1:10" s="519" customFormat="1">
      <c r="A3579" s="535" t="s">
        <v>355</v>
      </c>
      <c r="B3579" s="536" t="s">
        <v>720</v>
      </c>
      <c r="C3579" s="536"/>
      <c r="D3579" s="535" t="s">
        <v>721</v>
      </c>
      <c r="E3579" s="536">
        <v>201504</v>
      </c>
      <c r="F3579" s="537">
        <v>-55.77</v>
      </c>
      <c r="G3579" s="535">
        <v>6</v>
      </c>
      <c r="H3579" s="538">
        <v>3.1250000000000002E-3</v>
      </c>
      <c r="I3579" s="537">
        <v>-1.05</v>
      </c>
      <c r="J3579" s="537">
        <v>-2.09</v>
      </c>
    </row>
    <row r="3580" spans="1:10" s="519" customFormat="1">
      <c r="A3580" s="535" t="s">
        <v>355</v>
      </c>
      <c r="B3580" s="536" t="s">
        <v>720</v>
      </c>
      <c r="C3580" s="536"/>
      <c r="D3580" s="535" t="s">
        <v>721</v>
      </c>
      <c r="E3580" s="536">
        <v>201505</v>
      </c>
      <c r="F3580" s="537">
        <v>-51.9</v>
      </c>
      <c r="G3580" s="535">
        <v>5</v>
      </c>
      <c r="H3580" s="538">
        <v>3.1250000000000002E-3</v>
      </c>
      <c r="I3580" s="537">
        <v>-0.81</v>
      </c>
      <c r="J3580" s="537">
        <v>-1.95</v>
      </c>
    </row>
    <row r="3581" spans="1:10" s="519" customFormat="1">
      <c r="A3581" s="535" t="s">
        <v>355</v>
      </c>
      <c r="B3581" s="536" t="s">
        <v>720</v>
      </c>
      <c r="C3581" s="536"/>
      <c r="D3581" s="535" t="s">
        <v>721</v>
      </c>
      <c r="E3581" s="536">
        <v>201506</v>
      </c>
      <c r="F3581" s="537">
        <v>1.97</v>
      </c>
      <c r="G3581" s="535">
        <v>4</v>
      </c>
      <c r="H3581" s="538">
        <v>3.1250000000000002E-3</v>
      </c>
      <c r="I3581" s="537">
        <v>0.02</v>
      </c>
      <c r="J3581" s="537">
        <v>7.0000000000000007E-2</v>
      </c>
    </row>
    <row r="3582" spans="1:10" s="519" customFormat="1">
      <c r="A3582" s="535" t="s">
        <v>355</v>
      </c>
      <c r="B3582" s="536" t="s">
        <v>877</v>
      </c>
      <c r="C3582" s="536"/>
      <c r="D3582" s="535" t="s">
        <v>878</v>
      </c>
      <c r="E3582" s="536">
        <v>201506</v>
      </c>
      <c r="F3582" s="537">
        <v>71738.61</v>
      </c>
      <c r="G3582" s="535">
        <v>4</v>
      </c>
      <c r="H3582" s="538">
        <v>3.1250000000000002E-3</v>
      </c>
      <c r="I3582" s="537">
        <v>896.73</v>
      </c>
      <c r="J3582" s="537">
        <v>2690.2</v>
      </c>
    </row>
    <row r="3583" spans="1:10" s="519" customFormat="1">
      <c r="A3583" s="535" t="s">
        <v>355</v>
      </c>
      <c r="B3583" s="536" t="s">
        <v>530</v>
      </c>
      <c r="C3583" s="536"/>
      <c r="D3583" s="535" t="s">
        <v>531</v>
      </c>
      <c r="E3583" s="536">
        <v>201503</v>
      </c>
      <c r="F3583" s="537">
        <v>-1.79</v>
      </c>
      <c r="G3583" s="535">
        <v>7</v>
      </c>
      <c r="H3583" s="538">
        <v>3.1250000000000002E-3</v>
      </c>
      <c r="I3583" s="537">
        <v>-0.04</v>
      </c>
      <c r="J3583" s="537">
        <v>-7.0000000000000007E-2</v>
      </c>
    </row>
    <row r="3584" spans="1:10" s="519" customFormat="1">
      <c r="A3584" s="535" t="s">
        <v>355</v>
      </c>
      <c r="B3584" s="536" t="s">
        <v>530</v>
      </c>
      <c r="C3584" s="536"/>
      <c r="D3584" s="535" t="s">
        <v>531</v>
      </c>
      <c r="E3584" s="536">
        <v>201504</v>
      </c>
      <c r="F3584" s="537">
        <v>4.99</v>
      </c>
      <c r="G3584" s="535">
        <v>6</v>
      </c>
      <c r="H3584" s="538">
        <v>3.1250000000000002E-3</v>
      </c>
      <c r="I3584" s="537">
        <v>0.09</v>
      </c>
      <c r="J3584" s="537">
        <v>0.19</v>
      </c>
    </row>
    <row r="3585" spans="1:10" s="519" customFormat="1">
      <c r="A3585" s="535" t="s">
        <v>355</v>
      </c>
      <c r="B3585" s="536" t="s">
        <v>530</v>
      </c>
      <c r="C3585" s="536"/>
      <c r="D3585" s="535" t="s">
        <v>531</v>
      </c>
      <c r="E3585" s="536">
        <v>201505</v>
      </c>
      <c r="F3585" s="537">
        <v>0.46</v>
      </c>
      <c r="G3585" s="535">
        <v>5</v>
      </c>
      <c r="H3585" s="538">
        <v>3.1250000000000002E-3</v>
      </c>
      <c r="I3585" s="537">
        <v>0.01</v>
      </c>
      <c r="J3585" s="537">
        <v>0.02</v>
      </c>
    </row>
    <row r="3586" spans="1:10" s="519" customFormat="1">
      <c r="A3586" s="535" t="s">
        <v>355</v>
      </c>
      <c r="B3586" s="536" t="s">
        <v>530</v>
      </c>
      <c r="C3586" s="536"/>
      <c r="D3586" s="535" t="s">
        <v>531</v>
      </c>
      <c r="E3586" s="536">
        <v>201506</v>
      </c>
      <c r="F3586" s="537">
        <v>0.75</v>
      </c>
      <c r="G3586" s="535">
        <v>4</v>
      </c>
      <c r="H3586" s="538">
        <v>3.1250000000000002E-3</v>
      </c>
      <c r="I3586" s="537">
        <v>0.01</v>
      </c>
      <c r="J3586" s="537">
        <v>0.03</v>
      </c>
    </row>
    <row r="3587" spans="1:10" s="519" customFormat="1">
      <c r="A3587" s="535" t="s">
        <v>355</v>
      </c>
      <c r="B3587" s="536" t="s">
        <v>875</v>
      </c>
      <c r="C3587" s="536"/>
      <c r="D3587" s="535" t="s">
        <v>876</v>
      </c>
      <c r="E3587" s="536">
        <v>201506</v>
      </c>
      <c r="F3587" s="537">
        <v>39491.49</v>
      </c>
      <c r="G3587" s="535">
        <v>4</v>
      </c>
      <c r="H3587" s="538">
        <v>3.1250000000000002E-3</v>
      </c>
      <c r="I3587" s="537">
        <v>493.64</v>
      </c>
      <c r="J3587" s="537">
        <v>1480.93</v>
      </c>
    </row>
    <row r="3588" spans="1:10" s="519" customFormat="1">
      <c r="A3588" s="535" t="s">
        <v>355</v>
      </c>
      <c r="B3588" s="536" t="s">
        <v>891</v>
      </c>
      <c r="C3588" s="536"/>
      <c r="D3588" s="535" t="s">
        <v>892</v>
      </c>
      <c r="E3588" s="536">
        <v>201503</v>
      </c>
      <c r="F3588" s="537">
        <v>15947.41</v>
      </c>
      <c r="G3588" s="535">
        <v>7</v>
      </c>
      <c r="H3588" s="538">
        <v>3.1250000000000002E-3</v>
      </c>
      <c r="I3588" s="537">
        <v>348.85</v>
      </c>
      <c r="J3588" s="537">
        <v>598.03</v>
      </c>
    </row>
    <row r="3589" spans="1:10" s="519" customFormat="1">
      <c r="A3589" s="535" t="s">
        <v>355</v>
      </c>
      <c r="B3589" s="536" t="s">
        <v>891</v>
      </c>
      <c r="C3589" s="536"/>
      <c r="D3589" s="535" t="s">
        <v>892</v>
      </c>
      <c r="E3589" s="536">
        <v>201504</v>
      </c>
      <c r="F3589" s="537">
        <v>655.14</v>
      </c>
      <c r="G3589" s="535">
        <v>6</v>
      </c>
      <c r="H3589" s="538">
        <v>3.1250000000000002E-3</v>
      </c>
      <c r="I3589" s="537">
        <v>12.28</v>
      </c>
      <c r="J3589" s="537">
        <v>24.57</v>
      </c>
    </row>
    <row r="3590" spans="1:10" s="519" customFormat="1">
      <c r="A3590" s="535" t="s">
        <v>355</v>
      </c>
      <c r="B3590" s="536" t="s">
        <v>891</v>
      </c>
      <c r="C3590" s="536"/>
      <c r="D3590" s="535" t="s">
        <v>892</v>
      </c>
      <c r="E3590" s="536">
        <v>201505</v>
      </c>
      <c r="F3590" s="537">
        <v>-37.07</v>
      </c>
      <c r="G3590" s="535">
        <v>5</v>
      </c>
      <c r="H3590" s="538">
        <v>3.1250000000000002E-3</v>
      </c>
      <c r="I3590" s="537">
        <v>-0.57999999999999996</v>
      </c>
      <c r="J3590" s="537">
        <v>-1.39</v>
      </c>
    </row>
    <row r="3591" spans="1:10" s="519" customFormat="1">
      <c r="A3591" s="535" t="s">
        <v>355</v>
      </c>
      <c r="B3591" s="536" t="s">
        <v>891</v>
      </c>
      <c r="C3591" s="536"/>
      <c r="D3591" s="535" t="s">
        <v>892</v>
      </c>
      <c r="E3591" s="536">
        <v>201506</v>
      </c>
      <c r="F3591" s="537">
        <v>-14.55</v>
      </c>
      <c r="G3591" s="535">
        <v>4</v>
      </c>
      <c r="H3591" s="538">
        <v>3.1250000000000002E-3</v>
      </c>
      <c r="I3591" s="537">
        <v>-0.18</v>
      </c>
      <c r="J3591" s="537">
        <v>-0.55000000000000004</v>
      </c>
    </row>
    <row r="3592" spans="1:10" s="519" customFormat="1">
      <c r="A3592" s="535" t="s">
        <v>355</v>
      </c>
      <c r="B3592" s="536" t="s">
        <v>538</v>
      </c>
      <c r="C3592" s="536"/>
      <c r="D3592" s="535" t="s">
        <v>539</v>
      </c>
      <c r="E3592" s="536">
        <v>201503</v>
      </c>
      <c r="F3592" s="537">
        <v>0.03</v>
      </c>
      <c r="G3592" s="535">
        <v>7</v>
      </c>
      <c r="H3592" s="538">
        <v>3.1250000000000002E-3</v>
      </c>
      <c r="I3592" s="537">
        <v>0</v>
      </c>
      <c r="J3592" s="537">
        <v>0</v>
      </c>
    </row>
    <row r="3593" spans="1:10" s="519" customFormat="1">
      <c r="A3593" s="535" t="s">
        <v>355</v>
      </c>
      <c r="B3593" s="536" t="s">
        <v>538</v>
      </c>
      <c r="C3593" s="536"/>
      <c r="D3593" s="535" t="s">
        <v>539</v>
      </c>
      <c r="E3593" s="536">
        <v>201504</v>
      </c>
      <c r="F3593" s="537">
        <v>0.02</v>
      </c>
      <c r="G3593" s="535">
        <v>6</v>
      </c>
      <c r="H3593" s="538">
        <v>3.1250000000000002E-3</v>
      </c>
      <c r="I3593" s="537">
        <v>0</v>
      </c>
      <c r="J3593" s="537">
        <v>0</v>
      </c>
    </row>
    <row r="3594" spans="1:10" s="519" customFormat="1">
      <c r="A3594" s="535" t="s">
        <v>355</v>
      </c>
      <c r="B3594" s="536" t="s">
        <v>749</v>
      </c>
      <c r="C3594" s="536"/>
      <c r="D3594" s="535" t="s">
        <v>750</v>
      </c>
      <c r="E3594" s="536">
        <v>201505</v>
      </c>
      <c r="F3594" s="537">
        <v>364.53</v>
      </c>
      <c r="G3594" s="535">
        <v>5</v>
      </c>
      <c r="H3594" s="538">
        <v>3.1250000000000002E-3</v>
      </c>
      <c r="I3594" s="537">
        <v>5.7</v>
      </c>
      <c r="J3594" s="537">
        <v>13.67</v>
      </c>
    </row>
    <row r="3595" spans="1:10" s="519" customFormat="1">
      <c r="A3595" s="535" t="s">
        <v>355</v>
      </c>
      <c r="B3595" s="536" t="s">
        <v>515</v>
      </c>
      <c r="C3595" s="536"/>
      <c r="D3595" s="535" t="s">
        <v>516</v>
      </c>
      <c r="E3595" s="536">
        <v>201503</v>
      </c>
      <c r="F3595" s="537">
        <v>141.21</v>
      </c>
      <c r="G3595" s="535">
        <v>7</v>
      </c>
      <c r="H3595" s="538">
        <v>3.1250000000000002E-3</v>
      </c>
      <c r="I3595" s="537">
        <v>3.09</v>
      </c>
      <c r="J3595" s="537">
        <v>5.3</v>
      </c>
    </row>
    <row r="3596" spans="1:10" s="519" customFormat="1">
      <c r="A3596" s="535" t="s">
        <v>355</v>
      </c>
      <c r="B3596" s="536" t="s">
        <v>515</v>
      </c>
      <c r="C3596" s="536"/>
      <c r="D3596" s="535" t="s">
        <v>516</v>
      </c>
      <c r="E3596" s="536">
        <v>201504</v>
      </c>
      <c r="F3596" s="537">
        <v>-465.76</v>
      </c>
      <c r="G3596" s="535">
        <v>6</v>
      </c>
      <c r="H3596" s="538">
        <v>3.1250000000000002E-3</v>
      </c>
      <c r="I3596" s="537">
        <v>-8.73</v>
      </c>
      <c r="J3596" s="537">
        <v>-17.47</v>
      </c>
    </row>
    <row r="3597" spans="1:10" s="519" customFormat="1">
      <c r="A3597" s="535" t="s">
        <v>355</v>
      </c>
      <c r="B3597" s="536" t="s">
        <v>515</v>
      </c>
      <c r="C3597" s="536"/>
      <c r="D3597" s="535" t="s">
        <v>516</v>
      </c>
      <c r="E3597" s="536">
        <v>201505</v>
      </c>
      <c r="F3597" s="537">
        <v>-19.190000000000001</v>
      </c>
      <c r="G3597" s="535">
        <v>5</v>
      </c>
      <c r="H3597" s="538">
        <v>3.1250000000000002E-3</v>
      </c>
      <c r="I3597" s="537">
        <v>-0.3</v>
      </c>
      <c r="J3597" s="537">
        <v>-0.72</v>
      </c>
    </row>
    <row r="3598" spans="1:10" s="519" customFormat="1">
      <c r="A3598" s="535" t="s">
        <v>355</v>
      </c>
      <c r="B3598" s="536" t="s">
        <v>515</v>
      </c>
      <c r="C3598" s="536"/>
      <c r="D3598" s="535" t="s">
        <v>516</v>
      </c>
      <c r="E3598" s="536">
        <v>201506</v>
      </c>
      <c r="F3598" s="537">
        <v>12.67</v>
      </c>
      <c r="G3598" s="535">
        <v>4</v>
      </c>
      <c r="H3598" s="538">
        <v>3.1250000000000002E-3</v>
      </c>
      <c r="I3598" s="537">
        <v>0.16</v>
      </c>
      <c r="J3598" s="537">
        <v>0.48</v>
      </c>
    </row>
    <row r="3599" spans="1:10" s="519" customFormat="1">
      <c r="A3599" s="535" t="s">
        <v>355</v>
      </c>
      <c r="B3599" s="536" t="s">
        <v>731</v>
      </c>
      <c r="C3599" s="536"/>
      <c r="D3599" s="535" t="s">
        <v>732</v>
      </c>
      <c r="E3599" s="536">
        <v>201503</v>
      </c>
      <c r="F3599" s="537">
        <v>-198.7</v>
      </c>
      <c r="G3599" s="535">
        <v>7</v>
      </c>
      <c r="H3599" s="538">
        <v>3.1250000000000002E-3</v>
      </c>
      <c r="I3599" s="537">
        <v>-4.3499999999999996</v>
      </c>
      <c r="J3599" s="537">
        <v>-7.45</v>
      </c>
    </row>
    <row r="3600" spans="1:10" s="519" customFormat="1">
      <c r="A3600" s="535" t="s">
        <v>355</v>
      </c>
      <c r="B3600" s="536" t="s">
        <v>731</v>
      </c>
      <c r="C3600" s="536"/>
      <c r="D3600" s="535" t="s">
        <v>732</v>
      </c>
      <c r="E3600" s="536">
        <v>201504</v>
      </c>
      <c r="F3600" s="537">
        <v>-275.97000000000003</v>
      </c>
      <c r="G3600" s="535">
        <v>6</v>
      </c>
      <c r="H3600" s="538">
        <v>3.1250000000000002E-3</v>
      </c>
      <c r="I3600" s="537">
        <v>-5.17</v>
      </c>
      <c r="J3600" s="537">
        <v>-10.35</v>
      </c>
    </row>
    <row r="3601" spans="1:10" s="519" customFormat="1">
      <c r="A3601" s="535" t="s">
        <v>355</v>
      </c>
      <c r="B3601" s="536" t="s">
        <v>731</v>
      </c>
      <c r="C3601" s="536"/>
      <c r="D3601" s="535" t="s">
        <v>732</v>
      </c>
      <c r="E3601" s="536">
        <v>201505</v>
      </c>
      <c r="F3601" s="537">
        <v>165.06</v>
      </c>
      <c r="G3601" s="535">
        <v>5</v>
      </c>
      <c r="H3601" s="538">
        <v>3.1250000000000002E-3</v>
      </c>
      <c r="I3601" s="537">
        <v>2.58</v>
      </c>
      <c r="J3601" s="537">
        <v>6.19</v>
      </c>
    </row>
    <row r="3602" spans="1:10" s="519" customFormat="1">
      <c r="A3602" s="535" t="s">
        <v>355</v>
      </c>
      <c r="B3602" s="536" t="s">
        <v>731</v>
      </c>
      <c r="C3602" s="536"/>
      <c r="D3602" s="535" t="s">
        <v>732</v>
      </c>
      <c r="E3602" s="536">
        <v>201506</v>
      </c>
      <c r="F3602" s="537">
        <v>10.37</v>
      </c>
      <c r="G3602" s="535">
        <v>4</v>
      </c>
      <c r="H3602" s="538">
        <v>3.1250000000000002E-3</v>
      </c>
      <c r="I3602" s="537">
        <v>0.13</v>
      </c>
      <c r="J3602" s="537">
        <v>0.39</v>
      </c>
    </row>
    <row r="3603" spans="1:10" s="519" customFormat="1">
      <c r="A3603" s="535" t="s">
        <v>355</v>
      </c>
      <c r="B3603" s="536" t="s">
        <v>503</v>
      </c>
      <c r="C3603" s="536"/>
      <c r="D3603" s="535" t="s">
        <v>504</v>
      </c>
      <c r="E3603" s="536">
        <v>201503</v>
      </c>
      <c r="F3603" s="537">
        <v>-0.04</v>
      </c>
      <c r="G3603" s="535">
        <v>7</v>
      </c>
      <c r="H3603" s="538">
        <v>3.1250000000000002E-3</v>
      </c>
      <c r="I3603" s="537">
        <v>0</v>
      </c>
      <c r="J3603" s="537">
        <v>0</v>
      </c>
    </row>
    <row r="3604" spans="1:10" s="519" customFormat="1">
      <c r="A3604" s="535" t="s">
        <v>355</v>
      </c>
      <c r="B3604" s="536" t="s">
        <v>503</v>
      </c>
      <c r="C3604" s="536"/>
      <c r="D3604" s="535" t="s">
        <v>504</v>
      </c>
      <c r="E3604" s="536">
        <v>201504</v>
      </c>
      <c r="F3604" s="537">
        <v>-0.04</v>
      </c>
      <c r="G3604" s="535">
        <v>6</v>
      </c>
      <c r="H3604" s="538">
        <v>3.1250000000000002E-3</v>
      </c>
      <c r="I3604" s="537">
        <v>0</v>
      </c>
      <c r="J3604" s="537">
        <v>0</v>
      </c>
    </row>
    <row r="3605" spans="1:10" s="519" customFormat="1">
      <c r="A3605" s="535" t="s">
        <v>355</v>
      </c>
      <c r="B3605" s="536" t="s">
        <v>503</v>
      </c>
      <c r="C3605" s="536"/>
      <c r="D3605" s="535" t="s">
        <v>504</v>
      </c>
      <c r="E3605" s="536">
        <v>201505</v>
      </c>
      <c r="F3605" s="537">
        <v>-0.02</v>
      </c>
      <c r="G3605" s="535">
        <v>5</v>
      </c>
      <c r="H3605" s="538">
        <v>3.1250000000000002E-3</v>
      </c>
      <c r="I3605" s="537">
        <v>0</v>
      </c>
      <c r="J3605" s="537">
        <v>0</v>
      </c>
    </row>
    <row r="3606" spans="1:10" s="519" customFormat="1">
      <c r="A3606" s="535" t="s">
        <v>355</v>
      </c>
      <c r="B3606" s="536" t="s">
        <v>503</v>
      </c>
      <c r="C3606" s="536"/>
      <c r="D3606" s="535" t="s">
        <v>504</v>
      </c>
      <c r="E3606" s="536">
        <v>201506</v>
      </c>
      <c r="F3606" s="537">
        <v>-0.02</v>
      </c>
      <c r="G3606" s="535">
        <v>4</v>
      </c>
      <c r="H3606" s="538">
        <v>3.1250000000000002E-3</v>
      </c>
      <c r="I3606" s="537">
        <v>0</v>
      </c>
      <c r="J3606" s="537">
        <v>0</v>
      </c>
    </row>
    <row r="3607" spans="1:10" s="519" customFormat="1">
      <c r="A3607" s="535" t="s">
        <v>355</v>
      </c>
      <c r="B3607" s="536" t="s">
        <v>893</v>
      </c>
      <c r="C3607" s="536"/>
      <c r="D3607" s="535" t="s">
        <v>894</v>
      </c>
      <c r="E3607" s="536">
        <v>201506</v>
      </c>
      <c r="F3607" s="537">
        <v>107059.11</v>
      </c>
      <c r="G3607" s="535">
        <v>4</v>
      </c>
      <c r="H3607" s="538">
        <v>3.1250000000000002E-3</v>
      </c>
      <c r="I3607" s="537">
        <v>1338.24</v>
      </c>
      <c r="J3607" s="537">
        <v>4014.72</v>
      </c>
    </row>
    <row r="3608" spans="1:10" s="519" customFormat="1">
      <c r="A3608" s="535" t="s">
        <v>355</v>
      </c>
      <c r="B3608" s="536" t="s">
        <v>871</v>
      </c>
      <c r="C3608" s="536"/>
      <c r="D3608" s="535" t="s">
        <v>872</v>
      </c>
      <c r="E3608" s="536">
        <v>201506</v>
      </c>
      <c r="F3608" s="537">
        <v>1577.44</v>
      </c>
      <c r="G3608" s="535">
        <v>4</v>
      </c>
      <c r="H3608" s="538">
        <v>3.1250000000000002E-3</v>
      </c>
      <c r="I3608" s="537">
        <v>19.72</v>
      </c>
      <c r="J3608" s="537">
        <v>59.15</v>
      </c>
    </row>
    <row r="3609" spans="1:10" s="519" customFormat="1">
      <c r="A3609" s="535" t="s">
        <v>355</v>
      </c>
      <c r="B3609" s="536" t="s">
        <v>741</v>
      </c>
      <c r="C3609" s="536"/>
      <c r="D3609" s="535" t="s">
        <v>742</v>
      </c>
      <c r="E3609" s="536">
        <v>201503</v>
      </c>
      <c r="F3609" s="537">
        <v>1063.53</v>
      </c>
      <c r="G3609" s="535">
        <v>7</v>
      </c>
      <c r="H3609" s="538">
        <v>3.1250000000000002E-3</v>
      </c>
      <c r="I3609" s="537">
        <v>23.26</v>
      </c>
      <c r="J3609" s="537">
        <v>39.880000000000003</v>
      </c>
    </row>
    <row r="3610" spans="1:10" s="519" customFormat="1">
      <c r="A3610" s="535" t="s">
        <v>355</v>
      </c>
      <c r="B3610" s="536" t="s">
        <v>741</v>
      </c>
      <c r="C3610" s="536"/>
      <c r="D3610" s="535" t="s">
        <v>742</v>
      </c>
      <c r="E3610" s="536">
        <v>201504</v>
      </c>
      <c r="F3610" s="537">
        <v>-4355.3500000000004</v>
      </c>
      <c r="G3610" s="535">
        <v>6</v>
      </c>
      <c r="H3610" s="538">
        <v>3.1250000000000002E-3</v>
      </c>
      <c r="I3610" s="537">
        <v>-81.66</v>
      </c>
      <c r="J3610" s="537">
        <v>-163.33000000000001</v>
      </c>
    </row>
    <row r="3611" spans="1:10" s="519" customFormat="1">
      <c r="A3611" s="535" t="s">
        <v>355</v>
      </c>
      <c r="B3611" s="536" t="s">
        <v>741</v>
      </c>
      <c r="C3611" s="536"/>
      <c r="D3611" s="535" t="s">
        <v>742</v>
      </c>
      <c r="E3611" s="536">
        <v>201505</v>
      </c>
      <c r="F3611" s="537">
        <v>65.67</v>
      </c>
      <c r="G3611" s="535">
        <v>5</v>
      </c>
      <c r="H3611" s="538">
        <v>3.1250000000000002E-3</v>
      </c>
      <c r="I3611" s="537">
        <v>1.03</v>
      </c>
      <c r="J3611" s="537">
        <v>2.46</v>
      </c>
    </row>
    <row r="3612" spans="1:10" s="519" customFormat="1">
      <c r="A3612" s="535" t="s">
        <v>355</v>
      </c>
      <c r="B3612" s="536" t="s">
        <v>741</v>
      </c>
      <c r="C3612" s="536"/>
      <c r="D3612" s="535" t="s">
        <v>742</v>
      </c>
      <c r="E3612" s="536">
        <v>201506</v>
      </c>
      <c r="F3612" s="537">
        <v>83.15</v>
      </c>
      <c r="G3612" s="535">
        <v>4</v>
      </c>
      <c r="H3612" s="538">
        <v>3.1250000000000002E-3</v>
      </c>
      <c r="I3612" s="537">
        <v>1.04</v>
      </c>
      <c r="J3612" s="537">
        <v>3.12</v>
      </c>
    </row>
    <row r="3613" spans="1:10" s="519" customFormat="1">
      <c r="A3613" s="535" t="s">
        <v>355</v>
      </c>
      <c r="B3613" s="536" t="s">
        <v>486</v>
      </c>
      <c r="C3613" s="536"/>
      <c r="D3613" s="535" t="s">
        <v>487</v>
      </c>
      <c r="E3613" s="536">
        <v>201503</v>
      </c>
      <c r="F3613" s="537">
        <v>-81.17</v>
      </c>
      <c r="G3613" s="535">
        <v>7</v>
      </c>
      <c r="H3613" s="538">
        <v>3.1250000000000002E-3</v>
      </c>
      <c r="I3613" s="537">
        <v>-1.78</v>
      </c>
      <c r="J3613" s="537">
        <v>-3.04</v>
      </c>
    </row>
    <row r="3614" spans="1:10" s="519" customFormat="1">
      <c r="A3614" s="535" t="s">
        <v>355</v>
      </c>
      <c r="B3614" s="536" t="s">
        <v>486</v>
      </c>
      <c r="C3614" s="536"/>
      <c r="D3614" s="535" t="s">
        <v>487</v>
      </c>
      <c r="E3614" s="536">
        <v>201504</v>
      </c>
      <c r="F3614" s="537">
        <v>0.44</v>
      </c>
      <c r="G3614" s="535">
        <v>6</v>
      </c>
      <c r="H3614" s="538">
        <v>3.1250000000000002E-3</v>
      </c>
      <c r="I3614" s="537">
        <v>0.01</v>
      </c>
      <c r="J3614" s="537">
        <v>0.02</v>
      </c>
    </row>
    <row r="3615" spans="1:10" s="519" customFormat="1">
      <c r="A3615" s="535" t="s">
        <v>355</v>
      </c>
      <c r="B3615" s="536" t="s">
        <v>486</v>
      </c>
      <c r="C3615" s="536"/>
      <c r="D3615" s="535" t="s">
        <v>487</v>
      </c>
      <c r="E3615" s="536">
        <v>201505</v>
      </c>
      <c r="F3615" s="537">
        <v>0.06</v>
      </c>
      <c r="G3615" s="535">
        <v>5</v>
      </c>
      <c r="H3615" s="538">
        <v>3.1250000000000002E-3</v>
      </c>
      <c r="I3615" s="537">
        <v>0</v>
      </c>
      <c r="J3615" s="537">
        <v>0</v>
      </c>
    </row>
    <row r="3616" spans="1:10" s="519" customFormat="1">
      <c r="A3616" s="535" t="s">
        <v>355</v>
      </c>
      <c r="B3616" s="536" t="s">
        <v>486</v>
      </c>
      <c r="C3616" s="536"/>
      <c r="D3616" s="535" t="s">
        <v>487</v>
      </c>
      <c r="E3616" s="536">
        <v>201506</v>
      </c>
      <c r="F3616" s="537">
        <v>7.0000000000000007E-2</v>
      </c>
      <c r="G3616" s="535">
        <v>4</v>
      </c>
      <c r="H3616" s="538">
        <v>3.1250000000000002E-3</v>
      </c>
      <c r="I3616" s="537">
        <v>0</v>
      </c>
      <c r="J3616" s="537">
        <v>0</v>
      </c>
    </row>
    <row r="3617" spans="1:10" s="519" customFormat="1">
      <c r="A3617" s="535" t="s">
        <v>355</v>
      </c>
      <c r="B3617" s="536" t="s">
        <v>887</v>
      </c>
      <c r="C3617" s="536"/>
      <c r="D3617" s="535" t="s">
        <v>888</v>
      </c>
      <c r="E3617" s="536">
        <v>201506</v>
      </c>
      <c r="F3617" s="537">
        <v>401208.87</v>
      </c>
      <c r="G3617" s="535">
        <v>4</v>
      </c>
      <c r="H3617" s="538">
        <v>3.1250000000000002E-3</v>
      </c>
      <c r="I3617" s="537">
        <v>5015.1099999999997</v>
      </c>
      <c r="J3617" s="537">
        <v>15045.33</v>
      </c>
    </row>
    <row r="3618" spans="1:10" s="519" customFormat="1">
      <c r="A3618" s="535" t="s">
        <v>355</v>
      </c>
      <c r="B3618" s="536" t="s">
        <v>810</v>
      </c>
      <c r="C3618" s="536"/>
      <c r="D3618" s="535" t="s">
        <v>809</v>
      </c>
      <c r="E3618" s="536">
        <v>201506</v>
      </c>
      <c r="F3618" s="537">
        <v>467874.04</v>
      </c>
      <c r="G3618" s="535">
        <v>4</v>
      </c>
      <c r="H3618" s="538">
        <v>3.1250000000000002E-3</v>
      </c>
      <c r="I3618" s="537">
        <v>5848.43</v>
      </c>
      <c r="J3618" s="537">
        <v>17545.28</v>
      </c>
    </row>
    <row r="3619" spans="1:10" s="519" customFormat="1">
      <c r="A3619" s="535" t="s">
        <v>355</v>
      </c>
      <c r="B3619" s="536" t="s">
        <v>548</v>
      </c>
      <c r="C3619" s="536"/>
      <c r="D3619" s="535" t="s">
        <v>814</v>
      </c>
      <c r="E3619" s="536">
        <v>201506</v>
      </c>
      <c r="F3619" s="537">
        <v>0.26</v>
      </c>
      <c r="G3619" s="535">
        <v>4</v>
      </c>
      <c r="H3619" s="538">
        <v>3.1250000000000002E-3</v>
      </c>
      <c r="I3619" s="537">
        <v>0</v>
      </c>
      <c r="J3619" s="537">
        <v>0.01</v>
      </c>
    </row>
    <row r="3620" spans="1:10" s="519" customFormat="1">
      <c r="A3620" s="535" t="s">
        <v>355</v>
      </c>
      <c r="B3620" s="536" t="s">
        <v>825</v>
      </c>
      <c r="C3620" s="536"/>
      <c r="D3620" s="535" t="s">
        <v>826</v>
      </c>
      <c r="E3620" s="536">
        <v>201506</v>
      </c>
      <c r="F3620" s="537">
        <v>151455.95000000001</v>
      </c>
      <c r="G3620" s="535">
        <v>4</v>
      </c>
      <c r="H3620" s="538">
        <v>3.1250000000000002E-3</v>
      </c>
      <c r="I3620" s="537">
        <v>1893.2</v>
      </c>
      <c r="J3620" s="537">
        <v>5679.6</v>
      </c>
    </row>
    <row r="3621" spans="1:10" s="519" customFormat="1">
      <c r="A3621" s="535" t="s">
        <v>355</v>
      </c>
      <c r="B3621" s="536" t="s">
        <v>490</v>
      </c>
      <c r="C3621" s="536"/>
      <c r="D3621" s="535" t="s">
        <v>491</v>
      </c>
      <c r="E3621" s="536">
        <v>201503</v>
      </c>
      <c r="F3621" s="537">
        <v>-0.35</v>
      </c>
      <c r="G3621" s="535">
        <v>7</v>
      </c>
      <c r="H3621" s="538">
        <v>3.1250000000000002E-3</v>
      </c>
      <c r="I3621" s="537">
        <v>-0.01</v>
      </c>
      <c r="J3621" s="537">
        <v>-0.01</v>
      </c>
    </row>
    <row r="3622" spans="1:10" s="519" customFormat="1">
      <c r="A3622" s="535" t="s">
        <v>355</v>
      </c>
      <c r="B3622" s="536" t="s">
        <v>490</v>
      </c>
      <c r="C3622" s="536"/>
      <c r="D3622" s="535" t="s">
        <v>491</v>
      </c>
      <c r="E3622" s="536">
        <v>201504</v>
      </c>
      <c r="F3622" s="537">
        <v>3.51</v>
      </c>
      <c r="G3622" s="535">
        <v>6</v>
      </c>
      <c r="H3622" s="538">
        <v>3.1250000000000002E-3</v>
      </c>
      <c r="I3622" s="537">
        <v>7.0000000000000007E-2</v>
      </c>
      <c r="J3622" s="537">
        <v>0.13</v>
      </c>
    </row>
    <row r="3623" spans="1:10" s="519" customFormat="1">
      <c r="A3623" s="535" t="s">
        <v>355</v>
      </c>
      <c r="B3623" s="536" t="s">
        <v>490</v>
      </c>
      <c r="C3623" s="536"/>
      <c r="D3623" s="535" t="s">
        <v>491</v>
      </c>
      <c r="E3623" s="536">
        <v>201505</v>
      </c>
      <c r="F3623" s="537">
        <v>0.02</v>
      </c>
      <c r="G3623" s="535">
        <v>5</v>
      </c>
      <c r="H3623" s="538">
        <v>3.1250000000000002E-3</v>
      </c>
      <c r="I3623" s="537">
        <v>0</v>
      </c>
      <c r="J3623" s="537">
        <v>0</v>
      </c>
    </row>
    <row r="3624" spans="1:10" s="519" customFormat="1">
      <c r="A3624" s="535" t="s">
        <v>355</v>
      </c>
      <c r="B3624" s="536" t="s">
        <v>490</v>
      </c>
      <c r="C3624" s="536"/>
      <c r="D3624" s="535" t="s">
        <v>491</v>
      </c>
      <c r="E3624" s="536">
        <v>201506</v>
      </c>
      <c r="F3624" s="537">
        <v>-0.78</v>
      </c>
      <c r="G3624" s="535">
        <v>4</v>
      </c>
      <c r="H3624" s="538">
        <v>3.1250000000000002E-3</v>
      </c>
      <c r="I3624" s="537">
        <v>-0.01</v>
      </c>
      <c r="J3624" s="537">
        <v>-0.03</v>
      </c>
    </row>
    <row r="3625" spans="1:10" s="519" customFormat="1">
      <c r="A3625" s="535" t="s">
        <v>355</v>
      </c>
      <c r="B3625" s="536" t="s">
        <v>865</v>
      </c>
      <c r="C3625" s="536"/>
      <c r="D3625" s="535" t="s">
        <v>866</v>
      </c>
      <c r="E3625" s="536">
        <v>201505</v>
      </c>
      <c r="F3625" s="537">
        <v>34128.61</v>
      </c>
      <c r="G3625" s="535">
        <v>5</v>
      </c>
      <c r="H3625" s="538">
        <v>3.1250000000000002E-3</v>
      </c>
      <c r="I3625" s="537">
        <v>533.26</v>
      </c>
      <c r="J3625" s="537">
        <v>1279.82</v>
      </c>
    </row>
    <row r="3626" spans="1:10" s="519" customFormat="1">
      <c r="A3626" s="535" t="s">
        <v>355</v>
      </c>
      <c r="B3626" s="536" t="s">
        <v>865</v>
      </c>
      <c r="C3626" s="536"/>
      <c r="D3626" s="535" t="s">
        <v>866</v>
      </c>
      <c r="E3626" s="536">
        <v>201506</v>
      </c>
      <c r="F3626" s="537">
        <v>74.73</v>
      </c>
      <c r="G3626" s="535">
        <v>4</v>
      </c>
      <c r="H3626" s="538">
        <v>3.1250000000000002E-3</v>
      </c>
      <c r="I3626" s="537">
        <v>0.93</v>
      </c>
      <c r="J3626" s="537">
        <v>2.8</v>
      </c>
    </row>
    <row r="3627" spans="1:10" s="519" customFormat="1">
      <c r="A3627" s="535" t="s">
        <v>355</v>
      </c>
      <c r="B3627" s="536" t="s">
        <v>523</v>
      </c>
      <c r="C3627" s="536"/>
      <c r="D3627" s="535" t="s">
        <v>524</v>
      </c>
      <c r="E3627" s="536">
        <v>201503</v>
      </c>
      <c r="F3627" s="537">
        <v>-3.39</v>
      </c>
      <c r="G3627" s="535">
        <v>7</v>
      </c>
      <c r="H3627" s="538">
        <v>3.1250000000000002E-3</v>
      </c>
      <c r="I3627" s="537">
        <v>-7.0000000000000007E-2</v>
      </c>
      <c r="J3627" s="537">
        <v>-0.13</v>
      </c>
    </row>
    <row r="3628" spans="1:10" s="519" customFormat="1">
      <c r="A3628" s="535" t="s">
        <v>355</v>
      </c>
      <c r="B3628" s="536" t="s">
        <v>523</v>
      </c>
      <c r="C3628" s="536"/>
      <c r="D3628" s="535" t="s">
        <v>524</v>
      </c>
      <c r="E3628" s="536">
        <v>201504</v>
      </c>
      <c r="F3628" s="537">
        <v>8.85</v>
      </c>
      <c r="G3628" s="535">
        <v>6</v>
      </c>
      <c r="H3628" s="538">
        <v>3.1250000000000002E-3</v>
      </c>
      <c r="I3628" s="537">
        <v>0.17</v>
      </c>
      <c r="J3628" s="537">
        <v>0.33</v>
      </c>
    </row>
    <row r="3629" spans="1:10" s="519" customFormat="1">
      <c r="A3629" s="535" t="s">
        <v>355</v>
      </c>
      <c r="B3629" s="536" t="s">
        <v>523</v>
      </c>
      <c r="C3629" s="536"/>
      <c r="D3629" s="535" t="s">
        <v>524</v>
      </c>
      <c r="E3629" s="536">
        <v>201505</v>
      </c>
      <c r="F3629" s="537">
        <v>0.79</v>
      </c>
      <c r="G3629" s="535">
        <v>5</v>
      </c>
      <c r="H3629" s="538">
        <v>3.1250000000000002E-3</v>
      </c>
      <c r="I3629" s="537">
        <v>0.01</v>
      </c>
      <c r="J3629" s="537">
        <v>0.03</v>
      </c>
    </row>
    <row r="3630" spans="1:10" s="519" customFormat="1">
      <c r="A3630" s="535" t="s">
        <v>355</v>
      </c>
      <c r="B3630" s="536" t="s">
        <v>523</v>
      </c>
      <c r="C3630" s="536"/>
      <c r="D3630" s="535" t="s">
        <v>524</v>
      </c>
      <c r="E3630" s="536">
        <v>201506</v>
      </c>
      <c r="F3630" s="537">
        <v>1.31</v>
      </c>
      <c r="G3630" s="535">
        <v>4</v>
      </c>
      <c r="H3630" s="538">
        <v>3.1250000000000002E-3</v>
      </c>
      <c r="I3630" s="537">
        <v>0.02</v>
      </c>
      <c r="J3630" s="537">
        <v>0.05</v>
      </c>
    </row>
    <row r="3631" spans="1:10" s="519" customFormat="1">
      <c r="A3631" s="535" t="s">
        <v>355</v>
      </c>
      <c r="B3631" s="536" t="s">
        <v>507</v>
      </c>
      <c r="C3631" s="536"/>
      <c r="D3631" s="535" t="s">
        <v>508</v>
      </c>
      <c r="E3631" s="536">
        <v>201503</v>
      </c>
      <c r="F3631" s="537">
        <v>-3.28</v>
      </c>
      <c r="G3631" s="535">
        <v>7</v>
      </c>
      <c r="H3631" s="538">
        <v>3.1250000000000002E-3</v>
      </c>
      <c r="I3631" s="537">
        <v>-7.0000000000000007E-2</v>
      </c>
      <c r="J3631" s="537">
        <v>-0.12</v>
      </c>
    </row>
    <row r="3632" spans="1:10" s="519" customFormat="1">
      <c r="A3632" s="535" t="s">
        <v>355</v>
      </c>
      <c r="B3632" s="536" t="s">
        <v>507</v>
      </c>
      <c r="C3632" s="536"/>
      <c r="D3632" s="535" t="s">
        <v>508</v>
      </c>
      <c r="E3632" s="536">
        <v>201504</v>
      </c>
      <c r="F3632" s="537">
        <v>-2.02</v>
      </c>
      <c r="G3632" s="535">
        <v>6</v>
      </c>
      <c r="H3632" s="538">
        <v>3.1250000000000002E-3</v>
      </c>
      <c r="I3632" s="537">
        <v>-0.04</v>
      </c>
      <c r="J3632" s="537">
        <v>-0.08</v>
      </c>
    </row>
    <row r="3633" spans="1:10" s="519" customFormat="1">
      <c r="A3633" s="535" t="s">
        <v>355</v>
      </c>
      <c r="B3633" s="536" t="s">
        <v>507</v>
      </c>
      <c r="C3633" s="536"/>
      <c r="D3633" s="535" t="s">
        <v>508</v>
      </c>
      <c r="E3633" s="536">
        <v>201505</v>
      </c>
      <c r="F3633" s="537">
        <v>-1.03</v>
      </c>
      <c r="G3633" s="535">
        <v>5</v>
      </c>
      <c r="H3633" s="538">
        <v>3.1250000000000002E-3</v>
      </c>
      <c r="I3633" s="537">
        <v>-0.02</v>
      </c>
      <c r="J3633" s="537">
        <v>-0.04</v>
      </c>
    </row>
    <row r="3634" spans="1:10" s="519" customFormat="1">
      <c r="A3634" s="535" t="s">
        <v>355</v>
      </c>
      <c r="B3634" s="536" t="s">
        <v>507</v>
      </c>
      <c r="C3634" s="536"/>
      <c r="D3634" s="535" t="s">
        <v>508</v>
      </c>
      <c r="E3634" s="536">
        <v>201506</v>
      </c>
      <c r="F3634" s="537">
        <v>-0.59</v>
      </c>
      <c r="G3634" s="535">
        <v>4</v>
      </c>
      <c r="H3634" s="538">
        <v>3.1250000000000002E-3</v>
      </c>
      <c r="I3634" s="537">
        <v>-0.01</v>
      </c>
      <c r="J3634" s="537">
        <v>-0.02</v>
      </c>
    </row>
    <row r="3635" spans="1:10" s="519" customFormat="1">
      <c r="A3635" s="535" t="s">
        <v>355</v>
      </c>
      <c r="B3635" s="536" t="s">
        <v>735</v>
      </c>
      <c r="C3635" s="536"/>
      <c r="D3635" s="535" t="s">
        <v>811</v>
      </c>
      <c r="E3635" s="536">
        <v>201506</v>
      </c>
      <c r="F3635" s="537">
        <v>-7.19</v>
      </c>
      <c r="G3635" s="535">
        <v>4</v>
      </c>
      <c r="H3635" s="538">
        <v>3.1250000000000002E-3</v>
      </c>
      <c r="I3635" s="537">
        <v>-0.09</v>
      </c>
      <c r="J3635" s="537">
        <v>-0.27</v>
      </c>
    </row>
    <row r="3636" spans="1:10" s="519" customFormat="1">
      <c r="A3636" s="535" t="s">
        <v>355</v>
      </c>
      <c r="B3636" s="536" t="s">
        <v>845</v>
      </c>
      <c r="C3636" s="536"/>
      <c r="D3636" s="535" t="s">
        <v>846</v>
      </c>
      <c r="E3636" s="536">
        <v>201506</v>
      </c>
      <c r="F3636" s="537">
        <v>51694.78</v>
      </c>
      <c r="G3636" s="535">
        <v>4</v>
      </c>
      <c r="H3636" s="538">
        <v>3.1250000000000002E-3</v>
      </c>
      <c r="I3636" s="537">
        <v>646.17999999999995</v>
      </c>
      <c r="J3636" s="537">
        <v>1938.55</v>
      </c>
    </row>
    <row r="3637" spans="1:10" s="519" customFormat="1">
      <c r="A3637" s="535" t="s">
        <v>355</v>
      </c>
      <c r="B3637" s="536" t="s">
        <v>700</v>
      </c>
      <c r="C3637" s="536"/>
      <c r="D3637" s="535" t="s">
        <v>701</v>
      </c>
      <c r="E3637" s="536">
        <v>201503</v>
      </c>
      <c r="F3637" s="537">
        <v>135.83000000000001</v>
      </c>
      <c r="G3637" s="535">
        <v>7</v>
      </c>
      <c r="H3637" s="538">
        <v>3.1250000000000002E-3</v>
      </c>
      <c r="I3637" s="537">
        <v>2.97</v>
      </c>
      <c r="J3637" s="537">
        <v>5.09</v>
      </c>
    </row>
    <row r="3638" spans="1:10" s="519" customFormat="1">
      <c r="A3638" s="535" t="s">
        <v>355</v>
      </c>
      <c r="B3638" s="536" t="s">
        <v>700</v>
      </c>
      <c r="C3638" s="536"/>
      <c r="D3638" s="535" t="s">
        <v>701</v>
      </c>
      <c r="E3638" s="536">
        <v>201504</v>
      </c>
      <c r="F3638" s="537">
        <v>394.25</v>
      </c>
      <c r="G3638" s="535">
        <v>6</v>
      </c>
      <c r="H3638" s="538">
        <v>3.1250000000000002E-3</v>
      </c>
      <c r="I3638" s="537">
        <v>7.39</v>
      </c>
      <c r="J3638" s="537">
        <v>14.78</v>
      </c>
    </row>
    <row r="3639" spans="1:10" s="519" customFormat="1">
      <c r="A3639" s="535" t="s">
        <v>355</v>
      </c>
      <c r="B3639" s="536" t="s">
        <v>700</v>
      </c>
      <c r="C3639" s="536"/>
      <c r="D3639" s="535" t="s">
        <v>701</v>
      </c>
      <c r="E3639" s="536">
        <v>201505</v>
      </c>
      <c r="F3639" s="537">
        <v>-20.23</v>
      </c>
      <c r="G3639" s="535">
        <v>5</v>
      </c>
      <c r="H3639" s="538">
        <v>3.1250000000000002E-3</v>
      </c>
      <c r="I3639" s="537">
        <v>-0.32</v>
      </c>
      <c r="J3639" s="537">
        <v>-0.76</v>
      </c>
    </row>
    <row r="3640" spans="1:10" s="519" customFormat="1">
      <c r="A3640" s="535" t="s">
        <v>355</v>
      </c>
      <c r="B3640" s="536" t="s">
        <v>700</v>
      </c>
      <c r="C3640" s="536"/>
      <c r="D3640" s="535" t="s">
        <v>701</v>
      </c>
      <c r="E3640" s="536">
        <v>201506</v>
      </c>
      <c r="F3640" s="537">
        <v>6.72</v>
      </c>
      <c r="G3640" s="535">
        <v>4</v>
      </c>
      <c r="H3640" s="538">
        <v>3.1250000000000002E-3</v>
      </c>
      <c r="I3640" s="537">
        <v>0.08</v>
      </c>
      <c r="J3640" s="537">
        <v>0.25</v>
      </c>
    </row>
    <row r="3641" spans="1:10" s="519" customFormat="1">
      <c r="A3641" s="535" t="s">
        <v>355</v>
      </c>
      <c r="B3641" s="536" t="s">
        <v>511</v>
      </c>
      <c r="C3641" s="536"/>
      <c r="D3641" s="535" t="s">
        <v>512</v>
      </c>
      <c r="E3641" s="536">
        <v>201503</v>
      </c>
      <c r="F3641" s="537">
        <v>-2.86</v>
      </c>
      <c r="G3641" s="535">
        <v>7</v>
      </c>
      <c r="H3641" s="538">
        <v>3.1250000000000002E-3</v>
      </c>
      <c r="I3641" s="537">
        <v>-0.06</v>
      </c>
      <c r="J3641" s="537">
        <v>-0.11</v>
      </c>
    </row>
    <row r="3642" spans="1:10" s="519" customFormat="1">
      <c r="A3642" s="535" t="s">
        <v>355</v>
      </c>
      <c r="B3642" s="536" t="s">
        <v>511</v>
      </c>
      <c r="C3642" s="536"/>
      <c r="D3642" s="535" t="s">
        <v>512</v>
      </c>
      <c r="E3642" s="536">
        <v>201504</v>
      </c>
      <c r="F3642" s="537">
        <v>-1.79</v>
      </c>
      <c r="G3642" s="535">
        <v>6</v>
      </c>
      <c r="H3642" s="538">
        <v>3.1250000000000002E-3</v>
      </c>
      <c r="I3642" s="537">
        <v>-0.03</v>
      </c>
      <c r="J3642" s="537">
        <v>-7.0000000000000007E-2</v>
      </c>
    </row>
    <row r="3643" spans="1:10" s="519" customFormat="1">
      <c r="A3643" s="535" t="s">
        <v>355</v>
      </c>
      <c r="B3643" s="536" t="s">
        <v>511</v>
      </c>
      <c r="C3643" s="536"/>
      <c r="D3643" s="535" t="s">
        <v>512</v>
      </c>
      <c r="E3643" s="536">
        <v>201505</v>
      </c>
      <c r="F3643" s="537">
        <v>-0.92</v>
      </c>
      <c r="G3643" s="535">
        <v>5</v>
      </c>
      <c r="H3643" s="538">
        <v>3.1250000000000002E-3</v>
      </c>
      <c r="I3643" s="537">
        <v>-0.01</v>
      </c>
      <c r="J3643" s="537">
        <v>-0.03</v>
      </c>
    </row>
    <row r="3644" spans="1:10" s="519" customFormat="1">
      <c r="A3644" s="535" t="s">
        <v>355</v>
      </c>
      <c r="B3644" s="536" t="s">
        <v>511</v>
      </c>
      <c r="C3644" s="536"/>
      <c r="D3644" s="535" t="s">
        <v>512</v>
      </c>
      <c r="E3644" s="536">
        <v>201506</v>
      </c>
      <c r="F3644" s="537">
        <v>-0.48</v>
      </c>
      <c r="G3644" s="535">
        <v>4</v>
      </c>
      <c r="H3644" s="538">
        <v>3.1250000000000002E-3</v>
      </c>
      <c r="I3644" s="537">
        <v>-0.01</v>
      </c>
      <c r="J3644" s="537">
        <v>-0.02</v>
      </c>
    </row>
    <row r="3645" spans="1:10" s="519" customFormat="1">
      <c r="A3645" s="535" t="s">
        <v>355</v>
      </c>
      <c r="B3645" s="536" t="s">
        <v>883</v>
      </c>
      <c r="C3645" s="536"/>
      <c r="D3645" s="535" t="s">
        <v>884</v>
      </c>
      <c r="E3645" s="536">
        <v>201506</v>
      </c>
      <c r="F3645" s="537">
        <v>5138.12</v>
      </c>
      <c r="G3645" s="535">
        <v>4</v>
      </c>
      <c r="H3645" s="538">
        <v>3.1250000000000002E-3</v>
      </c>
      <c r="I3645" s="537">
        <v>64.23</v>
      </c>
      <c r="J3645" s="537">
        <v>192.68</v>
      </c>
    </row>
    <row r="3646" spans="1:10" s="519" customFormat="1">
      <c r="A3646" s="535" t="s">
        <v>355</v>
      </c>
      <c r="B3646" s="536" t="s">
        <v>733</v>
      </c>
      <c r="C3646" s="536"/>
      <c r="D3646" s="535" t="s">
        <v>734</v>
      </c>
      <c r="E3646" s="536">
        <v>201503</v>
      </c>
      <c r="F3646" s="537">
        <v>2781.34</v>
      </c>
      <c r="G3646" s="535">
        <v>7</v>
      </c>
      <c r="H3646" s="538">
        <v>3.1250000000000002E-3</v>
      </c>
      <c r="I3646" s="537">
        <v>60.84</v>
      </c>
      <c r="J3646" s="537">
        <v>104.3</v>
      </c>
    </row>
    <row r="3647" spans="1:10" s="519" customFormat="1">
      <c r="A3647" s="535" t="s">
        <v>355</v>
      </c>
      <c r="B3647" s="536" t="s">
        <v>733</v>
      </c>
      <c r="C3647" s="536"/>
      <c r="D3647" s="535" t="s">
        <v>734</v>
      </c>
      <c r="E3647" s="536">
        <v>201504</v>
      </c>
      <c r="F3647" s="537">
        <v>-12078.25</v>
      </c>
      <c r="G3647" s="535">
        <v>6</v>
      </c>
      <c r="H3647" s="538">
        <v>3.1250000000000002E-3</v>
      </c>
      <c r="I3647" s="537">
        <v>-226.47</v>
      </c>
      <c r="J3647" s="537">
        <v>-452.93</v>
      </c>
    </row>
    <row r="3648" spans="1:10" s="519" customFormat="1">
      <c r="A3648" s="535" t="s">
        <v>355</v>
      </c>
      <c r="B3648" s="536" t="s">
        <v>733</v>
      </c>
      <c r="C3648" s="536"/>
      <c r="D3648" s="535" t="s">
        <v>734</v>
      </c>
      <c r="E3648" s="536">
        <v>201505</v>
      </c>
      <c r="F3648" s="537">
        <v>-4814.72</v>
      </c>
      <c r="G3648" s="535">
        <v>5</v>
      </c>
      <c r="H3648" s="538">
        <v>3.1250000000000002E-3</v>
      </c>
      <c r="I3648" s="537">
        <v>-75.23</v>
      </c>
      <c r="J3648" s="537">
        <v>-180.55</v>
      </c>
    </row>
    <row r="3649" spans="1:10" s="519" customFormat="1">
      <c r="A3649" s="535" t="s">
        <v>355</v>
      </c>
      <c r="B3649" s="536" t="s">
        <v>733</v>
      </c>
      <c r="C3649" s="536"/>
      <c r="D3649" s="535" t="s">
        <v>734</v>
      </c>
      <c r="E3649" s="536">
        <v>201506</v>
      </c>
      <c r="F3649" s="537">
        <v>363.25</v>
      </c>
      <c r="G3649" s="535">
        <v>4</v>
      </c>
      <c r="H3649" s="538">
        <v>3.1250000000000002E-3</v>
      </c>
      <c r="I3649" s="537">
        <v>4.54</v>
      </c>
      <c r="J3649" s="537">
        <v>13.62</v>
      </c>
    </row>
    <row r="3650" spans="1:10" s="519" customFormat="1">
      <c r="A3650" s="535" t="s">
        <v>355</v>
      </c>
      <c r="B3650" s="536" t="s">
        <v>544</v>
      </c>
      <c r="C3650" s="536"/>
      <c r="D3650" s="535" t="s">
        <v>545</v>
      </c>
      <c r="E3650" s="536">
        <v>201503</v>
      </c>
      <c r="F3650" s="537">
        <v>4.6399999999999997</v>
      </c>
      <c r="G3650" s="535">
        <v>7</v>
      </c>
      <c r="H3650" s="538">
        <v>3.1250000000000002E-3</v>
      </c>
      <c r="I3650" s="537">
        <v>0.1</v>
      </c>
      <c r="J3650" s="537">
        <v>0.17</v>
      </c>
    </row>
    <row r="3651" spans="1:10" s="519" customFormat="1">
      <c r="A3651" s="535" t="s">
        <v>355</v>
      </c>
      <c r="B3651" s="536" t="s">
        <v>544</v>
      </c>
      <c r="C3651" s="536"/>
      <c r="D3651" s="535" t="s">
        <v>545</v>
      </c>
      <c r="E3651" s="536">
        <v>201504</v>
      </c>
      <c r="F3651" s="537">
        <v>-16.579999999999998</v>
      </c>
      <c r="G3651" s="535">
        <v>6</v>
      </c>
      <c r="H3651" s="538">
        <v>3.1250000000000002E-3</v>
      </c>
      <c r="I3651" s="537">
        <v>-0.31</v>
      </c>
      <c r="J3651" s="537">
        <v>-0.62</v>
      </c>
    </row>
    <row r="3652" spans="1:10" s="519" customFormat="1">
      <c r="A3652" s="535" t="s">
        <v>355</v>
      </c>
      <c r="B3652" s="536" t="s">
        <v>544</v>
      </c>
      <c r="C3652" s="536"/>
      <c r="D3652" s="535" t="s">
        <v>545</v>
      </c>
      <c r="E3652" s="536">
        <v>201505</v>
      </c>
      <c r="F3652" s="537">
        <v>-0.37</v>
      </c>
      <c r="G3652" s="535">
        <v>5</v>
      </c>
      <c r="H3652" s="538">
        <v>3.1250000000000002E-3</v>
      </c>
      <c r="I3652" s="537">
        <v>-0.01</v>
      </c>
      <c r="J3652" s="537">
        <v>-0.01</v>
      </c>
    </row>
    <row r="3653" spans="1:10" s="519" customFormat="1">
      <c r="A3653" s="535" t="s">
        <v>355</v>
      </c>
      <c r="B3653" s="536" t="s">
        <v>544</v>
      </c>
      <c r="C3653" s="536"/>
      <c r="D3653" s="535" t="s">
        <v>545</v>
      </c>
      <c r="E3653" s="536">
        <v>201506</v>
      </c>
      <c r="F3653" s="537">
        <v>2.2999999999999998</v>
      </c>
      <c r="G3653" s="535">
        <v>4</v>
      </c>
      <c r="H3653" s="538">
        <v>3.1250000000000002E-3</v>
      </c>
      <c r="I3653" s="537">
        <v>0.03</v>
      </c>
      <c r="J3653" s="537">
        <v>0.09</v>
      </c>
    </row>
    <row r="3654" spans="1:10" s="519" customFormat="1">
      <c r="A3654" s="535" t="s">
        <v>355</v>
      </c>
      <c r="B3654" s="536" t="s">
        <v>532</v>
      </c>
      <c r="C3654" s="536"/>
      <c r="D3654" s="535" t="s">
        <v>533</v>
      </c>
      <c r="E3654" s="536">
        <v>201503</v>
      </c>
      <c r="F3654" s="537">
        <v>-0.91</v>
      </c>
      <c r="G3654" s="535">
        <v>7</v>
      </c>
      <c r="H3654" s="538">
        <v>3.1250000000000002E-3</v>
      </c>
      <c r="I3654" s="537">
        <v>-0.02</v>
      </c>
      <c r="J3654" s="537">
        <v>-0.03</v>
      </c>
    </row>
    <row r="3655" spans="1:10" s="519" customFormat="1">
      <c r="A3655" s="535" t="s">
        <v>355</v>
      </c>
      <c r="B3655" s="536" t="s">
        <v>532</v>
      </c>
      <c r="C3655" s="536"/>
      <c r="D3655" s="535" t="s">
        <v>533</v>
      </c>
      <c r="E3655" s="536">
        <v>201504</v>
      </c>
      <c r="F3655" s="537">
        <v>2.35</v>
      </c>
      <c r="G3655" s="535">
        <v>6</v>
      </c>
      <c r="H3655" s="538">
        <v>3.1250000000000002E-3</v>
      </c>
      <c r="I3655" s="537">
        <v>0.04</v>
      </c>
      <c r="J3655" s="537">
        <v>0.09</v>
      </c>
    </row>
    <row r="3656" spans="1:10" s="519" customFormat="1">
      <c r="A3656" s="535" t="s">
        <v>355</v>
      </c>
      <c r="B3656" s="536" t="s">
        <v>532</v>
      </c>
      <c r="C3656" s="536"/>
      <c r="D3656" s="535" t="s">
        <v>533</v>
      </c>
      <c r="E3656" s="536">
        <v>201505</v>
      </c>
      <c r="F3656" s="537">
        <v>0.22</v>
      </c>
      <c r="G3656" s="535">
        <v>5</v>
      </c>
      <c r="H3656" s="538">
        <v>3.1250000000000002E-3</v>
      </c>
      <c r="I3656" s="537">
        <v>0</v>
      </c>
      <c r="J3656" s="537">
        <v>0.01</v>
      </c>
    </row>
    <row r="3657" spans="1:10" s="519" customFormat="1">
      <c r="A3657" s="535" t="s">
        <v>355</v>
      </c>
      <c r="B3657" s="536" t="s">
        <v>532</v>
      </c>
      <c r="C3657" s="536"/>
      <c r="D3657" s="535" t="s">
        <v>533</v>
      </c>
      <c r="E3657" s="536">
        <v>201506</v>
      </c>
      <c r="F3657" s="537">
        <v>0.35</v>
      </c>
      <c r="G3657" s="535">
        <v>4</v>
      </c>
      <c r="H3657" s="538">
        <v>3.1250000000000002E-3</v>
      </c>
      <c r="I3657" s="537">
        <v>0</v>
      </c>
      <c r="J3657" s="537">
        <v>0.01</v>
      </c>
    </row>
    <row r="3658" spans="1:10" s="519" customFormat="1">
      <c r="A3658" s="535" t="s">
        <v>355</v>
      </c>
      <c r="B3658" s="536" t="s">
        <v>540</v>
      </c>
      <c r="C3658" s="536"/>
      <c r="D3658" s="535" t="s">
        <v>541</v>
      </c>
      <c r="E3658" s="536">
        <v>201503</v>
      </c>
      <c r="F3658" s="537">
        <v>-0.44</v>
      </c>
      <c r="G3658" s="535">
        <v>7</v>
      </c>
      <c r="H3658" s="538">
        <v>3.1250000000000002E-3</v>
      </c>
      <c r="I3658" s="537">
        <v>-0.01</v>
      </c>
      <c r="J3658" s="537">
        <v>-0.02</v>
      </c>
    </row>
    <row r="3659" spans="1:10" s="519" customFormat="1">
      <c r="A3659" s="535" t="s">
        <v>355</v>
      </c>
      <c r="B3659" s="536" t="s">
        <v>540</v>
      </c>
      <c r="C3659" s="536"/>
      <c r="D3659" s="535" t="s">
        <v>541</v>
      </c>
      <c r="E3659" s="536">
        <v>201504</v>
      </c>
      <c r="F3659" s="537">
        <v>0.17</v>
      </c>
      <c r="G3659" s="535">
        <v>6</v>
      </c>
      <c r="H3659" s="538">
        <v>3.1250000000000002E-3</v>
      </c>
      <c r="I3659" s="537">
        <v>0</v>
      </c>
      <c r="J3659" s="537">
        <v>0.01</v>
      </c>
    </row>
    <row r="3660" spans="1:10" s="519" customFormat="1">
      <c r="A3660" s="535" t="s">
        <v>355</v>
      </c>
      <c r="B3660" s="536" t="s">
        <v>540</v>
      </c>
      <c r="C3660" s="536"/>
      <c r="D3660" s="535" t="s">
        <v>541</v>
      </c>
      <c r="E3660" s="536">
        <v>201505</v>
      </c>
      <c r="F3660" s="537">
        <v>-0.06</v>
      </c>
      <c r="G3660" s="535">
        <v>5</v>
      </c>
      <c r="H3660" s="538">
        <v>3.1250000000000002E-3</v>
      </c>
      <c r="I3660" s="537">
        <v>0</v>
      </c>
      <c r="J3660" s="537">
        <v>0</v>
      </c>
    </row>
    <row r="3661" spans="1:10" s="519" customFormat="1">
      <c r="A3661" s="535" t="s">
        <v>355</v>
      </c>
      <c r="B3661" s="536" t="s">
        <v>527</v>
      </c>
      <c r="C3661" s="536"/>
      <c r="D3661" s="535" t="s">
        <v>574</v>
      </c>
      <c r="E3661" s="536">
        <v>201503</v>
      </c>
      <c r="F3661" s="537">
        <v>-1.01</v>
      </c>
      <c r="G3661" s="535">
        <v>7</v>
      </c>
      <c r="H3661" s="538">
        <v>3.1250000000000002E-3</v>
      </c>
      <c r="I3661" s="537">
        <v>-0.02</v>
      </c>
      <c r="J3661" s="537">
        <v>-0.04</v>
      </c>
    </row>
    <row r="3662" spans="1:10" s="519" customFormat="1">
      <c r="A3662" s="535" t="s">
        <v>355</v>
      </c>
      <c r="B3662" s="536" t="s">
        <v>527</v>
      </c>
      <c r="C3662" s="536"/>
      <c r="D3662" s="535" t="s">
        <v>574</v>
      </c>
      <c r="E3662" s="536">
        <v>201504</v>
      </c>
      <c r="F3662" s="537">
        <v>2.79</v>
      </c>
      <c r="G3662" s="535">
        <v>6</v>
      </c>
      <c r="H3662" s="538">
        <v>3.1250000000000002E-3</v>
      </c>
      <c r="I3662" s="537">
        <v>0.05</v>
      </c>
      <c r="J3662" s="537">
        <v>0.1</v>
      </c>
    </row>
    <row r="3663" spans="1:10" s="519" customFormat="1">
      <c r="A3663" s="535" t="s">
        <v>355</v>
      </c>
      <c r="B3663" s="536" t="s">
        <v>527</v>
      </c>
      <c r="C3663" s="536"/>
      <c r="D3663" s="535" t="s">
        <v>574</v>
      </c>
      <c r="E3663" s="536">
        <v>201505</v>
      </c>
      <c r="F3663" s="537">
        <v>0.27</v>
      </c>
      <c r="G3663" s="535">
        <v>5</v>
      </c>
      <c r="H3663" s="538">
        <v>3.1250000000000002E-3</v>
      </c>
      <c r="I3663" s="537">
        <v>0</v>
      </c>
      <c r="J3663" s="537">
        <v>0.01</v>
      </c>
    </row>
    <row r="3664" spans="1:10" s="519" customFormat="1">
      <c r="A3664" s="535" t="s">
        <v>355</v>
      </c>
      <c r="B3664" s="536" t="s">
        <v>527</v>
      </c>
      <c r="C3664" s="536"/>
      <c r="D3664" s="535" t="s">
        <v>574</v>
      </c>
      <c r="E3664" s="536">
        <v>201506</v>
      </c>
      <c r="F3664" s="537">
        <v>0.42</v>
      </c>
      <c r="G3664" s="535">
        <v>4</v>
      </c>
      <c r="H3664" s="538">
        <v>3.1250000000000002E-3</v>
      </c>
      <c r="I3664" s="537">
        <v>0.01</v>
      </c>
      <c r="J3664" s="537">
        <v>0.02</v>
      </c>
    </row>
    <row r="3665" spans="1:17">
      <c r="A3665" s="535" t="s">
        <v>355</v>
      </c>
      <c r="B3665" s="536" t="s">
        <v>546</v>
      </c>
      <c r="C3665" s="536"/>
      <c r="D3665" s="535" t="s">
        <v>547</v>
      </c>
      <c r="E3665" s="536">
        <v>201503</v>
      </c>
      <c r="F3665" s="537">
        <v>-9.7200000000000006</v>
      </c>
      <c r="G3665" s="535">
        <v>7</v>
      </c>
      <c r="H3665" s="538">
        <v>3.1250000000000002E-3</v>
      </c>
      <c r="I3665" s="537">
        <v>-0.21</v>
      </c>
      <c r="J3665" s="537">
        <v>-0.36</v>
      </c>
      <c r="Q3665" s="101">
        <f>IF(E3665&lt;=$Q$1,$S$5,#REF!)</f>
        <v>2015</v>
      </c>
    </row>
    <row r="3666" spans="1:17">
      <c r="A3666" s="535" t="s">
        <v>355</v>
      </c>
      <c r="B3666" s="536" t="s">
        <v>546</v>
      </c>
      <c r="C3666" s="536"/>
      <c r="D3666" s="535" t="s">
        <v>547</v>
      </c>
      <c r="E3666" s="536">
        <v>201504</v>
      </c>
      <c r="F3666" s="537">
        <v>27.17</v>
      </c>
      <c r="G3666" s="535">
        <v>6</v>
      </c>
      <c r="H3666" s="538">
        <v>3.1250000000000002E-3</v>
      </c>
      <c r="I3666" s="537">
        <v>0.51</v>
      </c>
      <c r="J3666" s="537">
        <v>1.02</v>
      </c>
      <c r="Q3666" s="101">
        <f>IF(E3666&lt;=$Q$1,$S$5,#REF!)</f>
        <v>2015</v>
      </c>
    </row>
    <row r="3667" spans="1:17" ht="12.75" customHeight="1">
      <c r="A3667" s="535" t="s">
        <v>355</v>
      </c>
      <c r="B3667" s="536" t="s">
        <v>546</v>
      </c>
      <c r="C3667" s="536"/>
      <c r="D3667" s="535" t="s">
        <v>547</v>
      </c>
      <c r="E3667" s="536">
        <v>201505</v>
      </c>
      <c r="F3667" s="537">
        <v>2.61</v>
      </c>
      <c r="G3667" s="535">
        <v>5</v>
      </c>
      <c r="H3667" s="538">
        <v>3.1250000000000002E-3</v>
      </c>
      <c r="I3667" s="537">
        <v>0.04</v>
      </c>
      <c r="J3667" s="537">
        <v>0.1</v>
      </c>
      <c r="Q3667" s="101">
        <f>IF(E3667&lt;=$Q$1,$S$5,#REF!)</f>
        <v>2015</v>
      </c>
    </row>
    <row r="3668" spans="1:17" ht="12.75" customHeight="1">
      <c r="A3668" s="535" t="s">
        <v>355</v>
      </c>
      <c r="B3668" s="536" t="s">
        <v>546</v>
      </c>
      <c r="C3668" s="536"/>
      <c r="D3668" s="535" t="s">
        <v>547</v>
      </c>
      <c r="E3668" s="536">
        <v>201506</v>
      </c>
      <c r="F3668" s="537">
        <v>4.0599999999999996</v>
      </c>
      <c r="G3668" s="535">
        <v>4</v>
      </c>
      <c r="H3668" s="538">
        <v>3.1250000000000002E-3</v>
      </c>
      <c r="I3668" s="537">
        <v>0.05</v>
      </c>
      <c r="J3668" s="537">
        <v>0.15</v>
      </c>
      <c r="Q3668" s="101">
        <f>IF(E3668&lt;=$Q$1,$S$5,#REF!)</f>
        <v>2015</v>
      </c>
    </row>
    <row r="3669" spans="1:17" ht="12.75" customHeight="1">
      <c r="A3669" s="535" t="s">
        <v>355</v>
      </c>
      <c r="B3669" s="536" t="s">
        <v>542</v>
      </c>
      <c r="C3669" s="536"/>
      <c r="D3669" s="535" t="s">
        <v>543</v>
      </c>
      <c r="E3669" s="536">
        <v>201503</v>
      </c>
      <c r="F3669" s="537">
        <v>-2.58</v>
      </c>
      <c r="G3669" s="535">
        <v>7</v>
      </c>
      <c r="H3669" s="538">
        <v>3.1250000000000002E-3</v>
      </c>
      <c r="I3669" s="537">
        <v>-0.06</v>
      </c>
      <c r="J3669" s="537">
        <v>-0.1</v>
      </c>
      <c r="Q3669" s="101">
        <f>IF(E3669&lt;=$Q$1,$S$5,#REF!)</f>
        <v>2015</v>
      </c>
    </row>
    <row r="3670" spans="1:17" ht="12.75" customHeight="1">
      <c r="A3670" s="535" t="s">
        <v>355</v>
      </c>
      <c r="B3670" s="536" t="s">
        <v>542</v>
      </c>
      <c r="C3670" s="536"/>
      <c r="D3670" s="535" t="s">
        <v>543</v>
      </c>
      <c r="E3670" s="536">
        <v>201504</v>
      </c>
      <c r="F3670" s="537">
        <v>6.48</v>
      </c>
      <c r="G3670" s="535">
        <v>6</v>
      </c>
      <c r="H3670" s="538">
        <v>3.1250000000000002E-3</v>
      </c>
      <c r="I3670" s="537">
        <v>0.12</v>
      </c>
      <c r="J3670" s="537">
        <v>0.24</v>
      </c>
      <c r="Q3670" s="101">
        <f>IF(E3670&lt;=$Q$1,$S$5,#REF!)</f>
        <v>2015</v>
      </c>
    </row>
    <row r="3671" spans="1:17" ht="12.75" customHeight="1">
      <c r="A3671" s="535" t="s">
        <v>355</v>
      </c>
      <c r="B3671" s="536" t="s">
        <v>542</v>
      </c>
      <c r="C3671" s="536"/>
      <c r="D3671" s="535" t="s">
        <v>543</v>
      </c>
      <c r="E3671" s="536">
        <v>201505</v>
      </c>
      <c r="F3671" s="537">
        <v>0.55000000000000004</v>
      </c>
      <c r="G3671" s="535">
        <v>5</v>
      </c>
      <c r="H3671" s="538">
        <v>3.1250000000000002E-3</v>
      </c>
      <c r="I3671" s="537">
        <v>0.01</v>
      </c>
      <c r="J3671" s="537">
        <v>0.02</v>
      </c>
      <c r="Q3671" s="101">
        <f>IF(E3671&lt;=$Q$1,$S$5,#REF!)</f>
        <v>2015</v>
      </c>
    </row>
    <row r="3672" spans="1:17" ht="12.75" customHeight="1">
      <c r="A3672" s="535" t="s">
        <v>355</v>
      </c>
      <c r="B3672" s="536" t="s">
        <v>542</v>
      </c>
      <c r="C3672" s="536"/>
      <c r="D3672" s="535" t="s">
        <v>543</v>
      </c>
      <c r="E3672" s="536">
        <v>201506</v>
      </c>
      <c r="F3672" s="537">
        <v>0.95</v>
      </c>
      <c r="G3672" s="535">
        <v>4</v>
      </c>
      <c r="H3672" s="538">
        <v>3.1250000000000002E-3</v>
      </c>
      <c r="I3672" s="537">
        <v>0.01</v>
      </c>
      <c r="J3672" s="537">
        <v>0.04</v>
      </c>
      <c r="Q3672" s="101">
        <f>IF(E3672&lt;=$Q$1,$S$5,#REF!)</f>
        <v>2015</v>
      </c>
    </row>
    <row r="3673" spans="1:17" ht="12.75" customHeight="1">
      <c r="A3673" s="535" t="s">
        <v>355</v>
      </c>
      <c r="B3673" s="536" t="s">
        <v>885</v>
      </c>
      <c r="C3673" s="536"/>
      <c r="D3673" s="535" t="s">
        <v>886</v>
      </c>
      <c r="E3673" s="536">
        <v>201506</v>
      </c>
      <c r="F3673" s="537">
        <v>101558.91</v>
      </c>
      <c r="G3673" s="535">
        <v>4</v>
      </c>
      <c r="H3673" s="538">
        <v>3.1250000000000002E-3</v>
      </c>
      <c r="I3673" s="537">
        <v>1269.49</v>
      </c>
      <c r="J3673" s="537">
        <v>3808.46</v>
      </c>
      <c r="Q3673" s="101">
        <f>IF(E3673&lt;=$Q$1,$S$5,#REF!)</f>
        <v>2015</v>
      </c>
    </row>
    <row r="3674" spans="1:17" ht="12.75" customHeight="1">
      <c r="A3674" s="535" t="s">
        <v>355</v>
      </c>
      <c r="B3674" s="536" t="s">
        <v>536</v>
      </c>
      <c r="C3674" s="536"/>
      <c r="D3674" s="535" t="s">
        <v>537</v>
      </c>
      <c r="E3674" s="536">
        <v>201503</v>
      </c>
      <c r="F3674" s="537">
        <v>-12.76</v>
      </c>
      <c r="G3674" s="535">
        <v>7</v>
      </c>
      <c r="H3674" s="538">
        <v>3.1250000000000002E-3</v>
      </c>
      <c r="I3674" s="537">
        <v>-0.28000000000000003</v>
      </c>
      <c r="J3674" s="537">
        <v>-0.48</v>
      </c>
      <c r="Q3674" s="101">
        <f>IF(E3674&lt;=$Q$1,$S$5,#REF!)</f>
        <v>2015</v>
      </c>
    </row>
    <row r="3675" spans="1:17" ht="12.75" customHeight="1">
      <c r="A3675" s="535" t="s">
        <v>355</v>
      </c>
      <c r="B3675" s="536" t="s">
        <v>536</v>
      </c>
      <c r="C3675" s="536"/>
      <c r="D3675" s="535" t="s">
        <v>537</v>
      </c>
      <c r="E3675" s="536">
        <v>201504</v>
      </c>
      <c r="F3675" s="537">
        <v>24.93</v>
      </c>
      <c r="G3675" s="535">
        <v>6</v>
      </c>
      <c r="H3675" s="538">
        <v>3.1250000000000002E-3</v>
      </c>
      <c r="I3675" s="537">
        <v>0.47</v>
      </c>
      <c r="J3675" s="537">
        <v>0.93</v>
      </c>
      <c r="Q3675" s="101">
        <f>IF(E3675&lt;=$Q$1,$S$5,#REF!)</f>
        <v>2015</v>
      </c>
    </row>
    <row r="3676" spans="1:17" ht="12.75" customHeight="1">
      <c r="A3676" s="535" t="s">
        <v>355</v>
      </c>
      <c r="B3676" s="536" t="s">
        <v>536</v>
      </c>
      <c r="C3676" s="536"/>
      <c r="D3676" s="535" t="s">
        <v>537</v>
      </c>
      <c r="E3676" s="536">
        <v>201505</v>
      </c>
      <c r="F3676" s="537">
        <v>2.0699999999999998</v>
      </c>
      <c r="G3676" s="535">
        <v>5</v>
      </c>
      <c r="H3676" s="538">
        <v>3.1250000000000002E-3</v>
      </c>
      <c r="I3676" s="537">
        <v>0.03</v>
      </c>
      <c r="J3676" s="537">
        <v>0.08</v>
      </c>
      <c r="Q3676" s="101">
        <f>IF(E3676&lt;=$Q$1,$S$5,#REF!)</f>
        <v>2015</v>
      </c>
    </row>
    <row r="3677" spans="1:17" ht="12.75" customHeight="1">
      <c r="A3677" s="535" t="s">
        <v>355</v>
      </c>
      <c r="B3677" s="536" t="s">
        <v>536</v>
      </c>
      <c r="C3677" s="536"/>
      <c r="D3677" s="535" t="s">
        <v>537</v>
      </c>
      <c r="E3677" s="536">
        <v>201506</v>
      </c>
      <c r="F3677" s="537">
        <v>5.23</v>
      </c>
      <c r="G3677" s="535">
        <v>4</v>
      </c>
      <c r="H3677" s="538">
        <v>3.1250000000000002E-3</v>
      </c>
      <c r="I3677" s="537">
        <v>7.0000000000000007E-2</v>
      </c>
      <c r="J3677" s="537">
        <v>0.2</v>
      </c>
      <c r="Q3677" s="101">
        <f>IF(E3677&lt;=$Q$1,$S$5,#REF!)</f>
        <v>2015</v>
      </c>
    </row>
    <row r="3678" spans="1:17" ht="12.75" customHeight="1">
      <c r="A3678" s="535" t="s">
        <v>355</v>
      </c>
      <c r="B3678" s="536" t="s">
        <v>881</v>
      </c>
      <c r="C3678" s="536"/>
      <c r="D3678" s="535" t="s">
        <v>882</v>
      </c>
      <c r="E3678" s="536">
        <v>201506</v>
      </c>
      <c r="F3678" s="537">
        <v>45126.43</v>
      </c>
      <c r="G3678" s="535">
        <v>4</v>
      </c>
      <c r="H3678" s="538">
        <v>3.1250000000000002E-3</v>
      </c>
      <c r="I3678" s="537">
        <v>564.08000000000004</v>
      </c>
      <c r="J3678" s="537">
        <v>1692.24</v>
      </c>
      <c r="Q3678" s="101">
        <f>IF(E3678&lt;=$Q$1,$S$5,#REF!)</f>
        <v>2015</v>
      </c>
    </row>
    <row r="3679" spans="1:17" ht="12.75" customHeight="1">
      <c r="A3679" s="535" t="s">
        <v>355</v>
      </c>
      <c r="B3679" s="536" t="s">
        <v>873</v>
      </c>
      <c r="C3679" s="536"/>
      <c r="D3679" s="535" t="s">
        <v>874</v>
      </c>
      <c r="E3679" s="536">
        <v>201506</v>
      </c>
      <c r="F3679" s="537">
        <v>76161.88</v>
      </c>
      <c r="G3679" s="535">
        <v>4</v>
      </c>
      <c r="H3679" s="538">
        <v>3.1250000000000002E-3</v>
      </c>
      <c r="I3679" s="537">
        <v>952.02</v>
      </c>
      <c r="J3679" s="537">
        <v>2856.07</v>
      </c>
      <c r="Q3679" s="101">
        <f>IF(E3679&lt;=$Q$1,$S$5,#REF!)</f>
        <v>2015</v>
      </c>
    </row>
    <row r="3680" spans="1:17" ht="12.75" customHeight="1">
      <c r="A3680" s="535" t="s">
        <v>355</v>
      </c>
      <c r="B3680" s="536" t="s">
        <v>534</v>
      </c>
      <c r="C3680" s="536"/>
      <c r="D3680" s="535" t="s">
        <v>535</v>
      </c>
      <c r="E3680" s="536">
        <v>201503</v>
      </c>
      <c r="F3680" s="537">
        <v>-13.53</v>
      </c>
      <c r="G3680" s="535">
        <v>7</v>
      </c>
      <c r="H3680" s="538">
        <v>3.1250000000000002E-3</v>
      </c>
      <c r="I3680" s="537">
        <v>-0.3</v>
      </c>
      <c r="J3680" s="537">
        <v>-0.51</v>
      </c>
      <c r="Q3680" s="101">
        <f>IF(E3680&lt;=$Q$1,$S$5,#REF!)</f>
        <v>2015</v>
      </c>
    </row>
    <row r="3681" spans="1:17" ht="12.75" customHeight="1">
      <c r="A3681" s="535" t="s">
        <v>355</v>
      </c>
      <c r="B3681" s="536" t="s">
        <v>534</v>
      </c>
      <c r="C3681" s="536"/>
      <c r="D3681" s="535" t="s">
        <v>535</v>
      </c>
      <c r="E3681" s="536">
        <v>201504</v>
      </c>
      <c r="F3681" s="537">
        <v>36.72</v>
      </c>
      <c r="G3681" s="535">
        <v>6</v>
      </c>
      <c r="H3681" s="538">
        <v>3.1250000000000002E-3</v>
      </c>
      <c r="I3681" s="537">
        <v>0.69</v>
      </c>
      <c r="J3681" s="537">
        <v>1.38</v>
      </c>
      <c r="Q3681" s="101">
        <f>IF(E3681&lt;=$Q$1,$S$5,#REF!)</f>
        <v>2015</v>
      </c>
    </row>
    <row r="3682" spans="1:17" ht="12.75" customHeight="1">
      <c r="A3682" s="535" t="s">
        <v>355</v>
      </c>
      <c r="B3682" s="536" t="s">
        <v>534</v>
      </c>
      <c r="C3682" s="536"/>
      <c r="D3682" s="535" t="s">
        <v>535</v>
      </c>
      <c r="E3682" s="536">
        <v>201505</v>
      </c>
      <c r="F3682" s="537">
        <v>3.42</v>
      </c>
      <c r="G3682" s="535">
        <v>5</v>
      </c>
      <c r="H3682" s="538">
        <v>3.1250000000000002E-3</v>
      </c>
      <c r="I3682" s="537">
        <v>0.05</v>
      </c>
      <c r="J3682" s="537">
        <v>0.13</v>
      </c>
      <c r="Q3682" s="101">
        <f>IF(E3682&lt;=$Q$1,$S$5,#REF!)</f>
        <v>2015</v>
      </c>
    </row>
    <row r="3683" spans="1:17" ht="12.75" customHeight="1">
      <c r="A3683" s="535" t="s">
        <v>355</v>
      </c>
      <c r="B3683" s="536" t="s">
        <v>534</v>
      </c>
      <c r="C3683" s="536"/>
      <c r="D3683" s="535" t="s">
        <v>535</v>
      </c>
      <c r="E3683" s="536">
        <v>201506</v>
      </c>
      <c r="F3683" s="537">
        <v>5.44</v>
      </c>
      <c r="G3683" s="535">
        <v>4</v>
      </c>
      <c r="H3683" s="538">
        <v>3.1250000000000002E-3</v>
      </c>
      <c r="I3683" s="537">
        <v>7.0000000000000007E-2</v>
      </c>
      <c r="J3683" s="537">
        <v>0.2</v>
      </c>
      <c r="Q3683" s="101">
        <f>IF(E3683&lt;=$Q$1,$S$5,#REF!)</f>
        <v>2015</v>
      </c>
    </row>
    <row r="3684" spans="1:17" ht="12.75" customHeight="1">
      <c r="A3684" s="535" t="s">
        <v>355</v>
      </c>
      <c r="B3684" s="536" t="s">
        <v>572</v>
      </c>
      <c r="C3684" s="536"/>
      <c r="D3684" s="535" t="s">
        <v>573</v>
      </c>
      <c r="E3684" s="536">
        <v>201503</v>
      </c>
      <c r="F3684" s="537">
        <v>479.02</v>
      </c>
      <c r="G3684" s="535">
        <v>7</v>
      </c>
      <c r="H3684" s="538">
        <v>3.1250000000000002E-3</v>
      </c>
      <c r="I3684" s="537">
        <v>10.48</v>
      </c>
      <c r="J3684" s="537">
        <v>17.96</v>
      </c>
      <c r="Q3684" s="101">
        <f>IF(E3684&lt;=$Q$1,$S$5,#REF!)</f>
        <v>2015</v>
      </c>
    </row>
    <row r="3685" spans="1:17" ht="12.75" customHeight="1">
      <c r="A3685" s="535" t="s">
        <v>355</v>
      </c>
      <c r="B3685" s="536" t="s">
        <v>572</v>
      </c>
      <c r="C3685" s="536"/>
      <c r="D3685" s="535" t="s">
        <v>573</v>
      </c>
      <c r="E3685" s="536">
        <v>201504</v>
      </c>
      <c r="F3685" s="537">
        <v>-1042.23</v>
      </c>
      <c r="G3685" s="535">
        <v>6</v>
      </c>
      <c r="H3685" s="538">
        <v>3.1250000000000002E-3</v>
      </c>
      <c r="I3685" s="537">
        <v>-19.54</v>
      </c>
      <c r="J3685" s="537">
        <v>-39.08</v>
      </c>
      <c r="Q3685" s="101">
        <f>IF(E3685&lt;=$Q$1,$S$5,#REF!)</f>
        <v>2015</v>
      </c>
    </row>
    <row r="3686" spans="1:17" ht="12.75" customHeight="1">
      <c r="A3686" s="535" t="s">
        <v>355</v>
      </c>
      <c r="B3686" s="536" t="s">
        <v>572</v>
      </c>
      <c r="C3686" s="536"/>
      <c r="D3686" s="535" t="s">
        <v>573</v>
      </c>
      <c r="E3686" s="536">
        <v>201505</v>
      </c>
      <c r="F3686" s="537">
        <v>-35.32</v>
      </c>
      <c r="G3686" s="535">
        <v>5</v>
      </c>
      <c r="H3686" s="538">
        <v>3.1250000000000002E-3</v>
      </c>
      <c r="I3686" s="537">
        <v>-0.55000000000000004</v>
      </c>
      <c r="J3686" s="537">
        <v>-1.32</v>
      </c>
      <c r="Q3686" s="101">
        <f>IF(E3686&lt;=$Q$1,$S$5,#REF!)</f>
        <v>2015</v>
      </c>
    </row>
    <row r="3687" spans="1:17" ht="12.75" customHeight="1">
      <c r="A3687" s="535" t="s">
        <v>355</v>
      </c>
      <c r="B3687" s="536" t="s">
        <v>572</v>
      </c>
      <c r="C3687" s="536"/>
      <c r="D3687" s="535" t="s">
        <v>573</v>
      </c>
      <c r="E3687" s="536">
        <v>201506</v>
      </c>
      <c r="F3687" s="537">
        <v>22.01</v>
      </c>
      <c r="G3687" s="535">
        <v>4</v>
      </c>
      <c r="H3687" s="538">
        <v>3.1250000000000002E-3</v>
      </c>
      <c r="I3687" s="537">
        <v>0.28000000000000003</v>
      </c>
      <c r="J3687" s="537">
        <v>0.83</v>
      </c>
      <c r="Q3687" s="101">
        <f>IF(E3687&lt;=$Q$1,$S$5,#REF!)</f>
        <v>2015</v>
      </c>
    </row>
    <row r="3688" spans="1:17" ht="12.75" customHeight="1">
      <c r="A3688" s="535" t="s">
        <v>355</v>
      </c>
      <c r="B3688" s="536" t="s">
        <v>855</v>
      </c>
      <c r="C3688" s="536"/>
      <c r="D3688" s="535" t="s">
        <v>856</v>
      </c>
      <c r="E3688" s="536">
        <v>201506</v>
      </c>
      <c r="F3688" s="537">
        <v>52881.06</v>
      </c>
      <c r="G3688" s="535">
        <v>4</v>
      </c>
      <c r="H3688" s="538">
        <v>3.1250000000000002E-3</v>
      </c>
      <c r="I3688" s="537">
        <v>661.01</v>
      </c>
      <c r="J3688" s="537">
        <v>1983.04</v>
      </c>
      <c r="Q3688" s="101">
        <f>IF(E3688&lt;=$Q$1,$S$5,#REF!)</f>
        <v>2015</v>
      </c>
    </row>
    <row r="3689" spans="1:17" ht="12.75" customHeight="1">
      <c r="A3689" s="535" t="s">
        <v>355</v>
      </c>
      <c r="B3689" s="536" t="s">
        <v>897</v>
      </c>
      <c r="C3689" s="536"/>
      <c r="D3689" s="535" t="s">
        <v>898</v>
      </c>
      <c r="E3689" s="536">
        <v>201507</v>
      </c>
      <c r="F3689" s="537">
        <v>-45.66</v>
      </c>
      <c r="G3689" s="535">
        <v>3</v>
      </c>
      <c r="H3689" s="538">
        <v>3.1250000000000002E-3</v>
      </c>
      <c r="I3689" s="537">
        <v>-0.43</v>
      </c>
      <c r="J3689" s="537">
        <v>-1.71</v>
      </c>
      <c r="Q3689" s="101">
        <f>IF(E3689&lt;=$Q$1,$S$5,#REF!)</f>
        <v>2015</v>
      </c>
    </row>
    <row r="3690" spans="1:17" ht="12.75" customHeight="1">
      <c r="A3690" s="535" t="s">
        <v>355</v>
      </c>
      <c r="B3690" s="536" t="s">
        <v>356</v>
      </c>
      <c r="C3690" s="536"/>
      <c r="D3690" s="535" t="s">
        <v>357</v>
      </c>
      <c r="E3690" s="536">
        <v>201507</v>
      </c>
      <c r="F3690" s="537">
        <v>691993.4</v>
      </c>
      <c r="G3690" s="535">
        <v>3</v>
      </c>
      <c r="H3690" s="538">
        <v>3.1250000000000002E-3</v>
      </c>
      <c r="I3690" s="537">
        <v>6487.44</v>
      </c>
      <c r="J3690" s="537">
        <v>25949.75</v>
      </c>
      <c r="Q3690" s="101">
        <f>IF(E3690&lt;=$Q$1,$S$5,#REF!)</f>
        <v>2015</v>
      </c>
    </row>
    <row r="3691" spans="1:17" ht="12.75" customHeight="1">
      <c r="A3691" s="535" t="s">
        <v>355</v>
      </c>
      <c r="B3691" s="536" t="s">
        <v>358</v>
      </c>
      <c r="C3691" s="536"/>
      <c r="D3691" s="535" t="s">
        <v>359</v>
      </c>
      <c r="E3691" s="536">
        <v>201507</v>
      </c>
      <c r="F3691" s="537">
        <v>32235.24</v>
      </c>
      <c r="G3691" s="535">
        <v>3</v>
      </c>
      <c r="H3691" s="538">
        <v>3.1250000000000002E-3</v>
      </c>
      <c r="I3691" s="537">
        <v>302.20999999999998</v>
      </c>
      <c r="J3691" s="537">
        <v>1208.82</v>
      </c>
      <c r="Q3691" s="101">
        <f>IF(E3691&lt;=$Q$1,$S$5,#REF!)</f>
        <v>2015</v>
      </c>
    </row>
    <row r="3692" spans="1:17" ht="12.75" customHeight="1">
      <c r="A3692" s="535" t="s">
        <v>355</v>
      </c>
      <c r="B3692" s="536" t="s">
        <v>360</v>
      </c>
      <c r="C3692" s="536"/>
      <c r="D3692" s="535" t="s">
        <v>361</v>
      </c>
      <c r="E3692" s="536">
        <v>201507</v>
      </c>
      <c r="F3692" s="537">
        <v>5227.3100000000004</v>
      </c>
      <c r="G3692" s="535">
        <v>3</v>
      </c>
      <c r="H3692" s="538">
        <v>3.1250000000000002E-3</v>
      </c>
      <c r="I3692" s="537">
        <v>49.01</v>
      </c>
      <c r="J3692" s="537">
        <v>196.02</v>
      </c>
      <c r="Q3692" s="101">
        <f>IF(E3692&lt;=$Q$1,$S$5,#REF!)</f>
        <v>2015</v>
      </c>
    </row>
    <row r="3693" spans="1:17" ht="12.75" customHeight="1">
      <c r="A3693" s="535" t="s">
        <v>355</v>
      </c>
      <c r="B3693" s="536" t="s">
        <v>362</v>
      </c>
      <c r="C3693" s="536"/>
      <c r="D3693" s="535" t="s">
        <v>363</v>
      </c>
      <c r="E3693" s="536">
        <v>201507</v>
      </c>
      <c r="F3693" s="537">
        <v>-3518.63</v>
      </c>
      <c r="G3693" s="535">
        <v>3</v>
      </c>
      <c r="H3693" s="538">
        <v>3.1250000000000002E-3</v>
      </c>
      <c r="I3693" s="537">
        <v>-32.99</v>
      </c>
      <c r="J3693" s="537">
        <v>-131.94999999999999</v>
      </c>
      <c r="Q3693" s="101">
        <f>IF(E3693&lt;=$Q$1,$S$5,#REF!)</f>
        <v>2015</v>
      </c>
    </row>
    <row r="3694" spans="1:17" ht="12.75" customHeight="1">
      <c r="A3694" s="535" t="s">
        <v>355</v>
      </c>
      <c r="B3694" s="536" t="s">
        <v>364</v>
      </c>
      <c r="C3694" s="536"/>
      <c r="D3694" s="535" t="s">
        <v>365</v>
      </c>
      <c r="E3694" s="536">
        <v>201507</v>
      </c>
      <c r="F3694" s="537">
        <v>65192.01</v>
      </c>
      <c r="G3694" s="535">
        <v>3</v>
      </c>
      <c r="H3694" s="538">
        <v>3.1250000000000002E-3</v>
      </c>
      <c r="I3694" s="537">
        <v>611.17999999999995</v>
      </c>
      <c r="J3694" s="537">
        <v>2444.6999999999998</v>
      </c>
      <c r="Q3694" s="101">
        <f>IF(E3694&lt;=$Q$1,$S$5,#REF!)</f>
        <v>2015</v>
      </c>
    </row>
    <row r="3695" spans="1:17" ht="12.75" customHeight="1">
      <c r="A3695" s="535" t="s">
        <v>355</v>
      </c>
      <c r="B3695" s="536" t="s">
        <v>366</v>
      </c>
      <c r="C3695" s="536"/>
      <c r="D3695" s="535" t="s">
        <v>367</v>
      </c>
      <c r="E3695" s="536">
        <v>201507</v>
      </c>
      <c r="F3695" s="537">
        <v>14901.73</v>
      </c>
      <c r="G3695" s="535">
        <v>3</v>
      </c>
      <c r="H3695" s="538">
        <v>3.1250000000000002E-3</v>
      </c>
      <c r="I3695" s="537">
        <v>139.69999999999999</v>
      </c>
      <c r="J3695" s="537">
        <v>558.80999999999995</v>
      </c>
      <c r="Q3695" s="101">
        <f>IF(E3695&lt;=$Q$1,$S$5,#REF!)</f>
        <v>2015</v>
      </c>
    </row>
    <row r="3696" spans="1:17" ht="12.75" customHeight="1">
      <c r="A3696" s="535" t="s">
        <v>355</v>
      </c>
      <c r="B3696" s="536" t="s">
        <v>368</v>
      </c>
      <c r="C3696" s="536"/>
      <c r="D3696" s="535" t="s">
        <v>369</v>
      </c>
      <c r="E3696" s="536">
        <v>201507</v>
      </c>
      <c r="F3696" s="537">
        <v>22103.68</v>
      </c>
      <c r="G3696" s="535">
        <v>3</v>
      </c>
      <c r="H3696" s="538">
        <v>3.1250000000000002E-3</v>
      </c>
      <c r="I3696" s="537">
        <v>207.22</v>
      </c>
      <c r="J3696" s="537">
        <v>828.89</v>
      </c>
      <c r="Q3696" s="101">
        <f>IF(E3696&lt;=$Q$1,$S$5,#REF!)</f>
        <v>2015</v>
      </c>
    </row>
    <row r="3697" spans="1:17" ht="12.75" customHeight="1">
      <c r="A3697" s="535" t="s">
        <v>355</v>
      </c>
      <c r="B3697" s="536" t="s">
        <v>370</v>
      </c>
      <c r="C3697" s="536"/>
      <c r="D3697" s="535" t="s">
        <v>371</v>
      </c>
      <c r="E3697" s="536">
        <v>201507</v>
      </c>
      <c r="F3697" s="537">
        <v>-35.6</v>
      </c>
      <c r="G3697" s="535">
        <v>3</v>
      </c>
      <c r="H3697" s="538">
        <v>3.1250000000000002E-3</v>
      </c>
      <c r="I3697" s="537">
        <v>-0.33</v>
      </c>
      <c r="J3697" s="537">
        <v>-1.34</v>
      </c>
      <c r="Q3697" s="101">
        <f>IF(E3697&lt;=$Q$1,$S$5,#REF!)</f>
        <v>2015</v>
      </c>
    </row>
    <row r="3698" spans="1:17" ht="12.75" customHeight="1">
      <c r="A3698" s="535" t="s">
        <v>355</v>
      </c>
      <c r="B3698" s="536" t="s">
        <v>372</v>
      </c>
      <c r="C3698" s="536"/>
      <c r="D3698" s="535" t="s">
        <v>373</v>
      </c>
      <c r="E3698" s="536">
        <v>201507</v>
      </c>
      <c r="F3698" s="537">
        <v>-91.13</v>
      </c>
      <c r="G3698" s="535">
        <v>3</v>
      </c>
      <c r="H3698" s="538">
        <v>3.1250000000000002E-3</v>
      </c>
      <c r="I3698" s="537">
        <v>-0.85</v>
      </c>
      <c r="J3698" s="537">
        <v>-3.42</v>
      </c>
      <c r="Q3698" s="101">
        <f>IF(E3698&lt;=$Q$1,$S$5,#REF!)</f>
        <v>2015</v>
      </c>
    </row>
    <row r="3699" spans="1:17" ht="12.75" customHeight="1">
      <c r="A3699" s="535" t="s">
        <v>355</v>
      </c>
      <c r="B3699" s="536" t="s">
        <v>374</v>
      </c>
      <c r="C3699" s="536"/>
      <c r="D3699" s="535" t="s">
        <v>375</v>
      </c>
      <c r="E3699" s="536">
        <v>201507</v>
      </c>
      <c r="F3699" s="537">
        <v>0.66</v>
      </c>
      <c r="G3699" s="535">
        <v>3</v>
      </c>
      <c r="H3699" s="538">
        <v>3.1250000000000002E-3</v>
      </c>
      <c r="I3699" s="537">
        <v>0.01</v>
      </c>
      <c r="J3699" s="537">
        <v>0.02</v>
      </c>
      <c r="Q3699" s="101">
        <f>IF(E3699&lt;=$Q$1,$S$5,#REF!)</f>
        <v>2015</v>
      </c>
    </row>
    <row r="3700" spans="1:17" ht="12.75" customHeight="1">
      <c r="A3700" s="535" t="s">
        <v>355</v>
      </c>
      <c r="B3700" s="536" t="s">
        <v>376</v>
      </c>
      <c r="C3700" s="536"/>
      <c r="D3700" s="535" t="s">
        <v>377</v>
      </c>
      <c r="E3700" s="536">
        <v>201507</v>
      </c>
      <c r="F3700" s="537">
        <v>4636.22</v>
      </c>
      <c r="G3700" s="535">
        <v>3</v>
      </c>
      <c r="H3700" s="538">
        <v>3.1250000000000002E-3</v>
      </c>
      <c r="I3700" s="537">
        <v>43.46</v>
      </c>
      <c r="J3700" s="537">
        <v>173.86</v>
      </c>
      <c r="Q3700" s="101">
        <f>IF(E3700&lt;=$Q$1,$S$5,#REF!)</f>
        <v>2015</v>
      </c>
    </row>
    <row r="3701" spans="1:17" ht="12.75" customHeight="1">
      <c r="A3701" s="535" t="s">
        <v>355</v>
      </c>
      <c r="B3701" s="536" t="s">
        <v>378</v>
      </c>
      <c r="C3701" s="536"/>
      <c r="D3701" s="535" t="s">
        <v>379</v>
      </c>
      <c r="E3701" s="536">
        <v>201507</v>
      </c>
      <c r="F3701" s="537">
        <v>-2.83</v>
      </c>
      <c r="G3701" s="535">
        <v>3</v>
      </c>
      <c r="H3701" s="538">
        <v>3.1250000000000002E-3</v>
      </c>
      <c r="I3701" s="537">
        <v>-0.03</v>
      </c>
      <c r="J3701" s="537">
        <v>-0.11</v>
      </c>
      <c r="Q3701" s="101">
        <f>IF(E3701&lt;=$Q$1,$S$5,#REF!)</f>
        <v>2015</v>
      </c>
    </row>
    <row r="3702" spans="1:17" ht="12.75" customHeight="1">
      <c r="A3702" s="535" t="s">
        <v>355</v>
      </c>
      <c r="B3702" s="536" t="s">
        <v>899</v>
      </c>
      <c r="C3702" s="536"/>
      <c r="D3702" s="535" t="s">
        <v>900</v>
      </c>
      <c r="E3702" s="536">
        <v>201507</v>
      </c>
      <c r="F3702" s="537">
        <v>-7.65</v>
      </c>
      <c r="G3702" s="535">
        <v>3</v>
      </c>
      <c r="H3702" s="538">
        <v>3.1250000000000002E-3</v>
      </c>
      <c r="I3702" s="537">
        <v>-7.0000000000000007E-2</v>
      </c>
      <c r="J3702" s="537">
        <v>-0.28999999999999998</v>
      </c>
      <c r="Q3702" s="101">
        <f>IF(E3702&lt;=$Q$1,$S$5,#REF!)</f>
        <v>2015</v>
      </c>
    </row>
    <row r="3703" spans="1:17" ht="12.75" customHeight="1">
      <c r="A3703" s="535" t="s">
        <v>355</v>
      </c>
      <c r="B3703" s="536" t="s">
        <v>930</v>
      </c>
      <c r="C3703" s="536"/>
      <c r="D3703" s="535" t="s">
        <v>931</v>
      </c>
      <c r="E3703" s="536">
        <v>201507</v>
      </c>
      <c r="F3703" s="537">
        <v>6569.57</v>
      </c>
      <c r="G3703" s="535">
        <v>3</v>
      </c>
      <c r="H3703" s="538">
        <v>3.1250000000000002E-3</v>
      </c>
      <c r="I3703" s="537">
        <v>61.59</v>
      </c>
      <c r="J3703" s="537">
        <v>246.36</v>
      </c>
      <c r="Q3703" s="101">
        <f>IF(E3703&lt;=$Q$1,$S$5,#REF!)</f>
        <v>2015</v>
      </c>
    </row>
    <row r="3704" spans="1:17" ht="12.75" customHeight="1">
      <c r="A3704" s="535" t="s">
        <v>355</v>
      </c>
      <c r="B3704" s="536" t="s">
        <v>380</v>
      </c>
      <c r="C3704" s="536"/>
      <c r="D3704" s="535" t="s">
        <v>381</v>
      </c>
      <c r="E3704" s="536">
        <v>201507</v>
      </c>
      <c r="F3704" s="537">
        <v>5422.02</v>
      </c>
      <c r="G3704" s="535">
        <v>3</v>
      </c>
      <c r="H3704" s="538">
        <v>3.1250000000000002E-3</v>
      </c>
      <c r="I3704" s="537">
        <v>50.83</v>
      </c>
      <c r="J3704" s="537">
        <v>203.33</v>
      </c>
      <c r="Q3704" s="101">
        <f>IF(E3704&lt;=$Q$1,$S$5,#REF!)</f>
        <v>2015</v>
      </c>
    </row>
    <row r="3705" spans="1:17" ht="12.75" customHeight="1">
      <c r="A3705" s="535" t="s">
        <v>355</v>
      </c>
      <c r="B3705" s="536" t="s">
        <v>382</v>
      </c>
      <c r="C3705" s="536"/>
      <c r="D3705" s="535" t="s">
        <v>383</v>
      </c>
      <c r="E3705" s="536">
        <v>201507</v>
      </c>
      <c r="F3705" s="537">
        <v>-461.19</v>
      </c>
      <c r="G3705" s="535">
        <v>3</v>
      </c>
      <c r="H3705" s="538">
        <v>3.1250000000000002E-3</v>
      </c>
      <c r="I3705" s="537">
        <v>-4.32</v>
      </c>
      <c r="J3705" s="537">
        <v>-17.29</v>
      </c>
      <c r="Q3705" s="101">
        <f>IF(E3705&lt;=$Q$1,$S$5,#REF!)</f>
        <v>2015</v>
      </c>
    </row>
    <row r="3706" spans="1:17" ht="12.75" customHeight="1">
      <c r="A3706" s="535" t="s">
        <v>355</v>
      </c>
      <c r="B3706" s="536" t="s">
        <v>901</v>
      </c>
      <c r="C3706" s="536"/>
      <c r="D3706" s="535" t="s">
        <v>902</v>
      </c>
      <c r="E3706" s="536">
        <v>201507</v>
      </c>
      <c r="F3706" s="537">
        <v>26976.47</v>
      </c>
      <c r="G3706" s="535">
        <v>3</v>
      </c>
      <c r="H3706" s="538">
        <v>3.1250000000000002E-3</v>
      </c>
      <c r="I3706" s="537">
        <v>252.9</v>
      </c>
      <c r="J3706" s="537">
        <v>1011.62</v>
      </c>
      <c r="Q3706" s="101">
        <f>IF(E3706&lt;=$Q$1,$S$5,#REF!)</f>
        <v>2015</v>
      </c>
    </row>
    <row r="3707" spans="1:17" ht="12.75" customHeight="1">
      <c r="A3707" s="535" t="s">
        <v>355</v>
      </c>
      <c r="B3707" s="536" t="s">
        <v>384</v>
      </c>
      <c r="C3707" s="536"/>
      <c r="D3707" s="535" t="s">
        <v>385</v>
      </c>
      <c r="E3707" s="536">
        <v>201507</v>
      </c>
      <c r="F3707" s="537">
        <v>59253.21</v>
      </c>
      <c r="G3707" s="535">
        <v>3</v>
      </c>
      <c r="H3707" s="538">
        <v>3.1250000000000002E-3</v>
      </c>
      <c r="I3707" s="537">
        <v>555.5</v>
      </c>
      <c r="J3707" s="537">
        <v>2222</v>
      </c>
      <c r="Q3707" s="101">
        <f>IF(E3707&lt;=$Q$1,$S$5,#REF!)</f>
        <v>2015</v>
      </c>
    </row>
    <row r="3708" spans="1:17" ht="12.75" customHeight="1">
      <c r="A3708" s="535" t="s">
        <v>355</v>
      </c>
      <c r="B3708" s="536" t="s">
        <v>386</v>
      </c>
      <c r="C3708" s="536"/>
      <c r="D3708" s="535" t="s">
        <v>387</v>
      </c>
      <c r="E3708" s="536">
        <v>201507</v>
      </c>
      <c r="F3708" s="537">
        <v>-2156.29</v>
      </c>
      <c r="G3708" s="535">
        <v>3</v>
      </c>
      <c r="H3708" s="538">
        <v>3.1250000000000002E-3</v>
      </c>
      <c r="I3708" s="537">
        <v>-20.22</v>
      </c>
      <c r="J3708" s="537">
        <v>-80.86</v>
      </c>
      <c r="Q3708" s="101">
        <f>IF(E3708&lt;=$Q$1,$S$5,#REF!)</f>
        <v>2015</v>
      </c>
    </row>
    <row r="3709" spans="1:17" ht="12.75" customHeight="1">
      <c r="A3709" s="535" t="s">
        <v>355</v>
      </c>
      <c r="B3709" s="536" t="s">
        <v>388</v>
      </c>
      <c r="C3709" s="536"/>
      <c r="D3709" s="535" t="s">
        <v>389</v>
      </c>
      <c r="E3709" s="536">
        <v>201507</v>
      </c>
      <c r="F3709" s="537">
        <v>47375.69</v>
      </c>
      <c r="G3709" s="535">
        <v>3</v>
      </c>
      <c r="H3709" s="538">
        <v>3.1250000000000002E-3</v>
      </c>
      <c r="I3709" s="537">
        <v>444.15</v>
      </c>
      <c r="J3709" s="537">
        <v>1776.59</v>
      </c>
      <c r="Q3709" s="101">
        <f>IF(E3709&lt;=$Q$1,$S$5,#REF!)</f>
        <v>2015</v>
      </c>
    </row>
    <row r="3710" spans="1:17" ht="12.75" customHeight="1">
      <c r="A3710" s="535" t="s">
        <v>355</v>
      </c>
      <c r="B3710" s="536" t="s">
        <v>390</v>
      </c>
      <c r="C3710" s="536"/>
      <c r="D3710" s="535" t="s">
        <v>391</v>
      </c>
      <c r="E3710" s="536">
        <v>201507</v>
      </c>
      <c r="F3710" s="537">
        <v>10429.24</v>
      </c>
      <c r="G3710" s="535">
        <v>3</v>
      </c>
      <c r="H3710" s="538">
        <v>3.1250000000000002E-3</v>
      </c>
      <c r="I3710" s="537">
        <v>97.77</v>
      </c>
      <c r="J3710" s="537">
        <v>391.1</v>
      </c>
      <c r="Q3710" s="101">
        <f>IF(E3710&lt;=$Q$1,$S$5,#REF!)</f>
        <v>2015</v>
      </c>
    </row>
    <row r="3711" spans="1:17" ht="12.75" customHeight="1">
      <c r="A3711" s="535" t="s">
        <v>355</v>
      </c>
      <c r="B3711" s="536" t="s">
        <v>392</v>
      </c>
      <c r="C3711" s="536"/>
      <c r="D3711" s="535" t="s">
        <v>393</v>
      </c>
      <c r="E3711" s="536">
        <v>201507</v>
      </c>
      <c r="F3711" s="537">
        <v>244.39</v>
      </c>
      <c r="G3711" s="535">
        <v>3</v>
      </c>
      <c r="H3711" s="538">
        <v>3.1250000000000002E-3</v>
      </c>
      <c r="I3711" s="537">
        <v>2.29</v>
      </c>
      <c r="J3711" s="537">
        <v>9.16</v>
      </c>
      <c r="Q3711" s="101">
        <f>IF(E3711&lt;=$Q$1,$S$5,#REF!)</f>
        <v>2015</v>
      </c>
    </row>
    <row r="3712" spans="1:17" ht="12.75" customHeight="1">
      <c r="A3712" s="535" t="s">
        <v>355</v>
      </c>
      <c r="B3712" s="536" t="s">
        <v>394</v>
      </c>
      <c r="C3712" s="536"/>
      <c r="D3712" s="535" t="s">
        <v>395</v>
      </c>
      <c r="E3712" s="536">
        <v>201507</v>
      </c>
      <c r="F3712" s="537">
        <v>-30.83</v>
      </c>
      <c r="G3712" s="535">
        <v>3</v>
      </c>
      <c r="H3712" s="538">
        <v>3.1250000000000002E-3</v>
      </c>
      <c r="I3712" s="537">
        <v>-0.28999999999999998</v>
      </c>
      <c r="J3712" s="537">
        <v>-1.1599999999999999</v>
      </c>
      <c r="Q3712" s="101">
        <f>IF(E3712&lt;=$Q$1,$S$5,#REF!)</f>
        <v>2015</v>
      </c>
    </row>
    <row r="3713" spans="1:17" ht="12.75" customHeight="1">
      <c r="A3713" s="535" t="s">
        <v>355</v>
      </c>
      <c r="B3713" s="536" t="s">
        <v>396</v>
      </c>
      <c r="C3713" s="536"/>
      <c r="D3713" s="535" t="s">
        <v>397</v>
      </c>
      <c r="E3713" s="536">
        <v>201507</v>
      </c>
      <c r="F3713" s="537">
        <v>0.18</v>
      </c>
      <c r="G3713" s="535">
        <v>3</v>
      </c>
      <c r="H3713" s="538">
        <v>3.1250000000000002E-3</v>
      </c>
      <c r="I3713" s="537">
        <v>0</v>
      </c>
      <c r="J3713" s="537">
        <v>0.01</v>
      </c>
      <c r="Q3713" s="101">
        <f>IF(E3713&lt;=$Q$1,$S$5,#REF!)</f>
        <v>2015</v>
      </c>
    </row>
    <row r="3714" spans="1:17" ht="12.75" customHeight="1">
      <c r="A3714" s="535" t="s">
        <v>355</v>
      </c>
      <c r="B3714" s="536" t="s">
        <v>398</v>
      </c>
      <c r="C3714" s="536"/>
      <c r="D3714" s="535" t="s">
        <v>399</v>
      </c>
      <c r="E3714" s="536">
        <v>201507</v>
      </c>
      <c r="F3714" s="537">
        <v>346383.5</v>
      </c>
      <c r="G3714" s="535">
        <v>3</v>
      </c>
      <c r="H3714" s="538">
        <v>3.1250000000000002E-3</v>
      </c>
      <c r="I3714" s="537">
        <v>3247.35</v>
      </c>
      <c r="J3714" s="537">
        <v>12989.38</v>
      </c>
      <c r="Q3714" s="101">
        <f>IF(E3714&lt;=$Q$1,$S$5,#REF!)</f>
        <v>2015</v>
      </c>
    </row>
    <row r="3715" spans="1:17" ht="12.75" customHeight="1">
      <c r="A3715" s="535" t="s">
        <v>355</v>
      </c>
      <c r="B3715" s="536" t="s">
        <v>400</v>
      </c>
      <c r="C3715" s="536"/>
      <c r="D3715" s="535" t="s">
        <v>401</v>
      </c>
      <c r="E3715" s="536">
        <v>201507</v>
      </c>
      <c r="F3715" s="537">
        <v>137806.94</v>
      </c>
      <c r="G3715" s="535">
        <v>3</v>
      </c>
      <c r="H3715" s="538">
        <v>3.1250000000000002E-3</v>
      </c>
      <c r="I3715" s="537">
        <v>1291.94</v>
      </c>
      <c r="J3715" s="537">
        <v>5167.76</v>
      </c>
      <c r="Q3715" s="101">
        <f>IF(E3715&lt;=$Q$1,$S$5,#REF!)</f>
        <v>2015</v>
      </c>
    </row>
    <row r="3716" spans="1:17" ht="12.75" customHeight="1">
      <c r="A3716" s="535" t="s">
        <v>355</v>
      </c>
      <c r="B3716" s="536" t="s">
        <v>402</v>
      </c>
      <c r="C3716" s="536"/>
      <c r="D3716" s="535" t="s">
        <v>403</v>
      </c>
      <c r="E3716" s="536">
        <v>201507</v>
      </c>
      <c r="F3716" s="537">
        <v>7409.15</v>
      </c>
      <c r="G3716" s="535">
        <v>3</v>
      </c>
      <c r="H3716" s="538">
        <v>3.1250000000000002E-3</v>
      </c>
      <c r="I3716" s="537">
        <v>69.459999999999994</v>
      </c>
      <c r="J3716" s="537">
        <v>277.83999999999997</v>
      </c>
      <c r="Q3716" s="101">
        <f>IF(E3716&lt;=$Q$1,$S$5,#REF!)</f>
        <v>2015</v>
      </c>
    </row>
    <row r="3717" spans="1:17" ht="12.75" customHeight="1">
      <c r="A3717" s="535" t="s">
        <v>355</v>
      </c>
      <c r="B3717" s="536" t="s">
        <v>404</v>
      </c>
      <c r="C3717" s="536"/>
      <c r="D3717" s="535" t="s">
        <v>405</v>
      </c>
      <c r="E3717" s="536">
        <v>201507</v>
      </c>
      <c r="F3717" s="537">
        <v>247.94</v>
      </c>
      <c r="G3717" s="535">
        <v>3</v>
      </c>
      <c r="H3717" s="538">
        <v>3.1250000000000002E-3</v>
      </c>
      <c r="I3717" s="537">
        <v>2.3199999999999998</v>
      </c>
      <c r="J3717" s="537">
        <v>9.3000000000000007</v>
      </c>
      <c r="Q3717" s="101">
        <f>IF(E3717&lt;=$Q$1,$S$5,#REF!)</f>
        <v>2015</v>
      </c>
    </row>
    <row r="3718" spans="1:17" ht="12.75" customHeight="1">
      <c r="A3718" s="535" t="s">
        <v>355</v>
      </c>
      <c r="B3718" s="536" t="s">
        <v>406</v>
      </c>
      <c r="C3718" s="536"/>
      <c r="D3718" s="535" t="s">
        <v>407</v>
      </c>
      <c r="E3718" s="536">
        <v>201507</v>
      </c>
      <c r="F3718" s="537">
        <v>-6296.18</v>
      </c>
      <c r="G3718" s="535">
        <v>3</v>
      </c>
      <c r="H3718" s="538">
        <v>3.1250000000000002E-3</v>
      </c>
      <c r="I3718" s="537">
        <v>-59.03</v>
      </c>
      <c r="J3718" s="537">
        <v>-236.11</v>
      </c>
      <c r="Q3718" s="101">
        <f>IF(E3718&lt;=$Q$1,$S$5,#REF!)</f>
        <v>2015</v>
      </c>
    </row>
    <row r="3719" spans="1:17" ht="12.75" customHeight="1">
      <c r="A3719" s="535" t="s">
        <v>355</v>
      </c>
      <c r="B3719" s="536" t="s">
        <v>408</v>
      </c>
      <c r="C3719" s="536"/>
      <c r="D3719" s="535" t="s">
        <v>409</v>
      </c>
      <c r="E3719" s="536">
        <v>201507</v>
      </c>
      <c r="F3719" s="537">
        <v>-14113.89</v>
      </c>
      <c r="G3719" s="535">
        <v>3</v>
      </c>
      <c r="H3719" s="538">
        <v>3.1250000000000002E-3</v>
      </c>
      <c r="I3719" s="537">
        <v>-132.32</v>
      </c>
      <c r="J3719" s="537">
        <v>-529.27</v>
      </c>
      <c r="Q3719" s="101">
        <f>IF(E3719&lt;=$Q$1,$S$5,#REF!)</f>
        <v>2015</v>
      </c>
    </row>
    <row r="3720" spans="1:17" ht="12.75" customHeight="1">
      <c r="A3720" s="535" t="s">
        <v>355</v>
      </c>
      <c r="B3720" s="536" t="s">
        <v>731</v>
      </c>
      <c r="C3720" s="536"/>
      <c r="D3720" s="535" t="s">
        <v>732</v>
      </c>
      <c r="E3720" s="536">
        <v>201507</v>
      </c>
      <c r="F3720" s="537">
        <v>-14.61</v>
      </c>
      <c r="G3720" s="535">
        <v>3</v>
      </c>
      <c r="H3720" s="538">
        <v>3.1250000000000002E-3</v>
      </c>
      <c r="I3720" s="537">
        <v>-0.14000000000000001</v>
      </c>
      <c r="J3720" s="537">
        <v>-0.55000000000000004</v>
      </c>
      <c r="Q3720" s="101">
        <f>IF(E3720&lt;=$Q$1,$S$5,#REF!)</f>
        <v>2015</v>
      </c>
    </row>
    <row r="3721" spans="1:17" ht="12.75" customHeight="1">
      <c r="A3721" s="535" t="s">
        <v>355</v>
      </c>
      <c r="B3721" s="536" t="s">
        <v>501</v>
      </c>
      <c r="C3721" s="536"/>
      <c r="D3721" s="535" t="s">
        <v>808</v>
      </c>
      <c r="E3721" s="536">
        <v>201507</v>
      </c>
      <c r="F3721" s="537">
        <v>0.05</v>
      </c>
      <c r="G3721" s="535">
        <v>3</v>
      </c>
      <c r="H3721" s="538">
        <v>3.1250000000000002E-3</v>
      </c>
      <c r="I3721" s="537">
        <v>0</v>
      </c>
      <c r="J3721" s="537">
        <v>0</v>
      </c>
      <c r="Q3721" s="101">
        <f>IF(E3721&lt;=$Q$1,$S$5,#REF!)</f>
        <v>2015</v>
      </c>
    </row>
    <row r="3722" spans="1:17" ht="12.75" customHeight="1">
      <c r="A3722" s="535" t="s">
        <v>355</v>
      </c>
      <c r="B3722" s="536" t="s">
        <v>810</v>
      </c>
      <c r="C3722" s="536"/>
      <c r="D3722" s="535" t="s">
        <v>809</v>
      </c>
      <c r="E3722" s="536">
        <v>201507</v>
      </c>
      <c r="F3722" s="537">
        <v>-1232.77</v>
      </c>
      <c r="G3722" s="535">
        <v>3</v>
      </c>
      <c r="H3722" s="538">
        <v>3.1250000000000002E-3</v>
      </c>
      <c r="I3722" s="537">
        <v>-11.56</v>
      </c>
      <c r="J3722" s="537">
        <v>-46.23</v>
      </c>
      <c r="Q3722" s="101">
        <f>IF(E3722&lt;=$Q$1,$S$5,#REF!)</f>
        <v>2015</v>
      </c>
    </row>
    <row r="3723" spans="1:17" ht="12.75" customHeight="1">
      <c r="A3723" s="535" t="s">
        <v>355</v>
      </c>
      <c r="B3723" s="536" t="s">
        <v>503</v>
      </c>
      <c r="C3723" s="536"/>
      <c r="D3723" s="535" t="s">
        <v>504</v>
      </c>
      <c r="E3723" s="536">
        <v>201507</v>
      </c>
      <c r="F3723" s="537">
        <v>-0.05</v>
      </c>
      <c r="G3723" s="535">
        <v>3</v>
      </c>
      <c r="H3723" s="538">
        <v>3.1250000000000002E-3</v>
      </c>
      <c r="I3723" s="537">
        <v>0</v>
      </c>
      <c r="J3723" s="537">
        <v>0</v>
      </c>
      <c r="Q3723" s="101">
        <f>IF(E3723&lt;=$Q$1,$S$5,#REF!)</f>
        <v>2015</v>
      </c>
    </row>
    <row r="3724" spans="1:17" ht="12.75" customHeight="1">
      <c r="A3724" s="535" t="s">
        <v>355</v>
      </c>
      <c r="B3724" s="536" t="s">
        <v>755</v>
      </c>
      <c r="C3724" s="536"/>
      <c r="D3724" s="535" t="s">
        <v>774</v>
      </c>
      <c r="E3724" s="536">
        <v>201507</v>
      </c>
      <c r="F3724" s="537">
        <v>-17.48</v>
      </c>
      <c r="G3724" s="535">
        <v>3</v>
      </c>
      <c r="H3724" s="538">
        <v>3.1250000000000002E-3</v>
      </c>
      <c r="I3724" s="537">
        <v>-0.16</v>
      </c>
      <c r="J3724" s="537">
        <v>-0.66</v>
      </c>
      <c r="Q3724" s="101">
        <f>IF(E3724&lt;=$Q$1,$S$5,#REF!)</f>
        <v>2015</v>
      </c>
    </row>
    <row r="3725" spans="1:17" ht="12.75" customHeight="1">
      <c r="A3725" s="535" t="s">
        <v>355</v>
      </c>
      <c r="B3725" s="536" t="s">
        <v>586</v>
      </c>
      <c r="C3725" s="536"/>
      <c r="D3725" s="535" t="s">
        <v>587</v>
      </c>
      <c r="E3725" s="536">
        <v>201507</v>
      </c>
      <c r="F3725" s="537">
        <v>0.12</v>
      </c>
      <c r="G3725" s="535">
        <v>3</v>
      </c>
      <c r="H3725" s="538">
        <v>3.1250000000000002E-3</v>
      </c>
      <c r="I3725" s="537">
        <v>0</v>
      </c>
      <c r="J3725" s="537">
        <v>0</v>
      </c>
      <c r="Q3725" s="101">
        <f>IF(E3725&lt;=$Q$1,$S$5,#REF!)</f>
        <v>2015</v>
      </c>
    </row>
    <row r="3726" spans="1:17" ht="12.75" customHeight="1">
      <c r="A3726" s="535" t="s">
        <v>355</v>
      </c>
      <c r="B3726" s="536" t="s">
        <v>505</v>
      </c>
      <c r="C3726" s="536"/>
      <c r="D3726" s="535" t="s">
        <v>506</v>
      </c>
      <c r="E3726" s="536">
        <v>201507</v>
      </c>
      <c r="F3726" s="537">
        <v>-16.399999999999999</v>
      </c>
      <c r="G3726" s="535">
        <v>3</v>
      </c>
      <c r="H3726" s="538">
        <v>3.1250000000000002E-3</v>
      </c>
      <c r="I3726" s="537">
        <v>-0.15</v>
      </c>
      <c r="J3726" s="537">
        <v>-0.62</v>
      </c>
      <c r="Q3726" s="101">
        <f>IF(E3726&lt;=$Q$1,$S$5,#REF!)</f>
        <v>2015</v>
      </c>
    </row>
    <row r="3727" spans="1:17" ht="12.75" customHeight="1">
      <c r="A3727" s="535" t="s">
        <v>355</v>
      </c>
      <c r="B3727" s="536" t="s">
        <v>507</v>
      </c>
      <c r="C3727" s="536"/>
      <c r="D3727" s="535" t="s">
        <v>508</v>
      </c>
      <c r="E3727" s="536">
        <v>201507</v>
      </c>
      <c r="F3727" s="537">
        <v>-3.35</v>
      </c>
      <c r="G3727" s="535">
        <v>3</v>
      </c>
      <c r="H3727" s="538">
        <v>3.1250000000000002E-3</v>
      </c>
      <c r="I3727" s="537">
        <v>-0.03</v>
      </c>
      <c r="J3727" s="537">
        <v>-0.13</v>
      </c>
      <c r="Q3727" s="101">
        <f>IF(E3727&lt;=$Q$1,$S$5,#REF!)</f>
        <v>2015</v>
      </c>
    </row>
    <row r="3728" spans="1:17" ht="12.75" customHeight="1">
      <c r="A3728" s="535" t="s">
        <v>355</v>
      </c>
      <c r="B3728" s="536" t="s">
        <v>509</v>
      </c>
      <c r="C3728" s="536"/>
      <c r="D3728" s="535" t="s">
        <v>510</v>
      </c>
      <c r="E3728" s="536">
        <v>201507</v>
      </c>
      <c r="F3728" s="537">
        <v>-3.79</v>
      </c>
      <c r="G3728" s="535">
        <v>3</v>
      </c>
      <c r="H3728" s="538">
        <v>3.1250000000000002E-3</v>
      </c>
      <c r="I3728" s="537">
        <v>-0.04</v>
      </c>
      <c r="J3728" s="537">
        <v>-0.14000000000000001</v>
      </c>
      <c r="Q3728" s="101">
        <f>IF(E3728&lt;=$Q$1,$S$5,#REF!)</f>
        <v>2015</v>
      </c>
    </row>
    <row r="3729" spans="1:17" ht="12.75" customHeight="1">
      <c r="A3729" s="535" t="s">
        <v>355</v>
      </c>
      <c r="B3729" s="536" t="s">
        <v>511</v>
      </c>
      <c r="C3729" s="536"/>
      <c r="D3729" s="535" t="s">
        <v>512</v>
      </c>
      <c r="E3729" s="536">
        <v>201507</v>
      </c>
      <c r="F3729" s="537">
        <v>-2.96</v>
      </c>
      <c r="G3729" s="535">
        <v>3</v>
      </c>
      <c r="H3729" s="538">
        <v>3.1250000000000002E-3</v>
      </c>
      <c r="I3729" s="537">
        <v>-0.03</v>
      </c>
      <c r="J3729" s="537">
        <v>-0.11</v>
      </c>
      <c r="Q3729" s="101">
        <f>IF(E3729&lt;=$Q$1,$S$5,#REF!)</f>
        <v>2015</v>
      </c>
    </row>
    <row r="3730" spans="1:17" ht="12.75" customHeight="1">
      <c r="A3730" s="535" t="s">
        <v>355</v>
      </c>
      <c r="B3730" s="536" t="s">
        <v>513</v>
      </c>
      <c r="C3730" s="536"/>
      <c r="D3730" s="535" t="s">
        <v>514</v>
      </c>
      <c r="E3730" s="536">
        <v>201507</v>
      </c>
      <c r="F3730" s="537">
        <v>-3.5</v>
      </c>
      <c r="G3730" s="535">
        <v>3</v>
      </c>
      <c r="H3730" s="538">
        <v>3.1250000000000002E-3</v>
      </c>
      <c r="I3730" s="537">
        <v>-0.03</v>
      </c>
      <c r="J3730" s="537">
        <v>-0.13</v>
      </c>
      <c r="Q3730" s="101">
        <f>IF(E3730&lt;=$Q$1,$S$5,#REF!)</f>
        <v>2015</v>
      </c>
    </row>
    <row r="3731" spans="1:17" ht="12.75" customHeight="1">
      <c r="A3731" s="535" t="s">
        <v>355</v>
      </c>
      <c r="B3731" s="536" t="s">
        <v>570</v>
      </c>
      <c r="C3731" s="536"/>
      <c r="D3731" s="535" t="s">
        <v>571</v>
      </c>
      <c r="E3731" s="536">
        <v>201507</v>
      </c>
      <c r="F3731" s="537">
        <v>-205.46</v>
      </c>
      <c r="G3731" s="535">
        <v>3</v>
      </c>
      <c r="H3731" s="538">
        <v>3.1250000000000002E-3</v>
      </c>
      <c r="I3731" s="537">
        <v>-1.93</v>
      </c>
      <c r="J3731" s="537">
        <v>-7.7</v>
      </c>
      <c r="Q3731" s="101">
        <f>IF(E3731&lt;=$Q$1,$S$5,#REF!)</f>
        <v>2015</v>
      </c>
    </row>
    <row r="3732" spans="1:17" ht="12.75" customHeight="1">
      <c r="A3732" s="535" t="s">
        <v>355</v>
      </c>
      <c r="B3732" s="536" t="s">
        <v>733</v>
      </c>
      <c r="C3732" s="536"/>
      <c r="D3732" s="535" t="s">
        <v>734</v>
      </c>
      <c r="E3732" s="536">
        <v>201507</v>
      </c>
      <c r="F3732" s="537">
        <v>79.739999999999995</v>
      </c>
      <c r="G3732" s="535">
        <v>3</v>
      </c>
      <c r="H3732" s="538">
        <v>3.1250000000000002E-3</v>
      </c>
      <c r="I3732" s="537">
        <v>0.75</v>
      </c>
      <c r="J3732" s="537">
        <v>2.99</v>
      </c>
      <c r="Q3732" s="101">
        <f>IF(E3732&lt;=$Q$1,$S$5,#REF!)</f>
        <v>2015</v>
      </c>
    </row>
    <row r="3733" spans="1:17" ht="12.75" customHeight="1">
      <c r="A3733" s="535" t="s">
        <v>355</v>
      </c>
      <c r="B3733" s="536" t="s">
        <v>515</v>
      </c>
      <c r="C3733" s="536"/>
      <c r="D3733" s="535" t="s">
        <v>516</v>
      </c>
      <c r="E3733" s="536">
        <v>201507</v>
      </c>
      <c r="F3733" s="537">
        <v>-27.24</v>
      </c>
      <c r="G3733" s="535">
        <v>3</v>
      </c>
      <c r="H3733" s="538">
        <v>3.1250000000000002E-3</v>
      </c>
      <c r="I3733" s="537">
        <v>-0.26</v>
      </c>
      <c r="J3733" s="537">
        <v>-1.02</v>
      </c>
      <c r="Q3733" s="101">
        <f>IF(E3733&lt;=$Q$1,$S$5,#REF!)</f>
        <v>2015</v>
      </c>
    </row>
    <row r="3734" spans="1:17" ht="12.75" customHeight="1">
      <c r="A3734" s="535" t="s">
        <v>355</v>
      </c>
      <c r="B3734" s="536" t="s">
        <v>700</v>
      </c>
      <c r="C3734" s="536"/>
      <c r="D3734" s="535" t="s">
        <v>701</v>
      </c>
      <c r="E3734" s="536">
        <v>201507</v>
      </c>
      <c r="F3734" s="537">
        <v>-37.869999999999997</v>
      </c>
      <c r="G3734" s="535">
        <v>3</v>
      </c>
      <c r="H3734" s="538">
        <v>3.1250000000000002E-3</v>
      </c>
      <c r="I3734" s="537">
        <v>-0.36</v>
      </c>
      <c r="J3734" s="537">
        <v>-1.42</v>
      </c>
      <c r="Q3734" s="101">
        <f>IF(E3734&lt;=$Q$1,$S$5,#REF!)</f>
        <v>2015</v>
      </c>
    </row>
    <row r="3735" spans="1:17" ht="12.75" customHeight="1">
      <c r="A3735" s="535" t="s">
        <v>355</v>
      </c>
      <c r="B3735" s="536" t="s">
        <v>735</v>
      </c>
      <c r="C3735" s="536"/>
      <c r="D3735" s="535" t="s">
        <v>811</v>
      </c>
      <c r="E3735" s="536">
        <v>201507</v>
      </c>
      <c r="F3735" s="537">
        <v>-802.16</v>
      </c>
      <c r="G3735" s="535">
        <v>3</v>
      </c>
      <c r="H3735" s="538">
        <v>3.1250000000000002E-3</v>
      </c>
      <c r="I3735" s="537">
        <v>-7.52</v>
      </c>
      <c r="J3735" s="537">
        <v>-30.08</v>
      </c>
      <c r="Q3735" s="101">
        <f>IF(E3735&lt;=$Q$1,$S$5,#REF!)</f>
        <v>2015</v>
      </c>
    </row>
    <row r="3736" spans="1:17" ht="12.75" customHeight="1">
      <c r="A3736" s="535" t="s">
        <v>355</v>
      </c>
      <c r="B3736" s="536" t="s">
        <v>517</v>
      </c>
      <c r="C3736" s="536"/>
      <c r="D3736" s="535" t="s">
        <v>518</v>
      </c>
      <c r="E3736" s="536">
        <v>201507</v>
      </c>
      <c r="F3736" s="537">
        <v>0.5</v>
      </c>
      <c r="G3736" s="535">
        <v>3</v>
      </c>
      <c r="H3736" s="538">
        <v>3.1250000000000002E-3</v>
      </c>
      <c r="I3736" s="537">
        <v>0</v>
      </c>
      <c r="J3736" s="537">
        <v>0.02</v>
      </c>
      <c r="Q3736" s="101">
        <f>IF(E3736&lt;=$Q$1,$S$5,#REF!)</f>
        <v>2015</v>
      </c>
    </row>
    <row r="3737" spans="1:17" ht="12.75" customHeight="1">
      <c r="A3737" s="535" t="s">
        <v>355</v>
      </c>
      <c r="B3737" s="536" t="s">
        <v>737</v>
      </c>
      <c r="C3737" s="536"/>
      <c r="D3737" s="535" t="s">
        <v>738</v>
      </c>
      <c r="E3737" s="536">
        <v>201507</v>
      </c>
      <c r="F3737" s="537">
        <v>-91.81</v>
      </c>
      <c r="G3737" s="535">
        <v>3</v>
      </c>
      <c r="H3737" s="538">
        <v>3.1250000000000002E-3</v>
      </c>
      <c r="I3737" s="537">
        <v>-0.86</v>
      </c>
      <c r="J3737" s="537">
        <v>-3.44</v>
      </c>
      <c r="Q3737" s="101">
        <f>IF(E3737&lt;=$Q$1,$S$5,#REF!)</f>
        <v>2015</v>
      </c>
    </row>
    <row r="3738" spans="1:17" ht="12.75" customHeight="1">
      <c r="A3738" s="535" t="s">
        <v>355</v>
      </c>
      <c r="B3738" s="536" t="s">
        <v>519</v>
      </c>
      <c r="C3738" s="536"/>
      <c r="D3738" s="535" t="s">
        <v>520</v>
      </c>
      <c r="E3738" s="536">
        <v>201507</v>
      </c>
      <c r="F3738" s="537">
        <v>-1.18</v>
      </c>
      <c r="G3738" s="535">
        <v>3</v>
      </c>
      <c r="H3738" s="538">
        <v>3.1250000000000002E-3</v>
      </c>
      <c r="I3738" s="537">
        <v>-0.01</v>
      </c>
      <c r="J3738" s="537">
        <v>-0.04</v>
      </c>
      <c r="Q3738" s="101">
        <f>IF(E3738&lt;=$Q$1,$S$5,#REF!)</f>
        <v>2015</v>
      </c>
    </row>
    <row r="3739" spans="1:17" ht="12.75" customHeight="1">
      <c r="A3739" s="535" t="s">
        <v>355</v>
      </c>
      <c r="B3739" s="536" t="s">
        <v>739</v>
      </c>
      <c r="C3739" s="536"/>
      <c r="D3739" s="535" t="s">
        <v>740</v>
      </c>
      <c r="E3739" s="536">
        <v>201507</v>
      </c>
      <c r="F3739" s="537">
        <v>-447.31</v>
      </c>
      <c r="G3739" s="535">
        <v>3</v>
      </c>
      <c r="H3739" s="538">
        <v>3.1250000000000002E-3</v>
      </c>
      <c r="I3739" s="537">
        <v>-4.1900000000000004</v>
      </c>
      <c r="J3739" s="537">
        <v>-16.77</v>
      </c>
      <c r="Q3739" s="101">
        <f>IF(E3739&lt;=$Q$1,$S$5,#REF!)</f>
        <v>2015</v>
      </c>
    </row>
    <row r="3740" spans="1:17" ht="12.75" customHeight="1">
      <c r="A3740" s="535" t="s">
        <v>355</v>
      </c>
      <c r="B3740" s="536" t="s">
        <v>521</v>
      </c>
      <c r="C3740" s="536"/>
      <c r="D3740" s="535" t="s">
        <v>522</v>
      </c>
      <c r="E3740" s="536">
        <v>201507</v>
      </c>
      <c r="F3740" s="537">
        <v>-0.11</v>
      </c>
      <c r="G3740" s="535">
        <v>3</v>
      </c>
      <c r="H3740" s="538">
        <v>3.1250000000000002E-3</v>
      </c>
      <c r="I3740" s="537">
        <v>0</v>
      </c>
      <c r="J3740" s="537">
        <v>0</v>
      </c>
      <c r="Q3740" s="101">
        <f>IF(E3740&lt;=$Q$1,$S$5,#REF!)</f>
        <v>2015</v>
      </c>
    </row>
    <row r="3741" spans="1:17" ht="12.75" customHeight="1">
      <c r="A3741" s="535" t="s">
        <v>355</v>
      </c>
      <c r="B3741" s="536" t="s">
        <v>572</v>
      </c>
      <c r="C3741" s="536"/>
      <c r="D3741" s="535" t="s">
        <v>573</v>
      </c>
      <c r="E3741" s="536">
        <v>201507</v>
      </c>
      <c r="F3741" s="537">
        <v>-65.91</v>
      </c>
      <c r="G3741" s="535">
        <v>3</v>
      </c>
      <c r="H3741" s="538">
        <v>3.1250000000000002E-3</v>
      </c>
      <c r="I3741" s="537">
        <v>-0.62</v>
      </c>
      <c r="J3741" s="537">
        <v>-2.4700000000000002</v>
      </c>
      <c r="Q3741" s="101">
        <f>IF(E3741&lt;=$Q$1,$S$5,#REF!)</f>
        <v>2015</v>
      </c>
    </row>
    <row r="3742" spans="1:17" ht="12.75" customHeight="1">
      <c r="A3742" s="535" t="s">
        <v>355</v>
      </c>
      <c r="B3742" s="536" t="s">
        <v>702</v>
      </c>
      <c r="C3742" s="536"/>
      <c r="D3742" s="535" t="s">
        <v>703</v>
      </c>
      <c r="E3742" s="536">
        <v>201507</v>
      </c>
      <c r="F3742" s="537">
        <v>0.52</v>
      </c>
      <c r="G3742" s="535">
        <v>3</v>
      </c>
      <c r="H3742" s="538">
        <v>3.1250000000000002E-3</v>
      </c>
      <c r="I3742" s="537">
        <v>0</v>
      </c>
      <c r="J3742" s="537">
        <v>0.02</v>
      </c>
      <c r="Q3742" s="101">
        <f>IF(E3742&lt;=$Q$1,$S$5,#REF!)</f>
        <v>2015</v>
      </c>
    </row>
    <row r="3743" spans="1:17" ht="12.75" customHeight="1">
      <c r="A3743" s="535" t="s">
        <v>355</v>
      </c>
      <c r="B3743" s="536" t="s">
        <v>523</v>
      </c>
      <c r="C3743" s="536"/>
      <c r="D3743" s="535" t="s">
        <v>524</v>
      </c>
      <c r="E3743" s="536">
        <v>201507</v>
      </c>
      <c r="F3743" s="537">
        <v>1.48</v>
      </c>
      <c r="G3743" s="535">
        <v>3</v>
      </c>
      <c r="H3743" s="538">
        <v>3.1250000000000002E-3</v>
      </c>
      <c r="I3743" s="537">
        <v>0.01</v>
      </c>
      <c r="J3743" s="537">
        <v>0.06</v>
      </c>
      <c r="Q3743" s="101">
        <f>IF(E3743&lt;=$Q$1,$S$5,#REF!)</f>
        <v>2015</v>
      </c>
    </row>
    <row r="3744" spans="1:17" ht="12.75" customHeight="1">
      <c r="A3744" s="535" t="s">
        <v>355</v>
      </c>
      <c r="B3744" s="536" t="s">
        <v>525</v>
      </c>
      <c r="C3744" s="536"/>
      <c r="D3744" s="535" t="s">
        <v>526</v>
      </c>
      <c r="E3744" s="536">
        <v>201507</v>
      </c>
      <c r="F3744" s="537">
        <v>0.39</v>
      </c>
      <c r="G3744" s="535">
        <v>3</v>
      </c>
      <c r="H3744" s="538">
        <v>3.1250000000000002E-3</v>
      </c>
      <c r="I3744" s="537">
        <v>0</v>
      </c>
      <c r="J3744" s="537">
        <v>0.01</v>
      </c>
      <c r="Q3744" s="101">
        <f>IF(E3744&lt;=$Q$1,$S$5,#REF!)</f>
        <v>2015</v>
      </c>
    </row>
    <row r="3745" spans="1:17" ht="12.75" customHeight="1">
      <c r="A3745" s="535" t="s">
        <v>355</v>
      </c>
      <c r="B3745" s="536" t="s">
        <v>483</v>
      </c>
      <c r="C3745" s="536"/>
      <c r="D3745" s="535" t="s">
        <v>484</v>
      </c>
      <c r="E3745" s="536">
        <v>201507</v>
      </c>
      <c r="F3745" s="537">
        <v>-0.04</v>
      </c>
      <c r="G3745" s="535">
        <v>3</v>
      </c>
      <c r="H3745" s="538">
        <v>3.1250000000000002E-3</v>
      </c>
      <c r="I3745" s="537">
        <v>0</v>
      </c>
      <c r="J3745" s="537">
        <v>0</v>
      </c>
      <c r="Q3745" s="101">
        <f>IF(E3745&lt;=$Q$1,$S$5,#REF!)</f>
        <v>2015</v>
      </c>
    </row>
    <row r="3746" spans="1:17" ht="12.75" customHeight="1">
      <c r="A3746" s="535" t="s">
        <v>355</v>
      </c>
      <c r="B3746" s="536" t="s">
        <v>527</v>
      </c>
      <c r="C3746" s="536"/>
      <c r="D3746" s="535" t="s">
        <v>574</v>
      </c>
      <c r="E3746" s="536">
        <v>201507</v>
      </c>
      <c r="F3746" s="537">
        <v>0.5</v>
      </c>
      <c r="G3746" s="535">
        <v>3</v>
      </c>
      <c r="H3746" s="538">
        <v>3.1250000000000002E-3</v>
      </c>
      <c r="I3746" s="537">
        <v>0</v>
      </c>
      <c r="J3746" s="537">
        <v>0.02</v>
      </c>
      <c r="Q3746" s="101">
        <f>IF(E3746&lt;=$Q$1,$S$5,#REF!)</f>
        <v>2015</v>
      </c>
    </row>
    <row r="3747" spans="1:17" ht="12.75" customHeight="1">
      <c r="A3747" s="535" t="s">
        <v>355</v>
      </c>
      <c r="B3747" s="536" t="s">
        <v>530</v>
      </c>
      <c r="C3747" s="536"/>
      <c r="D3747" s="535" t="s">
        <v>531</v>
      </c>
      <c r="E3747" s="536">
        <v>201507</v>
      </c>
      <c r="F3747" s="537">
        <v>0.91</v>
      </c>
      <c r="G3747" s="535">
        <v>3</v>
      </c>
      <c r="H3747" s="538">
        <v>3.1250000000000002E-3</v>
      </c>
      <c r="I3747" s="537">
        <v>0.01</v>
      </c>
      <c r="J3747" s="537">
        <v>0.03</v>
      </c>
      <c r="Q3747" s="101">
        <f>IF(E3747&lt;=$Q$1,$S$5,#REF!)</f>
        <v>2015</v>
      </c>
    </row>
    <row r="3748" spans="1:17" ht="12.75" customHeight="1">
      <c r="A3748" s="535" t="s">
        <v>355</v>
      </c>
      <c r="B3748" s="536" t="s">
        <v>532</v>
      </c>
      <c r="C3748" s="536"/>
      <c r="D3748" s="535" t="s">
        <v>533</v>
      </c>
      <c r="E3748" s="536">
        <v>201507</v>
      </c>
      <c r="F3748" s="537">
        <v>0.4</v>
      </c>
      <c r="G3748" s="535">
        <v>3</v>
      </c>
      <c r="H3748" s="538">
        <v>3.1250000000000002E-3</v>
      </c>
      <c r="I3748" s="537">
        <v>0</v>
      </c>
      <c r="J3748" s="537">
        <v>0.02</v>
      </c>
      <c r="Q3748" s="101">
        <f>IF(E3748&lt;=$Q$1,$S$5,#REF!)</f>
        <v>2015</v>
      </c>
    </row>
    <row r="3749" spans="1:17" ht="12.75" customHeight="1">
      <c r="A3749" s="535" t="s">
        <v>355</v>
      </c>
      <c r="B3749" s="536" t="s">
        <v>534</v>
      </c>
      <c r="C3749" s="536"/>
      <c r="D3749" s="535" t="s">
        <v>535</v>
      </c>
      <c r="E3749" s="536">
        <v>201507</v>
      </c>
      <c r="F3749" s="537">
        <v>6.56</v>
      </c>
      <c r="G3749" s="535">
        <v>3</v>
      </c>
      <c r="H3749" s="538">
        <v>3.1250000000000002E-3</v>
      </c>
      <c r="I3749" s="537">
        <v>0.06</v>
      </c>
      <c r="J3749" s="537">
        <v>0.25</v>
      </c>
      <c r="Q3749" s="101">
        <f>IF(E3749&lt;=$Q$1,$S$5,#REF!)</f>
        <v>2015</v>
      </c>
    </row>
    <row r="3750" spans="1:17" ht="12.75" customHeight="1">
      <c r="A3750" s="535" t="s">
        <v>355</v>
      </c>
      <c r="B3750" s="536" t="s">
        <v>536</v>
      </c>
      <c r="C3750" s="536"/>
      <c r="D3750" s="535" t="s">
        <v>537</v>
      </c>
      <c r="E3750" s="536">
        <v>201507</v>
      </c>
      <c r="F3750" s="537">
        <v>2.93</v>
      </c>
      <c r="G3750" s="535">
        <v>3</v>
      </c>
      <c r="H3750" s="538">
        <v>3.1250000000000002E-3</v>
      </c>
      <c r="I3750" s="537">
        <v>0.03</v>
      </c>
      <c r="J3750" s="537">
        <v>0.11</v>
      </c>
      <c r="Q3750" s="101">
        <f>IF(E3750&lt;=$Q$1,$S$5,#REF!)</f>
        <v>2015</v>
      </c>
    </row>
    <row r="3751" spans="1:17" ht="12.75" customHeight="1">
      <c r="A3751" s="535" t="s">
        <v>355</v>
      </c>
      <c r="B3751" s="536" t="s">
        <v>538</v>
      </c>
      <c r="C3751" s="536"/>
      <c r="D3751" s="535" t="s">
        <v>539</v>
      </c>
      <c r="E3751" s="536">
        <v>201507</v>
      </c>
      <c r="F3751" s="537">
        <v>0.05</v>
      </c>
      <c r="G3751" s="535">
        <v>3</v>
      </c>
      <c r="H3751" s="538">
        <v>3.1250000000000002E-3</v>
      </c>
      <c r="I3751" s="537">
        <v>0</v>
      </c>
      <c r="J3751" s="537">
        <v>0</v>
      </c>
      <c r="Q3751" s="101">
        <f>IF(E3751&lt;=$Q$1,$S$5,#REF!)</f>
        <v>2015</v>
      </c>
    </row>
    <row r="3752" spans="1:17" ht="12.75" customHeight="1">
      <c r="A3752" s="535" t="s">
        <v>355</v>
      </c>
      <c r="B3752" s="536" t="s">
        <v>540</v>
      </c>
      <c r="C3752" s="536"/>
      <c r="D3752" s="535" t="s">
        <v>541</v>
      </c>
      <c r="E3752" s="536">
        <v>201507</v>
      </c>
      <c r="F3752" s="537">
        <v>-0.25</v>
      </c>
      <c r="G3752" s="535">
        <v>3</v>
      </c>
      <c r="H3752" s="538">
        <v>3.1250000000000002E-3</v>
      </c>
      <c r="I3752" s="537">
        <v>0</v>
      </c>
      <c r="J3752" s="537">
        <v>-0.01</v>
      </c>
      <c r="Q3752" s="101">
        <f>IF(E3752&lt;=$Q$1,$S$5,#REF!)</f>
        <v>2015</v>
      </c>
    </row>
    <row r="3753" spans="1:17" ht="12.75" customHeight="1">
      <c r="A3753" s="535" t="s">
        <v>355</v>
      </c>
      <c r="B3753" s="536" t="s">
        <v>542</v>
      </c>
      <c r="C3753" s="536"/>
      <c r="D3753" s="535" t="s">
        <v>543</v>
      </c>
      <c r="E3753" s="536">
        <v>201507</v>
      </c>
      <c r="F3753" s="537">
        <v>1.01</v>
      </c>
      <c r="G3753" s="535">
        <v>3</v>
      </c>
      <c r="H3753" s="538">
        <v>3.1250000000000002E-3</v>
      </c>
      <c r="I3753" s="537">
        <v>0.01</v>
      </c>
      <c r="J3753" s="537">
        <v>0.04</v>
      </c>
      <c r="Q3753" s="101">
        <f>IF(E3753&lt;=$Q$1,$S$5,#REF!)</f>
        <v>2015</v>
      </c>
    </row>
    <row r="3754" spans="1:17" ht="12.75" customHeight="1">
      <c r="A3754" s="535" t="s">
        <v>355</v>
      </c>
      <c r="B3754" s="536" t="s">
        <v>544</v>
      </c>
      <c r="C3754" s="536"/>
      <c r="D3754" s="535" t="s">
        <v>545</v>
      </c>
      <c r="E3754" s="536">
        <v>201507</v>
      </c>
      <c r="F3754" s="537">
        <v>-0.76</v>
      </c>
      <c r="G3754" s="535">
        <v>3</v>
      </c>
      <c r="H3754" s="538">
        <v>3.1250000000000002E-3</v>
      </c>
      <c r="I3754" s="537">
        <v>-0.01</v>
      </c>
      <c r="J3754" s="537">
        <v>-0.03</v>
      </c>
      <c r="Q3754" s="101">
        <f>IF(E3754&lt;=$Q$1,$S$5,#REF!)</f>
        <v>2015</v>
      </c>
    </row>
    <row r="3755" spans="1:17" ht="12.75" customHeight="1">
      <c r="A3755" s="535" t="s">
        <v>355</v>
      </c>
      <c r="B3755" s="536" t="s">
        <v>546</v>
      </c>
      <c r="C3755" s="536"/>
      <c r="D3755" s="535" t="s">
        <v>547</v>
      </c>
      <c r="E3755" s="536">
        <v>201507</v>
      </c>
      <c r="F3755" s="537">
        <v>4.9400000000000004</v>
      </c>
      <c r="G3755" s="535">
        <v>3</v>
      </c>
      <c r="H3755" s="538">
        <v>3.1250000000000002E-3</v>
      </c>
      <c r="I3755" s="537">
        <v>0.05</v>
      </c>
      <c r="J3755" s="537">
        <v>0.19</v>
      </c>
      <c r="Q3755" s="101">
        <f>IF(E3755&lt;=$Q$1,$S$5,#REF!)</f>
        <v>2015</v>
      </c>
    </row>
    <row r="3756" spans="1:17" ht="12.75" customHeight="1">
      <c r="A3756" s="535" t="s">
        <v>355</v>
      </c>
      <c r="B3756" s="536" t="s">
        <v>548</v>
      </c>
      <c r="C3756" s="536"/>
      <c r="D3756" s="535" t="s">
        <v>814</v>
      </c>
      <c r="E3756" s="536">
        <v>201507</v>
      </c>
      <c r="F3756" s="537">
        <v>0.28000000000000003</v>
      </c>
      <c r="G3756" s="535">
        <v>3</v>
      </c>
      <c r="H3756" s="538">
        <v>3.1250000000000002E-3</v>
      </c>
      <c r="I3756" s="537">
        <v>0</v>
      </c>
      <c r="J3756" s="537">
        <v>0.01</v>
      </c>
      <c r="Q3756" s="101">
        <f>IF(E3756&lt;=$Q$1,$S$5,#REF!)</f>
        <v>2015</v>
      </c>
    </row>
    <row r="3757" spans="1:17" ht="12.75" customHeight="1">
      <c r="A3757" s="535" t="s">
        <v>355</v>
      </c>
      <c r="B3757" s="536" t="s">
        <v>552</v>
      </c>
      <c r="C3757" s="536"/>
      <c r="D3757" s="535" t="s">
        <v>553</v>
      </c>
      <c r="E3757" s="536">
        <v>201507</v>
      </c>
      <c r="F3757" s="537">
        <v>1.95</v>
      </c>
      <c r="G3757" s="535">
        <v>3</v>
      </c>
      <c r="H3757" s="538">
        <v>3.1250000000000002E-3</v>
      </c>
      <c r="I3757" s="537">
        <v>0.02</v>
      </c>
      <c r="J3757" s="537">
        <v>7.0000000000000007E-2</v>
      </c>
      <c r="Q3757" s="101">
        <f>IF(E3757&lt;=$Q$1,$S$5,#REF!)</f>
        <v>2015</v>
      </c>
    </row>
    <row r="3758" spans="1:17" ht="12.75" customHeight="1">
      <c r="A3758" s="535" t="s">
        <v>355</v>
      </c>
      <c r="B3758" s="536" t="s">
        <v>554</v>
      </c>
      <c r="C3758" s="536"/>
      <c r="D3758" s="535" t="s">
        <v>555</v>
      </c>
      <c r="E3758" s="536">
        <v>201507</v>
      </c>
      <c r="F3758" s="537">
        <v>1.66</v>
      </c>
      <c r="G3758" s="535">
        <v>3</v>
      </c>
      <c r="H3758" s="538">
        <v>3.1250000000000002E-3</v>
      </c>
      <c r="I3758" s="537">
        <v>0.02</v>
      </c>
      <c r="J3758" s="537">
        <v>0.06</v>
      </c>
      <c r="Q3758" s="101">
        <f>IF(E3758&lt;=$Q$1,$S$5,#REF!)</f>
        <v>2015</v>
      </c>
    </row>
    <row r="3759" spans="1:17" ht="12.75" customHeight="1">
      <c r="A3759" s="535" t="s">
        <v>355</v>
      </c>
      <c r="B3759" s="536" t="s">
        <v>556</v>
      </c>
      <c r="C3759" s="536"/>
      <c r="D3759" s="535" t="s">
        <v>557</v>
      </c>
      <c r="E3759" s="536">
        <v>201507</v>
      </c>
      <c r="F3759" s="537">
        <v>0.04</v>
      </c>
      <c r="G3759" s="535">
        <v>3</v>
      </c>
      <c r="H3759" s="538">
        <v>3.1250000000000002E-3</v>
      </c>
      <c r="I3759" s="537">
        <v>0</v>
      </c>
      <c r="J3759" s="537">
        <v>0</v>
      </c>
      <c r="Q3759" s="101">
        <f>IF(E3759&lt;=$Q$1,$S$5,#REF!)</f>
        <v>2015</v>
      </c>
    </row>
    <row r="3760" spans="1:17" ht="12.75" customHeight="1">
      <c r="A3760" s="535" t="s">
        <v>355</v>
      </c>
      <c r="B3760" s="536" t="s">
        <v>741</v>
      </c>
      <c r="C3760" s="536"/>
      <c r="D3760" s="535" t="s">
        <v>742</v>
      </c>
      <c r="E3760" s="536">
        <v>201507</v>
      </c>
      <c r="F3760" s="537">
        <v>-77.099999999999994</v>
      </c>
      <c r="G3760" s="535">
        <v>3</v>
      </c>
      <c r="H3760" s="538">
        <v>3.1250000000000002E-3</v>
      </c>
      <c r="I3760" s="537">
        <v>-0.72</v>
      </c>
      <c r="J3760" s="537">
        <v>-2.89</v>
      </c>
      <c r="Q3760" s="101">
        <f>IF(E3760&lt;=$Q$1,$S$5,#REF!)</f>
        <v>2015</v>
      </c>
    </row>
    <row r="3761" spans="1:17" ht="12.75" customHeight="1">
      <c r="A3761" s="535" t="s">
        <v>355</v>
      </c>
      <c r="B3761" s="536" t="s">
        <v>704</v>
      </c>
      <c r="C3761" s="536"/>
      <c r="D3761" s="535" t="s">
        <v>705</v>
      </c>
      <c r="E3761" s="536">
        <v>201507</v>
      </c>
      <c r="F3761" s="537">
        <v>372.93</v>
      </c>
      <c r="G3761" s="535">
        <v>3</v>
      </c>
      <c r="H3761" s="538">
        <v>3.1250000000000002E-3</v>
      </c>
      <c r="I3761" s="537">
        <v>3.5</v>
      </c>
      <c r="J3761" s="537">
        <v>13.98</v>
      </c>
      <c r="Q3761" s="101">
        <f>IF(E3761&lt;=$Q$1,$S$5,#REF!)</f>
        <v>2015</v>
      </c>
    </row>
    <row r="3762" spans="1:17" ht="12.75" customHeight="1">
      <c r="A3762" s="535" t="s">
        <v>355</v>
      </c>
      <c r="B3762" s="536" t="s">
        <v>743</v>
      </c>
      <c r="C3762" s="536"/>
      <c r="D3762" s="535" t="s">
        <v>744</v>
      </c>
      <c r="E3762" s="536">
        <v>201507</v>
      </c>
      <c r="F3762" s="537">
        <v>-122</v>
      </c>
      <c r="G3762" s="535">
        <v>3</v>
      </c>
      <c r="H3762" s="538">
        <v>3.1250000000000002E-3</v>
      </c>
      <c r="I3762" s="537">
        <v>-1.1399999999999999</v>
      </c>
      <c r="J3762" s="537">
        <v>-4.58</v>
      </c>
      <c r="Q3762" s="101">
        <f>IF(E3762&lt;=$Q$1,$S$5,#REF!)</f>
        <v>2015</v>
      </c>
    </row>
    <row r="3763" spans="1:17" ht="12.75" customHeight="1">
      <c r="A3763" s="535" t="s">
        <v>355</v>
      </c>
      <c r="B3763" s="536" t="s">
        <v>486</v>
      </c>
      <c r="C3763" s="536"/>
      <c r="D3763" s="535" t="s">
        <v>487</v>
      </c>
      <c r="E3763" s="536">
        <v>201507</v>
      </c>
      <c r="F3763" s="537">
        <v>0.27</v>
      </c>
      <c r="G3763" s="535">
        <v>3</v>
      </c>
      <c r="H3763" s="538">
        <v>3.1250000000000002E-3</v>
      </c>
      <c r="I3763" s="537">
        <v>0</v>
      </c>
      <c r="J3763" s="537">
        <v>0.01</v>
      </c>
      <c r="Q3763" s="101">
        <f>IF(E3763&lt;=$Q$1,$S$5,#REF!)</f>
        <v>2015</v>
      </c>
    </row>
    <row r="3764" spans="1:17" ht="12.75" customHeight="1">
      <c r="A3764" s="535" t="s">
        <v>355</v>
      </c>
      <c r="B3764" s="536" t="s">
        <v>461</v>
      </c>
      <c r="C3764" s="536"/>
      <c r="D3764" s="535" t="s">
        <v>462</v>
      </c>
      <c r="E3764" s="536">
        <v>201507</v>
      </c>
      <c r="F3764" s="537">
        <v>-0.02</v>
      </c>
      <c r="G3764" s="535">
        <v>3</v>
      </c>
      <c r="H3764" s="538">
        <v>3.1250000000000002E-3</v>
      </c>
      <c r="I3764" s="537">
        <v>0</v>
      </c>
      <c r="J3764" s="537">
        <v>0</v>
      </c>
      <c r="Q3764" s="101">
        <f>IF(E3764&lt;=$Q$1,$S$5,#REF!)</f>
        <v>2015</v>
      </c>
    </row>
    <row r="3765" spans="1:17" ht="12.75" customHeight="1">
      <c r="A3765" s="535" t="s">
        <v>355</v>
      </c>
      <c r="B3765" s="536" t="s">
        <v>490</v>
      </c>
      <c r="C3765" s="536"/>
      <c r="D3765" s="535" t="s">
        <v>491</v>
      </c>
      <c r="E3765" s="536">
        <v>201507</v>
      </c>
      <c r="F3765" s="537">
        <v>-0.18</v>
      </c>
      <c r="G3765" s="535">
        <v>3</v>
      </c>
      <c r="H3765" s="538">
        <v>3.1250000000000002E-3</v>
      </c>
      <c r="I3765" s="537">
        <v>0</v>
      </c>
      <c r="J3765" s="537">
        <v>-0.01</v>
      </c>
      <c r="Q3765" s="101">
        <f>IF(E3765&lt;=$Q$1,$S$5,#REF!)</f>
        <v>2015</v>
      </c>
    </row>
    <row r="3766" spans="1:17" ht="12.75" customHeight="1">
      <c r="A3766" s="535" t="s">
        <v>355</v>
      </c>
      <c r="B3766" s="536" t="s">
        <v>903</v>
      </c>
      <c r="C3766" s="536"/>
      <c r="D3766" s="535" t="s">
        <v>904</v>
      </c>
      <c r="E3766" s="536">
        <v>201507</v>
      </c>
      <c r="F3766" s="537">
        <v>-49.69</v>
      </c>
      <c r="G3766" s="535">
        <v>3</v>
      </c>
      <c r="H3766" s="538">
        <v>3.1250000000000002E-3</v>
      </c>
      <c r="I3766" s="537">
        <v>-0.47</v>
      </c>
      <c r="J3766" s="537">
        <v>-1.86</v>
      </c>
      <c r="Q3766" s="101">
        <f>IF(E3766&lt;=$Q$1,$S$5,#REF!)</f>
        <v>2015</v>
      </c>
    </row>
    <row r="3767" spans="1:17" ht="12.75" customHeight="1">
      <c r="A3767" s="535" t="s">
        <v>355</v>
      </c>
      <c r="B3767" s="536" t="s">
        <v>747</v>
      </c>
      <c r="C3767" s="536"/>
      <c r="D3767" s="535" t="s">
        <v>748</v>
      </c>
      <c r="E3767" s="536">
        <v>201507</v>
      </c>
      <c r="F3767" s="537">
        <v>-689.61</v>
      </c>
      <c r="G3767" s="535">
        <v>3</v>
      </c>
      <c r="H3767" s="538">
        <v>3.1250000000000002E-3</v>
      </c>
      <c r="I3767" s="537">
        <v>-6.47</v>
      </c>
      <c r="J3767" s="537">
        <v>-25.86</v>
      </c>
      <c r="Q3767" s="101">
        <f>IF(E3767&lt;=$Q$1,$S$5,#REF!)</f>
        <v>2015</v>
      </c>
    </row>
    <row r="3768" spans="1:17" ht="12.75" customHeight="1">
      <c r="A3768" s="535" t="s">
        <v>355</v>
      </c>
      <c r="B3768" s="536" t="s">
        <v>932</v>
      </c>
      <c r="C3768" s="536"/>
      <c r="D3768" s="535" t="s">
        <v>933</v>
      </c>
      <c r="E3768" s="536">
        <v>201507</v>
      </c>
      <c r="F3768" s="537">
        <v>-25.03</v>
      </c>
      <c r="G3768" s="535">
        <v>3</v>
      </c>
      <c r="H3768" s="538">
        <v>3.1250000000000002E-3</v>
      </c>
      <c r="I3768" s="537">
        <v>-0.23</v>
      </c>
      <c r="J3768" s="537">
        <v>-0.94</v>
      </c>
      <c r="Q3768" s="101">
        <f>IF(E3768&lt;=$Q$1,$S$5,#REF!)</f>
        <v>2015</v>
      </c>
    </row>
    <row r="3769" spans="1:17" ht="12.75" customHeight="1">
      <c r="A3769" s="535" t="s">
        <v>355</v>
      </c>
      <c r="B3769" s="536" t="s">
        <v>825</v>
      </c>
      <c r="C3769" s="536"/>
      <c r="D3769" s="535" t="s">
        <v>826</v>
      </c>
      <c r="E3769" s="536">
        <v>201507</v>
      </c>
      <c r="F3769" s="537">
        <v>-4569.34</v>
      </c>
      <c r="G3769" s="535">
        <v>3</v>
      </c>
      <c r="H3769" s="538">
        <v>3.1250000000000002E-3</v>
      </c>
      <c r="I3769" s="537">
        <v>-42.84</v>
      </c>
      <c r="J3769" s="537">
        <v>-171.35</v>
      </c>
      <c r="Q3769" s="101">
        <f>IF(E3769&lt;=$Q$1,$S$5,#REF!)</f>
        <v>2015</v>
      </c>
    </row>
    <row r="3770" spans="1:17" ht="12.75" customHeight="1">
      <c r="A3770" s="535" t="s">
        <v>355</v>
      </c>
      <c r="B3770" s="536" t="s">
        <v>831</v>
      </c>
      <c r="C3770" s="536"/>
      <c r="D3770" s="535" t="s">
        <v>832</v>
      </c>
      <c r="E3770" s="536">
        <v>201507</v>
      </c>
      <c r="F3770" s="537">
        <v>-496.44</v>
      </c>
      <c r="G3770" s="535">
        <v>3</v>
      </c>
      <c r="H3770" s="538">
        <v>3.1250000000000002E-3</v>
      </c>
      <c r="I3770" s="537">
        <v>-4.6500000000000004</v>
      </c>
      <c r="J3770" s="537">
        <v>-18.62</v>
      </c>
      <c r="Q3770" s="101">
        <f>IF(E3770&lt;=$Q$1,$S$5,#REF!)</f>
        <v>2015</v>
      </c>
    </row>
    <row r="3771" spans="1:17" ht="12.75" customHeight="1">
      <c r="A3771" s="535" t="s">
        <v>355</v>
      </c>
      <c r="B3771" s="536" t="s">
        <v>833</v>
      </c>
      <c r="C3771" s="536"/>
      <c r="D3771" s="535" t="s">
        <v>834</v>
      </c>
      <c r="E3771" s="536">
        <v>201507</v>
      </c>
      <c r="F3771" s="537">
        <v>-200.02</v>
      </c>
      <c r="G3771" s="535">
        <v>3</v>
      </c>
      <c r="H3771" s="538">
        <v>3.1250000000000002E-3</v>
      </c>
      <c r="I3771" s="537">
        <v>-1.88</v>
      </c>
      <c r="J3771" s="537">
        <v>-7.5</v>
      </c>
      <c r="Q3771" s="101">
        <f>IF(E3771&lt;=$Q$1,$S$5,#REF!)</f>
        <v>2015</v>
      </c>
    </row>
    <row r="3772" spans="1:17" ht="12.75" customHeight="1">
      <c r="A3772" s="535" t="s">
        <v>355</v>
      </c>
      <c r="B3772" s="536" t="s">
        <v>835</v>
      </c>
      <c r="C3772" s="536"/>
      <c r="D3772" s="535" t="s">
        <v>836</v>
      </c>
      <c r="E3772" s="536">
        <v>201507</v>
      </c>
      <c r="F3772" s="537">
        <v>-1241.3699999999999</v>
      </c>
      <c r="G3772" s="535">
        <v>3</v>
      </c>
      <c r="H3772" s="538">
        <v>3.1250000000000002E-3</v>
      </c>
      <c r="I3772" s="537">
        <v>-11.64</v>
      </c>
      <c r="J3772" s="537">
        <v>-46.55</v>
      </c>
      <c r="Q3772" s="101">
        <f>IF(E3772&lt;=$Q$1,$S$5,#REF!)</f>
        <v>2015</v>
      </c>
    </row>
    <row r="3773" spans="1:17" ht="12.75" customHeight="1">
      <c r="A3773" s="535" t="s">
        <v>355</v>
      </c>
      <c r="B3773" s="536" t="s">
        <v>837</v>
      </c>
      <c r="C3773" s="536"/>
      <c r="D3773" s="535" t="s">
        <v>838</v>
      </c>
      <c r="E3773" s="536">
        <v>201507</v>
      </c>
      <c r="F3773" s="537">
        <v>-65.77</v>
      </c>
      <c r="G3773" s="535">
        <v>3</v>
      </c>
      <c r="H3773" s="538">
        <v>3.1250000000000002E-3</v>
      </c>
      <c r="I3773" s="537">
        <v>-0.62</v>
      </c>
      <c r="J3773" s="537">
        <v>-2.4700000000000002</v>
      </c>
      <c r="Q3773" s="101">
        <f>IF(E3773&lt;=$Q$1,$S$5,#REF!)</f>
        <v>2015</v>
      </c>
    </row>
    <row r="3774" spans="1:17" ht="12.75" customHeight="1">
      <c r="A3774" s="535" t="s">
        <v>355</v>
      </c>
      <c r="B3774" s="536" t="s">
        <v>839</v>
      </c>
      <c r="C3774" s="536"/>
      <c r="D3774" s="535" t="s">
        <v>840</v>
      </c>
      <c r="E3774" s="536">
        <v>201507</v>
      </c>
      <c r="F3774" s="537">
        <v>563.29</v>
      </c>
      <c r="G3774" s="535">
        <v>3</v>
      </c>
      <c r="H3774" s="538">
        <v>3.1250000000000002E-3</v>
      </c>
      <c r="I3774" s="537">
        <v>5.28</v>
      </c>
      <c r="J3774" s="537">
        <v>21.12</v>
      </c>
      <c r="Q3774" s="101">
        <f>IF(E3774&lt;=$Q$1,$S$5,#REF!)</f>
        <v>2015</v>
      </c>
    </row>
    <row r="3775" spans="1:17" ht="12.75" customHeight="1">
      <c r="A3775" s="535" t="s">
        <v>355</v>
      </c>
      <c r="B3775" s="536" t="s">
        <v>841</v>
      </c>
      <c r="C3775" s="536"/>
      <c r="D3775" s="535" t="s">
        <v>842</v>
      </c>
      <c r="E3775" s="536">
        <v>201507</v>
      </c>
      <c r="F3775" s="537">
        <v>1333.49</v>
      </c>
      <c r="G3775" s="535">
        <v>3</v>
      </c>
      <c r="H3775" s="538">
        <v>3.1250000000000002E-3</v>
      </c>
      <c r="I3775" s="537">
        <v>12.5</v>
      </c>
      <c r="J3775" s="537">
        <v>50.01</v>
      </c>
      <c r="Q3775" s="101">
        <f>IF(E3775&lt;=$Q$1,$S$5,#REF!)</f>
        <v>2015</v>
      </c>
    </row>
    <row r="3776" spans="1:17" ht="12.75" customHeight="1">
      <c r="A3776" s="535" t="s">
        <v>355</v>
      </c>
      <c r="B3776" s="536" t="s">
        <v>843</v>
      </c>
      <c r="C3776" s="536"/>
      <c r="D3776" s="535" t="s">
        <v>844</v>
      </c>
      <c r="E3776" s="536">
        <v>201507</v>
      </c>
      <c r="F3776" s="537">
        <v>3337.12</v>
      </c>
      <c r="G3776" s="535">
        <v>3</v>
      </c>
      <c r="H3776" s="538">
        <v>3.1250000000000002E-3</v>
      </c>
      <c r="I3776" s="537">
        <v>31.29</v>
      </c>
      <c r="J3776" s="537">
        <v>125.14</v>
      </c>
      <c r="Q3776" s="101">
        <f>IF(E3776&lt;=$Q$1,$S$5,#REF!)</f>
        <v>2015</v>
      </c>
    </row>
    <row r="3777" spans="1:17" ht="12.75" customHeight="1">
      <c r="A3777" s="535" t="s">
        <v>355</v>
      </c>
      <c r="B3777" s="536" t="s">
        <v>845</v>
      </c>
      <c r="C3777" s="536"/>
      <c r="D3777" s="535" t="s">
        <v>846</v>
      </c>
      <c r="E3777" s="536">
        <v>201507</v>
      </c>
      <c r="F3777" s="537">
        <v>43612.47</v>
      </c>
      <c r="G3777" s="535">
        <v>3</v>
      </c>
      <c r="H3777" s="538">
        <v>3.1250000000000002E-3</v>
      </c>
      <c r="I3777" s="537">
        <v>408.87</v>
      </c>
      <c r="J3777" s="537">
        <v>1635.47</v>
      </c>
      <c r="Q3777" s="101">
        <f>IF(E3777&lt;=$Q$1,$S$5,#REF!)</f>
        <v>2015</v>
      </c>
    </row>
    <row r="3778" spans="1:17" ht="12.75" customHeight="1">
      <c r="A3778" s="535" t="s">
        <v>355</v>
      </c>
      <c r="B3778" s="536" t="s">
        <v>579</v>
      </c>
      <c r="C3778" s="536"/>
      <c r="D3778" s="535" t="s">
        <v>580</v>
      </c>
      <c r="E3778" s="536">
        <v>201507</v>
      </c>
      <c r="F3778" s="537">
        <v>-1.27</v>
      </c>
      <c r="G3778" s="535">
        <v>3</v>
      </c>
      <c r="H3778" s="538">
        <v>3.1250000000000002E-3</v>
      </c>
      <c r="I3778" s="537">
        <v>-0.01</v>
      </c>
      <c r="J3778" s="537">
        <v>-0.05</v>
      </c>
      <c r="Q3778" s="101">
        <f>IF(E3778&lt;=$Q$1,$S$5,#REF!)</f>
        <v>2015</v>
      </c>
    </row>
    <row r="3779" spans="1:17" ht="12.75" customHeight="1">
      <c r="A3779" s="535" t="s">
        <v>355</v>
      </c>
      <c r="B3779" s="536" t="s">
        <v>786</v>
      </c>
      <c r="C3779" s="536"/>
      <c r="D3779" s="535" t="s">
        <v>787</v>
      </c>
      <c r="E3779" s="536">
        <v>201507</v>
      </c>
      <c r="F3779" s="537">
        <v>-24.5</v>
      </c>
      <c r="G3779" s="535">
        <v>3</v>
      </c>
      <c r="H3779" s="538">
        <v>3.1250000000000002E-3</v>
      </c>
      <c r="I3779" s="537">
        <v>-0.23</v>
      </c>
      <c r="J3779" s="537">
        <v>-0.92</v>
      </c>
      <c r="Q3779" s="101">
        <f>IF(E3779&lt;=$Q$1,$S$5,#REF!)</f>
        <v>2015</v>
      </c>
    </row>
    <row r="3780" spans="1:17" ht="12.75" customHeight="1">
      <c r="A3780" s="535" t="s">
        <v>355</v>
      </c>
      <c r="B3780" s="536" t="s">
        <v>751</v>
      </c>
      <c r="C3780" s="536"/>
      <c r="D3780" s="535" t="s">
        <v>752</v>
      </c>
      <c r="E3780" s="536">
        <v>201507</v>
      </c>
      <c r="F3780" s="537">
        <v>-238.26</v>
      </c>
      <c r="G3780" s="535">
        <v>3</v>
      </c>
      <c r="H3780" s="538">
        <v>3.1250000000000002E-3</v>
      </c>
      <c r="I3780" s="537">
        <v>-2.23</v>
      </c>
      <c r="J3780" s="537">
        <v>-8.93</v>
      </c>
      <c r="Q3780" s="101">
        <f>IF(E3780&lt;=$Q$1,$S$5,#REF!)</f>
        <v>2015</v>
      </c>
    </row>
    <row r="3781" spans="1:17" ht="12.75" customHeight="1">
      <c r="A3781" s="535" t="s">
        <v>355</v>
      </c>
      <c r="B3781" s="536" t="s">
        <v>853</v>
      </c>
      <c r="C3781" s="536"/>
      <c r="D3781" s="535" t="s">
        <v>854</v>
      </c>
      <c r="E3781" s="536">
        <v>201507</v>
      </c>
      <c r="F3781" s="537">
        <v>-2059.19</v>
      </c>
      <c r="G3781" s="535">
        <v>3</v>
      </c>
      <c r="H3781" s="538">
        <v>3.1250000000000002E-3</v>
      </c>
      <c r="I3781" s="537">
        <v>-19.3</v>
      </c>
      <c r="J3781" s="537">
        <v>-77.22</v>
      </c>
      <c r="Q3781" s="101">
        <f>IF(E3781&lt;=$Q$1,$S$5,#REF!)</f>
        <v>2015</v>
      </c>
    </row>
    <row r="3782" spans="1:17" ht="12.75" customHeight="1">
      <c r="A3782" s="535" t="s">
        <v>355</v>
      </c>
      <c r="B3782" s="536" t="s">
        <v>855</v>
      </c>
      <c r="C3782" s="536"/>
      <c r="D3782" s="535" t="s">
        <v>856</v>
      </c>
      <c r="E3782" s="536">
        <v>201507</v>
      </c>
      <c r="F3782" s="537">
        <v>-346.6</v>
      </c>
      <c r="G3782" s="535">
        <v>3</v>
      </c>
      <c r="H3782" s="538">
        <v>3.1250000000000002E-3</v>
      </c>
      <c r="I3782" s="537">
        <v>-3.25</v>
      </c>
      <c r="J3782" s="537">
        <v>-13</v>
      </c>
      <c r="Q3782" s="101">
        <f>IF(E3782&lt;=$Q$1,$S$5,#REF!)</f>
        <v>2015</v>
      </c>
    </row>
    <row r="3783" spans="1:17" ht="12.75" customHeight="1">
      <c r="A3783" s="535" t="s">
        <v>355</v>
      </c>
      <c r="B3783" s="536" t="s">
        <v>857</v>
      </c>
      <c r="C3783" s="536"/>
      <c r="D3783" s="535" t="s">
        <v>858</v>
      </c>
      <c r="E3783" s="536">
        <v>201507</v>
      </c>
      <c r="F3783" s="537">
        <v>-634.79</v>
      </c>
      <c r="G3783" s="535">
        <v>3</v>
      </c>
      <c r="H3783" s="538">
        <v>3.1250000000000002E-3</v>
      </c>
      <c r="I3783" s="537">
        <v>-5.95</v>
      </c>
      <c r="J3783" s="537">
        <v>-23.8</v>
      </c>
      <c r="Q3783" s="101">
        <f>IF(E3783&lt;=$Q$1,$S$5,#REF!)</f>
        <v>2015</v>
      </c>
    </row>
    <row r="3784" spans="1:17" ht="12.75" customHeight="1">
      <c r="A3784" s="535" t="s">
        <v>355</v>
      </c>
      <c r="B3784" s="536" t="s">
        <v>756</v>
      </c>
      <c r="C3784" s="536"/>
      <c r="D3784" s="535" t="s">
        <v>757</v>
      </c>
      <c r="E3784" s="536">
        <v>201507</v>
      </c>
      <c r="F3784" s="537">
        <v>-207.98</v>
      </c>
      <c r="G3784" s="535">
        <v>3</v>
      </c>
      <c r="H3784" s="538">
        <v>3.1250000000000002E-3</v>
      </c>
      <c r="I3784" s="537">
        <v>-1.95</v>
      </c>
      <c r="J3784" s="537">
        <v>-7.8</v>
      </c>
      <c r="Q3784" s="101">
        <f>IF(E3784&lt;=$Q$1,$S$5,#REF!)</f>
        <v>2015</v>
      </c>
    </row>
    <row r="3785" spans="1:17" ht="12.75" customHeight="1">
      <c r="A3785" s="535" t="s">
        <v>355</v>
      </c>
      <c r="B3785" s="536" t="s">
        <v>584</v>
      </c>
      <c r="C3785" s="536"/>
      <c r="D3785" s="535" t="s">
        <v>585</v>
      </c>
      <c r="E3785" s="536">
        <v>201507</v>
      </c>
      <c r="F3785" s="537">
        <v>-0.31</v>
      </c>
      <c r="G3785" s="535">
        <v>3</v>
      </c>
      <c r="H3785" s="538">
        <v>3.1250000000000002E-3</v>
      </c>
      <c r="I3785" s="537">
        <v>0</v>
      </c>
      <c r="J3785" s="537">
        <v>-0.01</v>
      </c>
      <c r="Q3785" s="101">
        <f>IF(E3785&lt;=$Q$1,$S$5,#REF!)</f>
        <v>2015</v>
      </c>
    </row>
    <row r="3786" spans="1:17" ht="12.75" customHeight="1">
      <c r="A3786" s="535" t="s">
        <v>355</v>
      </c>
      <c r="B3786" s="536" t="s">
        <v>758</v>
      </c>
      <c r="C3786" s="536"/>
      <c r="D3786" s="535" t="s">
        <v>759</v>
      </c>
      <c r="E3786" s="536">
        <v>201507</v>
      </c>
      <c r="F3786" s="537">
        <v>-255.8</v>
      </c>
      <c r="G3786" s="535">
        <v>3</v>
      </c>
      <c r="H3786" s="538">
        <v>3.1250000000000002E-3</v>
      </c>
      <c r="I3786" s="537">
        <v>-2.4</v>
      </c>
      <c r="J3786" s="537">
        <v>-9.59</v>
      </c>
      <c r="Q3786" s="101">
        <f>IF(E3786&lt;=$Q$1,$S$5,#REF!)</f>
        <v>2015</v>
      </c>
    </row>
    <row r="3787" spans="1:17" ht="12.75" customHeight="1">
      <c r="A3787" s="535" t="s">
        <v>355</v>
      </c>
      <c r="B3787" s="536" t="s">
        <v>760</v>
      </c>
      <c r="C3787" s="536"/>
      <c r="D3787" s="535" t="s">
        <v>761</v>
      </c>
      <c r="E3787" s="536">
        <v>201507</v>
      </c>
      <c r="F3787" s="537">
        <v>-276</v>
      </c>
      <c r="G3787" s="535">
        <v>3</v>
      </c>
      <c r="H3787" s="538">
        <v>3.1250000000000002E-3</v>
      </c>
      <c r="I3787" s="537">
        <v>-2.59</v>
      </c>
      <c r="J3787" s="537">
        <v>-10.35</v>
      </c>
      <c r="Q3787" s="101">
        <f>IF(E3787&lt;=$Q$1,$S$5,#REF!)</f>
        <v>2015</v>
      </c>
    </row>
    <row r="3788" spans="1:17" ht="12.75" customHeight="1">
      <c r="A3788" s="535" t="s">
        <v>355</v>
      </c>
      <c r="B3788" s="536" t="s">
        <v>865</v>
      </c>
      <c r="C3788" s="536"/>
      <c r="D3788" s="535" t="s">
        <v>866</v>
      </c>
      <c r="E3788" s="536">
        <v>201507</v>
      </c>
      <c r="F3788" s="537">
        <v>-210.52</v>
      </c>
      <c r="G3788" s="535">
        <v>3</v>
      </c>
      <c r="H3788" s="538">
        <v>3.1250000000000002E-3</v>
      </c>
      <c r="I3788" s="537">
        <v>-1.97</v>
      </c>
      <c r="J3788" s="537">
        <v>-7.89</v>
      </c>
      <c r="Q3788" s="101">
        <f>IF(E3788&lt;=$Q$1,$S$5,#REF!)</f>
        <v>2015</v>
      </c>
    </row>
    <row r="3789" spans="1:17" ht="12.75" customHeight="1">
      <c r="A3789" s="535" t="s">
        <v>355</v>
      </c>
      <c r="B3789" s="536" t="s">
        <v>720</v>
      </c>
      <c r="C3789" s="536"/>
      <c r="D3789" s="535" t="s">
        <v>721</v>
      </c>
      <c r="E3789" s="536">
        <v>201507</v>
      </c>
      <c r="F3789" s="537">
        <v>-6.39</v>
      </c>
      <c r="G3789" s="535">
        <v>3</v>
      </c>
      <c r="H3789" s="538">
        <v>3.1250000000000002E-3</v>
      </c>
      <c r="I3789" s="537">
        <v>-0.06</v>
      </c>
      <c r="J3789" s="537">
        <v>-0.24</v>
      </c>
      <c r="Q3789" s="101">
        <f>IF(E3789&lt;=$Q$1,$S$5,#REF!)</f>
        <v>2015</v>
      </c>
    </row>
    <row r="3790" spans="1:17" ht="12.75" customHeight="1">
      <c r="A3790" s="535" t="s">
        <v>355</v>
      </c>
      <c r="B3790" s="536" t="s">
        <v>871</v>
      </c>
      <c r="C3790" s="536"/>
      <c r="D3790" s="535" t="s">
        <v>872</v>
      </c>
      <c r="E3790" s="536">
        <v>201507</v>
      </c>
      <c r="F3790" s="537">
        <v>-9.16</v>
      </c>
      <c r="G3790" s="535">
        <v>3</v>
      </c>
      <c r="H3790" s="538">
        <v>3.1250000000000002E-3</v>
      </c>
      <c r="I3790" s="537">
        <v>-0.09</v>
      </c>
      <c r="J3790" s="537">
        <v>-0.34</v>
      </c>
      <c r="Q3790" s="101">
        <f>IF(E3790&lt;=$Q$1,$S$5,#REF!)</f>
        <v>2015</v>
      </c>
    </row>
    <row r="3791" spans="1:17" ht="12.75" customHeight="1">
      <c r="A3791" s="535" t="s">
        <v>355</v>
      </c>
      <c r="B3791" s="536" t="s">
        <v>873</v>
      </c>
      <c r="C3791" s="536"/>
      <c r="D3791" s="535" t="s">
        <v>874</v>
      </c>
      <c r="E3791" s="536">
        <v>201507</v>
      </c>
      <c r="F3791" s="537">
        <v>-359.47</v>
      </c>
      <c r="G3791" s="535">
        <v>3</v>
      </c>
      <c r="H3791" s="538">
        <v>3.1250000000000002E-3</v>
      </c>
      <c r="I3791" s="537">
        <v>-3.37</v>
      </c>
      <c r="J3791" s="537">
        <v>-13.48</v>
      </c>
      <c r="Q3791" s="101">
        <f>IF(E3791&lt;=$Q$1,$S$5,#REF!)</f>
        <v>2015</v>
      </c>
    </row>
    <row r="3792" spans="1:17" ht="12.75" customHeight="1">
      <c r="A3792" s="535" t="s">
        <v>355</v>
      </c>
      <c r="B3792" s="536" t="s">
        <v>875</v>
      </c>
      <c r="C3792" s="536"/>
      <c r="D3792" s="535" t="s">
        <v>876</v>
      </c>
      <c r="E3792" s="536">
        <v>201507</v>
      </c>
      <c r="F3792" s="537">
        <v>-2564.15</v>
      </c>
      <c r="G3792" s="535">
        <v>3</v>
      </c>
      <c r="H3792" s="538">
        <v>3.1250000000000002E-3</v>
      </c>
      <c r="I3792" s="537">
        <v>-24.04</v>
      </c>
      <c r="J3792" s="537">
        <v>-96.16</v>
      </c>
      <c r="Q3792" s="101">
        <f>IF(E3792&lt;=$Q$1,$S$5,#REF!)</f>
        <v>2015</v>
      </c>
    </row>
    <row r="3793" spans="1:17" ht="12.75" customHeight="1">
      <c r="A3793" s="535" t="s">
        <v>355</v>
      </c>
      <c r="B3793" s="536" t="s">
        <v>877</v>
      </c>
      <c r="C3793" s="536"/>
      <c r="D3793" s="535" t="s">
        <v>878</v>
      </c>
      <c r="E3793" s="536">
        <v>201507</v>
      </c>
      <c r="F3793" s="537">
        <v>-404.24</v>
      </c>
      <c r="G3793" s="535">
        <v>3</v>
      </c>
      <c r="H3793" s="538">
        <v>3.1250000000000002E-3</v>
      </c>
      <c r="I3793" s="537">
        <v>-3.79</v>
      </c>
      <c r="J3793" s="537">
        <v>-15.16</v>
      </c>
      <c r="Q3793" s="101">
        <f>IF(E3793&lt;=$Q$1,$S$5,#REF!)</f>
        <v>2015</v>
      </c>
    </row>
    <row r="3794" spans="1:17" ht="12.75" customHeight="1">
      <c r="A3794" s="535" t="s">
        <v>355</v>
      </c>
      <c r="B3794" s="536" t="s">
        <v>881</v>
      </c>
      <c r="C3794" s="536"/>
      <c r="D3794" s="535" t="s">
        <v>882</v>
      </c>
      <c r="E3794" s="536">
        <v>201507</v>
      </c>
      <c r="F3794" s="537">
        <v>-201.54</v>
      </c>
      <c r="G3794" s="535">
        <v>3</v>
      </c>
      <c r="H3794" s="538">
        <v>3.1250000000000002E-3</v>
      </c>
      <c r="I3794" s="537">
        <v>-1.89</v>
      </c>
      <c r="J3794" s="537">
        <v>-7.56</v>
      </c>
      <c r="Q3794" s="101">
        <f>IF(E3794&lt;=$Q$1,$S$5,#REF!)</f>
        <v>2015</v>
      </c>
    </row>
    <row r="3795" spans="1:17" ht="12.75" customHeight="1">
      <c r="A3795" s="535" t="s">
        <v>355</v>
      </c>
      <c r="B3795" s="536" t="s">
        <v>905</v>
      </c>
      <c r="C3795" s="536"/>
      <c r="D3795" s="535" t="s">
        <v>906</v>
      </c>
      <c r="E3795" s="536">
        <v>201507</v>
      </c>
      <c r="F3795" s="537">
        <v>-36.96</v>
      </c>
      <c r="G3795" s="535">
        <v>3</v>
      </c>
      <c r="H3795" s="538">
        <v>3.1250000000000002E-3</v>
      </c>
      <c r="I3795" s="537">
        <v>-0.35</v>
      </c>
      <c r="J3795" s="537">
        <v>-1.39</v>
      </c>
      <c r="Q3795" s="101">
        <f>IF(E3795&lt;=$Q$1,$S$5,#REF!)</f>
        <v>2015</v>
      </c>
    </row>
    <row r="3796" spans="1:17" ht="12.75" customHeight="1">
      <c r="A3796" s="535" t="s">
        <v>355</v>
      </c>
      <c r="B3796" s="536" t="s">
        <v>883</v>
      </c>
      <c r="C3796" s="536"/>
      <c r="D3796" s="535" t="s">
        <v>884</v>
      </c>
      <c r="E3796" s="536">
        <v>201507</v>
      </c>
      <c r="F3796" s="537">
        <v>-32.1</v>
      </c>
      <c r="G3796" s="535">
        <v>3</v>
      </c>
      <c r="H3796" s="538">
        <v>3.1250000000000002E-3</v>
      </c>
      <c r="I3796" s="537">
        <v>-0.3</v>
      </c>
      <c r="J3796" s="537">
        <v>-1.2</v>
      </c>
      <c r="Q3796" s="101">
        <f>IF(E3796&lt;=$Q$1,$S$5,#REF!)</f>
        <v>2015</v>
      </c>
    </row>
    <row r="3797" spans="1:17" ht="12.75" customHeight="1">
      <c r="A3797" s="535" t="s">
        <v>355</v>
      </c>
      <c r="B3797" s="536" t="s">
        <v>885</v>
      </c>
      <c r="C3797" s="536"/>
      <c r="D3797" s="535" t="s">
        <v>886</v>
      </c>
      <c r="E3797" s="536">
        <v>201507</v>
      </c>
      <c r="F3797" s="537">
        <v>3138.67</v>
      </c>
      <c r="G3797" s="535">
        <v>3</v>
      </c>
      <c r="H3797" s="538">
        <v>3.1250000000000002E-3</v>
      </c>
      <c r="I3797" s="537">
        <v>29.43</v>
      </c>
      <c r="J3797" s="537">
        <v>117.7</v>
      </c>
      <c r="Q3797" s="101">
        <f>IF(E3797&lt;=$Q$1,$S$5,#REF!)</f>
        <v>2015</v>
      </c>
    </row>
    <row r="3798" spans="1:17" ht="12.75" customHeight="1">
      <c r="A3798" s="535" t="s">
        <v>355</v>
      </c>
      <c r="B3798" s="536" t="s">
        <v>934</v>
      </c>
      <c r="C3798" s="536"/>
      <c r="D3798" s="535" t="s">
        <v>935</v>
      </c>
      <c r="E3798" s="536">
        <v>201507</v>
      </c>
      <c r="F3798" s="537">
        <v>-2750.41</v>
      </c>
      <c r="G3798" s="535">
        <v>3</v>
      </c>
      <c r="H3798" s="538">
        <v>3.1250000000000002E-3</v>
      </c>
      <c r="I3798" s="537">
        <v>-25.79</v>
      </c>
      <c r="J3798" s="537">
        <v>-103.14</v>
      </c>
      <c r="Q3798" s="101">
        <f>IF(E3798&lt;=$Q$1,$S$5,#REF!)</f>
        <v>2015</v>
      </c>
    </row>
    <row r="3799" spans="1:17" ht="12.75" customHeight="1">
      <c r="A3799" s="535" t="s">
        <v>355</v>
      </c>
      <c r="B3799" s="536" t="s">
        <v>887</v>
      </c>
      <c r="C3799" s="536"/>
      <c r="D3799" s="535" t="s">
        <v>888</v>
      </c>
      <c r="E3799" s="536">
        <v>201507</v>
      </c>
      <c r="F3799" s="537">
        <v>-1148.93</v>
      </c>
      <c r="G3799" s="535">
        <v>3</v>
      </c>
      <c r="H3799" s="538">
        <v>3.1250000000000002E-3</v>
      </c>
      <c r="I3799" s="537">
        <v>-10.77</v>
      </c>
      <c r="J3799" s="537">
        <v>-43.08</v>
      </c>
      <c r="Q3799" s="101">
        <f>IF(E3799&lt;=$Q$1,$S$5,#REF!)</f>
        <v>2015</v>
      </c>
    </row>
    <row r="3800" spans="1:17" ht="12.75" customHeight="1">
      <c r="A3800" s="535" t="s">
        <v>355</v>
      </c>
      <c r="B3800" s="536" t="s">
        <v>762</v>
      </c>
      <c r="C3800" s="536"/>
      <c r="D3800" s="535" t="s">
        <v>763</v>
      </c>
      <c r="E3800" s="536">
        <v>201507</v>
      </c>
      <c r="F3800" s="537">
        <v>-37.159999999999997</v>
      </c>
      <c r="G3800" s="535">
        <v>3</v>
      </c>
      <c r="H3800" s="538">
        <v>3.1250000000000002E-3</v>
      </c>
      <c r="I3800" s="537">
        <v>-0.35</v>
      </c>
      <c r="J3800" s="537">
        <v>-1.39</v>
      </c>
      <c r="Q3800" s="101">
        <f>IF(E3800&lt;=$Q$1,$S$5,#REF!)</f>
        <v>2015</v>
      </c>
    </row>
    <row r="3801" spans="1:17" ht="12.75" customHeight="1">
      <c r="A3801" s="535" t="s">
        <v>355</v>
      </c>
      <c r="B3801" s="536" t="s">
        <v>891</v>
      </c>
      <c r="C3801" s="536"/>
      <c r="D3801" s="535" t="s">
        <v>892</v>
      </c>
      <c r="E3801" s="536">
        <v>201507</v>
      </c>
      <c r="F3801" s="537">
        <v>-35.299999999999997</v>
      </c>
      <c r="G3801" s="535">
        <v>3</v>
      </c>
      <c r="H3801" s="538">
        <v>3.1250000000000002E-3</v>
      </c>
      <c r="I3801" s="537">
        <v>-0.33</v>
      </c>
      <c r="J3801" s="537">
        <v>-1.32</v>
      </c>
      <c r="Q3801" s="101">
        <f>IF(E3801&lt;=$Q$1,$S$5,#REF!)</f>
        <v>2015</v>
      </c>
    </row>
    <row r="3802" spans="1:17" ht="12.75" customHeight="1">
      <c r="A3802" s="535" t="s">
        <v>355</v>
      </c>
      <c r="B3802" s="536" t="s">
        <v>893</v>
      </c>
      <c r="C3802" s="536"/>
      <c r="D3802" s="535" t="s">
        <v>894</v>
      </c>
      <c r="E3802" s="536">
        <v>201507</v>
      </c>
      <c r="F3802" s="537">
        <v>-4976.01</v>
      </c>
      <c r="G3802" s="535">
        <v>3</v>
      </c>
      <c r="H3802" s="538">
        <v>3.1250000000000002E-3</v>
      </c>
      <c r="I3802" s="537">
        <v>-46.65</v>
      </c>
      <c r="J3802" s="537">
        <v>-186.6</v>
      </c>
      <c r="Q3802" s="101">
        <f>IF(E3802&lt;=$Q$1,$S$5,#REF!)</f>
        <v>2015</v>
      </c>
    </row>
    <row r="3803" spans="1:17" ht="12.75" customHeight="1">
      <c r="A3803" s="535" t="s">
        <v>355</v>
      </c>
      <c r="B3803" s="536" t="s">
        <v>792</v>
      </c>
      <c r="C3803" s="536"/>
      <c r="D3803" s="535" t="s">
        <v>793</v>
      </c>
      <c r="E3803" s="536">
        <v>201507</v>
      </c>
      <c r="F3803" s="537">
        <v>-320.32</v>
      </c>
      <c r="G3803" s="535">
        <v>3</v>
      </c>
      <c r="H3803" s="538">
        <v>3.1250000000000002E-3</v>
      </c>
      <c r="I3803" s="537">
        <v>-3</v>
      </c>
      <c r="J3803" s="537">
        <v>-12.01</v>
      </c>
      <c r="Q3803" s="101">
        <f>IF(E3803&lt;=$Q$1,$S$5,#REF!)</f>
        <v>2015</v>
      </c>
    </row>
    <row r="3804" spans="1:17" ht="12.75" customHeight="1">
      <c r="A3804" s="535" t="s">
        <v>355</v>
      </c>
      <c r="B3804" s="536" t="s">
        <v>796</v>
      </c>
      <c r="C3804" s="536"/>
      <c r="D3804" s="535" t="s">
        <v>797</v>
      </c>
      <c r="E3804" s="536">
        <v>201507</v>
      </c>
      <c r="F3804" s="537">
        <v>-10.4</v>
      </c>
      <c r="G3804" s="535">
        <v>3</v>
      </c>
      <c r="H3804" s="538">
        <v>3.1250000000000002E-3</v>
      </c>
      <c r="I3804" s="537">
        <v>-0.1</v>
      </c>
      <c r="J3804" s="537">
        <v>-0.39</v>
      </c>
      <c r="Q3804" s="101">
        <f>IF(E3804&lt;=$Q$1,$S$5,#REF!)</f>
        <v>2015</v>
      </c>
    </row>
    <row r="3805" spans="1:17" ht="12.75" customHeight="1">
      <c r="A3805" s="535" t="s">
        <v>355</v>
      </c>
      <c r="B3805" s="536" t="s">
        <v>938</v>
      </c>
      <c r="C3805" s="536"/>
      <c r="D3805" s="535" t="s">
        <v>939</v>
      </c>
      <c r="E3805" s="536">
        <v>201508</v>
      </c>
      <c r="F3805" s="537">
        <v>-510</v>
      </c>
      <c r="G3805" s="546"/>
      <c r="H3805" s="538">
        <v>3.1250000000000002E-3</v>
      </c>
      <c r="I3805" s="537">
        <v>0</v>
      </c>
      <c r="J3805" s="537">
        <v>-19.13</v>
      </c>
      <c r="Q3805" s="101">
        <f>IF(E3805&lt;=$Q$1,$S$5,#REF!)</f>
        <v>2015</v>
      </c>
    </row>
    <row r="3806" spans="1:17" ht="12.75" customHeight="1">
      <c r="A3806" s="535" t="s">
        <v>355</v>
      </c>
      <c r="B3806" s="536" t="s">
        <v>897</v>
      </c>
      <c r="C3806" s="536"/>
      <c r="D3806" s="535" t="s">
        <v>898</v>
      </c>
      <c r="E3806" s="536">
        <v>201508</v>
      </c>
      <c r="F3806" s="537">
        <v>-27.42</v>
      </c>
      <c r="G3806" s="546"/>
      <c r="H3806" s="538">
        <v>3.1250000000000002E-3</v>
      </c>
      <c r="I3806" s="537">
        <v>0</v>
      </c>
      <c r="J3806" s="537">
        <v>-1.03</v>
      </c>
      <c r="Q3806" s="101">
        <f>IF(E3806&lt;=$Q$1,$S$5,#REF!)</f>
        <v>2015</v>
      </c>
    </row>
    <row r="3807" spans="1:17" ht="12.75" customHeight="1">
      <c r="A3807" s="535" t="s">
        <v>355</v>
      </c>
      <c r="B3807" s="536" t="s">
        <v>356</v>
      </c>
      <c r="C3807" s="536"/>
      <c r="D3807" s="535" t="s">
        <v>357</v>
      </c>
      <c r="E3807" s="536">
        <v>201508</v>
      </c>
      <c r="F3807" s="537">
        <v>923950.02</v>
      </c>
      <c r="G3807" s="546"/>
      <c r="H3807" s="538">
        <v>3.1250000000000002E-3</v>
      </c>
      <c r="I3807" s="537">
        <v>0</v>
      </c>
      <c r="J3807" s="537">
        <v>34648.129999999997</v>
      </c>
      <c r="Q3807" s="101">
        <f>IF(E3807&lt;=$Q$1,$S$5,#REF!)</f>
        <v>2015</v>
      </c>
    </row>
    <row r="3808" spans="1:17" ht="12.75" customHeight="1">
      <c r="A3808" s="535" t="s">
        <v>355</v>
      </c>
      <c r="B3808" s="536" t="s">
        <v>358</v>
      </c>
      <c r="C3808" s="536"/>
      <c r="D3808" s="535" t="s">
        <v>359</v>
      </c>
      <c r="E3808" s="536">
        <v>201508</v>
      </c>
      <c r="F3808" s="537">
        <v>39380.44</v>
      </c>
      <c r="G3808" s="546"/>
      <c r="H3808" s="538">
        <v>3.1250000000000002E-3</v>
      </c>
      <c r="I3808" s="537">
        <v>0</v>
      </c>
      <c r="J3808" s="537">
        <v>1476.77</v>
      </c>
      <c r="Q3808" s="101">
        <f>IF(E3808&lt;=$Q$1,$S$5,#REF!)</f>
        <v>2015</v>
      </c>
    </row>
    <row r="3809" spans="1:17" ht="12.75" customHeight="1">
      <c r="A3809" s="535" t="s">
        <v>355</v>
      </c>
      <c r="B3809" s="536" t="s">
        <v>360</v>
      </c>
      <c r="C3809" s="536"/>
      <c r="D3809" s="535" t="s">
        <v>361</v>
      </c>
      <c r="E3809" s="536">
        <v>201508</v>
      </c>
      <c r="F3809" s="537">
        <v>-598.66999999999996</v>
      </c>
      <c r="G3809" s="546"/>
      <c r="H3809" s="538">
        <v>3.1250000000000002E-3</v>
      </c>
      <c r="I3809" s="537">
        <v>0</v>
      </c>
      <c r="J3809" s="537">
        <v>-22.45</v>
      </c>
      <c r="Q3809" s="101">
        <f>IF(E3809&lt;=$Q$1,$S$5,#REF!)</f>
        <v>2015</v>
      </c>
    </row>
    <row r="3810" spans="1:17" ht="12.75" customHeight="1">
      <c r="A3810" s="535" t="s">
        <v>355</v>
      </c>
      <c r="B3810" s="536" t="s">
        <v>362</v>
      </c>
      <c r="C3810" s="536"/>
      <c r="D3810" s="535" t="s">
        <v>363</v>
      </c>
      <c r="E3810" s="536">
        <v>201508</v>
      </c>
      <c r="F3810" s="537">
        <v>-2556.38</v>
      </c>
      <c r="G3810" s="546"/>
      <c r="H3810" s="538">
        <v>3.1250000000000002E-3</v>
      </c>
      <c r="I3810" s="537">
        <v>0</v>
      </c>
      <c r="J3810" s="537">
        <v>-95.86</v>
      </c>
      <c r="Q3810" s="101">
        <f>IF(E3810&lt;=$Q$1,$S$5,#REF!)</f>
        <v>2015</v>
      </c>
    </row>
    <row r="3811" spans="1:17" ht="12.75" customHeight="1">
      <c r="A3811" s="535" t="s">
        <v>355</v>
      </c>
      <c r="B3811" s="536" t="s">
        <v>364</v>
      </c>
      <c r="C3811" s="536"/>
      <c r="D3811" s="535" t="s">
        <v>365</v>
      </c>
      <c r="E3811" s="536">
        <v>201508</v>
      </c>
      <c r="F3811" s="537">
        <v>24766.02</v>
      </c>
      <c r="G3811" s="546"/>
      <c r="H3811" s="538">
        <v>3.1250000000000002E-3</v>
      </c>
      <c r="I3811" s="537">
        <v>0</v>
      </c>
      <c r="J3811" s="537">
        <v>928.73</v>
      </c>
      <c r="Q3811" s="101">
        <f>IF(E3811&lt;=$Q$1,$S$5,#REF!)</f>
        <v>2015</v>
      </c>
    </row>
    <row r="3812" spans="1:17" ht="12.75" customHeight="1">
      <c r="A3812" s="535" t="s">
        <v>355</v>
      </c>
      <c r="B3812" s="536" t="s">
        <v>366</v>
      </c>
      <c r="C3812" s="536"/>
      <c r="D3812" s="535" t="s">
        <v>367</v>
      </c>
      <c r="E3812" s="536">
        <v>201508</v>
      </c>
      <c r="F3812" s="537">
        <v>11157.83</v>
      </c>
      <c r="G3812" s="546"/>
      <c r="H3812" s="538">
        <v>3.1250000000000002E-3</v>
      </c>
      <c r="I3812" s="537">
        <v>0</v>
      </c>
      <c r="J3812" s="537">
        <v>418.42</v>
      </c>
      <c r="Q3812" s="101">
        <f>IF(E3812&lt;=$Q$1,$S$5,#REF!)</f>
        <v>2015</v>
      </c>
    </row>
    <row r="3813" spans="1:17" ht="12.75" customHeight="1">
      <c r="A3813" s="535" t="s">
        <v>355</v>
      </c>
      <c r="B3813" s="536" t="s">
        <v>368</v>
      </c>
      <c r="C3813" s="536"/>
      <c r="D3813" s="535" t="s">
        <v>369</v>
      </c>
      <c r="E3813" s="536">
        <v>201508</v>
      </c>
      <c r="F3813" s="537">
        <v>8765.9599999999991</v>
      </c>
      <c r="G3813" s="546"/>
      <c r="H3813" s="538">
        <v>3.1250000000000002E-3</v>
      </c>
      <c r="I3813" s="537">
        <v>0</v>
      </c>
      <c r="J3813" s="537">
        <v>328.72</v>
      </c>
      <c r="Q3813" s="101">
        <f>IF(E3813&lt;=$Q$1,$S$5,#REF!)</f>
        <v>2015</v>
      </c>
    </row>
    <row r="3814" spans="1:17" ht="12.75" customHeight="1">
      <c r="A3814" s="535" t="s">
        <v>355</v>
      </c>
      <c r="B3814" s="536" t="s">
        <v>370</v>
      </c>
      <c r="C3814" s="536"/>
      <c r="D3814" s="535" t="s">
        <v>371</v>
      </c>
      <c r="E3814" s="536">
        <v>201508</v>
      </c>
      <c r="F3814" s="537">
        <v>-81.3</v>
      </c>
      <c r="G3814" s="546"/>
      <c r="H3814" s="538">
        <v>3.1250000000000002E-3</v>
      </c>
      <c r="I3814" s="537">
        <v>0</v>
      </c>
      <c r="J3814" s="537">
        <v>-3.05</v>
      </c>
      <c r="Q3814" s="101">
        <f>IF(E3814&lt;=$Q$1,$S$5,#REF!)</f>
        <v>2015</v>
      </c>
    </row>
    <row r="3815" spans="1:17" ht="12.75" customHeight="1">
      <c r="A3815" s="535" t="s">
        <v>355</v>
      </c>
      <c r="B3815" s="536" t="s">
        <v>372</v>
      </c>
      <c r="C3815" s="536"/>
      <c r="D3815" s="535" t="s">
        <v>373</v>
      </c>
      <c r="E3815" s="536">
        <v>201508</v>
      </c>
      <c r="F3815" s="537">
        <v>-334.97</v>
      </c>
      <c r="G3815" s="546"/>
      <c r="H3815" s="538">
        <v>3.1250000000000002E-3</v>
      </c>
      <c r="I3815" s="537">
        <v>0</v>
      </c>
      <c r="J3815" s="537">
        <v>-12.56</v>
      </c>
      <c r="Q3815" s="101">
        <f>IF(E3815&lt;=$Q$1,$S$5,#REF!)</f>
        <v>2015</v>
      </c>
    </row>
    <row r="3816" spans="1:17" ht="12.75" customHeight="1">
      <c r="A3816" s="535" t="s">
        <v>355</v>
      </c>
      <c r="B3816" s="536" t="s">
        <v>374</v>
      </c>
      <c r="C3816" s="536"/>
      <c r="D3816" s="535" t="s">
        <v>375</v>
      </c>
      <c r="E3816" s="536">
        <v>201508</v>
      </c>
      <c r="F3816" s="537">
        <v>-171.19</v>
      </c>
      <c r="G3816" s="546"/>
      <c r="H3816" s="538">
        <v>3.1250000000000002E-3</v>
      </c>
      <c r="I3816" s="537">
        <v>0</v>
      </c>
      <c r="J3816" s="537">
        <v>-6.42</v>
      </c>
      <c r="Q3816" s="101">
        <f>IF(E3816&lt;=$Q$1,$S$5,#REF!)</f>
        <v>2015</v>
      </c>
    </row>
    <row r="3817" spans="1:17" ht="12.75" customHeight="1">
      <c r="A3817" s="535" t="s">
        <v>355</v>
      </c>
      <c r="B3817" s="536" t="s">
        <v>376</v>
      </c>
      <c r="C3817" s="536"/>
      <c r="D3817" s="535" t="s">
        <v>377</v>
      </c>
      <c r="E3817" s="536">
        <v>201508</v>
      </c>
      <c r="F3817" s="537">
        <v>4418.24</v>
      </c>
      <c r="G3817" s="546"/>
      <c r="H3817" s="538">
        <v>3.1250000000000002E-3</v>
      </c>
      <c r="I3817" s="537">
        <v>0</v>
      </c>
      <c r="J3817" s="537">
        <v>165.68</v>
      </c>
      <c r="Q3817" s="101">
        <f>IF(E3817&lt;=$Q$1,$S$5,#REF!)</f>
        <v>2015</v>
      </c>
    </row>
    <row r="3818" spans="1:17" ht="12.75" customHeight="1">
      <c r="A3818" s="535" t="s">
        <v>355</v>
      </c>
      <c r="B3818" s="536" t="s">
        <v>378</v>
      </c>
      <c r="C3818" s="536"/>
      <c r="D3818" s="535" t="s">
        <v>379</v>
      </c>
      <c r="E3818" s="536">
        <v>201508</v>
      </c>
      <c r="F3818" s="537">
        <v>-30.13</v>
      </c>
      <c r="G3818" s="546"/>
      <c r="H3818" s="538">
        <v>3.1250000000000002E-3</v>
      </c>
      <c r="I3818" s="537">
        <v>0</v>
      </c>
      <c r="J3818" s="537">
        <v>-1.1299999999999999</v>
      </c>
      <c r="Q3818" s="101">
        <f>IF(E3818&lt;=$Q$1,$S$5,#REF!)</f>
        <v>2015</v>
      </c>
    </row>
    <row r="3819" spans="1:17" ht="12.75" customHeight="1">
      <c r="A3819" s="535" t="s">
        <v>355</v>
      </c>
      <c r="B3819" s="536" t="s">
        <v>899</v>
      </c>
      <c r="C3819" s="536"/>
      <c r="D3819" s="535" t="s">
        <v>900</v>
      </c>
      <c r="E3819" s="536">
        <v>201508</v>
      </c>
      <c r="F3819" s="537">
        <v>-54.86</v>
      </c>
      <c r="G3819" s="546"/>
      <c r="H3819" s="538">
        <v>3.1250000000000002E-3</v>
      </c>
      <c r="I3819" s="537">
        <v>0</v>
      </c>
      <c r="J3819" s="537">
        <v>-2.06</v>
      </c>
      <c r="Q3819" s="101">
        <f>IF(E3819&lt;=$Q$1,$S$5,#REF!)</f>
        <v>2015</v>
      </c>
    </row>
    <row r="3820" spans="1:17" ht="12.75" customHeight="1">
      <c r="A3820" s="535" t="s">
        <v>355</v>
      </c>
      <c r="B3820" s="536" t="s">
        <v>930</v>
      </c>
      <c r="C3820" s="536"/>
      <c r="D3820" s="535" t="s">
        <v>931</v>
      </c>
      <c r="E3820" s="536">
        <v>201508</v>
      </c>
      <c r="F3820" s="537">
        <v>3425.53</v>
      </c>
      <c r="G3820" s="546"/>
      <c r="H3820" s="538">
        <v>3.1250000000000002E-3</v>
      </c>
      <c r="I3820" s="537">
        <v>0</v>
      </c>
      <c r="J3820" s="537">
        <v>128.46</v>
      </c>
      <c r="Q3820" s="101">
        <f>IF(E3820&lt;=$Q$1,$S$5,#REF!)</f>
        <v>2015</v>
      </c>
    </row>
    <row r="3821" spans="1:17" ht="12.75" customHeight="1">
      <c r="A3821" s="535" t="s">
        <v>355</v>
      </c>
      <c r="B3821" s="536" t="s">
        <v>380</v>
      </c>
      <c r="C3821" s="536"/>
      <c r="D3821" s="535" t="s">
        <v>381</v>
      </c>
      <c r="E3821" s="536">
        <v>201508</v>
      </c>
      <c r="F3821" s="537">
        <v>2221.13</v>
      </c>
      <c r="G3821" s="546"/>
      <c r="H3821" s="538">
        <v>3.1250000000000002E-3</v>
      </c>
      <c r="I3821" s="537">
        <v>0</v>
      </c>
      <c r="J3821" s="537">
        <v>83.29</v>
      </c>
      <c r="Q3821" s="101">
        <f>IF(E3821&lt;=$Q$1,$S$5,#REF!)</f>
        <v>2015</v>
      </c>
    </row>
    <row r="3822" spans="1:17" ht="12.75" customHeight="1">
      <c r="A3822" s="535" t="s">
        <v>355</v>
      </c>
      <c r="B3822" s="536" t="s">
        <v>382</v>
      </c>
      <c r="C3822" s="536"/>
      <c r="D3822" s="535" t="s">
        <v>383</v>
      </c>
      <c r="E3822" s="536">
        <v>201508</v>
      </c>
      <c r="F3822" s="537">
        <v>-118.61</v>
      </c>
      <c r="G3822" s="546"/>
      <c r="H3822" s="538">
        <v>3.1250000000000002E-3</v>
      </c>
      <c r="I3822" s="537">
        <v>0</v>
      </c>
      <c r="J3822" s="537">
        <v>-4.45</v>
      </c>
      <c r="Q3822" s="101">
        <f>IF(E3822&lt;=$Q$1,$S$5,#REF!)</f>
        <v>2015</v>
      </c>
    </row>
    <row r="3823" spans="1:17" ht="12.75" customHeight="1">
      <c r="A3823" s="535" t="s">
        <v>355</v>
      </c>
      <c r="B3823" s="536" t="s">
        <v>901</v>
      </c>
      <c r="C3823" s="536"/>
      <c r="D3823" s="535" t="s">
        <v>902</v>
      </c>
      <c r="E3823" s="536">
        <v>201508</v>
      </c>
      <c r="F3823" s="537">
        <v>-8116.53</v>
      </c>
      <c r="G3823" s="546"/>
      <c r="H3823" s="538">
        <v>3.1250000000000002E-3</v>
      </c>
      <c r="I3823" s="537">
        <v>0</v>
      </c>
      <c r="J3823" s="537">
        <v>-304.37</v>
      </c>
      <c r="Q3823" s="101">
        <f>IF(E3823&lt;=$Q$1,$S$5,#REF!)</f>
        <v>2015</v>
      </c>
    </row>
    <row r="3824" spans="1:17" ht="12.75" customHeight="1">
      <c r="A3824" s="535" t="s">
        <v>355</v>
      </c>
      <c r="B3824" s="536" t="s">
        <v>384</v>
      </c>
      <c r="C3824" s="536"/>
      <c r="D3824" s="535" t="s">
        <v>385</v>
      </c>
      <c r="E3824" s="536">
        <v>201508</v>
      </c>
      <c r="F3824" s="537">
        <v>-30281.71</v>
      </c>
      <c r="G3824" s="546"/>
      <c r="H3824" s="538">
        <v>3.1250000000000002E-3</v>
      </c>
      <c r="I3824" s="537">
        <v>0</v>
      </c>
      <c r="J3824" s="537">
        <v>-1135.56</v>
      </c>
      <c r="Q3824" s="101">
        <f>IF(E3824&lt;=$Q$1,$S$5,#REF!)</f>
        <v>2015</v>
      </c>
    </row>
    <row r="3825" spans="1:17" ht="12.75" customHeight="1">
      <c r="A3825" s="535" t="s">
        <v>355</v>
      </c>
      <c r="B3825" s="536" t="s">
        <v>386</v>
      </c>
      <c r="C3825" s="536"/>
      <c r="D3825" s="535" t="s">
        <v>387</v>
      </c>
      <c r="E3825" s="536">
        <v>201508</v>
      </c>
      <c r="F3825" s="537">
        <v>-258.48</v>
      </c>
      <c r="G3825" s="546"/>
      <c r="H3825" s="538">
        <v>3.1250000000000002E-3</v>
      </c>
      <c r="I3825" s="537">
        <v>0</v>
      </c>
      <c r="J3825" s="537">
        <v>-9.69</v>
      </c>
      <c r="Q3825" s="101">
        <f>IF(E3825&lt;=$Q$1,$S$5,#REF!)</f>
        <v>2015</v>
      </c>
    </row>
    <row r="3826" spans="1:17" ht="12.75" customHeight="1">
      <c r="A3826" s="535" t="s">
        <v>355</v>
      </c>
      <c r="B3826" s="536" t="s">
        <v>388</v>
      </c>
      <c r="C3826" s="536"/>
      <c r="D3826" s="535" t="s">
        <v>389</v>
      </c>
      <c r="E3826" s="536">
        <v>201508</v>
      </c>
      <c r="F3826" s="537">
        <v>64194.080000000002</v>
      </c>
      <c r="G3826" s="546"/>
      <c r="H3826" s="538">
        <v>3.1250000000000002E-3</v>
      </c>
      <c r="I3826" s="537">
        <v>0</v>
      </c>
      <c r="J3826" s="537">
        <v>2407.2800000000002</v>
      </c>
      <c r="Q3826" s="101">
        <f>IF(E3826&lt;=$Q$1,$S$5,#REF!)</f>
        <v>2015</v>
      </c>
    </row>
    <row r="3827" spans="1:17" ht="12.75" customHeight="1">
      <c r="A3827" s="535" t="s">
        <v>355</v>
      </c>
      <c r="B3827" s="536" t="s">
        <v>390</v>
      </c>
      <c r="C3827" s="536"/>
      <c r="D3827" s="535" t="s">
        <v>391</v>
      </c>
      <c r="E3827" s="536">
        <v>201508</v>
      </c>
      <c r="F3827" s="537">
        <v>-3527.2</v>
      </c>
      <c r="G3827" s="546"/>
      <c r="H3827" s="538">
        <v>3.1250000000000002E-3</v>
      </c>
      <c r="I3827" s="537">
        <v>0</v>
      </c>
      <c r="J3827" s="537">
        <v>-132.27000000000001</v>
      </c>
      <c r="Q3827" s="101">
        <f>IF(E3827&lt;=$Q$1,$S$5,#REF!)</f>
        <v>2015</v>
      </c>
    </row>
    <row r="3828" spans="1:17" ht="12.75" customHeight="1">
      <c r="A3828" s="535" t="s">
        <v>355</v>
      </c>
      <c r="B3828" s="536" t="s">
        <v>392</v>
      </c>
      <c r="C3828" s="536"/>
      <c r="D3828" s="535" t="s">
        <v>393</v>
      </c>
      <c r="E3828" s="536">
        <v>201508</v>
      </c>
      <c r="F3828" s="537">
        <v>5052.1400000000003</v>
      </c>
      <c r="G3828" s="546"/>
      <c r="H3828" s="538">
        <v>3.1250000000000002E-3</v>
      </c>
      <c r="I3828" s="537">
        <v>0</v>
      </c>
      <c r="J3828" s="537">
        <v>189.46</v>
      </c>
      <c r="Q3828" s="101">
        <f>IF(E3828&lt;=$Q$1,$S$5,#REF!)</f>
        <v>2015</v>
      </c>
    </row>
    <row r="3829" spans="1:17" ht="12.75" customHeight="1">
      <c r="A3829" s="535" t="s">
        <v>355</v>
      </c>
      <c r="B3829" s="536" t="s">
        <v>394</v>
      </c>
      <c r="C3829" s="536"/>
      <c r="D3829" s="535" t="s">
        <v>395</v>
      </c>
      <c r="E3829" s="536">
        <v>201508</v>
      </c>
      <c r="F3829" s="537">
        <v>1869.02</v>
      </c>
      <c r="G3829" s="546"/>
      <c r="H3829" s="538">
        <v>3.1250000000000002E-3</v>
      </c>
      <c r="I3829" s="537">
        <v>0</v>
      </c>
      <c r="J3829" s="537">
        <v>70.09</v>
      </c>
      <c r="Q3829" s="101">
        <f>IF(E3829&lt;=$Q$1,$S$5,#REF!)</f>
        <v>2015</v>
      </c>
    </row>
    <row r="3830" spans="1:17" ht="12.75" customHeight="1">
      <c r="A3830" s="535" t="s">
        <v>355</v>
      </c>
      <c r="B3830" s="536" t="s">
        <v>396</v>
      </c>
      <c r="C3830" s="536"/>
      <c r="D3830" s="535" t="s">
        <v>397</v>
      </c>
      <c r="E3830" s="536">
        <v>201508</v>
      </c>
      <c r="F3830" s="537">
        <v>0.23</v>
      </c>
      <c r="G3830" s="546"/>
      <c r="H3830" s="538">
        <v>3.1250000000000002E-3</v>
      </c>
      <c r="I3830" s="537">
        <v>0</v>
      </c>
      <c r="J3830" s="537">
        <v>0.01</v>
      </c>
      <c r="Q3830" s="101">
        <f>IF(E3830&lt;=$Q$1,$S$5,#REF!)</f>
        <v>2015</v>
      </c>
    </row>
    <row r="3831" spans="1:17" ht="12.75" customHeight="1">
      <c r="A3831" s="535" t="s">
        <v>355</v>
      </c>
      <c r="B3831" s="536" t="s">
        <v>398</v>
      </c>
      <c r="C3831" s="536"/>
      <c r="D3831" s="535" t="s">
        <v>399</v>
      </c>
      <c r="E3831" s="536">
        <v>201508</v>
      </c>
      <c r="F3831" s="537">
        <v>320221.96000000002</v>
      </c>
      <c r="G3831" s="546"/>
      <c r="H3831" s="538">
        <v>3.1250000000000002E-3</v>
      </c>
      <c r="I3831" s="537">
        <v>0</v>
      </c>
      <c r="J3831" s="537">
        <v>12008.32</v>
      </c>
      <c r="Q3831" s="101">
        <f>IF(E3831&lt;=$Q$1,$S$5,#REF!)</f>
        <v>2015</v>
      </c>
    </row>
    <row r="3832" spans="1:17" ht="12.75" customHeight="1">
      <c r="A3832" s="535" t="s">
        <v>355</v>
      </c>
      <c r="B3832" s="536" t="s">
        <v>400</v>
      </c>
      <c r="C3832" s="536"/>
      <c r="D3832" s="535" t="s">
        <v>401</v>
      </c>
      <c r="E3832" s="536">
        <v>201508</v>
      </c>
      <c r="F3832" s="537">
        <v>147629.4</v>
      </c>
      <c r="G3832" s="546"/>
      <c r="H3832" s="538">
        <v>3.1250000000000002E-3</v>
      </c>
      <c r="I3832" s="537">
        <v>0</v>
      </c>
      <c r="J3832" s="537">
        <v>5536.1</v>
      </c>
      <c r="Q3832" s="101">
        <f>IF(E3832&lt;=$Q$1,$S$5,#REF!)</f>
        <v>2015</v>
      </c>
    </row>
    <row r="3833" spans="1:17" ht="12.75" customHeight="1">
      <c r="A3833" s="535" t="s">
        <v>355</v>
      </c>
      <c r="B3833" s="536" t="s">
        <v>402</v>
      </c>
      <c r="C3833" s="536"/>
      <c r="D3833" s="535" t="s">
        <v>403</v>
      </c>
      <c r="E3833" s="536">
        <v>201508</v>
      </c>
      <c r="F3833" s="537">
        <v>-2633.97</v>
      </c>
      <c r="G3833" s="546"/>
      <c r="H3833" s="538">
        <v>3.1250000000000002E-3</v>
      </c>
      <c r="I3833" s="537">
        <v>0</v>
      </c>
      <c r="J3833" s="537">
        <v>-98.77</v>
      </c>
      <c r="Q3833" s="101">
        <f>IF(E3833&lt;=$Q$1,$S$5,#REF!)</f>
        <v>2015</v>
      </c>
    </row>
    <row r="3834" spans="1:17" ht="12.75" customHeight="1">
      <c r="A3834" s="535" t="s">
        <v>355</v>
      </c>
      <c r="B3834" s="536" t="s">
        <v>404</v>
      </c>
      <c r="C3834" s="536"/>
      <c r="D3834" s="535" t="s">
        <v>405</v>
      </c>
      <c r="E3834" s="536">
        <v>201508</v>
      </c>
      <c r="F3834" s="537">
        <v>-1346.04</v>
      </c>
      <c r="G3834" s="546"/>
      <c r="H3834" s="538">
        <v>3.1250000000000002E-3</v>
      </c>
      <c r="I3834" s="537">
        <v>0</v>
      </c>
      <c r="J3834" s="537">
        <v>-50.48</v>
      </c>
      <c r="Q3834" s="101">
        <f>IF(E3834&lt;=$Q$1,$S$5,#REF!)</f>
        <v>2015</v>
      </c>
    </row>
    <row r="3835" spans="1:17" ht="12.75" customHeight="1">
      <c r="A3835" s="535" t="s">
        <v>355</v>
      </c>
      <c r="B3835" s="536" t="s">
        <v>406</v>
      </c>
      <c r="C3835" s="536"/>
      <c r="D3835" s="535" t="s">
        <v>407</v>
      </c>
      <c r="E3835" s="536">
        <v>201508</v>
      </c>
      <c r="F3835" s="537">
        <v>-6330.36</v>
      </c>
      <c r="G3835" s="546"/>
      <c r="H3835" s="538">
        <v>3.1250000000000002E-3</v>
      </c>
      <c r="I3835" s="537">
        <v>0</v>
      </c>
      <c r="J3835" s="537">
        <v>-237.39</v>
      </c>
      <c r="Q3835" s="101">
        <f>IF(E3835&lt;=$Q$1,$S$5,#REF!)</f>
        <v>2015</v>
      </c>
    </row>
    <row r="3836" spans="1:17" ht="12.75" customHeight="1">
      <c r="A3836" s="535" t="s">
        <v>355</v>
      </c>
      <c r="B3836" s="536" t="s">
        <v>408</v>
      </c>
      <c r="C3836" s="536"/>
      <c r="D3836" s="535" t="s">
        <v>409</v>
      </c>
      <c r="E3836" s="536">
        <v>201508</v>
      </c>
      <c r="F3836" s="537">
        <v>-11718.31</v>
      </c>
      <c r="G3836" s="546"/>
      <c r="H3836" s="538">
        <v>3.1250000000000002E-3</v>
      </c>
      <c r="I3836" s="537">
        <v>0</v>
      </c>
      <c r="J3836" s="537">
        <v>-439.44</v>
      </c>
      <c r="Q3836" s="101">
        <f>IF(E3836&lt;=$Q$1,$S$5,#REF!)</f>
        <v>2015</v>
      </c>
    </row>
    <row r="3837" spans="1:17" ht="12.75" customHeight="1">
      <c r="A3837" s="535" t="s">
        <v>355</v>
      </c>
      <c r="B3837" s="536" t="s">
        <v>731</v>
      </c>
      <c r="C3837" s="536"/>
      <c r="D3837" s="535" t="s">
        <v>732</v>
      </c>
      <c r="E3837" s="536">
        <v>201508</v>
      </c>
      <c r="F3837" s="537">
        <v>-41.79</v>
      </c>
      <c r="G3837" s="546"/>
      <c r="H3837" s="538">
        <v>3.1250000000000002E-3</v>
      </c>
      <c r="I3837" s="537">
        <v>0</v>
      </c>
      <c r="J3837" s="537">
        <v>-1.57</v>
      </c>
      <c r="Q3837" s="101">
        <f>IF(E3837&lt;=$Q$1,$S$5,#REF!)</f>
        <v>2015</v>
      </c>
    </row>
    <row r="3838" spans="1:17" ht="12.75" customHeight="1">
      <c r="A3838" s="535" t="s">
        <v>355</v>
      </c>
      <c r="B3838" s="536" t="s">
        <v>940</v>
      </c>
      <c r="C3838" s="536"/>
      <c r="D3838" s="535" t="s">
        <v>941</v>
      </c>
      <c r="E3838" s="536">
        <v>201508</v>
      </c>
      <c r="F3838" s="537">
        <v>493122.08</v>
      </c>
      <c r="G3838" s="546"/>
      <c r="H3838" s="538">
        <v>3.1250000000000002E-3</v>
      </c>
      <c r="I3838" s="537">
        <v>0</v>
      </c>
      <c r="J3838" s="537">
        <v>18492.080000000002</v>
      </c>
      <c r="Q3838" s="101">
        <f>IF(E3838&lt;=$Q$1,$S$5,#REF!)</f>
        <v>2015</v>
      </c>
    </row>
    <row r="3839" spans="1:17" ht="12.75" customHeight="1">
      <c r="A3839" s="535" t="s">
        <v>355</v>
      </c>
      <c r="B3839" s="536" t="s">
        <v>501</v>
      </c>
      <c r="C3839" s="536"/>
      <c r="D3839" s="535" t="s">
        <v>808</v>
      </c>
      <c r="E3839" s="536">
        <v>201508</v>
      </c>
      <c r="F3839" s="537">
        <v>-0.05</v>
      </c>
      <c r="G3839" s="546"/>
      <c r="H3839" s="538">
        <v>3.1250000000000002E-3</v>
      </c>
      <c r="I3839" s="537">
        <v>0</v>
      </c>
      <c r="J3839" s="537">
        <v>0</v>
      </c>
      <c r="Q3839" s="101">
        <f>IF(E3839&lt;=$Q$1,$S$5,#REF!)</f>
        <v>2015</v>
      </c>
    </row>
    <row r="3840" spans="1:17" ht="12.75" customHeight="1">
      <c r="A3840" s="535" t="s">
        <v>355</v>
      </c>
      <c r="B3840" s="536" t="s">
        <v>810</v>
      </c>
      <c r="C3840" s="536"/>
      <c r="D3840" s="535" t="s">
        <v>809</v>
      </c>
      <c r="E3840" s="536">
        <v>201508</v>
      </c>
      <c r="F3840" s="537">
        <v>-49247.33</v>
      </c>
      <c r="G3840" s="546"/>
      <c r="H3840" s="538">
        <v>3.1250000000000002E-3</v>
      </c>
      <c r="I3840" s="537">
        <v>0</v>
      </c>
      <c r="J3840" s="537">
        <v>-1846.77</v>
      </c>
      <c r="Q3840" s="101">
        <f>IF(E3840&lt;=$Q$1,$S$5,#REF!)</f>
        <v>2015</v>
      </c>
    </row>
    <row r="3841" spans="1:17" ht="12.75" customHeight="1">
      <c r="A3841" s="535" t="s">
        <v>355</v>
      </c>
      <c r="B3841" s="536" t="s">
        <v>503</v>
      </c>
      <c r="C3841" s="536"/>
      <c r="D3841" s="535" t="s">
        <v>504</v>
      </c>
      <c r="E3841" s="536">
        <v>201508</v>
      </c>
      <c r="F3841" s="537">
        <v>0.06</v>
      </c>
      <c r="G3841" s="546"/>
      <c r="H3841" s="538">
        <v>3.1250000000000002E-3</v>
      </c>
      <c r="I3841" s="537">
        <v>0</v>
      </c>
      <c r="J3841" s="537">
        <v>0</v>
      </c>
      <c r="Q3841" s="101">
        <f>IF(E3841&lt;=$Q$1,$S$5,#REF!)</f>
        <v>2015</v>
      </c>
    </row>
    <row r="3842" spans="1:17" ht="12.75" customHeight="1">
      <c r="A3842" s="535" t="s">
        <v>355</v>
      </c>
      <c r="B3842" s="536" t="s">
        <v>755</v>
      </c>
      <c r="C3842" s="536"/>
      <c r="D3842" s="535" t="s">
        <v>774</v>
      </c>
      <c r="E3842" s="536">
        <v>201508</v>
      </c>
      <c r="F3842" s="537">
        <v>-39.270000000000003</v>
      </c>
      <c r="G3842" s="546"/>
      <c r="H3842" s="538">
        <v>3.1250000000000002E-3</v>
      </c>
      <c r="I3842" s="537">
        <v>0</v>
      </c>
      <c r="J3842" s="537">
        <v>-1.47</v>
      </c>
      <c r="Q3842" s="101">
        <f>IF(E3842&lt;=$Q$1,$S$5,#REF!)</f>
        <v>2015</v>
      </c>
    </row>
    <row r="3843" spans="1:17" ht="12.75" customHeight="1">
      <c r="A3843" s="535" t="s">
        <v>355</v>
      </c>
      <c r="B3843" s="536" t="s">
        <v>586</v>
      </c>
      <c r="C3843" s="536"/>
      <c r="D3843" s="535" t="s">
        <v>587</v>
      </c>
      <c r="E3843" s="536">
        <v>201508</v>
      </c>
      <c r="F3843" s="537">
        <v>-0.09</v>
      </c>
      <c r="G3843" s="546"/>
      <c r="H3843" s="538">
        <v>3.1250000000000002E-3</v>
      </c>
      <c r="I3843" s="537">
        <v>0</v>
      </c>
      <c r="J3843" s="537">
        <v>0</v>
      </c>
      <c r="Q3843" s="101">
        <f>IF(E3843&lt;=$Q$1,$S$5,#REF!)</f>
        <v>2015</v>
      </c>
    </row>
    <row r="3844" spans="1:17" ht="12.75" customHeight="1">
      <c r="A3844" s="535" t="s">
        <v>355</v>
      </c>
      <c r="B3844" s="536" t="s">
        <v>505</v>
      </c>
      <c r="C3844" s="536"/>
      <c r="D3844" s="535" t="s">
        <v>506</v>
      </c>
      <c r="E3844" s="536">
        <v>201508</v>
      </c>
      <c r="F3844" s="537">
        <v>14.03</v>
      </c>
      <c r="G3844" s="546"/>
      <c r="H3844" s="538">
        <v>3.1250000000000002E-3</v>
      </c>
      <c r="I3844" s="537">
        <v>0</v>
      </c>
      <c r="J3844" s="537">
        <v>0.53</v>
      </c>
      <c r="Q3844" s="101">
        <f>IF(E3844&lt;=$Q$1,$S$5,#REF!)</f>
        <v>2015</v>
      </c>
    </row>
    <row r="3845" spans="1:17" ht="12.75" customHeight="1">
      <c r="A3845" s="535" t="s">
        <v>355</v>
      </c>
      <c r="B3845" s="536" t="s">
        <v>507</v>
      </c>
      <c r="C3845" s="536"/>
      <c r="D3845" s="535" t="s">
        <v>508</v>
      </c>
      <c r="E3845" s="536">
        <v>201508</v>
      </c>
      <c r="F3845" s="537">
        <v>2.7</v>
      </c>
      <c r="G3845" s="546"/>
      <c r="H3845" s="538">
        <v>3.1250000000000002E-3</v>
      </c>
      <c r="I3845" s="537">
        <v>0</v>
      </c>
      <c r="J3845" s="537">
        <v>0.1</v>
      </c>
      <c r="Q3845" s="101">
        <f>IF(E3845&lt;=$Q$1,$S$5,#REF!)</f>
        <v>2015</v>
      </c>
    </row>
    <row r="3846" spans="1:17" ht="12.75" customHeight="1">
      <c r="A3846" s="535" t="s">
        <v>355</v>
      </c>
      <c r="B3846" s="536" t="s">
        <v>509</v>
      </c>
      <c r="C3846" s="536"/>
      <c r="D3846" s="535" t="s">
        <v>510</v>
      </c>
      <c r="E3846" s="536">
        <v>201508</v>
      </c>
      <c r="F3846" s="537">
        <v>-1.42</v>
      </c>
      <c r="G3846" s="546"/>
      <c r="H3846" s="538">
        <v>3.1250000000000002E-3</v>
      </c>
      <c r="I3846" s="537">
        <v>0</v>
      </c>
      <c r="J3846" s="537">
        <v>-0.05</v>
      </c>
      <c r="Q3846" s="101">
        <f>IF(E3846&lt;=$Q$1,$S$5,#REF!)</f>
        <v>2015</v>
      </c>
    </row>
    <row r="3847" spans="1:17" ht="12.75" customHeight="1">
      <c r="A3847" s="535" t="s">
        <v>355</v>
      </c>
      <c r="B3847" s="536" t="s">
        <v>511</v>
      </c>
      <c r="C3847" s="536"/>
      <c r="D3847" s="535" t="s">
        <v>512</v>
      </c>
      <c r="E3847" s="536">
        <v>201508</v>
      </c>
      <c r="F3847" s="537">
        <v>2.38</v>
      </c>
      <c r="G3847" s="546"/>
      <c r="H3847" s="538">
        <v>3.1250000000000002E-3</v>
      </c>
      <c r="I3847" s="537">
        <v>0</v>
      </c>
      <c r="J3847" s="537">
        <v>0.09</v>
      </c>
      <c r="Q3847" s="101">
        <f>IF(E3847&lt;=$Q$1,$S$5,#REF!)</f>
        <v>2015</v>
      </c>
    </row>
    <row r="3848" spans="1:17" ht="12.75" customHeight="1">
      <c r="A3848" s="535" t="s">
        <v>355</v>
      </c>
      <c r="B3848" s="536" t="s">
        <v>513</v>
      </c>
      <c r="C3848" s="536"/>
      <c r="D3848" s="535" t="s">
        <v>514</v>
      </c>
      <c r="E3848" s="536">
        <v>201508</v>
      </c>
      <c r="F3848" s="537">
        <v>1.1100000000000001</v>
      </c>
      <c r="G3848" s="546"/>
      <c r="H3848" s="538">
        <v>3.1250000000000002E-3</v>
      </c>
      <c r="I3848" s="537">
        <v>0</v>
      </c>
      <c r="J3848" s="537">
        <v>0.04</v>
      </c>
      <c r="Q3848" s="101">
        <f>IF(E3848&lt;=$Q$1,$S$5,#REF!)</f>
        <v>2015</v>
      </c>
    </row>
    <row r="3849" spans="1:17" ht="12.75" customHeight="1">
      <c r="A3849" s="535" t="s">
        <v>355</v>
      </c>
      <c r="B3849" s="536" t="s">
        <v>570</v>
      </c>
      <c r="C3849" s="536"/>
      <c r="D3849" s="535" t="s">
        <v>571</v>
      </c>
      <c r="E3849" s="536">
        <v>201508</v>
      </c>
      <c r="F3849" s="537">
        <v>-447.29</v>
      </c>
      <c r="G3849" s="546"/>
      <c r="H3849" s="538">
        <v>3.1250000000000002E-3</v>
      </c>
      <c r="I3849" s="537">
        <v>0</v>
      </c>
      <c r="J3849" s="537">
        <v>-16.77</v>
      </c>
      <c r="Q3849" s="101">
        <f>IF(E3849&lt;=$Q$1,$S$5,#REF!)</f>
        <v>2015</v>
      </c>
    </row>
    <row r="3850" spans="1:17" ht="12.75" customHeight="1">
      <c r="A3850" s="535" t="s">
        <v>355</v>
      </c>
      <c r="B3850" s="536" t="s">
        <v>942</v>
      </c>
      <c r="C3850" s="536"/>
      <c r="D3850" s="535" t="s">
        <v>943</v>
      </c>
      <c r="E3850" s="536">
        <v>201508</v>
      </c>
      <c r="F3850" s="537">
        <v>93748.93</v>
      </c>
      <c r="G3850" s="546"/>
      <c r="H3850" s="538">
        <v>3.1250000000000002E-3</v>
      </c>
      <c r="I3850" s="537">
        <v>0</v>
      </c>
      <c r="J3850" s="537">
        <v>3515.58</v>
      </c>
      <c r="Q3850" s="101">
        <f>IF(E3850&lt;=$Q$1,$S$5,#REF!)</f>
        <v>2015</v>
      </c>
    </row>
    <row r="3851" spans="1:17" ht="12.75" customHeight="1">
      <c r="A3851" s="535" t="s">
        <v>355</v>
      </c>
      <c r="B3851" s="536" t="s">
        <v>944</v>
      </c>
      <c r="C3851" s="536"/>
      <c r="D3851" s="535" t="s">
        <v>945</v>
      </c>
      <c r="E3851" s="536">
        <v>201508</v>
      </c>
      <c r="F3851" s="537">
        <v>151654.21</v>
      </c>
      <c r="G3851" s="546"/>
      <c r="H3851" s="538">
        <v>3.1250000000000002E-3</v>
      </c>
      <c r="I3851" s="537">
        <v>0</v>
      </c>
      <c r="J3851" s="537">
        <v>5687.03</v>
      </c>
      <c r="Q3851" s="101">
        <f>IF(E3851&lt;=$Q$1,$S$5,#REF!)</f>
        <v>2015</v>
      </c>
    </row>
    <row r="3852" spans="1:17" ht="12.75" customHeight="1">
      <c r="A3852" s="535" t="s">
        <v>355</v>
      </c>
      <c r="B3852" s="536" t="s">
        <v>946</v>
      </c>
      <c r="C3852" s="536"/>
      <c r="D3852" s="535" t="s">
        <v>947</v>
      </c>
      <c r="E3852" s="536">
        <v>201508</v>
      </c>
      <c r="F3852" s="537">
        <v>268017.59999999998</v>
      </c>
      <c r="G3852" s="546"/>
      <c r="H3852" s="538">
        <v>3.1250000000000002E-3</v>
      </c>
      <c r="I3852" s="537">
        <v>0</v>
      </c>
      <c r="J3852" s="537">
        <v>10050.66</v>
      </c>
      <c r="Q3852" s="101">
        <f>IF(E3852&lt;=$Q$1,$S$5,#REF!)</f>
        <v>2015</v>
      </c>
    </row>
    <row r="3853" spans="1:17" ht="12.75" customHeight="1">
      <c r="A3853" s="535" t="s">
        <v>355</v>
      </c>
      <c r="B3853" s="536" t="s">
        <v>733</v>
      </c>
      <c r="C3853" s="536"/>
      <c r="D3853" s="535" t="s">
        <v>734</v>
      </c>
      <c r="E3853" s="536">
        <v>201508</v>
      </c>
      <c r="F3853" s="537">
        <v>-1888.32</v>
      </c>
      <c r="G3853" s="546"/>
      <c r="H3853" s="538">
        <v>3.1250000000000002E-3</v>
      </c>
      <c r="I3853" s="537">
        <v>0</v>
      </c>
      <c r="J3853" s="537">
        <v>-70.81</v>
      </c>
      <c r="Q3853" s="101">
        <f>IF(E3853&lt;=$Q$1,$S$5,#REF!)</f>
        <v>2015</v>
      </c>
    </row>
    <row r="3854" spans="1:17" ht="12.75" customHeight="1">
      <c r="A3854" s="535" t="s">
        <v>355</v>
      </c>
      <c r="B3854" s="536" t="s">
        <v>515</v>
      </c>
      <c r="C3854" s="536"/>
      <c r="D3854" s="535" t="s">
        <v>516</v>
      </c>
      <c r="E3854" s="536">
        <v>201508</v>
      </c>
      <c r="F3854" s="537">
        <v>-78.47</v>
      </c>
      <c r="G3854" s="546"/>
      <c r="H3854" s="538">
        <v>3.1250000000000002E-3</v>
      </c>
      <c r="I3854" s="537">
        <v>0</v>
      </c>
      <c r="J3854" s="537">
        <v>-2.94</v>
      </c>
      <c r="Q3854" s="101">
        <f>IF(E3854&lt;=$Q$1,$S$5,#REF!)</f>
        <v>2015</v>
      </c>
    </row>
    <row r="3855" spans="1:17" ht="12.75" customHeight="1">
      <c r="A3855" s="535" t="s">
        <v>355</v>
      </c>
      <c r="B3855" s="536" t="s">
        <v>700</v>
      </c>
      <c r="C3855" s="536"/>
      <c r="D3855" s="535" t="s">
        <v>701</v>
      </c>
      <c r="E3855" s="536">
        <v>201508</v>
      </c>
      <c r="F3855" s="537">
        <v>-80.16</v>
      </c>
      <c r="G3855" s="546"/>
      <c r="H3855" s="538">
        <v>3.1250000000000002E-3</v>
      </c>
      <c r="I3855" s="537">
        <v>0</v>
      </c>
      <c r="J3855" s="537">
        <v>-3.01</v>
      </c>
      <c r="Q3855" s="101">
        <f>IF(E3855&lt;=$Q$1,$S$5,#REF!)</f>
        <v>2015</v>
      </c>
    </row>
    <row r="3856" spans="1:17" ht="12.75" customHeight="1">
      <c r="A3856" s="535" t="s">
        <v>355</v>
      </c>
      <c r="B3856" s="536" t="s">
        <v>735</v>
      </c>
      <c r="C3856" s="536"/>
      <c r="D3856" s="535" t="s">
        <v>811</v>
      </c>
      <c r="E3856" s="536">
        <v>201508</v>
      </c>
      <c r="F3856" s="537">
        <v>-785.14</v>
      </c>
      <c r="G3856" s="546"/>
      <c r="H3856" s="538">
        <v>3.1250000000000002E-3</v>
      </c>
      <c r="I3856" s="537">
        <v>0</v>
      </c>
      <c r="J3856" s="537">
        <v>-29.44</v>
      </c>
      <c r="Q3856" s="101">
        <f>IF(E3856&lt;=$Q$1,$S$5,#REF!)</f>
        <v>2015</v>
      </c>
    </row>
    <row r="3857" spans="1:17" ht="12.75" customHeight="1">
      <c r="A3857" s="535" t="s">
        <v>355</v>
      </c>
      <c r="B3857" s="536" t="s">
        <v>517</v>
      </c>
      <c r="C3857" s="536"/>
      <c r="D3857" s="535" t="s">
        <v>518</v>
      </c>
      <c r="E3857" s="536">
        <v>201508</v>
      </c>
      <c r="F3857" s="537">
        <v>-0.43</v>
      </c>
      <c r="G3857" s="546"/>
      <c r="H3857" s="538">
        <v>3.1250000000000002E-3</v>
      </c>
      <c r="I3857" s="537">
        <v>0</v>
      </c>
      <c r="J3857" s="537">
        <v>-0.02</v>
      </c>
      <c r="Q3857" s="101">
        <f>IF(E3857&lt;=$Q$1,$S$5,#REF!)</f>
        <v>2015</v>
      </c>
    </row>
    <row r="3858" spans="1:17" ht="12.75" customHeight="1">
      <c r="A3858" s="535" t="s">
        <v>355</v>
      </c>
      <c r="B3858" s="536" t="s">
        <v>737</v>
      </c>
      <c r="C3858" s="536"/>
      <c r="D3858" s="535" t="s">
        <v>738</v>
      </c>
      <c r="E3858" s="536">
        <v>201508</v>
      </c>
      <c r="F3858" s="537">
        <v>-1712.71</v>
      </c>
      <c r="G3858" s="546"/>
      <c r="H3858" s="538">
        <v>3.1250000000000002E-3</v>
      </c>
      <c r="I3858" s="537">
        <v>0</v>
      </c>
      <c r="J3858" s="537">
        <v>-64.23</v>
      </c>
      <c r="Q3858" s="101">
        <f>IF(E3858&lt;=$Q$1,$S$5,#REF!)</f>
        <v>2015</v>
      </c>
    </row>
    <row r="3859" spans="1:17" ht="12.75" customHeight="1">
      <c r="A3859" s="535" t="s">
        <v>355</v>
      </c>
      <c r="B3859" s="536" t="s">
        <v>519</v>
      </c>
      <c r="C3859" s="536"/>
      <c r="D3859" s="535" t="s">
        <v>520</v>
      </c>
      <c r="E3859" s="536">
        <v>201508</v>
      </c>
      <c r="F3859" s="537">
        <v>0.95</v>
      </c>
      <c r="G3859" s="546"/>
      <c r="H3859" s="538">
        <v>3.1250000000000002E-3</v>
      </c>
      <c r="I3859" s="537">
        <v>0</v>
      </c>
      <c r="J3859" s="537">
        <v>0.04</v>
      </c>
      <c r="Q3859" s="101">
        <f>IF(E3859&lt;=$Q$1,$S$5,#REF!)</f>
        <v>2015</v>
      </c>
    </row>
    <row r="3860" spans="1:17" ht="12.75" customHeight="1">
      <c r="A3860" s="535" t="s">
        <v>355</v>
      </c>
      <c r="B3860" s="536" t="s">
        <v>739</v>
      </c>
      <c r="C3860" s="536"/>
      <c r="D3860" s="535" t="s">
        <v>740</v>
      </c>
      <c r="E3860" s="536">
        <v>201508</v>
      </c>
      <c r="F3860" s="537">
        <v>-881.18</v>
      </c>
      <c r="G3860" s="546"/>
      <c r="H3860" s="538">
        <v>3.1250000000000002E-3</v>
      </c>
      <c r="I3860" s="537">
        <v>0</v>
      </c>
      <c r="J3860" s="537">
        <v>-33.04</v>
      </c>
      <c r="Q3860" s="101">
        <f>IF(E3860&lt;=$Q$1,$S$5,#REF!)</f>
        <v>2015</v>
      </c>
    </row>
    <row r="3861" spans="1:17" ht="12.75" customHeight="1">
      <c r="A3861" s="535" t="s">
        <v>355</v>
      </c>
      <c r="B3861" s="536" t="s">
        <v>948</v>
      </c>
      <c r="C3861" s="536"/>
      <c r="D3861" s="535" t="s">
        <v>949</v>
      </c>
      <c r="E3861" s="536">
        <v>201508</v>
      </c>
      <c r="F3861" s="537">
        <v>52816.6</v>
      </c>
      <c r="G3861" s="546"/>
      <c r="H3861" s="538">
        <v>3.1250000000000002E-3</v>
      </c>
      <c r="I3861" s="537">
        <v>0</v>
      </c>
      <c r="J3861" s="537">
        <v>1980.62</v>
      </c>
      <c r="Q3861" s="101">
        <f>IF(E3861&lt;=$Q$1,$S$5,#REF!)</f>
        <v>2015</v>
      </c>
    </row>
    <row r="3862" spans="1:17" ht="12.75" customHeight="1">
      <c r="A3862" s="535" t="s">
        <v>355</v>
      </c>
      <c r="B3862" s="536" t="s">
        <v>521</v>
      </c>
      <c r="C3862" s="536"/>
      <c r="D3862" s="535" t="s">
        <v>522</v>
      </c>
      <c r="E3862" s="536">
        <v>201508</v>
      </c>
      <c r="F3862" s="537">
        <v>0.09</v>
      </c>
      <c r="G3862" s="546"/>
      <c r="H3862" s="538">
        <v>3.1250000000000002E-3</v>
      </c>
      <c r="I3862" s="537">
        <v>0</v>
      </c>
      <c r="J3862" s="537">
        <v>0</v>
      </c>
      <c r="Q3862" s="101">
        <f>IF(E3862&lt;=$Q$1,$S$5,#REF!)</f>
        <v>2015</v>
      </c>
    </row>
    <row r="3863" spans="1:17" ht="12.75" customHeight="1">
      <c r="A3863" s="535" t="s">
        <v>355</v>
      </c>
      <c r="B3863" s="536" t="s">
        <v>572</v>
      </c>
      <c r="C3863" s="536"/>
      <c r="D3863" s="535" t="s">
        <v>573</v>
      </c>
      <c r="E3863" s="536">
        <v>201508</v>
      </c>
      <c r="F3863" s="537">
        <v>-174.59</v>
      </c>
      <c r="G3863" s="546"/>
      <c r="H3863" s="538">
        <v>3.1250000000000002E-3</v>
      </c>
      <c r="I3863" s="537">
        <v>0</v>
      </c>
      <c r="J3863" s="537">
        <v>-6.55</v>
      </c>
      <c r="Q3863" s="101">
        <f>IF(E3863&lt;=$Q$1,$S$5,#REF!)</f>
        <v>2015</v>
      </c>
    </row>
    <row r="3864" spans="1:17" ht="12.75" customHeight="1">
      <c r="A3864" s="535" t="s">
        <v>355</v>
      </c>
      <c r="B3864" s="536" t="s">
        <v>702</v>
      </c>
      <c r="C3864" s="536"/>
      <c r="D3864" s="535" t="s">
        <v>703</v>
      </c>
      <c r="E3864" s="536">
        <v>201508</v>
      </c>
      <c r="F3864" s="537">
        <v>-3.85</v>
      </c>
      <c r="G3864" s="546"/>
      <c r="H3864" s="538">
        <v>3.1250000000000002E-3</v>
      </c>
      <c r="I3864" s="537">
        <v>0</v>
      </c>
      <c r="J3864" s="537">
        <v>-0.14000000000000001</v>
      </c>
      <c r="Q3864" s="101">
        <f>IF(E3864&lt;=$Q$1,$S$5,#REF!)</f>
        <v>2015</v>
      </c>
    </row>
    <row r="3865" spans="1:17" ht="12.75" customHeight="1">
      <c r="A3865" s="535" t="s">
        <v>355</v>
      </c>
      <c r="B3865" s="536" t="s">
        <v>523</v>
      </c>
      <c r="C3865" s="536"/>
      <c r="D3865" s="535" t="s">
        <v>524</v>
      </c>
      <c r="E3865" s="536">
        <v>201508</v>
      </c>
      <c r="F3865" s="537">
        <v>1.46</v>
      </c>
      <c r="G3865" s="546"/>
      <c r="H3865" s="538">
        <v>3.1250000000000002E-3</v>
      </c>
      <c r="I3865" s="537">
        <v>0</v>
      </c>
      <c r="J3865" s="537">
        <v>0.05</v>
      </c>
      <c r="Q3865" s="101">
        <f>IF(E3865&lt;=$Q$1,$S$5,#REF!)</f>
        <v>2015</v>
      </c>
    </row>
    <row r="3866" spans="1:17" ht="12.75" customHeight="1">
      <c r="A3866" s="535" t="s">
        <v>355</v>
      </c>
      <c r="B3866" s="536" t="s">
        <v>525</v>
      </c>
      <c r="C3866" s="536"/>
      <c r="D3866" s="535" t="s">
        <v>526</v>
      </c>
      <c r="E3866" s="536">
        <v>201508</v>
      </c>
      <c r="F3866" s="537">
        <v>1.1399999999999999</v>
      </c>
      <c r="G3866" s="546"/>
      <c r="H3866" s="538">
        <v>3.1250000000000002E-3</v>
      </c>
      <c r="I3866" s="537">
        <v>0</v>
      </c>
      <c r="J3866" s="537">
        <v>0.04</v>
      </c>
      <c r="Q3866" s="101">
        <f>IF(E3866&lt;=$Q$1,$S$5,#REF!)</f>
        <v>2015</v>
      </c>
    </row>
    <row r="3867" spans="1:17" ht="12.75" customHeight="1">
      <c r="A3867" s="535" t="s">
        <v>355</v>
      </c>
      <c r="B3867" s="536" t="s">
        <v>483</v>
      </c>
      <c r="C3867" s="536"/>
      <c r="D3867" s="535" t="s">
        <v>484</v>
      </c>
      <c r="E3867" s="536">
        <v>201508</v>
      </c>
      <c r="F3867" s="537">
        <v>-0.01</v>
      </c>
      <c r="G3867" s="546"/>
      <c r="H3867" s="538">
        <v>3.1250000000000002E-3</v>
      </c>
      <c r="I3867" s="537">
        <v>0</v>
      </c>
      <c r="J3867" s="537">
        <v>0</v>
      </c>
      <c r="Q3867" s="101">
        <f>IF(E3867&lt;=$Q$1,$S$5,#REF!)</f>
        <v>2015</v>
      </c>
    </row>
    <row r="3868" spans="1:17" ht="12.75" customHeight="1">
      <c r="A3868" s="535" t="s">
        <v>355</v>
      </c>
      <c r="B3868" s="536" t="s">
        <v>459</v>
      </c>
      <c r="C3868" s="536"/>
      <c r="D3868" s="535" t="s">
        <v>460</v>
      </c>
      <c r="E3868" s="536">
        <v>201508</v>
      </c>
      <c r="F3868" s="537">
        <v>-0.01</v>
      </c>
      <c r="G3868" s="546"/>
      <c r="H3868" s="538">
        <v>3.1250000000000002E-3</v>
      </c>
      <c r="I3868" s="537">
        <v>0</v>
      </c>
      <c r="J3868" s="537">
        <v>0</v>
      </c>
      <c r="Q3868" s="101">
        <f>IF(E3868&lt;=$Q$1,$S$5,#REF!)</f>
        <v>2015</v>
      </c>
    </row>
    <row r="3869" spans="1:17" s="530" customFormat="1" ht="12.75" customHeight="1">
      <c r="A3869" s="535" t="s">
        <v>355</v>
      </c>
      <c r="B3869" s="536" t="s">
        <v>527</v>
      </c>
      <c r="C3869" s="536"/>
      <c r="D3869" s="535" t="s">
        <v>574</v>
      </c>
      <c r="E3869" s="536">
        <v>201508</v>
      </c>
      <c r="F3869" s="537">
        <v>0.4</v>
      </c>
      <c r="G3869" s="546"/>
      <c r="H3869" s="538">
        <v>3.1250000000000002E-3</v>
      </c>
      <c r="I3869" s="537">
        <v>0</v>
      </c>
      <c r="J3869" s="537">
        <v>0.02</v>
      </c>
    </row>
    <row r="3870" spans="1:17" s="530" customFormat="1" ht="12.75" customHeight="1">
      <c r="A3870" s="535" t="s">
        <v>355</v>
      </c>
      <c r="B3870" s="536" t="s">
        <v>530</v>
      </c>
      <c r="C3870" s="536"/>
      <c r="D3870" s="535" t="s">
        <v>531</v>
      </c>
      <c r="E3870" s="536">
        <v>201508</v>
      </c>
      <c r="F3870" s="537">
        <v>0.73</v>
      </c>
      <c r="G3870" s="546"/>
      <c r="H3870" s="538">
        <v>3.1250000000000002E-3</v>
      </c>
      <c r="I3870" s="537">
        <v>0</v>
      </c>
      <c r="J3870" s="537">
        <v>0.03</v>
      </c>
    </row>
    <row r="3871" spans="1:17" s="530" customFormat="1" ht="12.75" customHeight="1">
      <c r="A3871" s="535" t="s">
        <v>355</v>
      </c>
      <c r="B3871" s="536" t="s">
        <v>950</v>
      </c>
      <c r="C3871" s="536"/>
      <c r="D3871" s="535" t="s">
        <v>951</v>
      </c>
      <c r="E3871" s="536">
        <v>201508</v>
      </c>
      <c r="F3871" s="537">
        <v>-1.47</v>
      </c>
      <c r="G3871" s="546"/>
      <c r="H3871" s="538">
        <v>3.1250000000000002E-3</v>
      </c>
      <c r="I3871" s="537">
        <v>0</v>
      </c>
      <c r="J3871" s="537">
        <v>-0.06</v>
      </c>
    </row>
    <row r="3872" spans="1:17" s="530" customFormat="1" ht="12.75" customHeight="1">
      <c r="A3872" s="535" t="s">
        <v>355</v>
      </c>
      <c r="B3872" s="536" t="s">
        <v>532</v>
      </c>
      <c r="C3872" s="536"/>
      <c r="D3872" s="535" t="s">
        <v>533</v>
      </c>
      <c r="E3872" s="536">
        <v>201508</v>
      </c>
      <c r="F3872" s="537">
        <v>0.37</v>
      </c>
      <c r="G3872" s="546"/>
      <c r="H3872" s="538">
        <v>3.1250000000000002E-3</v>
      </c>
      <c r="I3872" s="537">
        <v>0</v>
      </c>
      <c r="J3872" s="537">
        <v>0.01</v>
      </c>
    </row>
    <row r="3873" spans="1:10" s="530" customFormat="1" ht="12.75" customHeight="1">
      <c r="A3873" s="535" t="s">
        <v>355</v>
      </c>
      <c r="B3873" s="536" t="s">
        <v>534</v>
      </c>
      <c r="C3873" s="536"/>
      <c r="D3873" s="535" t="s">
        <v>535</v>
      </c>
      <c r="E3873" s="536">
        <v>201508</v>
      </c>
      <c r="F3873" s="537">
        <v>5.6</v>
      </c>
      <c r="G3873" s="546"/>
      <c r="H3873" s="538">
        <v>3.1250000000000002E-3</v>
      </c>
      <c r="I3873" s="537">
        <v>0</v>
      </c>
      <c r="J3873" s="537">
        <v>0.21</v>
      </c>
    </row>
    <row r="3874" spans="1:10" s="530" customFormat="1" ht="12.75" customHeight="1">
      <c r="A3874" s="535" t="s">
        <v>355</v>
      </c>
      <c r="B3874" s="536" t="s">
        <v>536</v>
      </c>
      <c r="C3874" s="536"/>
      <c r="D3874" s="535" t="s">
        <v>537</v>
      </c>
      <c r="E3874" s="536">
        <v>201508</v>
      </c>
      <c r="F3874" s="537">
        <v>6.32</v>
      </c>
      <c r="G3874" s="546"/>
      <c r="H3874" s="538">
        <v>3.1250000000000002E-3</v>
      </c>
      <c r="I3874" s="537">
        <v>0</v>
      </c>
      <c r="J3874" s="537">
        <v>0.24</v>
      </c>
    </row>
    <row r="3875" spans="1:10" s="530" customFormat="1" ht="12.75" customHeight="1">
      <c r="A3875" s="535" t="s">
        <v>355</v>
      </c>
      <c r="B3875" s="536" t="s">
        <v>538</v>
      </c>
      <c r="C3875" s="536"/>
      <c r="D3875" s="535" t="s">
        <v>539</v>
      </c>
      <c r="E3875" s="536">
        <v>201508</v>
      </c>
      <c r="F3875" s="537">
        <v>-0.04</v>
      </c>
      <c r="G3875" s="546"/>
      <c r="H3875" s="538">
        <v>3.1250000000000002E-3</v>
      </c>
      <c r="I3875" s="537">
        <v>0</v>
      </c>
      <c r="J3875" s="537">
        <v>0</v>
      </c>
    </row>
    <row r="3876" spans="1:10" s="530" customFormat="1" ht="12.75" customHeight="1">
      <c r="A3876" s="535" t="s">
        <v>355</v>
      </c>
      <c r="B3876" s="536" t="s">
        <v>540</v>
      </c>
      <c r="C3876" s="536"/>
      <c r="D3876" s="535" t="s">
        <v>541</v>
      </c>
      <c r="E3876" s="536">
        <v>201508</v>
      </c>
      <c r="F3876" s="537">
        <v>0.28999999999999998</v>
      </c>
      <c r="G3876" s="546"/>
      <c r="H3876" s="538">
        <v>3.1250000000000002E-3</v>
      </c>
      <c r="I3876" s="537">
        <v>0</v>
      </c>
      <c r="J3876" s="537">
        <v>0.01</v>
      </c>
    </row>
    <row r="3877" spans="1:10" s="530" customFormat="1" ht="12.75" customHeight="1">
      <c r="A3877" s="535" t="s">
        <v>355</v>
      </c>
      <c r="B3877" s="536" t="s">
        <v>952</v>
      </c>
      <c r="C3877" s="536"/>
      <c r="D3877" s="535" t="s">
        <v>953</v>
      </c>
      <c r="E3877" s="536">
        <v>201508</v>
      </c>
      <c r="F3877" s="537">
        <v>-3.71</v>
      </c>
      <c r="G3877" s="546"/>
      <c r="H3877" s="538">
        <v>3.1250000000000002E-3</v>
      </c>
      <c r="I3877" s="537">
        <v>0</v>
      </c>
      <c r="J3877" s="537">
        <v>-0.14000000000000001</v>
      </c>
    </row>
    <row r="3878" spans="1:10" s="530" customFormat="1" ht="12.75" customHeight="1">
      <c r="A3878" s="535" t="s">
        <v>355</v>
      </c>
      <c r="B3878" s="536" t="s">
        <v>542</v>
      </c>
      <c r="C3878" s="536"/>
      <c r="D3878" s="535" t="s">
        <v>543</v>
      </c>
      <c r="E3878" s="536">
        <v>201508</v>
      </c>
      <c r="F3878" s="537">
        <v>1.1299999999999999</v>
      </c>
      <c r="G3878" s="546"/>
      <c r="H3878" s="538">
        <v>3.1250000000000002E-3</v>
      </c>
      <c r="I3878" s="537">
        <v>0</v>
      </c>
      <c r="J3878" s="537">
        <v>0.04</v>
      </c>
    </row>
    <row r="3879" spans="1:10" s="530" customFormat="1" ht="12.75" customHeight="1">
      <c r="A3879" s="535" t="s">
        <v>355</v>
      </c>
      <c r="B3879" s="536" t="s">
        <v>544</v>
      </c>
      <c r="C3879" s="536"/>
      <c r="D3879" s="535" t="s">
        <v>545</v>
      </c>
      <c r="E3879" s="536">
        <v>201508</v>
      </c>
      <c r="F3879" s="537">
        <v>-2.06</v>
      </c>
      <c r="G3879" s="546"/>
      <c r="H3879" s="538">
        <v>3.1250000000000002E-3</v>
      </c>
      <c r="I3879" s="537">
        <v>0</v>
      </c>
      <c r="J3879" s="537">
        <v>-0.08</v>
      </c>
    </row>
    <row r="3880" spans="1:10" s="530" customFormat="1" ht="12.75" customHeight="1">
      <c r="A3880" s="535" t="s">
        <v>355</v>
      </c>
      <c r="B3880" s="536" t="s">
        <v>546</v>
      </c>
      <c r="C3880" s="536"/>
      <c r="D3880" s="535" t="s">
        <v>547</v>
      </c>
      <c r="E3880" s="536">
        <v>201508</v>
      </c>
      <c r="F3880" s="537">
        <v>4.1100000000000003</v>
      </c>
      <c r="G3880" s="546"/>
      <c r="H3880" s="538">
        <v>3.1250000000000002E-3</v>
      </c>
      <c r="I3880" s="537">
        <v>0</v>
      </c>
      <c r="J3880" s="537">
        <v>0.15</v>
      </c>
    </row>
    <row r="3881" spans="1:10" s="530" customFormat="1" ht="12.75" customHeight="1">
      <c r="A3881" s="535" t="s">
        <v>355</v>
      </c>
      <c r="B3881" s="536" t="s">
        <v>548</v>
      </c>
      <c r="C3881" s="536"/>
      <c r="D3881" s="535" t="s">
        <v>814</v>
      </c>
      <c r="E3881" s="536">
        <v>201508</v>
      </c>
      <c r="F3881" s="537">
        <v>0.28999999999999998</v>
      </c>
      <c r="G3881" s="546"/>
      <c r="H3881" s="538">
        <v>3.1250000000000002E-3</v>
      </c>
      <c r="I3881" s="537">
        <v>0</v>
      </c>
      <c r="J3881" s="537">
        <v>0.01</v>
      </c>
    </row>
    <row r="3882" spans="1:10" s="530" customFormat="1" ht="12.75" customHeight="1">
      <c r="A3882" s="535" t="s">
        <v>355</v>
      </c>
      <c r="B3882" s="536" t="s">
        <v>954</v>
      </c>
      <c r="C3882" s="536"/>
      <c r="D3882" s="535" t="s">
        <v>955</v>
      </c>
      <c r="E3882" s="536">
        <v>201508</v>
      </c>
      <c r="F3882" s="537">
        <v>1333.57</v>
      </c>
      <c r="G3882" s="546"/>
      <c r="H3882" s="538">
        <v>3.1250000000000002E-3</v>
      </c>
      <c r="I3882" s="537">
        <v>0</v>
      </c>
      <c r="J3882" s="537">
        <v>50.01</v>
      </c>
    </row>
    <row r="3883" spans="1:10" s="530" customFormat="1" ht="12.75" customHeight="1">
      <c r="A3883" s="535" t="s">
        <v>355</v>
      </c>
      <c r="B3883" s="536" t="s">
        <v>552</v>
      </c>
      <c r="C3883" s="536"/>
      <c r="D3883" s="535" t="s">
        <v>553</v>
      </c>
      <c r="E3883" s="536">
        <v>201508</v>
      </c>
      <c r="F3883" s="537">
        <v>0.19</v>
      </c>
      <c r="G3883" s="546"/>
      <c r="H3883" s="538">
        <v>3.1250000000000002E-3</v>
      </c>
      <c r="I3883" s="537">
        <v>0</v>
      </c>
      <c r="J3883" s="537">
        <v>0.01</v>
      </c>
    </row>
    <row r="3884" spans="1:10" s="530" customFormat="1" ht="12.75" customHeight="1">
      <c r="A3884" s="535" t="s">
        <v>355</v>
      </c>
      <c r="B3884" s="536" t="s">
        <v>554</v>
      </c>
      <c r="C3884" s="536"/>
      <c r="D3884" s="535" t="s">
        <v>555</v>
      </c>
      <c r="E3884" s="536">
        <v>201508</v>
      </c>
      <c r="F3884" s="537">
        <v>-1.32</v>
      </c>
      <c r="G3884" s="546"/>
      <c r="H3884" s="538">
        <v>3.1250000000000002E-3</v>
      </c>
      <c r="I3884" s="537">
        <v>0</v>
      </c>
      <c r="J3884" s="537">
        <v>-0.05</v>
      </c>
    </row>
    <row r="3885" spans="1:10" s="530" customFormat="1" ht="12.75" customHeight="1">
      <c r="A3885" s="535" t="s">
        <v>355</v>
      </c>
      <c r="B3885" s="536" t="s">
        <v>556</v>
      </c>
      <c r="C3885" s="536"/>
      <c r="D3885" s="535" t="s">
        <v>557</v>
      </c>
      <c r="E3885" s="536">
        <v>201508</v>
      </c>
      <c r="F3885" s="537">
        <v>0.65</v>
      </c>
      <c r="G3885" s="546"/>
      <c r="H3885" s="538">
        <v>3.1250000000000002E-3</v>
      </c>
      <c r="I3885" s="537">
        <v>0</v>
      </c>
      <c r="J3885" s="537">
        <v>0.02</v>
      </c>
    </row>
    <row r="3886" spans="1:10" s="530" customFormat="1" ht="12.75" customHeight="1">
      <c r="A3886" s="535" t="s">
        <v>355</v>
      </c>
      <c r="B3886" s="536" t="s">
        <v>741</v>
      </c>
      <c r="C3886" s="536"/>
      <c r="D3886" s="535" t="s">
        <v>742</v>
      </c>
      <c r="E3886" s="536">
        <v>201508</v>
      </c>
      <c r="F3886" s="537">
        <v>-676.54</v>
      </c>
      <c r="G3886" s="546"/>
      <c r="H3886" s="538">
        <v>3.1250000000000002E-3</v>
      </c>
      <c r="I3886" s="537">
        <v>0</v>
      </c>
      <c r="J3886" s="537">
        <v>-25.37</v>
      </c>
    </row>
    <row r="3887" spans="1:10" s="530" customFormat="1" ht="12.75" customHeight="1">
      <c r="A3887" s="535" t="s">
        <v>355</v>
      </c>
      <c r="B3887" s="536" t="s">
        <v>704</v>
      </c>
      <c r="C3887" s="536"/>
      <c r="D3887" s="535" t="s">
        <v>705</v>
      </c>
      <c r="E3887" s="536">
        <v>201508</v>
      </c>
      <c r="F3887" s="537">
        <v>-509.8</v>
      </c>
      <c r="G3887" s="546"/>
      <c r="H3887" s="538">
        <v>3.1250000000000002E-3</v>
      </c>
      <c r="I3887" s="537">
        <v>0</v>
      </c>
      <c r="J3887" s="537">
        <v>-19.12</v>
      </c>
    </row>
    <row r="3888" spans="1:10" s="530" customFormat="1" ht="12.75" customHeight="1">
      <c r="A3888" s="535" t="s">
        <v>355</v>
      </c>
      <c r="B3888" s="536" t="s">
        <v>743</v>
      </c>
      <c r="C3888" s="536"/>
      <c r="D3888" s="535" t="s">
        <v>744</v>
      </c>
      <c r="E3888" s="536">
        <v>201508</v>
      </c>
      <c r="F3888" s="537">
        <v>-256.64</v>
      </c>
      <c r="G3888" s="546"/>
      <c r="H3888" s="538">
        <v>3.1250000000000002E-3</v>
      </c>
      <c r="I3888" s="537">
        <v>0</v>
      </c>
      <c r="J3888" s="537">
        <v>-9.6199999999999992</v>
      </c>
    </row>
    <row r="3889" spans="1:10" s="530" customFormat="1" ht="12.75" customHeight="1">
      <c r="A3889" s="535" t="s">
        <v>355</v>
      </c>
      <c r="B3889" s="536" t="s">
        <v>486</v>
      </c>
      <c r="C3889" s="536"/>
      <c r="D3889" s="535" t="s">
        <v>487</v>
      </c>
      <c r="E3889" s="536">
        <v>201508</v>
      </c>
      <c r="F3889" s="537">
        <v>-0.19</v>
      </c>
      <c r="G3889" s="546"/>
      <c r="H3889" s="538">
        <v>3.1250000000000002E-3</v>
      </c>
      <c r="I3889" s="537">
        <v>0</v>
      </c>
      <c r="J3889" s="537">
        <v>-0.01</v>
      </c>
    </row>
    <row r="3890" spans="1:10" s="530" customFormat="1" ht="12.75" customHeight="1">
      <c r="A3890" s="535" t="s">
        <v>355</v>
      </c>
      <c r="B3890" s="536" t="s">
        <v>956</v>
      </c>
      <c r="C3890" s="536"/>
      <c r="D3890" s="535" t="s">
        <v>957</v>
      </c>
      <c r="E3890" s="536">
        <v>201508</v>
      </c>
      <c r="F3890" s="537">
        <v>7634.58</v>
      </c>
      <c r="G3890" s="546"/>
      <c r="H3890" s="538">
        <v>3.1250000000000002E-3</v>
      </c>
      <c r="I3890" s="537">
        <v>0</v>
      </c>
      <c r="J3890" s="537">
        <v>286.3</v>
      </c>
    </row>
    <row r="3891" spans="1:10" s="530" customFormat="1" ht="12.75" customHeight="1">
      <c r="A3891" s="535" t="s">
        <v>355</v>
      </c>
      <c r="B3891" s="536" t="s">
        <v>461</v>
      </c>
      <c r="C3891" s="536"/>
      <c r="D3891" s="535" t="s">
        <v>462</v>
      </c>
      <c r="E3891" s="536">
        <v>201508</v>
      </c>
      <c r="F3891" s="537">
        <v>-0.03</v>
      </c>
      <c r="G3891" s="546"/>
      <c r="H3891" s="538">
        <v>3.1250000000000002E-3</v>
      </c>
      <c r="I3891" s="537">
        <v>0</v>
      </c>
      <c r="J3891" s="537">
        <v>0</v>
      </c>
    </row>
    <row r="3892" spans="1:10" s="530" customFormat="1" ht="12.75" customHeight="1">
      <c r="A3892" s="535" t="s">
        <v>355</v>
      </c>
      <c r="B3892" s="536" t="s">
        <v>490</v>
      </c>
      <c r="C3892" s="536"/>
      <c r="D3892" s="535" t="s">
        <v>491</v>
      </c>
      <c r="E3892" s="536">
        <v>201508</v>
      </c>
      <c r="F3892" s="537">
        <v>-7.0000000000000007E-2</v>
      </c>
      <c r="G3892" s="546"/>
      <c r="H3892" s="538">
        <v>3.1250000000000002E-3</v>
      </c>
      <c r="I3892" s="537">
        <v>0</v>
      </c>
      <c r="J3892" s="537">
        <v>0</v>
      </c>
    </row>
    <row r="3893" spans="1:10" s="530" customFormat="1" ht="12.75" customHeight="1">
      <c r="A3893" s="535" t="s">
        <v>355</v>
      </c>
      <c r="B3893" s="536" t="s">
        <v>903</v>
      </c>
      <c r="C3893" s="536"/>
      <c r="D3893" s="535" t="s">
        <v>904</v>
      </c>
      <c r="E3893" s="536">
        <v>201508</v>
      </c>
      <c r="F3893" s="537">
        <v>-13.27</v>
      </c>
      <c r="G3893" s="546"/>
      <c r="H3893" s="538">
        <v>3.1250000000000002E-3</v>
      </c>
      <c r="I3893" s="537">
        <v>0</v>
      </c>
      <c r="J3893" s="537">
        <v>-0.5</v>
      </c>
    </row>
    <row r="3894" spans="1:10" s="530" customFormat="1" ht="12.75" customHeight="1">
      <c r="A3894" s="535" t="s">
        <v>355</v>
      </c>
      <c r="B3894" s="536" t="s">
        <v>958</v>
      </c>
      <c r="C3894" s="536"/>
      <c r="D3894" s="535" t="s">
        <v>959</v>
      </c>
      <c r="E3894" s="536">
        <v>201508</v>
      </c>
      <c r="F3894" s="537">
        <v>-4.95</v>
      </c>
      <c r="G3894" s="546"/>
      <c r="H3894" s="538">
        <v>3.1250000000000002E-3</v>
      </c>
      <c r="I3894" s="537">
        <v>0</v>
      </c>
      <c r="J3894" s="537">
        <v>-0.19</v>
      </c>
    </row>
    <row r="3895" spans="1:10" s="530" customFormat="1" ht="12.75" customHeight="1">
      <c r="A3895" s="535" t="s">
        <v>355</v>
      </c>
      <c r="B3895" s="536" t="s">
        <v>960</v>
      </c>
      <c r="C3895" s="536"/>
      <c r="D3895" s="535" t="s">
        <v>961</v>
      </c>
      <c r="E3895" s="536">
        <v>201508</v>
      </c>
      <c r="F3895" s="537">
        <v>-11.57</v>
      </c>
      <c r="G3895" s="546"/>
      <c r="H3895" s="538">
        <v>3.1250000000000002E-3</v>
      </c>
      <c r="I3895" s="537">
        <v>0</v>
      </c>
      <c r="J3895" s="537">
        <v>-0.43</v>
      </c>
    </row>
    <row r="3896" spans="1:10" s="530" customFormat="1" ht="12.75" customHeight="1">
      <c r="A3896" s="535" t="s">
        <v>355</v>
      </c>
      <c r="B3896" s="536" t="s">
        <v>747</v>
      </c>
      <c r="C3896" s="536"/>
      <c r="D3896" s="535" t="s">
        <v>748</v>
      </c>
      <c r="E3896" s="536">
        <v>201508</v>
      </c>
      <c r="F3896" s="537">
        <v>-2130.1</v>
      </c>
      <c r="G3896" s="546"/>
      <c r="H3896" s="538">
        <v>3.1250000000000002E-3</v>
      </c>
      <c r="I3896" s="537">
        <v>0</v>
      </c>
      <c r="J3896" s="537">
        <v>-79.88</v>
      </c>
    </row>
    <row r="3897" spans="1:10" s="530" customFormat="1" ht="12.75" customHeight="1">
      <c r="A3897" s="535" t="s">
        <v>355</v>
      </c>
      <c r="B3897" s="536" t="s">
        <v>962</v>
      </c>
      <c r="C3897" s="536"/>
      <c r="D3897" s="535" t="s">
        <v>963</v>
      </c>
      <c r="E3897" s="536">
        <v>201508</v>
      </c>
      <c r="F3897" s="537">
        <v>162826.70000000001</v>
      </c>
      <c r="G3897" s="546"/>
      <c r="H3897" s="538">
        <v>3.1250000000000002E-3</v>
      </c>
      <c r="I3897" s="537">
        <v>0</v>
      </c>
      <c r="J3897" s="537">
        <v>6106</v>
      </c>
    </row>
    <row r="3898" spans="1:10" s="530" customFormat="1" ht="12.75" customHeight="1">
      <c r="A3898" s="535" t="s">
        <v>355</v>
      </c>
      <c r="B3898" s="536" t="s">
        <v>964</v>
      </c>
      <c r="C3898" s="536"/>
      <c r="D3898" s="535" t="s">
        <v>965</v>
      </c>
      <c r="E3898" s="536">
        <v>201508</v>
      </c>
      <c r="F3898" s="537">
        <v>241810.49</v>
      </c>
      <c r="G3898" s="546"/>
      <c r="H3898" s="538">
        <v>3.1250000000000002E-3</v>
      </c>
      <c r="I3898" s="537">
        <v>0</v>
      </c>
      <c r="J3898" s="537">
        <v>9067.89</v>
      </c>
    </row>
    <row r="3899" spans="1:10" s="530" customFormat="1" ht="12.75" customHeight="1">
      <c r="A3899" s="535" t="s">
        <v>355</v>
      </c>
      <c r="B3899" s="536" t="s">
        <v>966</v>
      </c>
      <c r="C3899" s="536"/>
      <c r="D3899" s="535" t="s">
        <v>967</v>
      </c>
      <c r="E3899" s="536">
        <v>201508</v>
      </c>
      <c r="F3899" s="537">
        <v>-0.47</v>
      </c>
      <c r="G3899" s="546"/>
      <c r="H3899" s="538">
        <v>3.1250000000000002E-3</v>
      </c>
      <c r="I3899" s="537">
        <v>0</v>
      </c>
      <c r="J3899" s="537">
        <v>-0.02</v>
      </c>
    </row>
    <row r="3900" spans="1:10" s="530" customFormat="1" ht="12.75" customHeight="1">
      <c r="A3900" s="535" t="s">
        <v>355</v>
      </c>
      <c r="B3900" s="536" t="s">
        <v>825</v>
      </c>
      <c r="C3900" s="536"/>
      <c r="D3900" s="535" t="s">
        <v>826</v>
      </c>
      <c r="E3900" s="536">
        <v>201508</v>
      </c>
      <c r="F3900" s="537">
        <v>-649.19000000000005</v>
      </c>
      <c r="G3900" s="546"/>
      <c r="H3900" s="538">
        <v>3.1250000000000002E-3</v>
      </c>
      <c r="I3900" s="537">
        <v>0</v>
      </c>
      <c r="J3900" s="537">
        <v>-24.34</v>
      </c>
    </row>
    <row r="3901" spans="1:10" s="530" customFormat="1" ht="12.75" customHeight="1">
      <c r="A3901" s="535" t="s">
        <v>355</v>
      </c>
      <c r="B3901" s="536" t="s">
        <v>968</v>
      </c>
      <c r="C3901" s="536"/>
      <c r="D3901" s="535" t="s">
        <v>969</v>
      </c>
      <c r="E3901" s="536">
        <v>201508</v>
      </c>
      <c r="F3901" s="537">
        <v>421507.81</v>
      </c>
      <c r="G3901" s="546"/>
      <c r="H3901" s="538">
        <v>3.1250000000000002E-3</v>
      </c>
      <c r="I3901" s="537">
        <v>0</v>
      </c>
      <c r="J3901" s="537">
        <v>15806.54</v>
      </c>
    </row>
    <row r="3902" spans="1:10" s="530" customFormat="1" ht="12.75" customHeight="1">
      <c r="A3902" s="535" t="s">
        <v>355</v>
      </c>
      <c r="B3902" s="536" t="s">
        <v>970</v>
      </c>
      <c r="C3902" s="536"/>
      <c r="D3902" s="535" t="s">
        <v>971</v>
      </c>
      <c r="E3902" s="536">
        <v>201508</v>
      </c>
      <c r="F3902" s="537">
        <v>187661.53</v>
      </c>
      <c r="G3902" s="546"/>
      <c r="H3902" s="538">
        <v>3.1250000000000002E-3</v>
      </c>
      <c r="I3902" s="537">
        <v>0</v>
      </c>
      <c r="J3902" s="537">
        <v>7037.31</v>
      </c>
    </row>
    <row r="3903" spans="1:10" s="530" customFormat="1" ht="12.75" customHeight="1">
      <c r="A3903" s="535" t="s">
        <v>355</v>
      </c>
      <c r="B3903" s="536" t="s">
        <v>972</v>
      </c>
      <c r="C3903" s="536"/>
      <c r="D3903" s="535" t="s">
        <v>973</v>
      </c>
      <c r="E3903" s="536">
        <v>201508</v>
      </c>
      <c r="F3903" s="537">
        <v>196818.77</v>
      </c>
      <c r="G3903" s="546"/>
      <c r="H3903" s="538">
        <v>3.1250000000000002E-3</v>
      </c>
      <c r="I3903" s="537">
        <v>0</v>
      </c>
      <c r="J3903" s="537">
        <v>7380.7</v>
      </c>
    </row>
    <row r="3904" spans="1:10" s="530" customFormat="1" ht="12.75" customHeight="1">
      <c r="A3904" s="535" t="s">
        <v>355</v>
      </c>
      <c r="B3904" s="536" t="s">
        <v>974</v>
      </c>
      <c r="C3904" s="536"/>
      <c r="D3904" s="535" t="s">
        <v>975</v>
      </c>
      <c r="E3904" s="536">
        <v>201508</v>
      </c>
      <c r="F3904" s="537">
        <v>0.34</v>
      </c>
      <c r="G3904" s="546"/>
      <c r="H3904" s="538">
        <v>3.1250000000000002E-3</v>
      </c>
      <c r="I3904" s="537">
        <v>0</v>
      </c>
      <c r="J3904" s="537">
        <v>0.01</v>
      </c>
    </row>
    <row r="3905" spans="1:17" s="530" customFormat="1" ht="12.75" customHeight="1">
      <c r="A3905" s="535" t="s">
        <v>355</v>
      </c>
      <c r="B3905" s="536" t="s">
        <v>976</v>
      </c>
      <c r="C3905" s="536"/>
      <c r="D3905" s="535" t="s">
        <v>977</v>
      </c>
      <c r="E3905" s="536">
        <v>201508</v>
      </c>
      <c r="F3905" s="537">
        <v>753.52</v>
      </c>
      <c r="G3905" s="546"/>
      <c r="H3905" s="538">
        <v>3.1250000000000002E-3</v>
      </c>
      <c r="I3905" s="537">
        <v>0</v>
      </c>
      <c r="J3905" s="537">
        <v>28.26</v>
      </c>
    </row>
    <row r="3906" spans="1:17" s="530" customFormat="1" ht="12.75" customHeight="1">
      <c r="A3906" s="535" t="s">
        <v>355</v>
      </c>
      <c r="B3906" s="536" t="s">
        <v>831</v>
      </c>
      <c r="C3906" s="536"/>
      <c r="D3906" s="535" t="s">
        <v>978</v>
      </c>
      <c r="E3906" s="536">
        <v>201508</v>
      </c>
      <c r="F3906" s="537">
        <v>-8119.73</v>
      </c>
      <c r="G3906" s="546"/>
      <c r="H3906" s="538">
        <v>3.1250000000000002E-3</v>
      </c>
      <c r="I3906" s="537">
        <v>0</v>
      </c>
      <c r="J3906" s="537">
        <v>-304.49</v>
      </c>
    </row>
    <row r="3907" spans="1:17" s="530" customFormat="1" ht="12.75" customHeight="1">
      <c r="A3907" s="535" t="s">
        <v>355</v>
      </c>
      <c r="B3907" s="536" t="s">
        <v>833</v>
      </c>
      <c r="C3907" s="536"/>
      <c r="D3907" s="535" t="s">
        <v>834</v>
      </c>
      <c r="E3907" s="536">
        <v>201508</v>
      </c>
      <c r="F3907" s="537">
        <v>-392.35</v>
      </c>
      <c r="G3907" s="546"/>
      <c r="H3907" s="538">
        <v>3.1250000000000002E-3</v>
      </c>
      <c r="I3907" s="537">
        <v>0</v>
      </c>
      <c r="J3907" s="537">
        <v>-14.71</v>
      </c>
    </row>
    <row r="3908" spans="1:17" s="530" customFormat="1" ht="12.75" customHeight="1">
      <c r="A3908" s="535" t="s">
        <v>355</v>
      </c>
      <c r="B3908" s="536" t="s">
        <v>835</v>
      </c>
      <c r="C3908" s="536"/>
      <c r="D3908" s="535" t="s">
        <v>836</v>
      </c>
      <c r="E3908" s="536">
        <v>201508</v>
      </c>
      <c r="F3908" s="537">
        <v>-4236.46</v>
      </c>
      <c r="G3908" s="546"/>
      <c r="H3908" s="538">
        <v>3.1250000000000002E-3</v>
      </c>
      <c r="I3908" s="537">
        <v>0</v>
      </c>
      <c r="J3908" s="537">
        <v>-158.87</v>
      </c>
    </row>
    <row r="3909" spans="1:17" s="530" customFormat="1" ht="12.75" customHeight="1">
      <c r="A3909" s="535" t="s">
        <v>355</v>
      </c>
      <c r="B3909" s="536" t="s">
        <v>837</v>
      </c>
      <c r="C3909" s="536"/>
      <c r="D3909" s="535" t="s">
        <v>838</v>
      </c>
      <c r="E3909" s="536">
        <v>201508</v>
      </c>
      <c r="F3909" s="537">
        <v>-4996.47</v>
      </c>
      <c r="G3909" s="546"/>
      <c r="H3909" s="538">
        <v>3.1250000000000002E-3</v>
      </c>
      <c r="I3909" s="537">
        <v>0</v>
      </c>
      <c r="J3909" s="537">
        <v>-187.37</v>
      </c>
    </row>
    <row r="3910" spans="1:17" ht="12.75" customHeight="1">
      <c r="A3910" s="535" t="s">
        <v>355</v>
      </c>
      <c r="B3910" s="536" t="s">
        <v>839</v>
      </c>
      <c r="C3910" s="536"/>
      <c r="D3910" s="535" t="s">
        <v>840</v>
      </c>
      <c r="E3910" s="536">
        <v>201508</v>
      </c>
      <c r="F3910" s="537">
        <v>-310.04000000000002</v>
      </c>
      <c r="G3910" s="546"/>
      <c r="H3910" s="538">
        <v>3.1250000000000002E-3</v>
      </c>
      <c r="I3910" s="537">
        <v>0</v>
      </c>
      <c r="J3910" s="537">
        <v>-11.63</v>
      </c>
      <c r="Q3910" s="101">
        <f>IF(E3910&lt;=$Q$1,$S$5,#REF!)</f>
        <v>2015</v>
      </c>
    </row>
    <row r="3911" spans="1:17" ht="12.75" customHeight="1">
      <c r="A3911" s="535" t="s">
        <v>355</v>
      </c>
      <c r="B3911" s="536" t="s">
        <v>841</v>
      </c>
      <c r="C3911" s="536"/>
      <c r="D3911" s="535" t="s">
        <v>842</v>
      </c>
      <c r="E3911" s="536">
        <v>201508</v>
      </c>
      <c r="F3911" s="537">
        <v>351.94</v>
      </c>
      <c r="G3911" s="546"/>
      <c r="H3911" s="538">
        <v>3.1250000000000002E-3</v>
      </c>
      <c r="I3911" s="537">
        <v>0</v>
      </c>
      <c r="J3911" s="537">
        <v>13.2</v>
      </c>
      <c r="Q3911" s="101">
        <f>IF(E3911&lt;=$Q$1,$S$5,#REF!)</f>
        <v>2015</v>
      </c>
    </row>
    <row r="3912" spans="1:17" ht="12.75" customHeight="1">
      <c r="A3912" s="535" t="s">
        <v>355</v>
      </c>
      <c r="B3912" s="536" t="s">
        <v>843</v>
      </c>
      <c r="C3912" s="536"/>
      <c r="D3912" s="535" t="s">
        <v>844</v>
      </c>
      <c r="E3912" s="536">
        <v>201508</v>
      </c>
      <c r="F3912" s="537">
        <v>-1879.48</v>
      </c>
      <c r="G3912" s="546"/>
      <c r="H3912" s="538">
        <v>3.1250000000000002E-3</v>
      </c>
      <c r="I3912" s="537">
        <v>0</v>
      </c>
      <c r="J3912" s="537">
        <v>-70.48</v>
      </c>
      <c r="Q3912" s="101">
        <f>IF(E3912&lt;=$Q$1,$S$5,#REF!)</f>
        <v>2015</v>
      </c>
    </row>
    <row r="3913" spans="1:17" ht="12.75" customHeight="1">
      <c r="A3913" s="535" t="s">
        <v>355</v>
      </c>
      <c r="B3913" s="536" t="s">
        <v>845</v>
      </c>
      <c r="C3913" s="536"/>
      <c r="D3913" s="535" t="s">
        <v>846</v>
      </c>
      <c r="E3913" s="536">
        <v>201508</v>
      </c>
      <c r="F3913" s="537">
        <v>45395.24</v>
      </c>
      <c r="G3913" s="546"/>
      <c r="H3913" s="538">
        <v>3.1250000000000002E-3</v>
      </c>
      <c r="I3913" s="537">
        <v>0</v>
      </c>
      <c r="J3913" s="537">
        <v>1702.32</v>
      </c>
      <c r="Q3913" s="101">
        <f>IF(E3913&lt;=$Q$1,$S$5,#REF!)</f>
        <v>2015</v>
      </c>
    </row>
    <row r="3914" spans="1:17" ht="12.75" customHeight="1">
      <c r="A3914" s="535" t="s">
        <v>355</v>
      </c>
      <c r="B3914" s="536" t="s">
        <v>579</v>
      </c>
      <c r="C3914" s="536"/>
      <c r="D3914" s="535" t="s">
        <v>580</v>
      </c>
      <c r="E3914" s="536">
        <v>201508</v>
      </c>
      <c r="F3914" s="537">
        <v>5.63</v>
      </c>
      <c r="G3914" s="546"/>
      <c r="H3914" s="538">
        <v>3.1250000000000002E-3</v>
      </c>
      <c r="I3914" s="537">
        <v>0</v>
      </c>
      <c r="J3914" s="537">
        <v>0.21</v>
      </c>
      <c r="Q3914" s="101">
        <f>IF(E3914&lt;=$Q$1,$S$5,#REF!)</f>
        <v>2015</v>
      </c>
    </row>
    <row r="3915" spans="1:17" ht="12.75" customHeight="1">
      <c r="A3915" s="535" t="s">
        <v>355</v>
      </c>
      <c r="B3915" s="536" t="s">
        <v>786</v>
      </c>
      <c r="C3915" s="536"/>
      <c r="D3915" s="535" t="s">
        <v>787</v>
      </c>
      <c r="E3915" s="536">
        <v>201508</v>
      </c>
      <c r="F3915" s="537">
        <v>-36.83</v>
      </c>
      <c r="G3915" s="546"/>
      <c r="H3915" s="538">
        <v>3.1250000000000002E-3</v>
      </c>
      <c r="I3915" s="537">
        <v>0</v>
      </c>
      <c r="J3915" s="537">
        <v>-1.38</v>
      </c>
      <c r="Q3915" s="101">
        <f>IF(E3915&lt;=$Q$1,$S$5,#REF!)</f>
        <v>2015</v>
      </c>
    </row>
    <row r="3916" spans="1:17" ht="12.75" customHeight="1">
      <c r="A3916" s="535" t="s">
        <v>355</v>
      </c>
      <c r="B3916" s="536" t="s">
        <v>979</v>
      </c>
      <c r="C3916" s="536"/>
      <c r="D3916" s="535" t="s">
        <v>980</v>
      </c>
      <c r="E3916" s="536">
        <v>201508</v>
      </c>
      <c r="F3916" s="537">
        <v>142175.01999999999</v>
      </c>
      <c r="G3916" s="546"/>
      <c r="H3916" s="538">
        <v>3.1250000000000002E-3</v>
      </c>
      <c r="I3916" s="537">
        <v>0</v>
      </c>
      <c r="J3916" s="537">
        <v>5331.56</v>
      </c>
      <c r="Q3916" s="101">
        <f>IF(E3916&lt;=$Q$1,$S$5,#REF!)</f>
        <v>2015</v>
      </c>
    </row>
    <row r="3917" spans="1:17" ht="12.75" customHeight="1">
      <c r="A3917" s="535" t="s">
        <v>355</v>
      </c>
      <c r="B3917" s="536" t="s">
        <v>981</v>
      </c>
      <c r="C3917" s="536"/>
      <c r="D3917" s="535" t="s">
        <v>982</v>
      </c>
      <c r="E3917" s="536">
        <v>201508</v>
      </c>
      <c r="F3917" s="537">
        <v>69467.83</v>
      </c>
      <c r="G3917" s="546"/>
      <c r="H3917" s="538">
        <v>3.1250000000000002E-3</v>
      </c>
      <c r="I3917" s="537">
        <v>0</v>
      </c>
      <c r="J3917" s="537">
        <v>2605.04</v>
      </c>
      <c r="Q3917" s="101">
        <f>IF(E3917&lt;=$Q$1,$S$5,#REF!)</f>
        <v>2015</v>
      </c>
    </row>
    <row r="3918" spans="1:17" ht="12.75" customHeight="1">
      <c r="A3918" s="535" t="s">
        <v>355</v>
      </c>
      <c r="B3918" s="536" t="s">
        <v>751</v>
      </c>
      <c r="C3918" s="536"/>
      <c r="D3918" s="535" t="s">
        <v>752</v>
      </c>
      <c r="E3918" s="536">
        <v>201508</v>
      </c>
      <c r="F3918" s="537">
        <v>-1189.1600000000001</v>
      </c>
      <c r="G3918" s="546"/>
      <c r="H3918" s="538">
        <v>3.1250000000000002E-3</v>
      </c>
      <c r="I3918" s="537">
        <v>0</v>
      </c>
      <c r="J3918" s="537">
        <v>-44.59</v>
      </c>
      <c r="Q3918" s="101">
        <f>IF(E3918&lt;=$Q$1,$S$5,#REF!)</f>
        <v>2015</v>
      </c>
    </row>
    <row r="3919" spans="1:17" ht="12.75" customHeight="1">
      <c r="A3919" s="535" t="s">
        <v>355</v>
      </c>
      <c r="B3919" s="536" t="s">
        <v>853</v>
      </c>
      <c r="C3919" s="536"/>
      <c r="D3919" s="535" t="s">
        <v>854</v>
      </c>
      <c r="E3919" s="536">
        <v>201508</v>
      </c>
      <c r="F3919" s="537">
        <v>-4988.1400000000003</v>
      </c>
      <c r="G3919" s="546"/>
      <c r="H3919" s="538">
        <v>3.1250000000000002E-3</v>
      </c>
      <c r="I3919" s="537">
        <v>0</v>
      </c>
      <c r="J3919" s="537">
        <v>-187.06</v>
      </c>
      <c r="Q3919" s="101">
        <f>IF(E3919&lt;=$Q$1,$S$5,#REF!)</f>
        <v>2015</v>
      </c>
    </row>
    <row r="3920" spans="1:17" ht="12.75" customHeight="1">
      <c r="A3920" s="535" t="s">
        <v>355</v>
      </c>
      <c r="B3920" s="536" t="s">
        <v>855</v>
      </c>
      <c r="C3920" s="536"/>
      <c r="D3920" s="535" t="s">
        <v>856</v>
      </c>
      <c r="E3920" s="536">
        <v>201508</v>
      </c>
      <c r="F3920" s="537">
        <v>1644.26</v>
      </c>
      <c r="G3920" s="546"/>
      <c r="H3920" s="538">
        <v>3.1250000000000002E-3</v>
      </c>
      <c r="I3920" s="537">
        <v>0</v>
      </c>
      <c r="J3920" s="537">
        <v>61.66</v>
      </c>
      <c r="Q3920" s="101">
        <f>IF(E3920&lt;=$Q$1,$S$5,#REF!)</f>
        <v>2015</v>
      </c>
    </row>
    <row r="3921" spans="1:17" ht="12.75" customHeight="1">
      <c r="A3921" s="535" t="s">
        <v>355</v>
      </c>
      <c r="B3921" s="536" t="s">
        <v>857</v>
      </c>
      <c r="C3921" s="536"/>
      <c r="D3921" s="535" t="s">
        <v>858</v>
      </c>
      <c r="E3921" s="536">
        <v>201508</v>
      </c>
      <c r="F3921" s="537">
        <v>-9305.41</v>
      </c>
      <c r="G3921" s="546"/>
      <c r="H3921" s="538">
        <v>3.1250000000000002E-3</v>
      </c>
      <c r="I3921" s="537">
        <v>0</v>
      </c>
      <c r="J3921" s="537">
        <v>-348.95</v>
      </c>
      <c r="Q3921" s="101">
        <f>IF(E3921&lt;=$Q$1,$S$5,#REF!)</f>
        <v>2015</v>
      </c>
    </row>
    <row r="3922" spans="1:17" ht="12.75" customHeight="1">
      <c r="A3922" s="535" t="s">
        <v>355</v>
      </c>
      <c r="B3922" s="536" t="s">
        <v>756</v>
      </c>
      <c r="C3922" s="536"/>
      <c r="D3922" s="535" t="s">
        <v>757</v>
      </c>
      <c r="E3922" s="536">
        <v>201508</v>
      </c>
      <c r="F3922" s="537">
        <v>-138.62</v>
      </c>
      <c r="G3922" s="546"/>
      <c r="H3922" s="538">
        <v>3.1250000000000002E-3</v>
      </c>
      <c r="I3922" s="537">
        <v>0</v>
      </c>
      <c r="J3922" s="537">
        <v>-5.2</v>
      </c>
      <c r="Q3922" s="101">
        <f>IF(E3922&lt;=$Q$1,$S$5,#REF!)</f>
        <v>2015</v>
      </c>
    </row>
    <row r="3923" spans="1:17" ht="12.75" customHeight="1">
      <c r="A3923" s="535" t="s">
        <v>355</v>
      </c>
      <c r="B3923" s="536" t="s">
        <v>983</v>
      </c>
      <c r="C3923" s="536"/>
      <c r="D3923" s="535" t="s">
        <v>984</v>
      </c>
      <c r="E3923" s="536">
        <v>201508</v>
      </c>
      <c r="F3923" s="537">
        <v>-0.86</v>
      </c>
      <c r="G3923" s="546"/>
      <c r="H3923" s="538">
        <v>3.1250000000000002E-3</v>
      </c>
      <c r="I3923" s="537">
        <v>0</v>
      </c>
      <c r="J3923" s="537">
        <v>-0.03</v>
      </c>
      <c r="Q3923" s="101">
        <f>IF(E3923&lt;=$Q$1,$S$5,#REF!)</f>
        <v>2015</v>
      </c>
    </row>
    <row r="3924" spans="1:17" ht="12.75" customHeight="1">
      <c r="A3924" s="535" t="s">
        <v>355</v>
      </c>
      <c r="B3924" s="536" t="s">
        <v>584</v>
      </c>
      <c r="C3924" s="536"/>
      <c r="D3924" s="535" t="s">
        <v>585</v>
      </c>
      <c r="E3924" s="536">
        <v>201508</v>
      </c>
      <c r="F3924" s="537">
        <v>1.82</v>
      </c>
      <c r="G3924" s="546"/>
      <c r="H3924" s="538">
        <v>3.1250000000000002E-3</v>
      </c>
      <c r="I3924" s="537">
        <v>0</v>
      </c>
      <c r="J3924" s="537">
        <v>7.0000000000000007E-2</v>
      </c>
      <c r="Q3924" s="101">
        <f>IF(E3924&lt;=$Q$1,$S$5,#REF!)</f>
        <v>2015</v>
      </c>
    </row>
    <row r="3925" spans="1:17" ht="12.75" customHeight="1">
      <c r="A3925" s="535" t="s">
        <v>355</v>
      </c>
      <c r="B3925" s="536" t="s">
        <v>758</v>
      </c>
      <c r="C3925" s="536"/>
      <c r="D3925" s="535" t="s">
        <v>759</v>
      </c>
      <c r="E3925" s="536">
        <v>201508</v>
      </c>
      <c r="F3925" s="537">
        <v>-386.47</v>
      </c>
      <c r="G3925" s="546"/>
      <c r="H3925" s="538">
        <v>3.1250000000000002E-3</v>
      </c>
      <c r="I3925" s="537">
        <v>0</v>
      </c>
      <c r="J3925" s="537">
        <v>-14.49</v>
      </c>
      <c r="Q3925" s="101">
        <f>IF(E3925&lt;=$Q$1,$S$5,#REF!)</f>
        <v>2015</v>
      </c>
    </row>
    <row r="3926" spans="1:17" ht="12.75" customHeight="1">
      <c r="A3926" s="535" t="s">
        <v>355</v>
      </c>
      <c r="B3926" s="536" t="s">
        <v>985</v>
      </c>
      <c r="C3926" s="536"/>
      <c r="D3926" s="535" t="s">
        <v>986</v>
      </c>
      <c r="E3926" s="536">
        <v>201508</v>
      </c>
      <c r="F3926" s="537">
        <v>3428.85</v>
      </c>
      <c r="G3926" s="546"/>
      <c r="H3926" s="538">
        <v>3.1250000000000002E-3</v>
      </c>
      <c r="I3926" s="537">
        <v>0</v>
      </c>
      <c r="J3926" s="537">
        <v>128.58000000000001</v>
      </c>
      <c r="Q3926" s="101">
        <f>IF(E3926&lt;=$Q$1,$S$5,#REF!)</f>
        <v>2015</v>
      </c>
    </row>
    <row r="3927" spans="1:17" ht="12.75" customHeight="1">
      <c r="A3927" s="535" t="s">
        <v>355</v>
      </c>
      <c r="B3927" s="536" t="s">
        <v>760</v>
      </c>
      <c r="C3927" s="536"/>
      <c r="D3927" s="535" t="s">
        <v>761</v>
      </c>
      <c r="E3927" s="536">
        <v>201508</v>
      </c>
      <c r="F3927" s="537">
        <v>-534.80999999999995</v>
      </c>
      <c r="G3927" s="546"/>
      <c r="H3927" s="538">
        <v>3.1250000000000002E-3</v>
      </c>
      <c r="I3927" s="537">
        <v>0</v>
      </c>
      <c r="J3927" s="537">
        <v>-20.059999999999999</v>
      </c>
      <c r="Q3927" s="101">
        <f>IF(E3927&lt;=$Q$1,$S$5,#REF!)</f>
        <v>2015</v>
      </c>
    </row>
    <row r="3928" spans="1:17" ht="12.75" customHeight="1">
      <c r="A3928" s="535" t="s">
        <v>355</v>
      </c>
      <c r="B3928" s="536" t="s">
        <v>865</v>
      </c>
      <c r="C3928" s="536"/>
      <c r="D3928" s="535" t="s">
        <v>866</v>
      </c>
      <c r="E3928" s="536">
        <v>201508</v>
      </c>
      <c r="F3928" s="537">
        <v>-182.41</v>
      </c>
      <c r="G3928" s="546"/>
      <c r="H3928" s="538">
        <v>3.1250000000000002E-3</v>
      </c>
      <c r="I3928" s="537">
        <v>0</v>
      </c>
      <c r="J3928" s="537">
        <v>-6.84</v>
      </c>
      <c r="Q3928" s="101">
        <f>IF(E3928&lt;=$Q$1,$S$5,#REF!)</f>
        <v>2015</v>
      </c>
    </row>
    <row r="3929" spans="1:17" ht="12.75" customHeight="1">
      <c r="A3929" s="535" t="s">
        <v>355</v>
      </c>
      <c r="B3929" s="536" t="s">
        <v>720</v>
      </c>
      <c r="C3929" s="536"/>
      <c r="D3929" s="535" t="s">
        <v>721</v>
      </c>
      <c r="E3929" s="536">
        <v>201508</v>
      </c>
      <c r="F3929" s="537">
        <v>-12.94</v>
      </c>
      <c r="G3929" s="546"/>
      <c r="H3929" s="538">
        <v>3.1250000000000002E-3</v>
      </c>
      <c r="I3929" s="537">
        <v>0</v>
      </c>
      <c r="J3929" s="537">
        <v>-0.49</v>
      </c>
      <c r="Q3929" s="101">
        <f>IF(E3929&lt;=$Q$1,$S$5,#REF!)</f>
        <v>2015</v>
      </c>
    </row>
    <row r="3930" spans="1:17" ht="12.75" customHeight="1">
      <c r="A3930" s="535" t="s">
        <v>355</v>
      </c>
      <c r="B3930" s="536" t="s">
        <v>987</v>
      </c>
      <c r="C3930" s="536"/>
      <c r="D3930" s="535" t="s">
        <v>988</v>
      </c>
      <c r="E3930" s="536">
        <v>201508</v>
      </c>
      <c r="F3930" s="537">
        <v>50302.28</v>
      </c>
      <c r="G3930" s="546"/>
      <c r="H3930" s="538">
        <v>3.1250000000000002E-3</v>
      </c>
      <c r="I3930" s="537">
        <v>0</v>
      </c>
      <c r="J3930" s="537">
        <v>1886.34</v>
      </c>
      <c r="Q3930" s="101">
        <f>IF(E3930&lt;=$Q$1,$S$5,#REF!)</f>
        <v>2015</v>
      </c>
    </row>
    <row r="3931" spans="1:17" ht="12.75" customHeight="1">
      <c r="A3931" s="535" t="s">
        <v>355</v>
      </c>
      <c r="B3931" s="536" t="s">
        <v>989</v>
      </c>
      <c r="C3931" s="536"/>
      <c r="D3931" s="535" t="s">
        <v>990</v>
      </c>
      <c r="E3931" s="536">
        <v>201508</v>
      </c>
      <c r="F3931" s="537">
        <v>24628.799999999999</v>
      </c>
      <c r="G3931" s="546"/>
      <c r="H3931" s="538">
        <v>3.1250000000000002E-3</v>
      </c>
      <c r="I3931" s="537">
        <v>0</v>
      </c>
      <c r="J3931" s="537">
        <v>923.58</v>
      </c>
      <c r="Q3931" s="101">
        <f>IF(E3931&lt;=$Q$1,$S$5,#REF!)</f>
        <v>2015</v>
      </c>
    </row>
    <row r="3932" spans="1:17" ht="12.75" customHeight="1">
      <c r="A3932" s="535" t="s">
        <v>355</v>
      </c>
      <c r="B3932" s="536" t="s">
        <v>871</v>
      </c>
      <c r="C3932" s="536"/>
      <c r="D3932" s="535" t="s">
        <v>872</v>
      </c>
      <c r="E3932" s="536">
        <v>201508</v>
      </c>
      <c r="F3932" s="537">
        <v>-25.93</v>
      </c>
      <c r="G3932" s="546"/>
      <c r="H3932" s="538">
        <v>3.1250000000000002E-3</v>
      </c>
      <c r="I3932" s="537">
        <v>0</v>
      </c>
      <c r="J3932" s="537">
        <v>-0.97</v>
      </c>
      <c r="Q3932" s="101">
        <f>IF(E3932&lt;=$Q$1,$S$5,#REF!)</f>
        <v>2015</v>
      </c>
    </row>
    <row r="3933" spans="1:17" ht="12.75" customHeight="1">
      <c r="A3933" s="535" t="s">
        <v>355</v>
      </c>
      <c r="B3933" s="536" t="s">
        <v>991</v>
      </c>
      <c r="C3933" s="536"/>
      <c r="D3933" s="535" t="s">
        <v>992</v>
      </c>
      <c r="E3933" s="536">
        <v>201508</v>
      </c>
      <c r="F3933" s="537">
        <v>43815.44</v>
      </c>
      <c r="G3933" s="546"/>
      <c r="H3933" s="538">
        <v>3.1250000000000002E-3</v>
      </c>
      <c r="I3933" s="537">
        <v>0</v>
      </c>
      <c r="J3933" s="537">
        <v>1643.08</v>
      </c>
      <c r="Q3933" s="101">
        <f>IF(E3933&lt;=$Q$1,$S$5,#REF!)</f>
        <v>2015</v>
      </c>
    </row>
    <row r="3934" spans="1:17" ht="12.75" customHeight="1">
      <c r="A3934" s="535" t="s">
        <v>355</v>
      </c>
      <c r="B3934" s="536" t="s">
        <v>873</v>
      </c>
      <c r="C3934" s="536"/>
      <c r="D3934" s="535" t="s">
        <v>874</v>
      </c>
      <c r="E3934" s="536">
        <v>201508</v>
      </c>
      <c r="F3934" s="537">
        <v>11530.7</v>
      </c>
      <c r="G3934" s="546"/>
      <c r="H3934" s="538">
        <v>3.1250000000000002E-3</v>
      </c>
      <c r="I3934" s="537">
        <v>0</v>
      </c>
      <c r="J3934" s="537">
        <v>432.4</v>
      </c>
      <c r="Q3934" s="101">
        <f>IF(E3934&lt;=$Q$1,$S$5,#REF!)</f>
        <v>2015</v>
      </c>
    </row>
    <row r="3935" spans="1:17" ht="12.75" customHeight="1">
      <c r="A3935" s="535" t="s">
        <v>355</v>
      </c>
      <c r="B3935" s="536" t="s">
        <v>993</v>
      </c>
      <c r="C3935" s="536"/>
      <c r="D3935" s="535" t="s">
        <v>994</v>
      </c>
      <c r="E3935" s="536">
        <v>201508</v>
      </c>
      <c r="F3935" s="537">
        <v>101359.44</v>
      </c>
      <c r="G3935" s="546"/>
      <c r="H3935" s="538">
        <v>3.1250000000000002E-3</v>
      </c>
      <c r="I3935" s="537">
        <v>0</v>
      </c>
      <c r="J3935" s="537">
        <v>3800.98</v>
      </c>
      <c r="Q3935" s="101">
        <f>IF(E3935&lt;=$Q$1,$S$5,#REF!)</f>
        <v>2015</v>
      </c>
    </row>
    <row r="3936" spans="1:17" ht="12.75" customHeight="1">
      <c r="A3936" s="535" t="s">
        <v>355</v>
      </c>
      <c r="B3936" s="536" t="s">
        <v>995</v>
      </c>
      <c r="C3936" s="536"/>
      <c r="D3936" s="535" t="s">
        <v>996</v>
      </c>
      <c r="E3936" s="536">
        <v>201508</v>
      </c>
      <c r="F3936" s="537">
        <v>39935.24</v>
      </c>
      <c r="G3936" s="546"/>
      <c r="H3936" s="538">
        <v>3.1250000000000002E-3</v>
      </c>
      <c r="I3936" s="537">
        <v>0</v>
      </c>
      <c r="J3936" s="537">
        <v>1497.57</v>
      </c>
      <c r="Q3936" s="101">
        <f>IF(E3936&lt;=$Q$1,$S$5,#REF!)</f>
        <v>2015</v>
      </c>
    </row>
    <row r="3937" spans="1:17" ht="12.75" customHeight="1">
      <c r="A3937" s="535" t="s">
        <v>355</v>
      </c>
      <c r="B3937" s="536" t="s">
        <v>875</v>
      </c>
      <c r="C3937" s="536"/>
      <c r="D3937" s="535" t="s">
        <v>876</v>
      </c>
      <c r="E3937" s="536">
        <v>201508</v>
      </c>
      <c r="F3937" s="537">
        <v>-511.4</v>
      </c>
      <c r="G3937" s="546"/>
      <c r="H3937" s="538">
        <v>3.1250000000000002E-3</v>
      </c>
      <c r="I3937" s="537">
        <v>0</v>
      </c>
      <c r="J3937" s="537">
        <v>-19.18</v>
      </c>
      <c r="Q3937" s="101">
        <f>IF(E3937&lt;=$Q$1,$S$5,#REF!)</f>
        <v>2015</v>
      </c>
    </row>
    <row r="3938" spans="1:17" ht="12.75" customHeight="1">
      <c r="A3938" s="535" t="s">
        <v>355</v>
      </c>
      <c r="B3938" s="536" t="s">
        <v>877</v>
      </c>
      <c r="C3938" s="536"/>
      <c r="D3938" s="535" t="s">
        <v>878</v>
      </c>
      <c r="E3938" s="536">
        <v>201508</v>
      </c>
      <c r="F3938" s="537">
        <v>1963.71</v>
      </c>
      <c r="G3938" s="546"/>
      <c r="H3938" s="538">
        <v>3.1250000000000002E-3</v>
      </c>
      <c r="I3938" s="537">
        <v>0</v>
      </c>
      <c r="J3938" s="537">
        <v>73.64</v>
      </c>
      <c r="Q3938" s="101">
        <f>IF(E3938&lt;=$Q$1,$S$5,#REF!)</f>
        <v>2015</v>
      </c>
    </row>
    <row r="3939" spans="1:17" ht="12.75" customHeight="1">
      <c r="A3939" s="535" t="s">
        <v>355</v>
      </c>
      <c r="B3939" s="536" t="s">
        <v>881</v>
      </c>
      <c r="C3939" s="536"/>
      <c r="D3939" s="535" t="s">
        <v>882</v>
      </c>
      <c r="E3939" s="536">
        <v>201508</v>
      </c>
      <c r="F3939" s="537">
        <v>-2770.64</v>
      </c>
      <c r="G3939" s="546"/>
      <c r="H3939" s="538">
        <v>3.1250000000000002E-3</v>
      </c>
      <c r="I3939" s="537">
        <v>0</v>
      </c>
      <c r="J3939" s="537">
        <v>-103.9</v>
      </c>
      <c r="Q3939" s="101">
        <f>IF(E3939&lt;=$Q$1,$S$5,#REF!)</f>
        <v>2015</v>
      </c>
    </row>
    <row r="3940" spans="1:17" ht="12.75" customHeight="1">
      <c r="A3940" s="535" t="s">
        <v>355</v>
      </c>
      <c r="B3940" s="536" t="s">
        <v>905</v>
      </c>
      <c r="C3940" s="536"/>
      <c r="D3940" s="535" t="s">
        <v>906</v>
      </c>
      <c r="E3940" s="536">
        <v>201508</v>
      </c>
      <c r="F3940" s="537">
        <v>-75.17</v>
      </c>
      <c r="G3940" s="546"/>
      <c r="H3940" s="538">
        <v>3.1250000000000002E-3</v>
      </c>
      <c r="I3940" s="537">
        <v>0</v>
      </c>
      <c r="J3940" s="537">
        <v>-2.82</v>
      </c>
      <c r="Q3940" s="101">
        <f>IF(E3940&lt;=$Q$1,$S$5,#REF!)</f>
        <v>2015</v>
      </c>
    </row>
    <row r="3941" spans="1:17" ht="12.75" customHeight="1">
      <c r="A3941" s="535" t="s">
        <v>355</v>
      </c>
      <c r="B3941" s="536" t="s">
        <v>883</v>
      </c>
      <c r="C3941" s="536"/>
      <c r="D3941" s="535" t="s">
        <v>884</v>
      </c>
      <c r="E3941" s="536">
        <v>201508</v>
      </c>
      <c r="F3941" s="537">
        <v>4.72</v>
      </c>
      <c r="G3941" s="546"/>
      <c r="H3941" s="538">
        <v>3.1250000000000002E-3</v>
      </c>
      <c r="I3941" s="537">
        <v>0</v>
      </c>
      <c r="J3941" s="537">
        <v>0.18</v>
      </c>
      <c r="Q3941" s="101">
        <f>IF(E3941&lt;=$Q$1,$S$5,#REF!)</f>
        <v>2015</v>
      </c>
    </row>
    <row r="3942" spans="1:17" ht="12.75" customHeight="1">
      <c r="A3942" s="535" t="s">
        <v>355</v>
      </c>
      <c r="B3942" s="536" t="s">
        <v>885</v>
      </c>
      <c r="C3942" s="536"/>
      <c r="D3942" s="535" t="s">
        <v>886</v>
      </c>
      <c r="E3942" s="536">
        <v>201508</v>
      </c>
      <c r="F3942" s="537">
        <v>-1260.3900000000001</v>
      </c>
      <c r="G3942" s="546"/>
      <c r="H3942" s="538">
        <v>3.1250000000000002E-3</v>
      </c>
      <c r="I3942" s="537">
        <v>0</v>
      </c>
      <c r="J3942" s="537">
        <v>-47.26</v>
      </c>
      <c r="Q3942" s="101">
        <f>IF(E3942&lt;=$Q$1,$S$5,#REF!)</f>
        <v>2015</v>
      </c>
    </row>
    <row r="3943" spans="1:17" ht="12.75" customHeight="1">
      <c r="A3943" s="535" t="s">
        <v>355</v>
      </c>
      <c r="B3943" s="536" t="s">
        <v>887</v>
      </c>
      <c r="C3943" s="536"/>
      <c r="D3943" s="535" t="s">
        <v>888</v>
      </c>
      <c r="E3943" s="536">
        <v>201508</v>
      </c>
      <c r="F3943" s="537">
        <v>-5667.35</v>
      </c>
      <c r="G3943" s="546"/>
      <c r="H3943" s="538">
        <v>3.1250000000000002E-3</v>
      </c>
      <c r="I3943" s="537">
        <v>0</v>
      </c>
      <c r="J3943" s="537">
        <v>-212.53</v>
      </c>
      <c r="Q3943" s="101">
        <f>IF(E3943&lt;=$Q$1,$S$5,#REF!)</f>
        <v>2015</v>
      </c>
    </row>
    <row r="3944" spans="1:17" ht="12.75" customHeight="1">
      <c r="A3944" s="535" t="s">
        <v>355</v>
      </c>
      <c r="B3944" s="536" t="s">
        <v>762</v>
      </c>
      <c r="C3944" s="536"/>
      <c r="D3944" s="535" t="s">
        <v>763</v>
      </c>
      <c r="E3944" s="536">
        <v>201508</v>
      </c>
      <c r="F3944" s="537">
        <v>-16.600000000000001</v>
      </c>
      <c r="G3944" s="546"/>
      <c r="H3944" s="538">
        <v>3.1250000000000002E-3</v>
      </c>
      <c r="I3944" s="537">
        <v>0</v>
      </c>
      <c r="J3944" s="537">
        <v>-0.62</v>
      </c>
      <c r="Q3944" s="101">
        <f>IF(E3944&lt;=$Q$1,$S$5,#REF!)</f>
        <v>2015</v>
      </c>
    </row>
    <row r="3945" spans="1:17" ht="12.75" customHeight="1">
      <c r="A3945" s="535" t="s">
        <v>355</v>
      </c>
      <c r="B3945" s="536" t="s">
        <v>891</v>
      </c>
      <c r="C3945" s="536"/>
      <c r="D3945" s="535" t="s">
        <v>892</v>
      </c>
      <c r="E3945" s="536">
        <v>201508</v>
      </c>
      <c r="F3945" s="537">
        <v>28.65</v>
      </c>
      <c r="G3945" s="546"/>
      <c r="H3945" s="538">
        <v>3.1250000000000002E-3</v>
      </c>
      <c r="I3945" s="537">
        <v>0</v>
      </c>
      <c r="J3945" s="537">
        <v>1.07</v>
      </c>
      <c r="Q3945" s="101">
        <f>IF(E3945&lt;=$Q$1,$S$5,#REF!)</f>
        <v>2015</v>
      </c>
    </row>
    <row r="3946" spans="1:17" ht="12.75" customHeight="1">
      <c r="A3946" s="535" t="s">
        <v>355</v>
      </c>
      <c r="B3946" s="536" t="s">
        <v>893</v>
      </c>
      <c r="C3946" s="536"/>
      <c r="D3946" s="535" t="s">
        <v>894</v>
      </c>
      <c r="E3946" s="536">
        <v>201508</v>
      </c>
      <c r="F3946" s="537">
        <v>150.58000000000001</v>
      </c>
      <c r="G3946" s="546"/>
      <c r="H3946" s="538">
        <v>3.1250000000000002E-3</v>
      </c>
      <c r="I3946" s="537">
        <v>0</v>
      </c>
      <c r="J3946" s="537">
        <v>5.65</v>
      </c>
      <c r="Q3946" s="101">
        <f>IF(E3946&lt;=$Q$1,$S$5,#REF!)</f>
        <v>2015</v>
      </c>
    </row>
    <row r="3947" spans="1:17" ht="12.75" customHeight="1">
      <c r="A3947" s="535" t="s">
        <v>355</v>
      </c>
      <c r="B3947" s="536" t="s">
        <v>792</v>
      </c>
      <c r="C3947" s="536"/>
      <c r="D3947" s="535" t="s">
        <v>793</v>
      </c>
      <c r="E3947" s="536">
        <v>201508</v>
      </c>
      <c r="F3947" s="537">
        <v>3938.29</v>
      </c>
      <c r="G3947" s="546"/>
      <c r="H3947" s="538">
        <v>3.1250000000000002E-3</v>
      </c>
      <c r="I3947" s="537">
        <v>0</v>
      </c>
      <c r="J3947" s="537">
        <v>147.69</v>
      </c>
      <c r="Q3947" s="101">
        <f>IF(E3947&lt;=$Q$1,$S$5,#REF!)</f>
        <v>2015</v>
      </c>
    </row>
    <row r="3948" spans="1:17" ht="12.75" customHeight="1">
      <c r="A3948" s="535" t="s">
        <v>355</v>
      </c>
      <c r="B3948" s="536" t="s">
        <v>796</v>
      </c>
      <c r="C3948" s="536"/>
      <c r="D3948" s="535" t="s">
        <v>797</v>
      </c>
      <c r="E3948" s="536">
        <v>201508</v>
      </c>
      <c r="F3948" s="537">
        <v>-34.31</v>
      </c>
      <c r="G3948" s="546"/>
      <c r="H3948" s="538">
        <v>3.1250000000000002E-3</v>
      </c>
      <c r="I3948" s="537">
        <v>0</v>
      </c>
      <c r="J3948" s="537">
        <v>-1.29</v>
      </c>
      <c r="Q3948" s="101">
        <f>IF(E3948&lt;=$Q$1,$S$5,#REF!)</f>
        <v>2015</v>
      </c>
    </row>
    <row r="3949" spans="1:17" ht="12.75" customHeight="1">
      <c r="A3949" s="535" t="s">
        <v>355</v>
      </c>
      <c r="B3949" s="536" t="s">
        <v>997</v>
      </c>
      <c r="C3949" s="536"/>
      <c r="D3949" s="535" t="s">
        <v>998</v>
      </c>
      <c r="E3949" s="536">
        <v>201508</v>
      </c>
      <c r="F3949" s="537">
        <v>17263.59</v>
      </c>
      <c r="G3949" s="546"/>
      <c r="H3949" s="538">
        <v>3.1250000000000002E-3</v>
      </c>
      <c r="I3949" s="537">
        <v>0</v>
      </c>
      <c r="J3949" s="537">
        <v>647.38</v>
      </c>
      <c r="Q3949" s="101">
        <f>IF(E3949&lt;=$Q$1,$S$5,#REF!)</f>
        <v>2015</v>
      </c>
    </row>
    <row r="3950" spans="1:17" ht="12.75" customHeight="1">
      <c r="A3950" s="535" t="s">
        <v>355</v>
      </c>
      <c r="B3950" s="536" t="s">
        <v>999</v>
      </c>
      <c r="C3950" s="536"/>
      <c r="D3950" s="535" t="s">
        <v>1000</v>
      </c>
      <c r="E3950" s="536">
        <v>201508</v>
      </c>
      <c r="F3950" s="537">
        <v>4481.8599999999997</v>
      </c>
      <c r="G3950" s="546"/>
      <c r="H3950" s="538">
        <v>3.1250000000000002E-3</v>
      </c>
      <c r="I3950" s="537">
        <v>0</v>
      </c>
      <c r="J3950" s="537">
        <v>168.07</v>
      </c>
      <c r="Q3950" s="101">
        <f>IF(E3950&lt;=$Q$1,$S$5,#REF!)</f>
        <v>2015</v>
      </c>
    </row>
    <row r="3951" spans="1:17" ht="12.75" customHeight="1">
      <c r="A3951" s="535" t="s">
        <v>355</v>
      </c>
      <c r="B3951" s="536" t="s">
        <v>1001</v>
      </c>
      <c r="C3951" s="536"/>
      <c r="D3951" s="535" t="s">
        <v>1002</v>
      </c>
      <c r="E3951" s="536">
        <v>201508</v>
      </c>
      <c r="F3951" s="537">
        <v>10746.25</v>
      </c>
      <c r="G3951" s="546"/>
      <c r="H3951" s="538">
        <v>3.1250000000000002E-3</v>
      </c>
      <c r="I3951" s="537">
        <v>0</v>
      </c>
      <c r="J3951" s="537">
        <v>402.98</v>
      </c>
      <c r="Q3951" s="101">
        <f>IF(E3951&lt;=$Q$1,$S$5,#REF!)</f>
        <v>2015</v>
      </c>
    </row>
    <row r="3952" spans="1:17" ht="12.75" customHeight="1">
      <c r="A3952" s="535" t="s">
        <v>355</v>
      </c>
      <c r="B3952" s="536" t="s">
        <v>1003</v>
      </c>
      <c r="C3952" s="536"/>
      <c r="D3952" s="535" t="s">
        <v>1004</v>
      </c>
      <c r="E3952" s="536">
        <v>201508</v>
      </c>
      <c r="F3952" s="537">
        <v>2010.29</v>
      </c>
      <c r="G3952" s="546"/>
      <c r="H3952" s="538">
        <v>3.1250000000000002E-3</v>
      </c>
      <c r="I3952" s="537">
        <v>0</v>
      </c>
      <c r="J3952" s="537">
        <v>75.39</v>
      </c>
      <c r="Q3952" s="101">
        <f>IF(E3952&lt;=$Q$1,$S$5,#REF!)</f>
        <v>2015</v>
      </c>
    </row>
    <row r="3953" spans="1:17" ht="12.75" customHeight="1">
      <c r="A3953" s="539" t="s">
        <v>355</v>
      </c>
      <c r="B3953" s="542"/>
      <c r="C3953" s="542"/>
      <c r="D3953" s="541" t="s">
        <v>922</v>
      </c>
      <c r="E3953" s="544">
        <v>201507</v>
      </c>
      <c r="F3953" s="543"/>
      <c r="G3953" s="535"/>
      <c r="H3953" s="545"/>
      <c r="I3953" s="540"/>
      <c r="J3953" s="540"/>
      <c r="Q3953" s="101">
        <f>IF(E3953&lt;=$Q$1,$S$5,#REF!)</f>
        <v>2015</v>
      </c>
    </row>
    <row r="3954" spans="1:17" s="685" customFormat="1" ht="12.75" customHeight="1">
      <c r="A3954" s="700" t="s">
        <v>355</v>
      </c>
      <c r="B3954" s="700" t="s">
        <v>356</v>
      </c>
      <c r="C3954" s="700"/>
      <c r="D3954" s="701" t="s">
        <v>357</v>
      </c>
      <c r="E3954" s="707">
        <v>201501</v>
      </c>
      <c r="F3954" s="698">
        <v>355555.04</v>
      </c>
      <c r="G3954" s="701">
        <v>4</v>
      </c>
      <c r="H3954" s="708">
        <v>3.1250000000000002E-3</v>
      </c>
      <c r="I3954" s="705">
        <v>4444.4380000000001</v>
      </c>
      <c r="J3954" s="706">
        <v>13333.314</v>
      </c>
    </row>
    <row r="3955" spans="1:17" s="685" customFormat="1" ht="12.75" customHeight="1">
      <c r="A3955" s="700" t="s">
        <v>355</v>
      </c>
      <c r="B3955" s="700" t="s">
        <v>358</v>
      </c>
      <c r="C3955" s="700"/>
      <c r="D3955" s="701" t="s">
        <v>359</v>
      </c>
      <c r="E3955" s="707">
        <v>201501</v>
      </c>
      <c r="F3955" s="698">
        <v>371071.38</v>
      </c>
      <c r="G3955" s="701">
        <v>4</v>
      </c>
      <c r="H3955" s="708">
        <v>3.1250000000000002E-3</v>
      </c>
      <c r="I3955" s="705">
        <v>4638.3922499999999</v>
      </c>
      <c r="J3955" s="706">
        <v>13915.176749999999</v>
      </c>
    </row>
    <row r="3956" spans="1:17" s="685" customFormat="1" ht="12.75" customHeight="1">
      <c r="A3956" s="700" t="s">
        <v>355</v>
      </c>
      <c r="B3956" s="700" t="s">
        <v>360</v>
      </c>
      <c r="C3956" s="700"/>
      <c r="D3956" s="701" t="s">
        <v>361</v>
      </c>
      <c r="E3956" s="707">
        <v>201501</v>
      </c>
      <c r="F3956" s="698">
        <v>3244.07</v>
      </c>
      <c r="G3956" s="701">
        <v>4</v>
      </c>
      <c r="H3956" s="708">
        <v>3.1250000000000002E-3</v>
      </c>
      <c r="I3956" s="705">
        <v>40.550875000000005</v>
      </c>
      <c r="J3956" s="706">
        <v>121.65262500000001</v>
      </c>
    </row>
    <row r="3957" spans="1:17" s="685" customFormat="1" ht="12.75" customHeight="1">
      <c r="A3957" s="700" t="s">
        <v>355</v>
      </c>
      <c r="B3957" s="700" t="s">
        <v>362</v>
      </c>
      <c r="C3957" s="700"/>
      <c r="D3957" s="701" t="s">
        <v>363</v>
      </c>
      <c r="E3957" s="707">
        <v>201501</v>
      </c>
      <c r="F3957" s="698">
        <v>30.25</v>
      </c>
      <c r="G3957" s="701">
        <v>4</v>
      </c>
      <c r="H3957" s="708">
        <v>3.1250000000000002E-3</v>
      </c>
      <c r="I3957" s="705">
        <v>0.37812500000000004</v>
      </c>
      <c r="J3957" s="706">
        <v>1.1343750000000001</v>
      </c>
    </row>
    <row r="3958" spans="1:17" s="685" customFormat="1" ht="12.75" customHeight="1">
      <c r="A3958" s="700" t="s">
        <v>355</v>
      </c>
      <c r="B3958" s="700" t="s">
        <v>364</v>
      </c>
      <c r="C3958" s="700"/>
      <c r="D3958" s="701" t="s">
        <v>365</v>
      </c>
      <c r="E3958" s="707">
        <v>201501</v>
      </c>
      <c r="F3958" s="698">
        <v>428445.61</v>
      </c>
      <c r="G3958" s="701">
        <v>4</v>
      </c>
      <c r="H3958" s="708">
        <v>3.1250000000000002E-3</v>
      </c>
      <c r="I3958" s="705">
        <v>5355.5701250000002</v>
      </c>
      <c r="J3958" s="706">
        <v>16066.710375000001</v>
      </c>
    </row>
    <row r="3959" spans="1:17" s="685" customFormat="1" ht="12.75" customHeight="1">
      <c r="A3959" s="700" t="s">
        <v>355</v>
      </c>
      <c r="B3959" s="700" t="s">
        <v>366</v>
      </c>
      <c r="C3959" s="700"/>
      <c r="D3959" s="701" t="s">
        <v>367</v>
      </c>
      <c r="E3959" s="707">
        <v>201501</v>
      </c>
      <c r="F3959" s="698">
        <v>49434.15</v>
      </c>
      <c r="G3959" s="701">
        <v>4</v>
      </c>
      <c r="H3959" s="708">
        <v>3.1250000000000002E-3</v>
      </c>
      <c r="I3959" s="705">
        <v>617.92687500000011</v>
      </c>
      <c r="J3959" s="706">
        <v>1853.7806250000003</v>
      </c>
    </row>
    <row r="3960" spans="1:17" s="685" customFormat="1" ht="12.75" customHeight="1">
      <c r="A3960" s="700" t="s">
        <v>355</v>
      </c>
      <c r="B3960" s="700" t="s">
        <v>368</v>
      </c>
      <c r="C3960" s="700"/>
      <c r="D3960" s="701" t="s">
        <v>369</v>
      </c>
      <c r="E3960" s="707">
        <v>201501</v>
      </c>
      <c r="F3960" s="698">
        <v>26292.37</v>
      </c>
      <c r="G3960" s="701">
        <v>4</v>
      </c>
      <c r="H3960" s="708">
        <v>3.1250000000000002E-3</v>
      </c>
      <c r="I3960" s="705">
        <v>328.65462500000001</v>
      </c>
      <c r="J3960" s="706">
        <v>985.96387500000003</v>
      </c>
    </row>
    <row r="3961" spans="1:17" s="685" customFormat="1" ht="12.75" customHeight="1">
      <c r="A3961" s="700" t="s">
        <v>355</v>
      </c>
      <c r="B3961" s="700" t="s">
        <v>370</v>
      </c>
      <c r="C3961" s="700"/>
      <c r="D3961" s="701" t="s">
        <v>371</v>
      </c>
      <c r="E3961" s="707">
        <v>201501</v>
      </c>
      <c r="F3961" s="698">
        <v>255.84</v>
      </c>
      <c r="G3961" s="701">
        <v>4</v>
      </c>
      <c r="H3961" s="708">
        <v>3.1250000000000002E-3</v>
      </c>
      <c r="I3961" s="705">
        <v>3.1980000000000004</v>
      </c>
      <c r="J3961" s="706">
        <v>9.5940000000000012</v>
      </c>
    </row>
    <row r="3962" spans="1:17" s="685" customFormat="1" ht="12.75" customHeight="1">
      <c r="A3962" s="700" t="s">
        <v>355</v>
      </c>
      <c r="B3962" s="700" t="s">
        <v>372</v>
      </c>
      <c r="C3962" s="700"/>
      <c r="D3962" s="701" t="s">
        <v>373</v>
      </c>
      <c r="E3962" s="707">
        <v>201501</v>
      </c>
      <c r="F3962" s="698">
        <v>3308.47</v>
      </c>
      <c r="G3962" s="701">
        <v>4</v>
      </c>
      <c r="H3962" s="708">
        <v>3.1250000000000002E-3</v>
      </c>
      <c r="I3962" s="705">
        <v>41.355874999999997</v>
      </c>
      <c r="J3962" s="706">
        <v>124.06762499999999</v>
      </c>
    </row>
    <row r="3963" spans="1:17" s="685" customFormat="1" ht="12.75" customHeight="1">
      <c r="A3963" s="700" t="s">
        <v>355</v>
      </c>
      <c r="B3963" s="700" t="s">
        <v>374</v>
      </c>
      <c r="C3963" s="700"/>
      <c r="D3963" s="701" t="s">
        <v>375</v>
      </c>
      <c r="E3963" s="707">
        <v>201501</v>
      </c>
      <c r="F3963" s="698">
        <v>-351.3</v>
      </c>
      <c r="G3963" s="701">
        <v>4</v>
      </c>
      <c r="H3963" s="708">
        <v>3.1250000000000002E-3</v>
      </c>
      <c r="I3963" s="705">
        <v>-4.3912500000000003</v>
      </c>
      <c r="J3963" s="706">
        <v>-13.173750000000002</v>
      </c>
    </row>
    <row r="3964" spans="1:17" s="685" customFormat="1" ht="12.75" customHeight="1">
      <c r="A3964" s="700" t="s">
        <v>355</v>
      </c>
      <c r="B3964" s="700" t="s">
        <v>376</v>
      </c>
      <c r="C3964" s="700"/>
      <c r="D3964" s="701" t="s">
        <v>377</v>
      </c>
      <c r="E3964" s="707">
        <v>201501</v>
      </c>
      <c r="F3964" s="698">
        <v>9678.01</v>
      </c>
      <c r="G3964" s="701">
        <v>4</v>
      </c>
      <c r="H3964" s="708">
        <v>3.1250000000000002E-3</v>
      </c>
      <c r="I3964" s="705">
        <v>120.97512500000001</v>
      </c>
      <c r="J3964" s="706">
        <v>362.92537500000003</v>
      </c>
    </row>
    <row r="3965" spans="1:17" s="685" customFormat="1" ht="12.75" customHeight="1">
      <c r="A3965" s="700" t="s">
        <v>355</v>
      </c>
      <c r="B3965" s="700" t="s">
        <v>378</v>
      </c>
      <c r="C3965" s="700"/>
      <c r="D3965" s="701" t="s">
        <v>379</v>
      </c>
      <c r="E3965" s="707">
        <v>201501</v>
      </c>
      <c r="F3965" s="698">
        <v>214.04</v>
      </c>
      <c r="G3965" s="701">
        <v>4</v>
      </c>
      <c r="H3965" s="708">
        <v>3.1250000000000002E-3</v>
      </c>
      <c r="I3965" s="705">
        <v>2.6755</v>
      </c>
      <c r="J3965" s="706">
        <v>8.0265000000000004</v>
      </c>
    </row>
    <row r="3966" spans="1:17" s="685" customFormat="1" ht="12.75" customHeight="1">
      <c r="A3966" s="700" t="s">
        <v>355</v>
      </c>
      <c r="B3966" s="700" t="s">
        <v>380</v>
      </c>
      <c r="C3966" s="700"/>
      <c r="D3966" s="701" t="s">
        <v>381</v>
      </c>
      <c r="E3966" s="707">
        <v>201501</v>
      </c>
      <c r="F3966" s="698">
        <v>175.4</v>
      </c>
      <c r="G3966" s="701">
        <v>4</v>
      </c>
      <c r="H3966" s="708">
        <v>3.1250000000000002E-3</v>
      </c>
      <c r="I3966" s="705">
        <v>2.1925000000000003</v>
      </c>
      <c r="J3966" s="706">
        <v>6.5775000000000006</v>
      </c>
    </row>
    <row r="3967" spans="1:17" s="685" customFormat="1" ht="12.75" customHeight="1">
      <c r="A3967" s="700" t="s">
        <v>355</v>
      </c>
      <c r="B3967" s="700" t="s">
        <v>382</v>
      </c>
      <c r="C3967" s="700"/>
      <c r="D3967" s="701" t="s">
        <v>383</v>
      </c>
      <c r="E3967" s="707">
        <v>201501</v>
      </c>
      <c r="F3967" s="698">
        <v>905.24</v>
      </c>
      <c r="G3967" s="701">
        <v>4</v>
      </c>
      <c r="H3967" s="708">
        <v>3.1250000000000002E-3</v>
      </c>
      <c r="I3967" s="705">
        <v>11.3155</v>
      </c>
      <c r="J3967" s="706">
        <v>33.9465</v>
      </c>
    </row>
    <row r="3968" spans="1:17" s="685" customFormat="1" ht="12.75" customHeight="1">
      <c r="A3968" s="700" t="s">
        <v>355</v>
      </c>
      <c r="B3968" s="700" t="s">
        <v>384</v>
      </c>
      <c r="C3968" s="700"/>
      <c r="D3968" s="701" t="s">
        <v>385</v>
      </c>
      <c r="E3968" s="707">
        <v>201501</v>
      </c>
      <c r="F3968" s="698">
        <v>471.22</v>
      </c>
      <c r="G3968" s="701">
        <v>4</v>
      </c>
      <c r="H3968" s="708">
        <v>3.1250000000000002E-3</v>
      </c>
      <c r="I3968" s="705">
        <v>5.8902500000000009</v>
      </c>
      <c r="J3968" s="706">
        <v>17.670750000000002</v>
      </c>
    </row>
    <row r="3969" spans="1:10" s="685" customFormat="1" ht="12.75" customHeight="1">
      <c r="A3969" s="700" t="s">
        <v>355</v>
      </c>
      <c r="B3969" s="700" t="s">
        <v>386</v>
      </c>
      <c r="C3969" s="700"/>
      <c r="D3969" s="701" t="s">
        <v>387</v>
      </c>
      <c r="E3969" s="707">
        <v>201501</v>
      </c>
      <c r="F3969" s="698">
        <v>-3482.86</v>
      </c>
      <c r="G3969" s="701">
        <v>4</v>
      </c>
      <c r="H3969" s="708">
        <v>3.1250000000000002E-3</v>
      </c>
      <c r="I3969" s="705">
        <v>-43.535750000000007</v>
      </c>
      <c r="J3969" s="706">
        <v>-130.60725000000002</v>
      </c>
    </row>
    <row r="3970" spans="1:10" s="685" customFormat="1" ht="12.75" customHeight="1">
      <c r="A3970" s="700" t="s">
        <v>355</v>
      </c>
      <c r="B3970" s="700" t="s">
        <v>388</v>
      </c>
      <c r="C3970" s="700"/>
      <c r="D3970" s="701" t="s">
        <v>389</v>
      </c>
      <c r="E3970" s="707">
        <v>201501</v>
      </c>
      <c r="F3970" s="698">
        <v>51964.3</v>
      </c>
      <c r="G3970" s="701">
        <v>4</v>
      </c>
      <c r="H3970" s="708">
        <v>3.1250000000000002E-3</v>
      </c>
      <c r="I3970" s="705">
        <v>649.55375000000004</v>
      </c>
      <c r="J3970" s="706">
        <v>1948.6612500000001</v>
      </c>
    </row>
    <row r="3971" spans="1:10" s="685" customFormat="1" ht="12.75" customHeight="1">
      <c r="A3971" s="700" t="s">
        <v>355</v>
      </c>
      <c r="B3971" s="700" t="s">
        <v>390</v>
      </c>
      <c r="C3971" s="700"/>
      <c r="D3971" s="701" t="s">
        <v>391</v>
      </c>
      <c r="E3971" s="707">
        <v>201501</v>
      </c>
      <c r="F3971" s="698">
        <v>7633.97</v>
      </c>
      <c r="G3971" s="701">
        <v>4</v>
      </c>
      <c r="H3971" s="708">
        <v>3.1250000000000002E-3</v>
      </c>
      <c r="I3971" s="705">
        <v>95.424625000000006</v>
      </c>
      <c r="J3971" s="706">
        <v>286.27387500000003</v>
      </c>
    </row>
    <row r="3972" spans="1:10" s="685" customFormat="1" ht="12.75" customHeight="1">
      <c r="A3972" s="700" t="s">
        <v>355</v>
      </c>
      <c r="B3972" s="700" t="s">
        <v>392</v>
      </c>
      <c r="C3972" s="700"/>
      <c r="D3972" s="701" t="s">
        <v>393</v>
      </c>
      <c r="E3972" s="707">
        <v>201501</v>
      </c>
      <c r="F3972" s="698">
        <v>1476.46</v>
      </c>
      <c r="G3972" s="701">
        <v>4</v>
      </c>
      <c r="H3972" s="708">
        <v>3.1250000000000002E-3</v>
      </c>
      <c r="I3972" s="705">
        <v>18.455750000000002</v>
      </c>
      <c r="J3972" s="706">
        <v>55.367250000000006</v>
      </c>
    </row>
    <row r="3973" spans="1:10" s="685" customFormat="1" ht="12.75" customHeight="1">
      <c r="A3973" s="700" t="s">
        <v>355</v>
      </c>
      <c r="B3973" s="700" t="s">
        <v>394</v>
      </c>
      <c r="C3973" s="700"/>
      <c r="D3973" s="701" t="s">
        <v>395</v>
      </c>
      <c r="E3973" s="707">
        <v>201501</v>
      </c>
      <c r="F3973" s="698">
        <v>641.66999999999996</v>
      </c>
      <c r="G3973" s="701">
        <v>4</v>
      </c>
      <c r="H3973" s="708">
        <v>3.1250000000000002E-3</v>
      </c>
      <c r="I3973" s="705">
        <v>8.0208750000000002</v>
      </c>
      <c r="J3973" s="706">
        <v>24.062625000000001</v>
      </c>
    </row>
    <row r="3974" spans="1:10" s="685" customFormat="1" ht="12.75" customHeight="1">
      <c r="A3974" s="700" t="s">
        <v>355</v>
      </c>
      <c r="B3974" s="700" t="s">
        <v>396</v>
      </c>
      <c r="C3974" s="700"/>
      <c r="D3974" s="701" t="s">
        <v>397</v>
      </c>
      <c r="E3974" s="707">
        <v>201501</v>
      </c>
      <c r="F3974" s="698">
        <v>-9.19</v>
      </c>
      <c r="G3974" s="701">
        <v>4</v>
      </c>
      <c r="H3974" s="708">
        <v>3.1250000000000002E-3</v>
      </c>
      <c r="I3974" s="705">
        <v>-0.114875</v>
      </c>
      <c r="J3974" s="706">
        <v>-0.34462500000000001</v>
      </c>
    </row>
    <row r="3975" spans="1:10" s="685" customFormat="1" ht="12.75" customHeight="1">
      <c r="A3975" s="700" t="s">
        <v>355</v>
      </c>
      <c r="B3975" s="700" t="s">
        <v>398</v>
      </c>
      <c r="C3975" s="700"/>
      <c r="D3975" s="701" t="s">
        <v>399</v>
      </c>
      <c r="E3975" s="707">
        <v>201501</v>
      </c>
      <c r="F3975" s="698">
        <v>65612.05</v>
      </c>
      <c r="G3975" s="701">
        <v>4</v>
      </c>
      <c r="H3975" s="708">
        <v>3.1250000000000002E-3</v>
      </c>
      <c r="I3975" s="705">
        <v>820.1506250000001</v>
      </c>
      <c r="J3975" s="706">
        <v>2460.4518750000002</v>
      </c>
    </row>
    <row r="3976" spans="1:10" s="685" customFormat="1" ht="12.75" customHeight="1">
      <c r="A3976" s="700" t="s">
        <v>355</v>
      </c>
      <c r="B3976" s="700" t="s">
        <v>400</v>
      </c>
      <c r="C3976" s="700"/>
      <c r="D3976" s="701" t="s">
        <v>401</v>
      </c>
      <c r="E3976" s="707">
        <v>201501</v>
      </c>
      <c r="F3976" s="698">
        <v>374881.59</v>
      </c>
      <c r="G3976" s="701">
        <v>4</v>
      </c>
      <c r="H3976" s="708">
        <v>3.1250000000000002E-3</v>
      </c>
      <c r="I3976" s="705">
        <v>4686.0198750000009</v>
      </c>
      <c r="J3976" s="706">
        <v>14058.059625000002</v>
      </c>
    </row>
    <row r="3977" spans="1:10" s="685" customFormat="1" ht="12.75" customHeight="1">
      <c r="A3977" s="700" t="s">
        <v>355</v>
      </c>
      <c r="B3977" s="700" t="s">
        <v>402</v>
      </c>
      <c r="C3977" s="700"/>
      <c r="D3977" s="701" t="s">
        <v>403</v>
      </c>
      <c r="E3977" s="707">
        <v>201501</v>
      </c>
      <c r="F3977" s="698">
        <v>32766.17</v>
      </c>
      <c r="G3977" s="701">
        <v>4</v>
      </c>
      <c r="H3977" s="708">
        <v>3.1250000000000002E-3</v>
      </c>
      <c r="I3977" s="705">
        <v>409.57712500000002</v>
      </c>
      <c r="J3977" s="706">
        <v>1228.7313750000001</v>
      </c>
    </row>
    <row r="3978" spans="1:10" s="685" customFormat="1" ht="12.75" customHeight="1">
      <c r="A3978" s="700" t="s">
        <v>355</v>
      </c>
      <c r="B3978" s="700" t="s">
        <v>404</v>
      </c>
      <c r="C3978" s="700"/>
      <c r="D3978" s="701" t="s">
        <v>405</v>
      </c>
      <c r="E3978" s="707">
        <v>201501</v>
      </c>
      <c r="F3978" s="698">
        <v>12564.53</v>
      </c>
      <c r="G3978" s="701">
        <v>4</v>
      </c>
      <c r="H3978" s="708">
        <v>3.1250000000000002E-3</v>
      </c>
      <c r="I3978" s="705">
        <v>157.05662500000003</v>
      </c>
      <c r="J3978" s="706">
        <v>471.16987500000005</v>
      </c>
    </row>
    <row r="3979" spans="1:10" s="685" customFormat="1" ht="12.75" customHeight="1">
      <c r="A3979" s="700" t="s">
        <v>355</v>
      </c>
      <c r="B3979" s="700" t="s">
        <v>406</v>
      </c>
      <c r="C3979" s="700"/>
      <c r="D3979" s="701" t="s">
        <v>407</v>
      </c>
      <c r="E3979" s="707">
        <v>201501</v>
      </c>
      <c r="F3979" s="698">
        <v>-8632.92</v>
      </c>
      <c r="G3979" s="701">
        <v>4</v>
      </c>
      <c r="H3979" s="708">
        <v>3.1250000000000002E-3</v>
      </c>
      <c r="I3979" s="705">
        <v>-107.9115</v>
      </c>
      <c r="J3979" s="706">
        <v>-323.73450000000003</v>
      </c>
    </row>
    <row r="3980" spans="1:10" s="685" customFormat="1" ht="12.75" customHeight="1">
      <c r="A3980" s="700" t="s">
        <v>355</v>
      </c>
      <c r="B3980" s="700" t="s">
        <v>408</v>
      </c>
      <c r="C3980" s="700"/>
      <c r="D3980" s="701" t="s">
        <v>409</v>
      </c>
      <c r="E3980" s="707">
        <v>201501</v>
      </c>
      <c r="F3980" s="698">
        <v>-36332.370000000003</v>
      </c>
      <c r="G3980" s="701">
        <v>4</v>
      </c>
      <c r="H3980" s="708">
        <v>3.1250000000000002E-3</v>
      </c>
      <c r="I3980" s="705">
        <v>-454.15462500000007</v>
      </c>
      <c r="J3980" s="706">
        <v>-1362.4638750000001</v>
      </c>
    </row>
    <row r="3981" spans="1:10" s="685" customFormat="1" ht="12.75" customHeight="1">
      <c r="A3981" s="700" t="s">
        <v>355</v>
      </c>
      <c r="B3981" s="700" t="s">
        <v>501</v>
      </c>
      <c r="C3981" s="700"/>
      <c r="D3981" s="701" t="s">
        <v>502</v>
      </c>
      <c r="E3981" s="707">
        <v>201501</v>
      </c>
      <c r="F3981" s="698">
        <v>-1.2</v>
      </c>
      <c r="G3981" s="701">
        <v>4</v>
      </c>
      <c r="H3981" s="708">
        <v>3.1250000000000002E-3</v>
      </c>
      <c r="I3981" s="705">
        <v>-1.4999999999999999E-2</v>
      </c>
      <c r="J3981" s="706">
        <v>-4.4999999999999998E-2</v>
      </c>
    </row>
    <row r="3982" spans="1:10" s="685" customFormat="1" ht="12.75" customHeight="1">
      <c r="A3982" s="700" t="s">
        <v>355</v>
      </c>
      <c r="B3982" s="700" t="s">
        <v>503</v>
      </c>
      <c r="C3982" s="700"/>
      <c r="D3982" s="701" t="s">
        <v>504</v>
      </c>
      <c r="E3982" s="707">
        <v>201501</v>
      </c>
      <c r="F3982" s="698">
        <v>0.95</v>
      </c>
      <c r="G3982" s="701">
        <v>4</v>
      </c>
      <c r="H3982" s="708">
        <v>3.1250000000000002E-3</v>
      </c>
      <c r="I3982" s="705">
        <v>1.1875E-2</v>
      </c>
      <c r="J3982" s="706">
        <v>3.5625000000000004E-2</v>
      </c>
    </row>
    <row r="3983" spans="1:10" s="685" customFormat="1" ht="12.75" customHeight="1">
      <c r="A3983" s="700" t="s">
        <v>355</v>
      </c>
      <c r="B3983" s="700" t="s">
        <v>586</v>
      </c>
      <c r="C3983" s="700"/>
      <c r="D3983" s="701" t="s">
        <v>587</v>
      </c>
      <c r="E3983" s="707">
        <v>201501</v>
      </c>
      <c r="F3983" s="698">
        <v>-0.34</v>
      </c>
      <c r="G3983" s="701">
        <v>4</v>
      </c>
      <c r="H3983" s="708">
        <v>3.1250000000000002E-3</v>
      </c>
      <c r="I3983" s="705">
        <v>-4.2500000000000003E-3</v>
      </c>
      <c r="J3983" s="706">
        <v>-1.2750000000000001E-2</v>
      </c>
    </row>
    <row r="3984" spans="1:10" s="685" customFormat="1" ht="12.75" customHeight="1">
      <c r="A3984" s="700" t="s">
        <v>355</v>
      </c>
      <c r="B3984" s="700" t="s">
        <v>505</v>
      </c>
      <c r="C3984" s="700"/>
      <c r="D3984" s="701" t="s">
        <v>506</v>
      </c>
      <c r="E3984" s="707">
        <v>201501</v>
      </c>
      <c r="F3984" s="698">
        <v>-7.53</v>
      </c>
      <c r="G3984" s="701">
        <v>4</v>
      </c>
      <c r="H3984" s="708">
        <v>3.1250000000000002E-3</v>
      </c>
      <c r="I3984" s="705">
        <v>-9.4125000000000014E-2</v>
      </c>
      <c r="J3984" s="706">
        <v>-0.28237500000000004</v>
      </c>
    </row>
    <row r="3985" spans="1:10" s="685" customFormat="1" ht="12.75" customHeight="1">
      <c r="A3985" s="700" t="s">
        <v>355</v>
      </c>
      <c r="B3985" s="700" t="s">
        <v>507</v>
      </c>
      <c r="C3985" s="700"/>
      <c r="D3985" s="701" t="s">
        <v>508</v>
      </c>
      <c r="E3985" s="707">
        <v>201501</v>
      </c>
      <c r="F3985" s="698">
        <v>68.989999999999995</v>
      </c>
      <c r="G3985" s="701">
        <v>4</v>
      </c>
      <c r="H3985" s="708">
        <v>3.1250000000000002E-3</v>
      </c>
      <c r="I3985" s="705">
        <v>0.862375</v>
      </c>
      <c r="J3985" s="706">
        <v>2.5871249999999999</v>
      </c>
    </row>
    <row r="3986" spans="1:10" s="685" customFormat="1" ht="12.75" customHeight="1">
      <c r="A3986" s="700" t="s">
        <v>355</v>
      </c>
      <c r="B3986" s="700" t="s">
        <v>509</v>
      </c>
      <c r="C3986" s="700"/>
      <c r="D3986" s="701" t="s">
        <v>510</v>
      </c>
      <c r="E3986" s="707">
        <v>201501</v>
      </c>
      <c r="F3986" s="698">
        <v>245.65</v>
      </c>
      <c r="G3986" s="701">
        <v>4</v>
      </c>
      <c r="H3986" s="708">
        <v>3.1250000000000002E-3</v>
      </c>
      <c r="I3986" s="705">
        <v>3.0706250000000002</v>
      </c>
      <c r="J3986" s="706">
        <v>9.2118750000000009</v>
      </c>
    </row>
    <row r="3987" spans="1:10" s="685" customFormat="1" ht="12.75" customHeight="1">
      <c r="A3987" s="700" t="s">
        <v>355</v>
      </c>
      <c r="B3987" s="700" t="s">
        <v>511</v>
      </c>
      <c r="C3987" s="700"/>
      <c r="D3987" s="701" t="s">
        <v>512</v>
      </c>
      <c r="E3987" s="707">
        <v>201501</v>
      </c>
      <c r="F3987" s="698">
        <v>60.67</v>
      </c>
      <c r="G3987" s="701">
        <v>4</v>
      </c>
      <c r="H3987" s="708">
        <v>3.1250000000000002E-3</v>
      </c>
      <c r="I3987" s="705">
        <v>0.75837500000000002</v>
      </c>
      <c r="J3987" s="706">
        <v>2.2751250000000001</v>
      </c>
    </row>
    <row r="3988" spans="1:10" s="685" customFormat="1" ht="12.75" customHeight="1">
      <c r="A3988" s="700" t="s">
        <v>355</v>
      </c>
      <c r="B3988" s="700" t="s">
        <v>513</v>
      </c>
      <c r="C3988" s="700"/>
      <c r="D3988" s="701" t="s">
        <v>514</v>
      </c>
      <c r="E3988" s="707">
        <v>201501</v>
      </c>
      <c r="F3988" s="698">
        <v>71.8</v>
      </c>
      <c r="G3988" s="701">
        <v>4</v>
      </c>
      <c r="H3988" s="708">
        <v>3.1250000000000002E-3</v>
      </c>
      <c r="I3988" s="705">
        <v>0.89749999999999996</v>
      </c>
      <c r="J3988" s="706">
        <v>2.6924999999999999</v>
      </c>
    </row>
    <row r="3989" spans="1:10" s="685" customFormat="1" ht="12.75" customHeight="1">
      <c r="A3989" s="700" t="s">
        <v>355</v>
      </c>
      <c r="B3989" s="700" t="s">
        <v>570</v>
      </c>
      <c r="C3989" s="700"/>
      <c r="D3989" s="701" t="s">
        <v>571</v>
      </c>
      <c r="E3989" s="707">
        <v>201501</v>
      </c>
      <c r="F3989" s="698">
        <v>4158.5200000000004</v>
      </c>
      <c r="G3989" s="701">
        <v>4</v>
      </c>
      <c r="H3989" s="708">
        <v>3.1250000000000002E-3</v>
      </c>
      <c r="I3989" s="705">
        <v>51.981500000000011</v>
      </c>
      <c r="J3989" s="706">
        <v>155.94450000000003</v>
      </c>
    </row>
    <row r="3990" spans="1:10" s="685" customFormat="1" ht="12.75" customHeight="1">
      <c r="A3990" s="700" t="s">
        <v>355</v>
      </c>
      <c r="B3990" s="700" t="s">
        <v>1268</v>
      </c>
      <c r="C3990" s="700"/>
      <c r="D3990" s="701" t="s">
        <v>485</v>
      </c>
      <c r="E3990" s="707">
        <v>201501</v>
      </c>
      <c r="F3990" s="698">
        <v>56.09</v>
      </c>
      <c r="G3990" s="701">
        <v>4</v>
      </c>
      <c r="H3990" s="708">
        <v>3.1250000000000002E-3</v>
      </c>
      <c r="I3990" s="705">
        <v>0.70112500000000011</v>
      </c>
      <c r="J3990" s="706">
        <v>2.1033750000000002</v>
      </c>
    </row>
    <row r="3991" spans="1:10" s="685" customFormat="1" ht="12.75" customHeight="1">
      <c r="A3991" s="700" t="s">
        <v>355</v>
      </c>
      <c r="B3991" s="700" t="s">
        <v>515</v>
      </c>
      <c r="C3991" s="700"/>
      <c r="D3991" s="701" t="s">
        <v>516</v>
      </c>
      <c r="E3991" s="707">
        <v>201501</v>
      </c>
      <c r="F3991" s="698">
        <v>-812.07</v>
      </c>
      <c r="G3991" s="701">
        <v>4</v>
      </c>
      <c r="H3991" s="708">
        <v>3.1250000000000002E-3</v>
      </c>
      <c r="I3991" s="705">
        <v>-10.150875000000001</v>
      </c>
      <c r="J3991" s="706">
        <v>-30.452625000000005</v>
      </c>
    </row>
    <row r="3992" spans="1:10" s="685" customFormat="1" ht="12.75" customHeight="1">
      <c r="A3992" s="700" t="s">
        <v>355</v>
      </c>
      <c r="B3992" s="700" t="s">
        <v>700</v>
      </c>
      <c r="C3992" s="700"/>
      <c r="D3992" s="701" t="s">
        <v>701</v>
      </c>
      <c r="E3992" s="707">
        <v>201501</v>
      </c>
      <c r="F3992" s="698">
        <v>325997.90000000002</v>
      </c>
      <c r="G3992" s="701">
        <v>4</v>
      </c>
      <c r="H3992" s="708">
        <v>3.1250000000000002E-3</v>
      </c>
      <c r="I3992" s="705">
        <v>4074.9737500000006</v>
      </c>
      <c r="J3992" s="706">
        <v>12224.921250000001</v>
      </c>
    </row>
    <row r="3993" spans="1:10" s="685" customFormat="1" ht="12.75" customHeight="1">
      <c r="A3993" s="700" t="s">
        <v>355</v>
      </c>
      <c r="B3993" s="700" t="s">
        <v>517</v>
      </c>
      <c r="C3993" s="700"/>
      <c r="D3993" s="701" t="s">
        <v>518</v>
      </c>
      <c r="E3993" s="707">
        <v>201501</v>
      </c>
      <c r="F3993" s="698">
        <v>-10.78</v>
      </c>
      <c r="G3993" s="701">
        <v>4</v>
      </c>
      <c r="H3993" s="708">
        <v>3.1250000000000002E-3</v>
      </c>
      <c r="I3993" s="705">
        <v>-0.13475000000000001</v>
      </c>
      <c r="J3993" s="706">
        <v>-0.40425</v>
      </c>
    </row>
    <row r="3994" spans="1:10" s="685" customFormat="1" ht="12.75" customHeight="1">
      <c r="A3994" s="700" t="s">
        <v>355</v>
      </c>
      <c r="B3994" s="700" t="s">
        <v>519</v>
      </c>
      <c r="C3994" s="700"/>
      <c r="D3994" s="701" t="s">
        <v>520</v>
      </c>
      <c r="E3994" s="707">
        <v>201501</v>
      </c>
      <c r="F3994" s="698">
        <v>24.15</v>
      </c>
      <c r="G3994" s="701">
        <v>4</v>
      </c>
      <c r="H3994" s="708">
        <v>3.1250000000000002E-3</v>
      </c>
      <c r="I3994" s="705">
        <v>0.301875</v>
      </c>
      <c r="J3994" s="706">
        <v>0.90562500000000001</v>
      </c>
    </row>
    <row r="3995" spans="1:10" s="685" customFormat="1" ht="12.75" customHeight="1">
      <c r="A3995" s="700" t="s">
        <v>355</v>
      </c>
      <c r="B3995" s="700" t="s">
        <v>521</v>
      </c>
      <c r="C3995" s="700"/>
      <c r="D3995" s="701" t="s">
        <v>522</v>
      </c>
      <c r="E3995" s="707">
        <v>201501</v>
      </c>
      <c r="F3995" s="698">
        <v>2.34</v>
      </c>
      <c r="G3995" s="701">
        <v>4</v>
      </c>
      <c r="H3995" s="708">
        <v>3.1250000000000002E-3</v>
      </c>
      <c r="I3995" s="705">
        <v>2.9249999999999998E-2</v>
      </c>
      <c r="J3995" s="706">
        <v>8.7749999999999995E-2</v>
      </c>
    </row>
    <row r="3996" spans="1:10" s="685" customFormat="1" ht="12.75" customHeight="1">
      <c r="A3996" s="700" t="s">
        <v>355</v>
      </c>
      <c r="B3996" s="700" t="s">
        <v>572</v>
      </c>
      <c r="C3996" s="700"/>
      <c r="D3996" s="701" t="s">
        <v>573</v>
      </c>
      <c r="E3996" s="707">
        <v>201501</v>
      </c>
      <c r="F3996" s="698">
        <v>1079.72</v>
      </c>
      <c r="G3996" s="701">
        <v>4</v>
      </c>
      <c r="H3996" s="708">
        <v>3.1250000000000002E-3</v>
      </c>
      <c r="I3996" s="705">
        <v>13.496500000000001</v>
      </c>
      <c r="J3996" s="706">
        <v>40.489500000000007</v>
      </c>
    </row>
    <row r="3997" spans="1:10" s="685" customFormat="1" ht="12.75" customHeight="1">
      <c r="A3997" s="700" t="s">
        <v>355</v>
      </c>
      <c r="B3997" s="700" t="s">
        <v>702</v>
      </c>
      <c r="C3997" s="700"/>
      <c r="D3997" s="701" t="s">
        <v>703</v>
      </c>
      <c r="E3997" s="707">
        <v>201501</v>
      </c>
      <c r="F3997" s="698">
        <v>21994.84</v>
      </c>
      <c r="G3997" s="701">
        <v>4</v>
      </c>
      <c r="H3997" s="708">
        <v>3.1250000000000002E-3</v>
      </c>
      <c r="I3997" s="705">
        <v>274.93549999999999</v>
      </c>
      <c r="J3997" s="706">
        <v>824.80649999999991</v>
      </c>
    </row>
    <row r="3998" spans="1:10" s="685" customFormat="1" ht="12.75" customHeight="1">
      <c r="A3998" s="700" t="s">
        <v>355</v>
      </c>
      <c r="B3998" s="700" t="s">
        <v>523</v>
      </c>
      <c r="C3998" s="700"/>
      <c r="D3998" s="701" t="s">
        <v>524</v>
      </c>
      <c r="E3998" s="707">
        <v>201501</v>
      </c>
      <c r="F3998" s="698">
        <v>5.1100000000000003</v>
      </c>
      <c r="G3998" s="701">
        <v>4</v>
      </c>
      <c r="H3998" s="708">
        <v>3.1250000000000002E-3</v>
      </c>
      <c r="I3998" s="705">
        <v>6.3875000000000001E-2</v>
      </c>
      <c r="J3998" s="706">
        <v>0.19162499999999999</v>
      </c>
    </row>
    <row r="3999" spans="1:10" s="685" customFormat="1" ht="12.75" customHeight="1">
      <c r="A3999" s="700" t="s">
        <v>355</v>
      </c>
      <c r="B3999" s="700" t="s">
        <v>525</v>
      </c>
      <c r="C3999" s="700"/>
      <c r="D3999" s="701" t="s">
        <v>526</v>
      </c>
      <c r="E3999" s="707">
        <v>201501</v>
      </c>
      <c r="F3999" s="698">
        <v>25.84</v>
      </c>
      <c r="G3999" s="701">
        <v>4</v>
      </c>
      <c r="H3999" s="708">
        <v>3.1250000000000002E-3</v>
      </c>
      <c r="I3999" s="705">
        <v>0.32300000000000001</v>
      </c>
      <c r="J3999" s="706">
        <v>0.96900000000000008</v>
      </c>
    </row>
    <row r="4000" spans="1:10" s="685" customFormat="1" ht="12.75" customHeight="1">
      <c r="A4000" s="700" t="s">
        <v>355</v>
      </c>
      <c r="B4000" s="700" t="s">
        <v>483</v>
      </c>
      <c r="C4000" s="700"/>
      <c r="D4000" s="701" t="s">
        <v>484</v>
      </c>
      <c r="E4000" s="707">
        <v>201501</v>
      </c>
      <c r="F4000" s="698">
        <v>0.06</v>
      </c>
      <c r="G4000" s="701">
        <v>4</v>
      </c>
      <c r="H4000" s="708">
        <v>3.1250000000000002E-3</v>
      </c>
      <c r="I4000" s="705">
        <v>7.5000000000000002E-4</v>
      </c>
      <c r="J4000" s="706">
        <v>2.2500000000000003E-3</v>
      </c>
    </row>
    <row r="4001" spans="1:10" s="685" customFormat="1" ht="12.75" customHeight="1">
      <c r="A4001" s="700" t="s">
        <v>355</v>
      </c>
      <c r="B4001" s="700" t="s">
        <v>459</v>
      </c>
      <c r="C4001" s="700"/>
      <c r="D4001" s="701" t="s">
        <v>460</v>
      </c>
      <c r="E4001" s="707">
        <v>201501</v>
      </c>
      <c r="F4001" s="698">
        <v>-0.11</v>
      </c>
      <c r="G4001" s="701">
        <v>4</v>
      </c>
      <c r="H4001" s="708">
        <v>3.1250000000000002E-3</v>
      </c>
      <c r="I4001" s="705">
        <v>-1.3750000000000001E-3</v>
      </c>
      <c r="J4001" s="706">
        <v>-4.1250000000000002E-3</v>
      </c>
    </row>
    <row r="4002" spans="1:10" s="685" customFormat="1" ht="12.75" customHeight="1">
      <c r="A4002" s="700" t="s">
        <v>355</v>
      </c>
      <c r="B4002" s="700" t="s">
        <v>527</v>
      </c>
      <c r="C4002" s="700"/>
      <c r="D4002" s="701" t="s">
        <v>574</v>
      </c>
      <c r="E4002" s="707">
        <v>201501</v>
      </c>
      <c r="F4002" s="698">
        <v>9.39</v>
      </c>
      <c r="G4002" s="701">
        <v>4</v>
      </c>
      <c r="H4002" s="708">
        <v>3.1250000000000002E-3</v>
      </c>
      <c r="I4002" s="705">
        <v>0.11737500000000001</v>
      </c>
      <c r="J4002" s="706">
        <v>0.35212500000000002</v>
      </c>
    </row>
    <row r="4003" spans="1:10" s="685" customFormat="1" ht="12.75" customHeight="1">
      <c r="A4003" s="700" t="s">
        <v>355</v>
      </c>
      <c r="B4003" s="700" t="s">
        <v>530</v>
      </c>
      <c r="C4003" s="700"/>
      <c r="D4003" s="701" t="s">
        <v>531</v>
      </c>
      <c r="E4003" s="707">
        <v>201501</v>
      </c>
      <c r="F4003" s="698">
        <v>3.72</v>
      </c>
      <c r="G4003" s="701">
        <v>4</v>
      </c>
      <c r="H4003" s="708">
        <v>3.1250000000000002E-3</v>
      </c>
      <c r="I4003" s="705">
        <v>4.6500000000000007E-2</v>
      </c>
      <c r="J4003" s="706">
        <v>0.13950000000000001</v>
      </c>
    </row>
    <row r="4004" spans="1:10" s="685" customFormat="1" ht="12.75" customHeight="1">
      <c r="A4004" s="700" t="s">
        <v>355</v>
      </c>
      <c r="B4004" s="700" t="s">
        <v>532</v>
      </c>
      <c r="C4004" s="700"/>
      <c r="D4004" s="701" t="s">
        <v>533</v>
      </c>
      <c r="E4004" s="707">
        <v>201501</v>
      </c>
      <c r="F4004" s="698">
        <v>0.84</v>
      </c>
      <c r="G4004" s="701">
        <v>4</v>
      </c>
      <c r="H4004" s="708">
        <v>3.1250000000000002E-3</v>
      </c>
      <c r="I4004" s="705">
        <v>1.0500000000000001E-2</v>
      </c>
      <c r="J4004" s="706">
        <v>3.15E-2</v>
      </c>
    </row>
    <row r="4005" spans="1:10" s="685" customFormat="1" ht="12.75" customHeight="1">
      <c r="A4005" s="700" t="s">
        <v>355</v>
      </c>
      <c r="B4005" s="700" t="s">
        <v>534</v>
      </c>
      <c r="C4005" s="700"/>
      <c r="D4005" s="701" t="s">
        <v>535</v>
      </c>
      <c r="E4005" s="707">
        <v>201501</v>
      </c>
      <c r="F4005" s="698">
        <v>102.17</v>
      </c>
      <c r="G4005" s="701">
        <v>4</v>
      </c>
      <c r="H4005" s="708">
        <v>3.1250000000000002E-3</v>
      </c>
      <c r="I4005" s="705">
        <v>1.2771250000000001</v>
      </c>
      <c r="J4005" s="706">
        <v>3.8313750000000004</v>
      </c>
    </row>
    <row r="4006" spans="1:10" s="685" customFormat="1" ht="12.75" customHeight="1">
      <c r="A4006" s="700" t="s">
        <v>355</v>
      </c>
      <c r="B4006" s="700" t="s">
        <v>536</v>
      </c>
      <c r="C4006" s="700"/>
      <c r="D4006" s="701" t="s">
        <v>537</v>
      </c>
      <c r="E4006" s="707">
        <v>201501</v>
      </c>
      <c r="F4006" s="698">
        <v>95.89</v>
      </c>
      <c r="G4006" s="701">
        <v>4</v>
      </c>
      <c r="H4006" s="708">
        <v>3.1250000000000002E-3</v>
      </c>
      <c r="I4006" s="705">
        <v>1.1986250000000001</v>
      </c>
      <c r="J4006" s="706">
        <v>3.5958750000000004</v>
      </c>
    </row>
    <row r="4007" spans="1:10" s="685" customFormat="1" ht="12.75" customHeight="1">
      <c r="A4007" s="700" t="s">
        <v>355</v>
      </c>
      <c r="B4007" s="700" t="s">
        <v>538</v>
      </c>
      <c r="C4007" s="700"/>
      <c r="D4007" s="701" t="s">
        <v>539</v>
      </c>
      <c r="E4007" s="707">
        <v>201501</v>
      </c>
      <c r="F4007" s="698">
        <v>-1.44</v>
      </c>
      <c r="G4007" s="701">
        <v>4</v>
      </c>
      <c r="H4007" s="708">
        <v>3.1250000000000002E-3</v>
      </c>
      <c r="I4007" s="705">
        <v>-1.7999999999999999E-2</v>
      </c>
      <c r="J4007" s="706">
        <v>-5.3999999999999992E-2</v>
      </c>
    </row>
    <row r="4008" spans="1:10" s="685" customFormat="1" ht="12.75" customHeight="1">
      <c r="A4008" s="700" t="s">
        <v>355</v>
      </c>
      <c r="B4008" s="700" t="s">
        <v>540</v>
      </c>
      <c r="C4008" s="700"/>
      <c r="D4008" s="701" t="s">
        <v>541</v>
      </c>
      <c r="E4008" s="707">
        <v>201501</v>
      </c>
      <c r="F4008" s="698">
        <v>20.61</v>
      </c>
      <c r="G4008" s="701">
        <v>4</v>
      </c>
      <c r="H4008" s="708">
        <v>3.1250000000000002E-3</v>
      </c>
      <c r="I4008" s="705">
        <v>0.25762499999999999</v>
      </c>
      <c r="J4008" s="706">
        <v>0.77287499999999998</v>
      </c>
    </row>
    <row r="4009" spans="1:10" s="685" customFormat="1" ht="12.75" customHeight="1">
      <c r="A4009" s="700" t="s">
        <v>355</v>
      </c>
      <c r="B4009" s="700" t="s">
        <v>542</v>
      </c>
      <c r="C4009" s="700"/>
      <c r="D4009" s="701" t="s">
        <v>543</v>
      </c>
      <c r="E4009" s="707">
        <v>201501</v>
      </c>
      <c r="F4009" s="698">
        <v>38</v>
      </c>
      <c r="G4009" s="701">
        <v>4</v>
      </c>
      <c r="H4009" s="708">
        <v>3.1250000000000002E-3</v>
      </c>
      <c r="I4009" s="705">
        <v>0.47500000000000003</v>
      </c>
      <c r="J4009" s="706">
        <v>1.425</v>
      </c>
    </row>
    <row r="4010" spans="1:10" s="685" customFormat="1" ht="12.75" customHeight="1">
      <c r="A4010" s="700" t="s">
        <v>355</v>
      </c>
      <c r="B4010" s="700" t="s">
        <v>544</v>
      </c>
      <c r="C4010" s="700"/>
      <c r="D4010" s="701" t="s">
        <v>545</v>
      </c>
      <c r="E4010" s="707">
        <v>201501</v>
      </c>
      <c r="F4010" s="698">
        <v>21.18</v>
      </c>
      <c r="G4010" s="701">
        <v>4</v>
      </c>
      <c r="H4010" s="708">
        <v>3.1250000000000002E-3</v>
      </c>
      <c r="I4010" s="705">
        <v>0.26474999999999999</v>
      </c>
      <c r="J4010" s="706">
        <v>0.7942499999999999</v>
      </c>
    </row>
    <row r="4011" spans="1:10" s="685" customFormat="1" ht="12.75" customHeight="1">
      <c r="A4011" s="700" t="s">
        <v>355</v>
      </c>
      <c r="B4011" s="700" t="s">
        <v>546</v>
      </c>
      <c r="C4011" s="700"/>
      <c r="D4011" s="701" t="s">
        <v>547</v>
      </c>
      <c r="E4011" s="707">
        <v>201501</v>
      </c>
      <c r="F4011" s="698">
        <v>12.4</v>
      </c>
      <c r="G4011" s="701">
        <v>4</v>
      </c>
      <c r="H4011" s="708">
        <v>3.1250000000000002E-3</v>
      </c>
      <c r="I4011" s="705">
        <v>0.15500000000000003</v>
      </c>
      <c r="J4011" s="706">
        <v>0.46500000000000008</v>
      </c>
    </row>
    <row r="4012" spans="1:10" s="685" customFormat="1" ht="12.75" customHeight="1">
      <c r="A4012" s="700" t="s">
        <v>355</v>
      </c>
      <c r="B4012" s="700" t="s">
        <v>548</v>
      </c>
      <c r="C4012" s="700"/>
      <c r="D4012" s="701" t="s">
        <v>549</v>
      </c>
      <c r="E4012" s="707">
        <v>201501</v>
      </c>
      <c r="F4012" s="698">
        <v>18.46</v>
      </c>
      <c r="G4012" s="701">
        <v>4</v>
      </c>
      <c r="H4012" s="708">
        <v>3.1250000000000002E-3</v>
      </c>
      <c r="I4012" s="705">
        <v>0.23075000000000001</v>
      </c>
      <c r="J4012" s="706">
        <v>0.69225000000000003</v>
      </c>
    </row>
    <row r="4013" spans="1:10" s="685" customFormat="1" ht="12.75" customHeight="1">
      <c r="A4013" s="700" t="s">
        <v>355</v>
      </c>
      <c r="B4013" s="700" t="s">
        <v>550</v>
      </c>
      <c r="C4013" s="700"/>
      <c r="D4013" s="701" t="s">
        <v>551</v>
      </c>
      <c r="E4013" s="707">
        <v>201501</v>
      </c>
      <c r="F4013" s="698">
        <v>0.1</v>
      </c>
      <c r="G4013" s="701">
        <v>4</v>
      </c>
      <c r="H4013" s="708">
        <v>3.1250000000000002E-3</v>
      </c>
      <c r="I4013" s="705">
        <v>1.2500000000000002E-3</v>
      </c>
      <c r="J4013" s="706">
        <v>3.7500000000000007E-3</v>
      </c>
    </row>
    <row r="4014" spans="1:10" s="685" customFormat="1" ht="12.75" customHeight="1">
      <c r="A4014" s="700" t="s">
        <v>355</v>
      </c>
      <c r="B4014" s="700" t="s">
        <v>552</v>
      </c>
      <c r="C4014" s="700"/>
      <c r="D4014" s="701" t="s">
        <v>553</v>
      </c>
      <c r="E4014" s="707">
        <v>201501</v>
      </c>
      <c r="F4014" s="698">
        <v>-44.86</v>
      </c>
      <c r="G4014" s="701">
        <v>4</v>
      </c>
      <c r="H4014" s="708">
        <v>3.1250000000000002E-3</v>
      </c>
      <c r="I4014" s="705">
        <v>-0.56074999999999997</v>
      </c>
      <c r="J4014" s="706">
        <v>-1.6822499999999998</v>
      </c>
    </row>
    <row r="4015" spans="1:10" s="685" customFormat="1" ht="12.75" customHeight="1">
      <c r="A4015" s="700" t="s">
        <v>355</v>
      </c>
      <c r="B4015" s="700" t="s">
        <v>554</v>
      </c>
      <c r="C4015" s="700"/>
      <c r="D4015" s="701" t="s">
        <v>555</v>
      </c>
      <c r="E4015" s="707">
        <v>201501</v>
      </c>
      <c r="F4015" s="698">
        <v>-33.909999999999997</v>
      </c>
      <c r="G4015" s="701">
        <v>4</v>
      </c>
      <c r="H4015" s="708">
        <v>3.1250000000000002E-3</v>
      </c>
      <c r="I4015" s="705">
        <v>-0.423875</v>
      </c>
      <c r="J4015" s="706">
        <v>-1.271625</v>
      </c>
    </row>
    <row r="4016" spans="1:10" s="685" customFormat="1" ht="12.75" customHeight="1">
      <c r="A4016" s="700" t="s">
        <v>355</v>
      </c>
      <c r="B4016" s="700" t="s">
        <v>556</v>
      </c>
      <c r="C4016" s="700"/>
      <c r="D4016" s="701" t="s">
        <v>557</v>
      </c>
      <c r="E4016" s="707">
        <v>201501</v>
      </c>
      <c r="F4016" s="698">
        <v>-2.13</v>
      </c>
      <c r="G4016" s="701">
        <v>4</v>
      </c>
      <c r="H4016" s="708">
        <v>3.1250000000000002E-3</v>
      </c>
      <c r="I4016" s="705">
        <v>-2.6624999999999999E-2</v>
      </c>
      <c r="J4016" s="706">
        <v>-7.9875000000000002E-2</v>
      </c>
    </row>
    <row r="4017" spans="1:10" s="685" customFormat="1" ht="12.75" customHeight="1">
      <c r="A4017" s="700" t="s">
        <v>355</v>
      </c>
      <c r="B4017" s="700" t="s">
        <v>704</v>
      </c>
      <c r="C4017" s="700"/>
      <c r="D4017" s="701" t="s">
        <v>705</v>
      </c>
      <c r="E4017" s="707">
        <v>201501</v>
      </c>
      <c r="F4017" s="698">
        <v>175896.58</v>
      </c>
      <c r="G4017" s="701">
        <v>4</v>
      </c>
      <c r="H4017" s="708">
        <v>3.1250000000000002E-3</v>
      </c>
      <c r="I4017" s="705">
        <v>2198.7072499999999</v>
      </c>
      <c r="J4017" s="706">
        <v>6596.1217500000002</v>
      </c>
    </row>
    <row r="4018" spans="1:10" s="685" customFormat="1" ht="12.75" customHeight="1">
      <c r="A4018" s="700" t="s">
        <v>355</v>
      </c>
      <c r="B4018" s="700" t="s">
        <v>558</v>
      </c>
      <c r="C4018" s="700"/>
      <c r="D4018" s="701" t="s">
        <v>559</v>
      </c>
      <c r="E4018" s="707">
        <v>201501</v>
      </c>
      <c r="F4018" s="698">
        <v>-381.99</v>
      </c>
      <c r="G4018" s="701">
        <v>4</v>
      </c>
      <c r="H4018" s="708">
        <v>3.1250000000000002E-3</v>
      </c>
      <c r="I4018" s="705">
        <v>-4.7748750000000006</v>
      </c>
      <c r="J4018" s="706">
        <v>-14.324625000000001</v>
      </c>
    </row>
    <row r="4019" spans="1:10" s="685" customFormat="1" ht="12.75" customHeight="1">
      <c r="A4019" s="700" t="s">
        <v>355</v>
      </c>
      <c r="B4019" s="700" t="s">
        <v>461</v>
      </c>
      <c r="C4019" s="700"/>
      <c r="D4019" s="701" t="s">
        <v>462</v>
      </c>
      <c r="E4019" s="707">
        <v>201501</v>
      </c>
      <c r="F4019" s="698">
        <v>0.85</v>
      </c>
      <c r="G4019" s="701">
        <v>4</v>
      </c>
      <c r="H4019" s="708">
        <v>3.1250000000000002E-3</v>
      </c>
      <c r="I4019" s="705">
        <v>1.0625000000000001E-2</v>
      </c>
      <c r="J4019" s="706">
        <v>3.1875000000000001E-2</v>
      </c>
    </row>
    <row r="4020" spans="1:10" s="685" customFormat="1" ht="12.75" customHeight="1">
      <c r="A4020" s="700" t="s">
        <v>355</v>
      </c>
      <c r="B4020" s="700" t="s">
        <v>490</v>
      </c>
      <c r="C4020" s="700"/>
      <c r="D4020" s="701" t="s">
        <v>491</v>
      </c>
      <c r="E4020" s="707">
        <v>201501</v>
      </c>
      <c r="F4020" s="698">
        <v>7.03</v>
      </c>
      <c r="G4020" s="701">
        <v>4</v>
      </c>
      <c r="H4020" s="708">
        <v>3.1250000000000002E-3</v>
      </c>
      <c r="I4020" s="705">
        <v>8.7875000000000009E-2</v>
      </c>
      <c r="J4020" s="706">
        <v>0.263625</v>
      </c>
    </row>
    <row r="4021" spans="1:10" s="685" customFormat="1" ht="12.75" customHeight="1">
      <c r="A4021" s="700" t="s">
        <v>355</v>
      </c>
      <c r="B4021" s="700" t="s">
        <v>579</v>
      </c>
      <c r="C4021" s="700"/>
      <c r="D4021" s="701" t="s">
        <v>580</v>
      </c>
      <c r="E4021" s="707">
        <v>201501</v>
      </c>
      <c r="F4021" s="698">
        <v>-22.03</v>
      </c>
      <c r="G4021" s="701">
        <v>4</v>
      </c>
      <c r="H4021" s="708">
        <v>3.1250000000000002E-3</v>
      </c>
      <c r="I4021" s="705">
        <v>-0.27537500000000004</v>
      </c>
      <c r="J4021" s="706">
        <v>-0.82612500000000011</v>
      </c>
    </row>
    <row r="4022" spans="1:10" s="685" customFormat="1" ht="12.75" customHeight="1">
      <c r="A4022" s="700" t="s">
        <v>355</v>
      </c>
      <c r="B4022" s="700" t="s">
        <v>584</v>
      </c>
      <c r="C4022" s="700"/>
      <c r="D4022" s="701" t="s">
        <v>585</v>
      </c>
      <c r="E4022" s="707">
        <v>201501</v>
      </c>
      <c r="F4022" s="698">
        <v>5.73</v>
      </c>
      <c r="G4022" s="701">
        <v>4</v>
      </c>
      <c r="H4022" s="708">
        <v>3.1250000000000002E-3</v>
      </c>
      <c r="I4022" s="705">
        <v>7.1625000000000008E-2</v>
      </c>
      <c r="J4022" s="706">
        <v>0.21487500000000004</v>
      </c>
    </row>
    <row r="4023" spans="1:10" s="685" customFormat="1" ht="12.75" customHeight="1">
      <c r="A4023" s="700" t="s">
        <v>355</v>
      </c>
      <c r="B4023" s="700" t="s">
        <v>720</v>
      </c>
      <c r="C4023" s="700"/>
      <c r="D4023" s="701" t="s">
        <v>721</v>
      </c>
      <c r="E4023" s="707">
        <v>201501</v>
      </c>
      <c r="F4023" s="698">
        <v>4489.2700000000004</v>
      </c>
      <c r="G4023" s="701">
        <v>4</v>
      </c>
      <c r="H4023" s="708">
        <v>3.1250000000000002E-3</v>
      </c>
      <c r="I4023" s="705">
        <v>56.11587500000001</v>
      </c>
      <c r="J4023" s="706">
        <v>168.34762500000002</v>
      </c>
    </row>
    <row r="4024" spans="1:10" s="685" customFormat="1" ht="12.75" customHeight="1">
      <c r="A4024" s="700" t="s">
        <v>355</v>
      </c>
      <c r="B4024" s="700" t="s">
        <v>356</v>
      </c>
      <c r="C4024" s="700"/>
      <c r="D4024" s="701" t="s">
        <v>357</v>
      </c>
      <c r="E4024" s="707">
        <v>201502</v>
      </c>
      <c r="F4024" s="698">
        <v>245818.4</v>
      </c>
      <c r="G4024" s="701">
        <v>3</v>
      </c>
      <c r="H4024" s="708">
        <v>3.1250000000000002E-3</v>
      </c>
      <c r="I4024" s="705">
        <v>2304.5475000000001</v>
      </c>
      <c r="J4024" s="706">
        <v>9218.19</v>
      </c>
    </row>
    <row r="4025" spans="1:10" s="685" customFormat="1" ht="12.75" customHeight="1">
      <c r="A4025" s="700" t="s">
        <v>355</v>
      </c>
      <c r="B4025" s="700" t="s">
        <v>358</v>
      </c>
      <c r="C4025" s="700"/>
      <c r="D4025" s="701" t="s">
        <v>359</v>
      </c>
      <c r="E4025" s="707">
        <v>201502</v>
      </c>
      <c r="F4025" s="698">
        <v>275332.42</v>
      </c>
      <c r="G4025" s="701">
        <v>3</v>
      </c>
      <c r="H4025" s="708">
        <v>3.1250000000000002E-3</v>
      </c>
      <c r="I4025" s="705">
        <v>2581.2414375000003</v>
      </c>
      <c r="J4025" s="706">
        <v>10324.965749999999</v>
      </c>
    </row>
    <row r="4026" spans="1:10" s="685" customFormat="1" ht="12.75" customHeight="1">
      <c r="A4026" s="700" t="s">
        <v>355</v>
      </c>
      <c r="B4026" s="700" t="s">
        <v>360</v>
      </c>
      <c r="C4026" s="700"/>
      <c r="D4026" s="701" t="s">
        <v>361</v>
      </c>
      <c r="E4026" s="707">
        <v>201502</v>
      </c>
      <c r="F4026" s="698">
        <v>251.48</v>
      </c>
      <c r="G4026" s="701">
        <v>3</v>
      </c>
      <c r="H4026" s="708">
        <v>3.1250000000000002E-3</v>
      </c>
      <c r="I4026" s="705">
        <v>2.3576250000000001</v>
      </c>
      <c r="J4026" s="706">
        <v>9.4305000000000003</v>
      </c>
    </row>
    <row r="4027" spans="1:10" s="685" customFormat="1" ht="12.75" customHeight="1">
      <c r="A4027" s="700" t="s">
        <v>355</v>
      </c>
      <c r="B4027" s="700" t="s">
        <v>362</v>
      </c>
      <c r="C4027" s="700"/>
      <c r="D4027" s="701" t="s">
        <v>363</v>
      </c>
      <c r="E4027" s="707">
        <v>201502</v>
      </c>
      <c r="F4027" s="698">
        <v>1057.31</v>
      </c>
      <c r="G4027" s="701">
        <v>3</v>
      </c>
      <c r="H4027" s="708">
        <v>3.1250000000000002E-3</v>
      </c>
      <c r="I4027" s="705">
        <v>9.9122812499999995</v>
      </c>
      <c r="J4027" s="706">
        <v>39.649124999999998</v>
      </c>
    </row>
    <row r="4028" spans="1:10" s="685" customFormat="1" ht="12.75" customHeight="1">
      <c r="A4028" s="700" t="s">
        <v>355</v>
      </c>
      <c r="B4028" s="700" t="s">
        <v>364</v>
      </c>
      <c r="C4028" s="700"/>
      <c r="D4028" s="701" t="s">
        <v>365</v>
      </c>
      <c r="E4028" s="707">
        <v>201502</v>
      </c>
      <c r="F4028" s="698">
        <v>320452.57</v>
      </c>
      <c r="G4028" s="701">
        <v>3</v>
      </c>
      <c r="H4028" s="708">
        <v>3.1250000000000002E-3</v>
      </c>
      <c r="I4028" s="705">
        <v>3004.2428437500002</v>
      </c>
      <c r="J4028" s="706">
        <v>12016.971375000001</v>
      </c>
    </row>
    <row r="4029" spans="1:10" s="685" customFormat="1" ht="12.75" customHeight="1">
      <c r="A4029" s="700" t="s">
        <v>355</v>
      </c>
      <c r="B4029" s="700" t="s">
        <v>366</v>
      </c>
      <c r="C4029" s="700"/>
      <c r="D4029" s="701" t="s">
        <v>367</v>
      </c>
      <c r="E4029" s="707">
        <v>201502</v>
      </c>
      <c r="F4029" s="698">
        <v>79149.81</v>
      </c>
      <c r="G4029" s="701">
        <v>3</v>
      </c>
      <c r="H4029" s="708">
        <v>3.1250000000000002E-3</v>
      </c>
      <c r="I4029" s="705">
        <v>742.02946874999998</v>
      </c>
      <c r="J4029" s="706">
        <v>2968.1178749999999</v>
      </c>
    </row>
    <row r="4030" spans="1:10" s="685" customFormat="1" ht="12.75" customHeight="1">
      <c r="A4030" s="700" t="s">
        <v>355</v>
      </c>
      <c r="B4030" s="700" t="s">
        <v>368</v>
      </c>
      <c r="C4030" s="700"/>
      <c r="D4030" s="701" t="s">
        <v>369</v>
      </c>
      <c r="E4030" s="707">
        <v>201502</v>
      </c>
      <c r="F4030" s="698">
        <v>34996.269999999997</v>
      </c>
      <c r="G4030" s="701">
        <v>3</v>
      </c>
      <c r="H4030" s="708">
        <v>3.1250000000000002E-3</v>
      </c>
      <c r="I4030" s="705">
        <v>328.09003125000004</v>
      </c>
      <c r="J4030" s="706">
        <v>1312.3601249999999</v>
      </c>
    </row>
    <row r="4031" spans="1:10" s="685" customFormat="1" ht="12.75" customHeight="1">
      <c r="A4031" s="700" t="s">
        <v>355</v>
      </c>
      <c r="B4031" s="700" t="s">
        <v>370</v>
      </c>
      <c r="C4031" s="700"/>
      <c r="D4031" s="701" t="s">
        <v>371</v>
      </c>
      <c r="E4031" s="707">
        <v>201502</v>
      </c>
      <c r="F4031" s="698">
        <v>3568.54</v>
      </c>
      <c r="G4031" s="701">
        <v>3</v>
      </c>
      <c r="H4031" s="708">
        <v>3.1250000000000002E-3</v>
      </c>
      <c r="I4031" s="705">
        <v>33.455062499999997</v>
      </c>
      <c r="J4031" s="706">
        <v>133.82025000000002</v>
      </c>
    </row>
    <row r="4032" spans="1:10" s="685" customFormat="1" ht="12.75" customHeight="1">
      <c r="A4032" s="700" t="s">
        <v>355</v>
      </c>
      <c r="B4032" s="700" t="s">
        <v>372</v>
      </c>
      <c r="C4032" s="700"/>
      <c r="D4032" s="701" t="s">
        <v>373</v>
      </c>
      <c r="E4032" s="707">
        <v>201502</v>
      </c>
      <c r="F4032" s="698">
        <v>4383.78</v>
      </c>
      <c r="G4032" s="701">
        <v>3</v>
      </c>
      <c r="H4032" s="708">
        <v>3.1250000000000002E-3</v>
      </c>
      <c r="I4032" s="705">
        <v>41.0979375</v>
      </c>
      <c r="J4032" s="706">
        <v>164.39175</v>
      </c>
    </row>
    <row r="4033" spans="1:10" s="685" customFormat="1" ht="12.75" customHeight="1">
      <c r="A4033" s="700" t="s">
        <v>355</v>
      </c>
      <c r="B4033" s="700" t="s">
        <v>374</v>
      </c>
      <c r="C4033" s="700"/>
      <c r="D4033" s="701" t="s">
        <v>375</v>
      </c>
      <c r="E4033" s="707">
        <v>201502</v>
      </c>
      <c r="F4033" s="698">
        <v>-164.97</v>
      </c>
      <c r="G4033" s="701">
        <v>3</v>
      </c>
      <c r="H4033" s="708">
        <v>3.1250000000000002E-3</v>
      </c>
      <c r="I4033" s="705">
        <v>-1.54659375</v>
      </c>
      <c r="J4033" s="706">
        <v>-6.186375</v>
      </c>
    </row>
    <row r="4034" spans="1:10" s="685" customFormat="1" ht="12.75" customHeight="1">
      <c r="A4034" s="700" t="s">
        <v>355</v>
      </c>
      <c r="B4034" s="700" t="s">
        <v>376</v>
      </c>
      <c r="C4034" s="700"/>
      <c r="D4034" s="701" t="s">
        <v>377</v>
      </c>
      <c r="E4034" s="707">
        <v>201502</v>
      </c>
      <c r="F4034" s="698">
        <v>1910.93</v>
      </c>
      <c r="G4034" s="701">
        <v>3</v>
      </c>
      <c r="H4034" s="708">
        <v>3.1250000000000002E-3</v>
      </c>
      <c r="I4034" s="705">
        <v>17.91496875</v>
      </c>
      <c r="J4034" s="706">
        <v>71.659875</v>
      </c>
    </row>
    <row r="4035" spans="1:10" s="685" customFormat="1" ht="12.75" customHeight="1">
      <c r="A4035" s="700" t="s">
        <v>355</v>
      </c>
      <c r="B4035" s="700" t="s">
        <v>378</v>
      </c>
      <c r="C4035" s="700"/>
      <c r="D4035" s="701" t="s">
        <v>379</v>
      </c>
      <c r="E4035" s="707">
        <v>201502</v>
      </c>
      <c r="F4035" s="698">
        <v>-128.46</v>
      </c>
      <c r="G4035" s="701">
        <v>3</v>
      </c>
      <c r="H4035" s="708">
        <v>3.1250000000000002E-3</v>
      </c>
      <c r="I4035" s="705">
        <v>-1.2043125000000001</v>
      </c>
      <c r="J4035" s="706">
        <v>-4.8172500000000005</v>
      </c>
    </row>
    <row r="4036" spans="1:10" s="685" customFormat="1" ht="12.75" customHeight="1">
      <c r="A4036" s="700" t="s">
        <v>355</v>
      </c>
      <c r="B4036" s="700" t="s">
        <v>380</v>
      </c>
      <c r="C4036" s="700"/>
      <c r="D4036" s="701" t="s">
        <v>381</v>
      </c>
      <c r="E4036" s="707">
        <v>201502</v>
      </c>
      <c r="F4036" s="698">
        <v>-9.26</v>
      </c>
      <c r="G4036" s="701">
        <v>3</v>
      </c>
      <c r="H4036" s="708">
        <v>3.1250000000000002E-3</v>
      </c>
      <c r="I4036" s="705">
        <v>-8.6812500000000015E-2</v>
      </c>
      <c r="J4036" s="706">
        <v>-0.34725</v>
      </c>
    </row>
    <row r="4037" spans="1:10" s="685" customFormat="1" ht="12.75" customHeight="1">
      <c r="A4037" s="700" t="s">
        <v>355</v>
      </c>
      <c r="B4037" s="700" t="s">
        <v>382</v>
      </c>
      <c r="C4037" s="700"/>
      <c r="D4037" s="701" t="s">
        <v>383</v>
      </c>
      <c r="E4037" s="707">
        <v>201502</v>
      </c>
      <c r="F4037" s="698">
        <v>1851.78</v>
      </c>
      <c r="G4037" s="701">
        <v>3</v>
      </c>
      <c r="H4037" s="708">
        <v>3.1250000000000002E-3</v>
      </c>
      <c r="I4037" s="705">
        <v>17.3604375</v>
      </c>
      <c r="J4037" s="706">
        <v>69.441749999999999</v>
      </c>
    </row>
    <row r="4038" spans="1:10" s="685" customFormat="1" ht="12.75" customHeight="1">
      <c r="A4038" s="700" t="s">
        <v>355</v>
      </c>
      <c r="B4038" s="700" t="s">
        <v>384</v>
      </c>
      <c r="C4038" s="700"/>
      <c r="D4038" s="701" t="s">
        <v>385</v>
      </c>
      <c r="E4038" s="707">
        <v>201502</v>
      </c>
      <c r="F4038" s="698">
        <v>-84.36</v>
      </c>
      <c r="G4038" s="701">
        <v>3</v>
      </c>
      <c r="H4038" s="708">
        <v>3.1250000000000002E-3</v>
      </c>
      <c r="I4038" s="705">
        <v>-0.79087499999999999</v>
      </c>
      <c r="J4038" s="706">
        <v>-3.1635</v>
      </c>
    </row>
    <row r="4039" spans="1:10" s="685" customFormat="1" ht="12.75" customHeight="1">
      <c r="A4039" s="700" t="s">
        <v>355</v>
      </c>
      <c r="B4039" s="700" t="s">
        <v>386</v>
      </c>
      <c r="C4039" s="700"/>
      <c r="D4039" s="701" t="s">
        <v>387</v>
      </c>
      <c r="E4039" s="707">
        <v>201502</v>
      </c>
      <c r="F4039" s="698">
        <v>-4862.37</v>
      </c>
      <c r="G4039" s="701">
        <v>3</v>
      </c>
      <c r="H4039" s="708">
        <v>3.1250000000000002E-3</v>
      </c>
      <c r="I4039" s="705">
        <v>-45.584718750000008</v>
      </c>
      <c r="J4039" s="706">
        <v>-182.338875</v>
      </c>
    </row>
    <row r="4040" spans="1:10" s="685" customFormat="1" ht="12.75" customHeight="1">
      <c r="A4040" s="700" t="s">
        <v>355</v>
      </c>
      <c r="B4040" s="700" t="s">
        <v>388</v>
      </c>
      <c r="C4040" s="700"/>
      <c r="D4040" s="701" t="s">
        <v>389</v>
      </c>
      <c r="E4040" s="707">
        <v>201502</v>
      </c>
      <c r="F4040" s="698">
        <v>84890.52</v>
      </c>
      <c r="G4040" s="701">
        <v>3</v>
      </c>
      <c r="H4040" s="708">
        <v>3.1250000000000002E-3</v>
      </c>
      <c r="I4040" s="705">
        <v>795.84862500000008</v>
      </c>
      <c r="J4040" s="706">
        <v>3183.3945000000003</v>
      </c>
    </row>
    <row r="4041" spans="1:10" s="685" customFormat="1" ht="12.75" customHeight="1">
      <c r="A4041" s="700" t="s">
        <v>355</v>
      </c>
      <c r="B4041" s="700" t="s">
        <v>390</v>
      </c>
      <c r="C4041" s="700"/>
      <c r="D4041" s="701" t="s">
        <v>391</v>
      </c>
      <c r="E4041" s="707">
        <v>201502</v>
      </c>
      <c r="F4041" s="698">
        <v>3306.91</v>
      </c>
      <c r="G4041" s="701">
        <v>3</v>
      </c>
      <c r="H4041" s="708">
        <v>3.1250000000000002E-3</v>
      </c>
      <c r="I4041" s="705">
        <v>31.002281249999999</v>
      </c>
      <c r="J4041" s="706">
        <v>124.00912500000001</v>
      </c>
    </row>
    <row r="4042" spans="1:10" s="685" customFormat="1" ht="12.75" customHeight="1">
      <c r="A4042" s="700" t="s">
        <v>355</v>
      </c>
      <c r="B4042" s="700" t="s">
        <v>392</v>
      </c>
      <c r="C4042" s="700"/>
      <c r="D4042" s="701" t="s">
        <v>393</v>
      </c>
      <c r="E4042" s="707">
        <v>201502</v>
      </c>
      <c r="F4042" s="698">
        <v>-911.15</v>
      </c>
      <c r="G4042" s="701">
        <v>3</v>
      </c>
      <c r="H4042" s="708">
        <v>3.1250000000000002E-3</v>
      </c>
      <c r="I4042" s="705">
        <v>-8.5420312499999991</v>
      </c>
      <c r="J4042" s="706">
        <v>-34.168125000000003</v>
      </c>
    </row>
    <row r="4043" spans="1:10" s="685" customFormat="1" ht="12.75" customHeight="1">
      <c r="A4043" s="700" t="s">
        <v>355</v>
      </c>
      <c r="B4043" s="700" t="s">
        <v>394</v>
      </c>
      <c r="C4043" s="700"/>
      <c r="D4043" s="701" t="s">
        <v>395</v>
      </c>
      <c r="E4043" s="707">
        <v>201502</v>
      </c>
      <c r="F4043" s="698">
        <v>-409.92</v>
      </c>
      <c r="G4043" s="701">
        <v>3</v>
      </c>
      <c r="H4043" s="708">
        <v>3.1250000000000002E-3</v>
      </c>
      <c r="I4043" s="705">
        <v>-3.843</v>
      </c>
      <c r="J4043" s="706">
        <v>-15.372000000000002</v>
      </c>
    </row>
    <row r="4044" spans="1:10" s="685" customFormat="1" ht="12.75" customHeight="1">
      <c r="A4044" s="700" t="s">
        <v>355</v>
      </c>
      <c r="B4044" s="700" t="s">
        <v>396</v>
      </c>
      <c r="C4044" s="700"/>
      <c r="D4044" s="701" t="s">
        <v>397</v>
      </c>
      <c r="E4044" s="707">
        <v>201502</v>
      </c>
      <c r="F4044" s="698">
        <v>1.23</v>
      </c>
      <c r="G4044" s="701">
        <v>3</v>
      </c>
      <c r="H4044" s="708">
        <v>3.1250000000000002E-3</v>
      </c>
      <c r="I4044" s="705">
        <v>1.153125E-2</v>
      </c>
      <c r="J4044" s="706">
        <v>4.6124999999999999E-2</v>
      </c>
    </row>
    <row r="4045" spans="1:10" s="685" customFormat="1" ht="12.75" customHeight="1">
      <c r="A4045" s="700" t="s">
        <v>355</v>
      </c>
      <c r="B4045" s="700" t="s">
        <v>398</v>
      </c>
      <c r="C4045" s="700"/>
      <c r="D4045" s="701" t="s">
        <v>399</v>
      </c>
      <c r="E4045" s="707">
        <v>201502</v>
      </c>
      <c r="F4045" s="698">
        <v>21255.89</v>
      </c>
      <c r="G4045" s="701">
        <v>3</v>
      </c>
      <c r="H4045" s="708">
        <v>3.1250000000000002E-3</v>
      </c>
      <c r="I4045" s="705">
        <v>199.27396874999999</v>
      </c>
      <c r="J4045" s="706">
        <v>797.09587499999998</v>
      </c>
    </row>
    <row r="4046" spans="1:10" s="685" customFormat="1" ht="12.75" customHeight="1">
      <c r="A4046" s="700" t="s">
        <v>355</v>
      </c>
      <c r="B4046" s="700" t="s">
        <v>400</v>
      </c>
      <c r="C4046" s="700"/>
      <c r="D4046" s="701" t="s">
        <v>401</v>
      </c>
      <c r="E4046" s="707">
        <v>201502</v>
      </c>
      <c r="F4046" s="698">
        <v>235448.68</v>
      </c>
      <c r="G4046" s="701">
        <v>3</v>
      </c>
      <c r="H4046" s="708">
        <v>3.1250000000000002E-3</v>
      </c>
      <c r="I4046" s="705">
        <v>2207.3313750000002</v>
      </c>
      <c r="J4046" s="706">
        <v>8829.3255000000008</v>
      </c>
    </row>
    <row r="4047" spans="1:10" s="685" customFormat="1" ht="12.75" customHeight="1">
      <c r="A4047" s="700" t="s">
        <v>355</v>
      </c>
      <c r="B4047" s="700" t="s">
        <v>402</v>
      </c>
      <c r="C4047" s="700"/>
      <c r="D4047" s="701" t="s">
        <v>403</v>
      </c>
      <c r="E4047" s="707">
        <v>201502</v>
      </c>
      <c r="F4047" s="698">
        <v>37399.919999999998</v>
      </c>
      <c r="G4047" s="701">
        <v>3</v>
      </c>
      <c r="H4047" s="708">
        <v>3.1250000000000002E-3</v>
      </c>
      <c r="I4047" s="705">
        <v>350.62425000000002</v>
      </c>
      <c r="J4047" s="706">
        <v>1402.4970000000001</v>
      </c>
    </row>
    <row r="4048" spans="1:10" s="685" customFormat="1" ht="12.75" customHeight="1">
      <c r="A4048" s="700" t="s">
        <v>355</v>
      </c>
      <c r="B4048" s="700" t="s">
        <v>404</v>
      </c>
      <c r="C4048" s="700"/>
      <c r="D4048" s="701" t="s">
        <v>405</v>
      </c>
      <c r="E4048" s="707">
        <v>201502</v>
      </c>
      <c r="F4048" s="698">
        <v>21148.44</v>
      </c>
      <c r="G4048" s="701">
        <v>3</v>
      </c>
      <c r="H4048" s="708">
        <v>3.1250000000000002E-3</v>
      </c>
      <c r="I4048" s="705">
        <v>198.26662499999998</v>
      </c>
      <c r="J4048" s="706">
        <v>793.06650000000002</v>
      </c>
    </row>
    <row r="4049" spans="1:10" s="685" customFormat="1" ht="12.75" customHeight="1">
      <c r="A4049" s="700" t="s">
        <v>355</v>
      </c>
      <c r="B4049" s="700" t="s">
        <v>406</v>
      </c>
      <c r="C4049" s="700"/>
      <c r="D4049" s="701" t="s">
        <v>407</v>
      </c>
      <c r="E4049" s="707">
        <v>201502</v>
      </c>
      <c r="F4049" s="698">
        <v>-46509.37</v>
      </c>
      <c r="G4049" s="701">
        <v>3</v>
      </c>
      <c r="H4049" s="708">
        <v>3.1250000000000002E-3</v>
      </c>
      <c r="I4049" s="705">
        <v>-436.02534375000005</v>
      </c>
      <c r="J4049" s="706">
        <v>-1744.1013750000002</v>
      </c>
    </row>
    <row r="4050" spans="1:10" s="685" customFormat="1" ht="12.75" customHeight="1">
      <c r="A4050" s="700" t="s">
        <v>355</v>
      </c>
      <c r="B4050" s="700" t="s">
        <v>408</v>
      </c>
      <c r="C4050" s="700"/>
      <c r="D4050" s="701" t="s">
        <v>409</v>
      </c>
      <c r="E4050" s="707">
        <v>201502</v>
      </c>
      <c r="F4050" s="698">
        <v>-32760.44</v>
      </c>
      <c r="G4050" s="701">
        <v>3</v>
      </c>
      <c r="H4050" s="708">
        <v>3.1250000000000002E-3</v>
      </c>
      <c r="I4050" s="705">
        <v>-307.12912499999999</v>
      </c>
      <c r="J4050" s="706">
        <v>-1228.5165</v>
      </c>
    </row>
    <row r="4051" spans="1:10" s="685" customFormat="1" ht="12.75" customHeight="1">
      <c r="A4051" s="700" t="s">
        <v>355</v>
      </c>
      <c r="B4051" s="700" t="s">
        <v>731</v>
      </c>
      <c r="C4051" s="700"/>
      <c r="D4051" s="701" t="s">
        <v>732</v>
      </c>
      <c r="E4051" s="707">
        <v>201502</v>
      </c>
      <c r="F4051" s="698">
        <v>6705.91</v>
      </c>
      <c r="G4051" s="701">
        <v>3</v>
      </c>
      <c r="H4051" s="708">
        <v>3.1250000000000002E-3</v>
      </c>
      <c r="I4051" s="705">
        <v>62.867906250000004</v>
      </c>
      <c r="J4051" s="706">
        <v>251.47162500000002</v>
      </c>
    </row>
    <row r="4052" spans="1:10" s="685" customFormat="1" ht="12.75" customHeight="1">
      <c r="A4052" s="700" t="s">
        <v>355</v>
      </c>
      <c r="B4052" s="700" t="s">
        <v>501</v>
      </c>
      <c r="C4052" s="700"/>
      <c r="D4052" s="701" t="s">
        <v>502</v>
      </c>
      <c r="E4052" s="707">
        <v>201502</v>
      </c>
      <c r="F4052" s="698">
        <v>0.54</v>
      </c>
      <c r="G4052" s="701">
        <v>3</v>
      </c>
      <c r="H4052" s="708">
        <v>3.1250000000000002E-3</v>
      </c>
      <c r="I4052" s="705">
        <v>5.062500000000001E-3</v>
      </c>
      <c r="J4052" s="706">
        <v>2.0250000000000004E-2</v>
      </c>
    </row>
    <row r="4053" spans="1:10" s="685" customFormat="1" ht="12.75" customHeight="1">
      <c r="A4053" s="700" t="s">
        <v>355</v>
      </c>
      <c r="B4053" s="700" t="s">
        <v>503</v>
      </c>
      <c r="C4053" s="700"/>
      <c r="D4053" s="701" t="s">
        <v>504</v>
      </c>
      <c r="E4053" s="707">
        <v>201502</v>
      </c>
      <c r="F4053" s="698">
        <v>-0.43</v>
      </c>
      <c r="G4053" s="701">
        <v>3</v>
      </c>
      <c r="H4053" s="708">
        <v>3.1250000000000002E-3</v>
      </c>
      <c r="I4053" s="705">
        <v>-4.0312500000000001E-3</v>
      </c>
      <c r="J4053" s="706">
        <v>-1.6125E-2</v>
      </c>
    </row>
    <row r="4054" spans="1:10" s="685" customFormat="1" ht="12.75" customHeight="1">
      <c r="A4054" s="700" t="s">
        <v>355</v>
      </c>
      <c r="B4054" s="700" t="s">
        <v>755</v>
      </c>
      <c r="C4054" s="700"/>
      <c r="D4054" s="701" t="s">
        <v>1274</v>
      </c>
      <c r="E4054" s="707">
        <v>201502</v>
      </c>
      <c r="F4054" s="698">
        <v>21185.41</v>
      </c>
      <c r="G4054" s="701">
        <v>3</v>
      </c>
      <c r="H4054" s="708">
        <v>3.1250000000000002E-3</v>
      </c>
      <c r="I4054" s="705">
        <v>198.61321874999999</v>
      </c>
      <c r="J4054" s="706">
        <v>794.45287500000006</v>
      </c>
    </row>
    <row r="4055" spans="1:10" s="685" customFormat="1" ht="12.75" customHeight="1">
      <c r="A4055" s="700" t="s">
        <v>355</v>
      </c>
      <c r="B4055" s="700" t="s">
        <v>586</v>
      </c>
      <c r="C4055" s="700"/>
      <c r="D4055" s="701" t="s">
        <v>587</v>
      </c>
      <c r="E4055" s="707">
        <v>201502</v>
      </c>
      <c r="F4055" s="698">
        <v>-0.05</v>
      </c>
      <c r="G4055" s="701">
        <v>3</v>
      </c>
      <c r="H4055" s="708">
        <v>3.1250000000000002E-3</v>
      </c>
      <c r="I4055" s="705">
        <v>-4.6875000000000009E-4</v>
      </c>
      <c r="J4055" s="706">
        <v>-1.8750000000000004E-3</v>
      </c>
    </row>
    <row r="4056" spans="1:10" s="685" customFormat="1" ht="12.75" customHeight="1">
      <c r="A4056" s="700" t="s">
        <v>355</v>
      </c>
      <c r="B4056" s="700" t="s">
        <v>505</v>
      </c>
      <c r="C4056" s="700"/>
      <c r="D4056" s="701" t="s">
        <v>506</v>
      </c>
      <c r="E4056" s="707">
        <v>201502</v>
      </c>
      <c r="F4056" s="698">
        <v>-42</v>
      </c>
      <c r="G4056" s="701">
        <v>3</v>
      </c>
      <c r="H4056" s="708">
        <v>3.1250000000000002E-3</v>
      </c>
      <c r="I4056" s="705">
        <v>-0.39375000000000004</v>
      </c>
      <c r="J4056" s="706">
        <v>-1.5750000000000002</v>
      </c>
    </row>
    <row r="4057" spans="1:10" s="685" customFormat="1" ht="12.75" customHeight="1">
      <c r="A4057" s="700" t="s">
        <v>355</v>
      </c>
      <c r="B4057" s="700" t="s">
        <v>507</v>
      </c>
      <c r="C4057" s="700"/>
      <c r="D4057" s="701" t="s">
        <v>508</v>
      </c>
      <c r="E4057" s="707">
        <v>201502</v>
      </c>
      <c r="F4057" s="698">
        <v>-32.32</v>
      </c>
      <c r="G4057" s="701">
        <v>3</v>
      </c>
      <c r="H4057" s="708">
        <v>3.1250000000000002E-3</v>
      </c>
      <c r="I4057" s="705">
        <v>-0.30300000000000005</v>
      </c>
      <c r="J4057" s="706">
        <v>-1.2120000000000002</v>
      </c>
    </row>
    <row r="4058" spans="1:10" s="685" customFormat="1" ht="12.75" customHeight="1">
      <c r="A4058" s="700" t="s">
        <v>355</v>
      </c>
      <c r="B4058" s="700" t="s">
        <v>509</v>
      </c>
      <c r="C4058" s="700"/>
      <c r="D4058" s="701" t="s">
        <v>510</v>
      </c>
      <c r="E4058" s="707">
        <v>201502</v>
      </c>
      <c r="F4058" s="698">
        <v>-372.88</v>
      </c>
      <c r="G4058" s="701">
        <v>3</v>
      </c>
      <c r="H4058" s="708">
        <v>3.1250000000000002E-3</v>
      </c>
      <c r="I4058" s="705">
        <v>-3.4957499999999997</v>
      </c>
      <c r="J4058" s="706">
        <v>-13.983000000000001</v>
      </c>
    </row>
    <row r="4059" spans="1:10" s="685" customFormat="1" ht="12.75" customHeight="1">
      <c r="A4059" s="700" t="s">
        <v>355</v>
      </c>
      <c r="B4059" s="700" t="s">
        <v>511</v>
      </c>
      <c r="C4059" s="700"/>
      <c r="D4059" s="701" t="s">
        <v>512</v>
      </c>
      <c r="E4059" s="707">
        <v>201502</v>
      </c>
      <c r="F4059" s="698">
        <v>-28.4</v>
      </c>
      <c r="G4059" s="701">
        <v>3</v>
      </c>
      <c r="H4059" s="708">
        <v>3.1250000000000002E-3</v>
      </c>
      <c r="I4059" s="705">
        <v>-0.26624999999999999</v>
      </c>
      <c r="J4059" s="706">
        <v>-1.0649999999999999</v>
      </c>
    </row>
    <row r="4060" spans="1:10" s="685" customFormat="1" ht="12.75" customHeight="1">
      <c r="A4060" s="700" t="s">
        <v>355</v>
      </c>
      <c r="B4060" s="700" t="s">
        <v>513</v>
      </c>
      <c r="C4060" s="700"/>
      <c r="D4060" s="701" t="s">
        <v>514</v>
      </c>
      <c r="E4060" s="707">
        <v>201502</v>
      </c>
      <c r="F4060" s="698">
        <v>-34.82</v>
      </c>
      <c r="G4060" s="701">
        <v>3</v>
      </c>
      <c r="H4060" s="708">
        <v>3.1250000000000002E-3</v>
      </c>
      <c r="I4060" s="705">
        <v>-0.32643750000000005</v>
      </c>
      <c r="J4060" s="706">
        <v>-1.3057500000000002</v>
      </c>
    </row>
    <row r="4061" spans="1:10" s="685" customFormat="1" ht="12.75" customHeight="1">
      <c r="A4061" s="700" t="s">
        <v>355</v>
      </c>
      <c r="B4061" s="700" t="s">
        <v>570</v>
      </c>
      <c r="C4061" s="700"/>
      <c r="D4061" s="701" t="s">
        <v>571</v>
      </c>
      <c r="E4061" s="707">
        <v>201502</v>
      </c>
      <c r="F4061" s="698">
        <v>-2438.61</v>
      </c>
      <c r="G4061" s="701">
        <v>3</v>
      </c>
      <c r="H4061" s="708">
        <v>3.1250000000000002E-3</v>
      </c>
      <c r="I4061" s="705">
        <v>-22.861968750000003</v>
      </c>
      <c r="J4061" s="706">
        <v>-91.44787500000001</v>
      </c>
    </row>
    <row r="4062" spans="1:10" s="685" customFormat="1" ht="12.75" customHeight="1">
      <c r="A4062" s="700" t="s">
        <v>355</v>
      </c>
      <c r="B4062" s="700" t="s">
        <v>733</v>
      </c>
      <c r="C4062" s="700"/>
      <c r="D4062" s="701" t="s">
        <v>734</v>
      </c>
      <c r="E4062" s="707">
        <v>201502</v>
      </c>
      <c r="F4062" s="698">
        <v>216692.68</v>
      </c>
      <c r="G4062" s="701">
        <v>3</v>
      </c>
      <c r="H4062" s="708">
        <v>3.1250000000000002E-3</v>
      </c>
      <c r="I4062" s="705">
        <v>2031.4938750000001</v>
      </c>
      <c r="J4062" s="706">
        <v>8125.9755000000005</v>
      </c>
    </row>
    <row r="4063" spans="1:10" s="685" customFormat="1" ht="12.75" customHeight="1">
      <c r="A4063" s="700" t="s">
        <v>355</v>
      </c>
      <c r="B4063" s="700" t="s">
        <v>515</v>
      </c>
      <c r="C4063" s="700"/>
      <c r="D4063" s="701" t="s">
        <v>516</v>
      </c>
      <c r="E4063" s="707">
        <v>201502</v>
      </c>
      <c r="F4063" s="698">
        <v>-332.88</v>
      </c>
      <c r="G4063" s="701">
        <v>3</v>
      </c>
      <c r="H4063" s="708">
        <v>3.1250000000000002E-3</v>
      </c>
      <c r="I4063" s="705">
        <v>-3.1207500000000001</v>
      </c>
      <c r="J4063" s="706">
        <v>-12.483000000000001</v>
      </c>
    </row>
    <row r="4064" spans="1:10" s="685" customFormat="1" ht="12.75" customHeight="1">
      <c r="A4064" s="700" t="s">
        <v>355</v>
      </c>
      <c r="B4064" s="700" t="s">
        <v>700</v>
      </c>
      <c r="C4064" s="700"/>
      <c r="D4064" s="701" t="s">
        <v>701</v>
      </c>
      <c r="E4064" s="707">
        <v>201502</v>
      </c>
      <c r="F4064" s="698">
        <v>512.71</v>
      </c>
      <c r="G4064" s="701">
        <v>3</v>
      </c>
      <c r="H4064" s="708">
        <v>3.1250000000000002E-3</v>
      </c>
      <c r="I4064" s="705">
        <v>4.8066562500000005</v>
      </c>
      <c r="J4064" s="706">
        <v>19.226625000000002</v>
      </c>
    </row>
    <row r="4065" spans="1:10" s="685" customFormat="1" ht="12.75" customHeight="1">
      <c r="A4065" s="700" t="s">
        <v>355</v>
      </c>
      <c r="B4065" s="700" t="s">
        <v>735</v>
      </c>
      <c r="C4065" s="700"/>
      <c r="D4065" s="701" t="s">
        <v>736</v>
      </c>
      <c r="E4065" s="707">
        <v>201502</v>
      </c>
      <c r="F4065" s="698">
        <v>278541.34000000003</v>
      </c>
      <c r="G4065" s="701">
        <v>3</v>
      </c>
      <c r="H4065" s="708">
        <v>3.1250000000000002E-3</v>
      </c>
      <c r="I4065" s="705">
        <v>2611.3250625000001</v>
      </c>
      <c r="J4065" s="706">
        <v>10445.300250000002</v>
      </c>
    </row>
    <row r="4066" spans="1:10" s="685" customFormat="1" ht="12.75" customHeight="1">
      <c r="A4066" s="700" t="s">
        <v>355</v>
      </c>
      <c r="B4066" s="700" t="s">
        <v>517</v>
      </c>
      <c r="C4066" s="700"/>
      <c r="D4066" s="701" t="s">
        <v>518</v>
      </c>
      <c r="E4066" s="707">
        <v>201502</v>
      </c>
      <c r="F4066" s="698">
        <v>5.0599999999999996</v>
      </c>
      <c r="G4066" s="701">
        <v>3</v>
      </c>
      <c r="H4066" s="708">
        <v>3.1250000000000002E-3</v>
      </c>
      <c r="I4066" s="705">
        <v>4.74375E-2</v>
      </c>
      <c r="J4066" s="706">
        <v>0.18975</v>
      </c>
    </row>
    <row r="4067" spans="1:10" s="685" customFormat="1" ht="12.75" customHeight="1">
      <c r="A4067" s="700" t="s">
        <v>355</v>
      </c>
      <c r="B4067" s="700" t="s">
        <v>737</v>
      </c>
      <c r="C4067" s="700"/>
      <c r="D4067" s="701" t="s">
        <v>738</v>
      </c>
      <c r="E4067" s="707">
        <v>201502</v>
      </c>
      <c r="F4067" s="698">
        <v>322406.87</v>
      </c>
      <c r="G4067" s="701">
        <v>3</v>
      </c>
      <c r="H4067" s="708">
        <v>3.1250000000000002E-3</v>
      </c>
      <c r="I4067" s="705">
        <v>3022.56440625</v>
      </c>
      <c r="J4067" s="706">
        <v>12090.257625</v>
      </c>
    </row>
    <row r="4068" spans="1:10" s="685" customFormat="1" ht="12.75" customHeight="1">
      <c r="A4068" s="700" t="s">
        <v>355</v>
      </c>
      <c r="B4068" s="700" t="s">
        <v>519</v>
      </c>
      <c r="C4068" s="700"/>
      <c r="D4068" s="701" t="s">
        <v>520</v>
      </c>
      <c r="E4068" s="707">
        <v>201502</v>
      </c>
      <c r="F4068" s="698">
        <v>-11.3</v>
      </c>
      <c r="G4068" s="701">
        <v>3</v>
      </c>
      <c r="H4068" s="708">
        <v>3.1250000000000002E-3</v>
      </c>
      <c r="I4068" s="705">
        <v>-0.10593750000000002</v>
      </c>
      <c r="J4068" s="706">
        <v>-0.42375000000000007</v>
      </c>
    </row>
    <row r="4069" spans="1:10" s="685" customFormat="1" ht="12.75" customHeight="1">
      <c r="A4069" s="700" t="s">
        <v>355</v>
      </c>
      <c r="B4069" s="700" t="s">
        <v>739</v>
      </c>
      <c r="C4069" s="700"/>
      <c r="D4069" s="701" t="s">
        <v>740</v>
      </c>
      <c r="E4069" s="707">
        <v>201502</v>
      </c>
      <c r="F4069" s="698">
        <v>159189.53</v>
      </c>
      <c r="G4069" s="701">
        <v>3</v>
      </c>
      <c r="H4069" s="708">
        <v>3.1250000000000002E-3</v>
      </c>
      <c r="I4069" s="705">
        <v>1492.4018437499999</v>
      </c>
      <c r="J4069" s="706">
        <v>5969.6073750000005</v>
      </c>
    </row>
    <row r="4070" spans="1:10" s="685" customFormat="1" ht="12.75" customHeight="1">
      <c r="A4070" s="700" t="s">
        <v>355</v>
      </c>
      <c r="B4070" s="700" t="s">
        <v>521</v>
      </c>
      <c r="C4070" s="700"/>
      <c r="D4070" s="701" t="s">
        <v>522</v>
      </c>
      <c r="E4070" s="707">
        <v>201502</v>
      </c>
      <c r="F4070" s="698">
        <v>-1.0900000000000001</v>
      </c>
      <c r="G4070" s="701">
        <v>3</v>
      </c>
      <c r="H4070" s="708">
        <v>3.1250000000000002E-3</v>
      </c>
      <c r="I4070" s="705">
        <v>-1.0218750000000002E-2</v>
      </c>
      <c r="J4070" s="706">
        <v>-4.0875000000000009E-2</v>
      </c>
    </row>
    <row r="4071" spans="1:10" s="685" customFormat="1" ht="12.75" customHeight="1">
      <c r="A4071" s="700" t="s">
        <v>355</v>
      </c>
      <c r="B4071" s="700" t="s">
        <v>572</v>
      </c>
      <c r="C4071" s="700"/>
      <c r="D4071" s="701" t="s">
        <v>573</v>
      </c>
      <c r="E4071" s="707">
        <v>201502</v>
      </c>
      <c r="F4071" s="698">
        <v>-141.38999999999999</v>
      </c>
      <c r="G4071" s="701">
        <v>3</v>
      </c>
      <c r="H4071" s="708">
        <v>3.1250000000000002E-3</v>
      </c>
      <c r="I4071" s="705">
        <v>-1.32553125</v>
      </c>
      <c r="J4071" s="706">
        <v>-5.3021250000000002</v>
      </c>
    </row>
    <row r="4072" spans="1:10" s="685" customFormat="1" ht="12.75" customHeight="1">
      <c r="A4072" s="700" t="s">
        <v>355</v>
      </c>
      <c r="B4072" s="700" t="s">
        <v>702</v>
      </c>
      <c r="C4072" s="700"/>
      <c r="D4072" s="701" t="s">
        <v>703</v>
      </c>
      <c r="E4072" s="707">
        <v>201502</v>
      </c>
      <c r="F4072" s="698">
        <v>4.4400000000000004</v>
      </c>
      <c r="G4072" s="701">
        <v>3</v>
      </c>
      <c r="H4072" s="708">
        <v>3.1250000000000002E-3</v>
      </c>
      <c r="I4072" s="705">
        <v>4.1625000000000002E-2</v>
      </c>
      <c r="J4072" s="706">
        <v>0.16650000000000004</v>
      </c>
    </row>
    <row r="4073" spans="1:10" s="685" customFormat="1" ht="12.75" customHeight="1">
      <c r="A4073" s="700" t="s">
        <v>355</v>
      </c>
      <c r="B4073" s="700" t="s">
        <v>523</v>
      </c>
      <c r="C4073" s="700"/>
      <c r="D4073" s="701" t="s">
        <v>524</v>
      </c>
      <c r="E4073" s="707">
        <v>201502</v>
      </c>
      <c r="F4073" s="698">
        <v>5.36</v>
      </c>
      <c r="G4073" s="701">
        <v>3</v>
      </c>
      <c r="H4073" s="708">
        <v>3.1250000000000002E-3</v>
      </c>
      <c r="I4073" s="705">
        <v>5.025000000000001E-2</v>
      </c>
      <c r="J4073" s="706">
        <v>0.20100000000000001</v>
      </c>
    </row>
    <row r="4074" spans="1:10" s="685" customFormat="1" ht="12.75" customHeight="1">
      <c r="A4074" s="700" t="s">
        <v>355</v>
      </c>
      <c r="B4074" s="700" t="s">
        <v>525</v>
      </c>
      <c r="C4074" s="700"/>
      <c r="D4074" s="701" t="s">
        <v>526</v>
      </c>
      <c r="E4074" s="707">
        <v>201502</v>
      </c>
      <c r="F4074" s="698">
        <v>-0.98</v>
      </c>
      <c r="G4074" s="701">
        <v>3</v>
      </c>
      <c r="H4074" s="708">
        <v>3.1250000000000002E-3</v>
      </c>
      <c r="I4074" s="705">
        <v>-9.1874999999999995E-3</v>
      </c>
      <c r="J4074" s="706">
        <v>-3.6750000000000005E-2</v>
      </c>
    </row>
    <row r="4075" spans="1:10" s="685" customFormat="1" ht="12.75" customHeight="1">
      <c r="A4075" s="700" t="s">
        <v>355</v>
      </c>
      <c r="B4075" s="700" t="s">
        <v>483</v>
      </c>
      <c r="C4075" s="700"/>
      <c r="D4075" s="701" t="s">
        <v>484</v>
      </c>
      <c r="E4075" s="707">
        <v>201502</v>
      </c>
      <c r="F4075" s="698">
        <v>-0.03</v>
      </c>
      <c r="G4075" s="701">
        <v>3</v>
      </c>
      <c r="H4075" s="708">
        <v>3.1250000000000002E-3</v>
      </c>
      <c r="I4075" s="705">
        <v>-2.8124999999999998E-4</v>
      </c>
      <c r="J4075" s="706">
        <v>-1.1250000000000001E-3</v>
      </c>
    </row>
    <row r="4076" spans="1:10" s="685" customFormat="1" ht="12.75" customHeight="1">
      <c r="A4076" s="700" t="s">
        <v>355</v>
      </c>
      <c r="B4076" s="700" t="s">
        <v>459</v>
      </c>
      <c r="C4076" s="700"/>
      <c r="D4076" s="701" t="s">
        <v>460</v>
      </c>
      <c r="E4076" s="707">
        <v>201502</v>
      </c>
      <c r="F4076" s="698">
        <v>0.05</v>
      </c>
      <c r="G4076" s="701">
        <v>3</v>
      </c>
      <c r="H4076" s="708">
        <v>3.1250000000000002E-3</v>
      </c>
      <c r="I4076" s="705">
        <v>4.6875000000000009E-4</v>
      </c>
      <c r="J4076" s="706">
        <v>1.8750000000000004E-3</v>
      </c>
    </row>
    <row r="4077" spans="1:10" s="685" customFormat="1" ht="12.75" customHeight="1">
      <c r="A4077" s="700" t="s">
        <v>355</v>
      </c>
      <c r="B4077" s="700" t="s">
        <v>527</v>
      </c>
      <c r="C4077" s="700"/>
      <c r="D4077" s="701" t="s">
        <v>574</v>
      </c>
      <c r="E4077" s="707">
        <v>201502</v>
      </c>
      <c r="F4077" s="698">
        <v>2.2400000000000002</v>
      </c>
      <c r="G4077" s="701">
        <v>3</v>
      </c>
      <c r="H4077" s="708">
        <v>3.1250000000000002E-3</v>
      </c>
      <c r="I4077" s="705">
        <v>2.1000000000000005E-2</v>
      </c>
      <c r="J4077" s="706">
        <v>8.4000000000000019E-2</v>
      </c>
    </row>
    <row r="4078" spans="1:10" s="685" customFormat="1" ht="12.75" customHeight="1">
      <c r="A4078" s="700" t="s">
        <v>355</v>
      </c>
      <c r="B4078" s="700" t="s">
        <v>530</v>
      </c>
      <c r="C4078" s="700"/>
      <c r="D4078" s="701" t="s">
        <v>531</v>
      </c>
      <c r="E4078" s="707">
        <v>201502</v>
      </c>
      <c r="F4078" s="698">
        <v>4.01</v>
      </c>
      <c r="G4078" s="701">
        <v>3</v>
      </c>
      <c r="H4078" s="708">
        <v>3.1250000000000002E-3</v>
      </c>
      <c r="I4078" s="705">
        <v>3.7593750000000002E-2</v>
      </c>
      <c r="J4078" s="706">
        <v>0.15037500000000001</v>
      </c>
    </row>
    <row r="4079" spans="1:10" s="685" customFormat="1" ht="12.75" customHeight="1">
      <c r="A4079" s="700" t="s">
        <v>355</v>
      </c>
      <c r="B4079" s="700" t="s">
        <v>532</v>
      </c>
      <c r="C4079" s="700"/>
      <c r="D4079" s="701" t="s">
        <v>533</v>
      </c>
      <c r="E4079" s="707">
        <v>201502</v>
      </c>
      <c r="F4079" s="698">
        <v>3.26</v>
      </c>
      <c r="G4079" s="701">
        <v>3</v>
      </c>
      <c r="H4079" s="708">
        <v>3.1250000000000002E-3</v>
      </c>
      <c r="I4079" s="705">
        <v>3.0562499999999999E-2</v>
      </c>
      <c r="J4079" s="706">
        <v>0.12225</v>
      </c>
    </row>
    <row r="4080" spans="1:10" s="685" customFormat="1" ht="12.75" customHeight="1">
      <c r="A4080" s="700" t="s">
        <v>355</v>
      </c>
      <c r="B4080" s="700" t="s">
        <v>534</v>
      </c>
      <c r="C4080" s="700"/>
      <c r="D4080" s="701" t="s">
        <v>535</v>
      </c>
      <c r="E4080" s="707">
        <v>201502</v>
      </c>
      <c r="F4080" s="698">
        <v>27.59</v>
      </c>
      <c r="G4080" s="701">
        <v>3</v>
      </c>
      <c r="H4080" s="708">
        <v>3.1250000000000002E-3</v>
      </c>
      <c r="I4080" s="705">
        <v>0.25865624999999998</v>
      </c>
      <c r="J4080" s="706">
        <v>1.0346250000000001</v>
      </c>
    </row>
    <row r="4081" spans="1:10" s="685" customFormat="1" ht="12.75" customHeight="1">
      <c r="A4081" s="700" t="s">
        <v>355</v>
      </c>
      <c r="B4081" s="700" t="s">
        <v>536</v>
      </c>
      <c r="C4081" s="700"/>
      <c r="D4081" s="701" t="s">
        <v>537</v>
      </c>
      <c r="E4081" s="707">
        <v>201502</v>
      </c>
      <c r="F4081" s="698">
        <v>-8.5</v>
      </c>
      <c r="G4081" s="701">
        <v>3</v>
      </c>
      <c r="H4081" s="708">
        <v>3.1250000000000002E-3</v>
      </c>
      <c r="I4081" s="705">
        <v>-7.9687500000000008E-2</v>
      </c>
      <c r="J4081" s="706">
        <v>-0.31875000000000003</v>
      </c>
    </row>
    <row r="4082" spans="1:10" s="685" customFormat="1" ht="12.75" customHeight="1">
      <c r="A4082" s="700" t="s">
        <v>355</v>
      </c>
      <c r="B4082" s="700" t="s">
        <v>538</v>
      </c>
      <c r="C4082" s="700"/>
      <c r="D4082" s="701" t="s">
        <v>539</v>
      </c>
      <c r="E4082" s="707">
        <v>201502</v>
      </c>
      <c r="F4082" s="698">
        <v>0.44</v>
      </c>
      <c r="G4082" s="701">
        <v>3</v>
      </c>
      <c r="H4082" s="708">
        <v>3.1250000000000002E-3</v>
      </c>
      <c r="I4082" s="705">
        <v>4.1250000000000002E-3</v>
      </c>
      <c r="J4082" s="706">
        <v>1.6500000000000001E-2</v>
      </c>
    </row>
    <row r="4083" spans="1:10" s="685" customFormat="1" ht="12.75" customHeight="1">
      <c r="A4083" s="700" t="s">
        <v>355</v>
      </c>
      <c r="B4083" s="700" t="s">
        <v>540</v>
      </c>
      <c r="C4083" s="700"/>
      <c r="D4083" s="701" t="s">
        <v>541</v>
      </c>
      <c r="E4083" s="707">
        <v>201502</v>
      </c>
      <c r="F4083" s="698">
        <v>-2.78</v>
      </c>
      <c r="G4083" s="701">
        <v>3</v>
      </c>
      <c r="H4083" s="708">
        <v>3.1250000000000002E-3</v>
      </c>
      <c r="I4083" s="705">
        <v>-2.6062500000000002E-2</v>
      </c>
      <c r="J4083" s="706">
        <v>-0.10424999999999998</v>
      </c>
    </row>
    <row r="4084" spans="1:10" s="685" customFormat="1" ht="12.75" customHeight="1">
      <c r="A4084" s="700" t="s">
        <v>355</v>
      </c>
      <c r="B4084" s="700" t="s">
        <v>542</v>
      </c>
      <c r="C4084" s="700"/>
      <c r="D4084" s="701" t="s">
        <v>543</v>
      </c>
      <c r="E4084" s="707">
        <v>201502</v>
      </c>
      <c r="F4084" s="698">
        <v>3.34</v>
      </c>
      <c r="G4084" s="701">
        <v>3</v>
      </c>
      <c r="H4084" s="708">
        <v>3.1250000000000002E-3</v>
      </c>
      <c r="I4084" s="705">
        <v>3.13125E-2</v>
      </c>
      <c r="J4084" s="706">
        <v>0.12525</v>
      </c>
    </row>
    <row r="4085" spans="1:10" s="685" customFormat="1" ht="12.75" customHeight="1">
      <c r="A4085" s="700" t="s">
        <v>355</v>
      </c>
      <c r="B4085" s="700" t="s">
        <v>544</v>
      </c>
      <c r="C4085" s="700"/>
      <c r="D4085" s="701" t="s">
        <v>545</v>
      </c>
      <c r="E4085" s="707">
        <v>201502</v>
      </c>
      <c r="F4085" s="698">
        <v>-19.41</v>
      </c>
      <c r="G4085" s="701">
        <v>3</v>
      </c>
      <c r="H4085" s="708">
        <v>3.1250000000000002E-3</v>
      </c>
      <c r="I4085" s="705">
        <v>-0.18196875000000001</v>
      </c>
      <c r="J4085" s="706">
        <v>-0.72787500000000005</v>
      </c>
    </row>
    <row r="4086" spans="1:10" s="685" customFormat="1" ht="12.75" customHeight="1">
      <c r="A4086" s="700" t="s">
        <v>355</v>
      </c>
      <c r="B4086" s="700" t="s">
        <v>546</v>
      </c>
      <c r="C4086" s="700"/>
      <c r="D4086" s="701" t="s">
        <v>547</v>
      </c>
      <c r="E4086" s="707">
        <v>201502</v>
      </c>
      <c r="F4086" s="698">
        <v>20.5</v>
      </c>
      <c r="G4086" s="701">
        <v>3</v>
      </c>
      <c r="H4086" s="708">
        <v>3.1250000000000002E-3</v>
      </c>
      <c r="I4086" s="705">
        <v>0.19218750000000001</v>
      </c>
      <c r="J4086" s="706">
        <v>0.76875000000000004</v>
      </c>
    </row>
    <row r="4087" spans="1:10" s="685" customFormat="1" ht="12.75" customHeight="1">
      <c r="A4087" s="700" t="s">
        <v>355</v>
      </c>
      <c r="B4087" s="700" t="s">
        <v>548</v>
      </c>
      <c r="C4087" s="700"/>
      <c r="D4087" s="701" t="s">
        <v>549</v>
      </c>
      <c r="E4087" s="707">
        <v>201502</v>
      </c>
      <c r="F4087" s="698">
        <v>1.04</v>
      </c>
      <c r="G4087" s="701">
        <v>3</v>
      </c>
      <c r="H4087" s="708">
        <v>3.1250000000000002E-3</v>
      </c>
      <c r="I4087" s="705">
        <v>9.7500000000000017E-3</v>
      </c>
      <c r="J4087" s="706">
        <v>3.9000000000000007E-2</v>
      </c>
    </row>
    <row r="4088" spans="1:10" s="685" customFormat="1" ht="12.75" customHeight="1">
      <c r="A4088" s="700" t="s">
        <v>355</v>
      </c>
      <c r="B4088" s="700" t="s">
        <v>550</v>
      </c>
      <c r="C4088" s="700"/>
      <c r="D4088" s="701" t="s">
        <v>551</v>
      </c>
      <c r="E4088" s="707">
        <v>201502</v>
      </c>
      <c r="F4088" s="698">
        <v>-0.05</v>
      </c>
      <c r="G4088" s="701">
        <v>3</v>
      </c>
      <c r="H4088" s="708">
        <v>3.1250000000000002E-3</v>
      </c>
      <c r="I4088" s="705">
        <v>-4.6875000000000009E-4</v>
      </c>
      <c r="J4088" s="706">
        <v>-1.8750000000000004E-3</v>
      </c>
    </row>
    <row r="4089" spans="1:10" s="685" customFormat="1" ht="12.75" customHeight="1">
      <c r="A4089" s="700" t="s">
        <v>355</v>
      </c>
      <c r="B4089" s="700" t="s">
        <v>552</v>
      </c>
      <c r="C4089" s="700"/>
      <c r="D4089" s="701" t="s">
        <v>553</v>
      </c>
      <c r="E4089" s="707">
        <v>201502</v>
      </c>
      <c r="F4089" s="698">
        <v>12.87</v>
      </c>
      <c r="G4089" s="701">
        <v>3</v>
      </c>
      <c r="H4089" s="708">
        <v>3.1250000000000002E-3</v>
      </c>
      <c r="I4089" s="705">
        <v>0.12065625000000001</v>
      </c>
      <c r="J4089" s="706">
        <v>0.48262499999999997</v>
      </c>
    </row>
    <row r="4090" spans="1:10" s="685" customFormat="1" ht="12.75" customHeight="1">
      <c r="A4090" s="700" t="s">
        <v>355</v>
      </c>
      <c r="B4090" s="700" t="s">
        <v>554</v>
      </c>
      <c r="C4090" s="700"/>
      <c r="D4090" s="701" t="s">
        <v>555</v>
      </c>
      <c r="E4090" s="707">
        <v>201502</v>
      </c>
      <c r="F4090" s="698">
        <v>15.89</v>
      </c>
      <c r="G4090" s="701">
        <v>3</v>
      </c>
      <c r="H4090" s="708">
        <v>3.1250000000000002E-3</v>
      </c>
      <c r="I4090" s="705">
        <v>0.14896875000000001</v>
      </c>
      <c r="J4090" s="706">
        <v>0.59587500000000004</v>
      </c>
    </row>
    <row r="4091" spans="1:10" s="685" customFormat="1" ht="12.75" customHeight="1">
      <c r="A4091" s="700" t="s">
        <v>355</v>
      </c>
      <c r="B4091" s="700" t="s">
        <v>556</v>
      </c>
      <c r="C4091" s="700"/>
      <c r="D4091" s="701" t="s">
        <v>557</v>
      </c>
      <c r="E4091" s="707">
        <v>201502</v>
      </c>
      <c r="F4091" s="698">
        <v>-1.83</v>
      </c>
      <c r="G4091" s="701">
        <v>3</v>
      </c>
      <c r="H4091" s="708">
        <v>3.1250000000000002E-3</v>
      </c>
      <c r="I4091" s="705">
        <v>-1.7156250000000001E-2</v>
      </c>
      <c r="J4091" s="706">
        <v>-6.8625000000000005E-2</v>
      </c>
    </row>
    <row r="4092" spans="1:10" s="685" customFormat="1" ht="12.75" customHeight="1">
      <c r="A4092" s="700" t="s">
        <v>355</v>
      </c>
      <c r="B4092" s="700" t="s">
        <v>741</v>
      </c>
      <c r="C4092" s="700"/>
      <c r="D4092" s="701" t="s">
        <v>742</v>
      </c>
      <c r="E4092" s="707">
        <v>201502</v>
      </c>
      <c r="F4092" s="698">
        <v>230341.42</v>
      </c>
      <c r="G4092" s="701">
        <v>3</v>
      </c>
      <c r="H4092" s="708">
        <v>3.1250000000000002E-3</v>
      </c>
      <c r="I4092" s="705">
        <v>2159.4508125000002</v>
      </c>
      <c r="J4092" s="706">
        <v>8637.8032500000008</v>
      </c>
    </row>
    <row r="4093" spans="1:10" s="685" customFormat="1" ht="12.75" customHeight="1">
      <c r="A4093" s="700" t="s">
        <v>355</v>
      </c>
      <c r="B4093" s="700" t="s">
        <v>704</v>
      </c>
      <c r="C4093" s="700"/>
      <c r="D4093" s="701" t="s">
        <v>705</v>
      </c>
      <c r="E4093" s="707">
        <v>201502</v>
      </c>
      <c r="F4093" s="698">
        <v>-327.81</v>
      </c>
      <c r="G4093" s="701">
        <v>3</v>
      </c>
      <c r="H4093" s="708">
        <v>3.1250000000000002E-3</v>
      </c>
      <c r="I4093" s="705">
        <v>-3.0732187500000006</v>
      </c>
      <c r="J4093" s="706">
        <v>-12.292874999999999</v>
      </c>
    </row>
    <row r="4094" spans="1:10" s="685" customFormat="1" ht="12.75" customHeight="1">
      <c r="A4094" s="700" t="s">
        <v>355</v>
      </c>
      <c r="B4094" s="700" t="s">
        <v>743</v>
      </c>
      <c r="C4094" s="700"/>
      <c r="D4094" s="701" t="s">
        <v>744</v>
      </c>
      <c r="E4094" s="707">
        <v>201502</v>
      </c>
      <c r="F4094" s="698">
        <v>150485.54</v>
      </c>
      <c r="G4094" s="701">
        <v>3</v>
      </c>
      <c r="H4094" s="708">
        <v>3.1250000000000002E-3</v>
      </c>
      <c r="I4094" s="705">
        <v>1410.8019375000001</v>
      </c>
      <c r="J4094" s="706">
        <v>5643.2077500000005</v>
      </c>
    </row>
    <row r="4095" spans="1:10" s="685" customFormat="1" ht="12.75" customHeight="1">
      <c r="A4095" s="700" t="s">
        <v>355</v>
      </c>
      <c r="B4095" s="700" t="s">
        <v>461</v>
      </c>
      <c r="C4095" s="700"/>
      <c r="D4095" s="701" t="s">
        <v>462</v>
      </c>
      <c r="E4095" s="707">
        <v>201502</v>
      </c>
      <c r="F4095" s="698">
        <v>-0.21</v>
      </c>
      <c r="G4095" s="701">
        <v>3</v>
      </c>
      <c r="H4095" s="708">
        <v>3.1250000000000002E-3</v>
      </c>
      <c r="I4095" s="705">
        <v>-1.96875E-3</v>
      </c>
      <c r="J4095" s="706">
        <v>-7.8750000000000001E-3</v>
      </c>
    </row>
    <row r="4096" spans="1:10" s="685" customFormat="1" ht="12.75" customHeight="1">
      <c r="A4096" s="700" t="s">
        <v>355</v>
      </c>
      <c r="B4096" s="700" t="s">
        <v>490</v>
      </c>
      <c r="C4096" s="700"/>
      <c r="D4096" s="701" t="s">
        <v>491</v>
      </c>
      <c r="E4096" s="707">
        <v>201502</v>
      </c>
      <c r="F4096" s="698">
        <v>-0.31</v>
      </c>
      <c r="G4096" s="701">
        <v>3</v>
      </c>
      <c r="H4096" s="708">
        <v>3.1250000000000002E-3</v>
      </c>
      <c r="I4096" s="705">
        <v>-2.90625E-3</v>
      </c>
      <c r="J4096" s="706">
        <v>-1.1625E-2</v>
      </c>
    </row>
    <row r="4097" spans="1:17" s="685" customFormat="1" ht="12.75" customHeight="1">
      <c r="A4097" s="700" t="s">
        <v>355</v>
      </c>
      <c r="B4097" s="700" t="s">
        <v>747</v>
      </c>
      <c r="C4097" s="700"/>
      <c r="D4097" s="701" t="s">
        <v>748</v>
      </c>
      <c r="E4097" s="707">
        <v>201502</v>
      </c>
      <c r="F4097" s="698">
        <v>199976.15</v>
      </c>
      <c r="G4097" s="701">
        <v>3</v>
      </c>
      <c r="H4097" s="708">
        <v>3.1250000000000002E-3</v>
      </c>
      <c r="I4097" s="705">
        <v>1874.77640625</v>
      </c>
      <c r="J4097" s="706">
        <v>7499.1056250000001</v>
      </c>
    </row>
    <row r="4098" spans="1:17" s="685" customFormat="1" ht="12.75" customHeight="1">
      <c r="A4098" s="700" t="s">
        <v>355</v>
      </c>
      <c r="B4098" s="700" t="s">
        <v>579</v>
      </c>
      <c r="C4098" s="700"/>
      <c r="D4098" s="701" t="s">
        <v>580</v>
      </c>
      <c r="E4098" s="707">
        <v>201502</v>
      </c>
      <c r="F4098" s="698">
        <v>2603.4699999999998</v>
      </c>
      <c r="G4098" s="701">
        <v>3</v>
      </c>
      <c r="H4098" s="708">
        <v>3.1250000000000002E-3</v>
      </c>
      <c r="I4098" s="705">
        <v>24.407531250000002</v>
      </c>
      <c r="J4098" s="706">
        <v>97.630124999999992</v>
      </c>
    </row>
    <row r="4099" spans="1:17" s="685" customFormat="1" ht="12.75" customHeight="1">
      <c r="A4099" s="700" t="s">
        <v>355</v>
      </c>
      <c r="B4099" s="700" t="s">
        <v>749</v>
      </c>
      <c r="C4099" s="700"/>
      <c r="D4099" s="701" t="s">
        <v>750</v>
      </c>
      <c r="E4099" s="707">
        <v>201502</v>
      </c>
      <c r="F4099" s="698">
        <v>76974.73</v>
      </c>
      <c r="G4099" s="701">
        <v>3</v>
      </c>
      <c r="H4099" s="708">
        <v>3.1250000000000002E-3</v>
      </c>
      <c r="I4099" s="705">
        <v>721.63809375000005</v>
      </c>
      <c r="J4099" s="706">
        <v>2886.5523750000002</v>
      </c>
    </row>
    <row r="4100" spans="1:17" s="685" customFormat="1" ht="12.75" customHeight="1">
      <c r="A4100" s="700" t="s">
        <v>355</v>
      </c>
      <c r="B4100" s="700" t="s">
        <v>751</v>
      </c>
      <c r="C4100" s="700"/>
      <c r="D4100" s="701" t="s">
        <v>752</v>
      </c>
      <c r="E4100" s="707">
        <v>201502</v>
      </c>
      <c r="F4100" s="698">
        <v>104529.21</v>
      </c>
      <c r="G4100" s="701">
        <v>3</v>
      </c>
      <c r="H4100" s="708">
        <v>3.1250000000000002E-3</v>
      </c>
      <c r="I4100" s="705">
        <v>979.96134375000008</v>
      </c>
      <c r="J4100" s="706">
        <v>3919.8453750000008</v>
      </c>
    </row>
    <row r="4101" spans="1:17" s="685" customFormat="1" ht="12.75" customHeight="1">
      <c r="A4101" s="700" t="s">
        <v>355</v>
      </c>
      <c r="B4101" s="700" t="s">
        <v>756</v>
      </c>
      <c r="C4101" s="700"/>
      <c r="D4101" s="701" t="s">
        <v>757</v>
      </c>
      <c r="E4101" s="707">
        <v>201502</v>
      </c>
      <c r="F4101" s="698">
        <v>31159.26</v>
      </c>
      <c r="G4101" s="701">
        <v>3</v>
      </c>
      <c r="H4101" s="708">
        <v>3.1250000000000002E-3</v>
      </c>
      <c r="I4101" s="705">
        <v>292.11806250000001</v>
      </c>
      <c r="J4101" s="706">
        <v>1168.47225</v>
      </c>
    </row>
    <row r="4102" spans="1:17" s="685" customFormat="1" ht="12.75" customHeight="1">
      <c r="A4102" s="700" t="s">
        <v>355</v>
      </c>
      <c r="B4102" s="700" t="s">
        <v>584</v>
      </c>
      <c r="C4102" s="700"/>
      <c r="D4102" s="701" t="s">
        <v>585</v>
      </c>
      <c r="E4102" s="707">
        <v>201502</v>
      </c>
      <c r="F4102" s="698">
        <v>-7.97</v>
      </c>
      <c r="G4102" s="701">
        <v>3</v>
      </c>
      <c r="H4102" s="708">
        <v>3.1250000000000002E-3</v>
      </c>
      <c r="I4102" s="705">
        <v>-7.471875E-2</v>
      </c>
      <c r="J4102" s="706">
        <v>-0.298875</v>
      </c>
    </row>
    <row r="4103" spans="1:17" s="685" customFormat="1" ht="12.75" customHeight="1">
      <c r="A4103" s="700" t="s">
        <v>355</v>
      </c>
      <c r="B4103" s="700" t="s">
        <v>758</v>
      </c>
      <c r="C4103" s="700"/>
      <c r="D4103" s="701" t="s">
        <v>759</v>
      </c>
      <c r="E4103" s="707">
        <v>201502</v>
      </c>
      <c r="F4103" s="698">
        <v>34525.300000000003</v>
      </c>
      <c r="G4103" s="701">
        <v>3</v>
      </c>
      <c r="H4103" s="708">
        <v>3.1250000000000002E-3</v>
      </c>
      <c r="I4103" s="705">
        <v>323.67468750000006</v>
      </c>
      <c r="J4103" s="706">
        <v>1294.6987500000002</v>
      </c>
    </row>
    <row r="4104" spans="1:17" s="685" customFormat="1" ht="12.75" customHeight="1">
      <c r="A4104" s="700" t="s">
        <v>355</v>
      </c>
      <c r="B4104" s="700" t="s">
        <v>760</v>
      </c>
      <c r="C4104" s="700"/>
      <c r="D4104" s="701" t="s">
        <v>761</v>
      </c>
      <c r="E4104" s="707">
        <v>201502</v>
      </c>
      <c r="F4104" s="698">
        <v>41861.58</v>
      </c>
      <c r="G4104" s="701">
        <v>3</v>
      </c>
      <c r="H4104" s="708">
        <v>3.1250000000000002E-3</v>
      </c>
      <c r="I4104" s="705">
        <v>392.45231250000006</v>
      </c>
      <c r="J4104" s="706">
        <v>1569.8092500000002</v>
      </c>
    </row>
    <row r="4105" spans="1:17" s="685" customFormat="1" ht="12.75" customHeight="1">
      <c r="A4105" s="700" t="s">
        <v>355</v>
      </c>
      <c r="B4105" s="700" t="s">
        <v>720</v>
      </c>
      <c r="C4105" s="700"/>
      <c r="D4105" s="701" t="s">
        <v>721</v>
      </c>
      <c r="E4105" s="707">
        <v>201502</v>
      </c>
      <c r="F4105" s="698">
        <v>-60.05</v>
      </c>
      <c r="G4105" s="701">
        <v>3</v>
      </c>
      <c r="H4105" s="708">
        <v>3.1250000000000002E-3</v>
      </c>
      <c r="I4105" s="705">
        <v>-0.56296874999999991</v>
      </c>
      <c r="J4105" s="706">
        <v>-2.2518750000000001</v>
      </c>
    </row>
    <row r="4106" spans="1:17" s="685" customFormat="1" ht="12.75" customHeight="1">
      <c r="A4106" s="700" t="s">
        <v>355</v>
      </c>
      <c r="B4106" s="700" t="s">
        <v>762</v>
      </c>
      <c r="C4106" s="700"/>
      <c r="D4106" s="701" t="s">
        <v>763</v>
      </c>
      <c r="E4106" s="707">
        <v>201502</v>
      </c>
      <c r="F4106" s="698">
        <v>1645.31</v>
      </c>
      <c r="G4106" s="701">
        <v>3</v>
      </c>
      <c r="H4106" s="708">
        <v>3.1250000000000002E-3</v>
      </c>
      <c r="I4106" s="705">
        <v>15.424781250000002</v>
      </c>
      <c r="J4106" s="706">
        <v>61.699125000000002</v>
      </c>
    </row>
    <row r="4107" spans="1:17" s="685" customFormat="1" ht="12.75" customHeight="1">
      <c r="A4107" s="711" t="s">
        <v>355</v>
      </c>
      <c r="B4107" s="711"/>
      <c r="C4107" s="711"/>
      <c r="D4107" s="710" t="s">
        <v>1270</v>
      </c>
      <c r="E4107" s="714">
        <v>201502</v>
      </c>
      <c r="F4107" s="716">
        <v>0</v>
      </c>
      <c r="G4107" s="710">
        <v>3</v>
      </c>
      <c r="H4107" s="715">
        <v>3.1250000000000002E-3</v>
      </c>
      <c r="I4107" s="712">
        <v>0</v>
      </c>
      <c r="J4107" s="713">
        <v>0</v>
      </c>
    </row>
    <row r="4108" spans="1:17" s="685" customFormat="1" ht="12.75" customHeight="1">
      <c r="A4108" s="686"/>
      <c r="B4108" s="686"/>
      <c r="C4108" s="686"/>
      <c r="D4108" s="687"/>
      <c r="E4108" s="690"/>
      <c r="F4108" s="684"/>
      <c r="G4108" s="687"/>
      <c r="H4108" s="691"/>
      <c r="I4108" s="688"/>
      <c r="J4108" s="689"/>
    </row>
    <row r="4109" spans="1:17" ht="12.75" customHeight="1">
      <c r="A4109" s="108"/>
      <c r="B4109" s="108"/>
      <c r="C4109" s="108"/>
      <c r="D4109" s="126"/>
      <c r="E4109" s="159"/>
      <c r="F4109" s="82"/>
      <c r="G4109" s="126"/>
      <c r="H4109" s="168"/>
      <c r="I4109" s="157"/>
      <c r="J4109" s="158"/>
      <c r="Q4109" s="101">
        <f>IF(E4109&lt;=$Q$1,$S$5,#REF!)</f>
        <v>2015</v>
      </c>
    </row>
    <row r="4110" spans="1:17">
      <c r="A4110" s="114"/>
      <c r="B4110" s="114"/>
      <c r="C4110" s="114"/>
      <c r="D4110" s="114"/>
      <c r="E4110" s="164"/>
      <c r="F4110" s="103"/>
      <c r="G4110" s="166"/>
      <c r="H4110" s="132"/>
      <c r="I4110" s="129"/>
      <c r="J4110" s="129"/>
    </row>
    <row r="4111" spans="1:17" ht="13.5" thickBot="1">
      <c r="A4111" s="102"/>
      <c r="B4111" s="102"/>
      <c r="C4111" s="102"/>
      <c r="E4111" s="73" t="s">
        <v>107</v>
      </c>
      <c r="F4111" s="130">
        <f>SUM(F2967:F4110)</f>
        <v>29048236.389999967</v>
      </c>
      <c r="I4111" s="130">
        <f>SUM(I2967:I4110)</f>
        <v>367223.88996875042</v>
      </c>
      <c r="J4111" s="130">
        <f>SUM(J2967:J4110)</f>
        <v>1089308.86925</v>
      </c>
    </row>
    <row r="4112" spans="1:17" ht="48" customHeight="1" thickTop="1">
      <c r="A4112" s="102"/>
      <c r="B4112" s="102"/>
      <c r="C4112" s="102"/>
      <c r="E4112" s="73"/>
      <c r="F4112" s="103"/>
      <c r="I4112" s="103"/>
      <c r="J4112" s="103"/>
    </row>
    <row r="4113" spans="1:26">
      <c r="A4113" s="69"/>
      <c r="F4113" s="171"/>
      <c r="G4113" s="166"/>
      <c r="H4113" s="121"/>
      <c r="I4113" s="171"/>
      <c r="J4113" s="171"/>
    </row>
    <row r="4114" spans="1:26">
      <c r="A4114" s="69"/>
      <c r="F4114" s="171"/>
      <c r="G4114" s="166"/>
      <c r="H4114" s="121"/>
      <c r="I4114" s="171"/>
      <c r="J4114" s="171"/>
    </row>
    <row r="4115" spans="1:26" ht="13.5" thickBot="1">
      <c r="A4115" s="69" t="s">
        <v>110</v>
      </c>
      <c r="B4115" s="102"/>
      <c r="C4115" s="102"/>
      <c r="E4115" s="73"/>
      <c r="F4115" s="130">
        <f>+F4111+F2961</f>
        <v>29995652.189999968</v>
      </c>
      <c r="I4115" s="130">
        <f>+I4111+I2961</f>
        <v>387074.80344361439</v>
      </c>
      <c r="J4115" s="130">
        <f>+J4111+J2961</f>
        <v>1138858.3798654841</v>
      </c>
    </row>
    <row r="4116" spans="1:26" ht="13.5" thickTop="1">
      <c r="A4116" s="102"/>
      <c r="B4116" s="102"/>
      <c r="C4116" s="102"/>
      <c r="F4116" s="123"/>
      <c r="I4116" s="123"/>
      <c r="J4116" s="123"/>
    </row>
    <row r="4117" spans="1:26">
      <c r="A4117" s="95" t="s">
        <v>111</v>
      </c>
      <c r="B4117" s="102"/>
      <c r="C4117" s="102"/>
      <c r="F4117" s="123"/>
      <c r="I4117" s="123" t="s">
        <v>150</v>
      </c>
      <c r="J4117" s="123"/>
    </row>
    <row r="4118" spans="1:26">
      <c r="A4118" s="102"/>
      <c r="B4118" s="102"/>
      <c r="C4118" s="102"/>
      <c r="F4118" s="123"/>
      <c r="I4118" s="123"/>
      <c r="J4118" s="123"/>
    </row>
    <row r="4119" spans="1:26">
      <c r="A4119" s="88" t="s">
        <v>426</v>
      </c>
      <c r="B4119" s="102"/>
      <c r="C4119" s="102"/>
      <c r="F4119" s="123"/>
      <c r="I4119" s="123" t="s">
        <v>150</v>
      </c>
      <c r="J4119" s="123"/>
    </row>
    <row r="4120" spans="1:26">
      <c r="A4120" s="102"/>
      <c r="B4120" s="102"/>
      <c r="C4120" s="102"/>
      <c r="F4120" s="123"/>
      <c r="I4120" s="123"/>
      <c r="J4120" s="123"/>
    </row>
    <row r="4121" spans="1:26">
      <c r="A4121" s="81" t="s">
        <v>86</v>
      </c>
      <c r="B4121" s="81" t="s">
        <v>87</v>
      </c>
      <c r="C4121" s="81" t="s">
        <v>88</v>
      </c>
      <c r="D4121" s="81"/>
      <c r="E4121" s="146" t="s">
        <v>89</v>
      </c>
      <c r="F4121" s="90" t="s">
        <v>90</v>
      </c>
      <c r="G4121" s="147"/>
      <c r="H4121" s="81" t="s">
        <v>91</v>
      </c>
      <c r="I4121" s="90" t="s">
        <v>92</v>
      </c>
      <c r="J4121" s="90" t="s">
        <v>93</v>
      </c>
    </row>
    <row r="4122" spans="1:26">
      <c r="A4122" s="86" t="s">
        <v>94</v>
      </c>
      <c r="B4122" s="86" t="s">
        <v>95</v>
      </c>
      <c r="C4122" s="86" t="s">
        <v>96</v>
      </c>
      <c r="D4122" s="86" t="s">
        <v>97</v>
      </c>
      <c r="E4122" s="148" t="s">
        <v>98</v>
      </c>
      <c r="F4122" s="92" t="s">
        <v>99</v>
      </c>
      <c r="G4122" s="149" t="s">
        <v>100</v>
      </c>
      <c r="H4122" s="86" t="s">
        <v>101</v>
      </c>
      <c r="I4122" s="92" t="s">
        <v>93</v>
      </c>
      <c r="J4122" s="92" t="s">
        <v>102</v>
      </c>
    </row>
    <row r="4123" spans="1:26">
      <c r="A4123" s="333" t="s">
        <v>912</v>
      </c>
      <c r="B4123" s="334" t="s">
        <v>451</v>
      </c>
      <c r="C4123" s="334"/>
      <c r="D4123" s="333" t="s">
        <v>452</v>
      </c>
      <c r="E4123" s="334">
        <v>201509</v>
      </c>
      <c r="F4123" s="335">
        <v>-212.71</v>
      </c>
      <c r="G4123" s="333">
        <f t="shared" ref="G4123:G4131" si="104">VLOOKUP(E4123,$N$6:$O$35,2,FALSE)</f>
        <v>7</v>
      </c>
      <c r="H4123" s="382">
        <v>2.5000000000000001E-3</v>
      </c>
      <c r="I4123" s="335">
        <f t="shared" ref="I4123:I4131" si="105">ROUND(F4123*G4123*H4123,2)</f>
        <v>-3.72</v>
      </c>
      <c r="J4123" s="335">
        <f t="shared" ref="J4123:J4131" si="106">ROUND(F4123*H4123*12,2)</f>
        <v>-6.38</v>
      </c>
      <c r="Q4123" s="101">
        <f>IF(E4123&lt;=$Q$1,$S$5,#REF!)</f>
        <v>2015</v>
      </c>
    </row>
    <row r="4124" spans="1:26">
      <c r="A4124" s="454"/>
      <c r="B4124" s="455"/>
      <c r="C4124" s="455"/>
      <c r="D4124" s="455"/>
      <c r="E4124" s="455"/>
      <c r="F4124" s="456"/>
      <c r="G4124" s="333"/>
      <c r="H4124" s="455"/>
      <c r="I4124" s="335"/>
      <c r="J4124" s="335">
        <f t="shared" si="106"/>
        <v>0</v>
      </c>
    </row>
    <row r="4125" spans="1:26">
      <c r="A4125" s="333"/>
      <c r="B4125" s="334"/>
      <c r="C4125" s="334"/>
      <c r="D4125" s="407"/>
      <c r="E4125" s="334"/>
      <c r="F4125" s="335"/>
      <c r="G4125" s="333"/>
      <c r="H4125" s="382"/>
      <c r="I4125" s="335"/>
      <c r="J4125" s="335"/>
      <c r="Q4125" s="650" t="s">
        <v>423</v>
      </c>
      <c r="R4125" s="651" t="s">
        <v>448</v>
      </c>
      <c r="S4125" s="651"/>
      <c r="T4125" s="407" t="s">
        <v>449</v>
      </c>
      <c r="U4125" s="651">
        <v>201509</v>
      </c>
      <c r="V4125" s="652">
        <v>-97.88</v>
      </c>
      <c r="W4125" s="650">
        <f t="shared" ref="W4125:W4132" si="107">VLOOKUP(U4125,$N$6:$O$35,2,FALSE)</f>
        <v>7</v>
      </c>
      <c r="X4125" s="595">
        <v>3.0917000000000002E-3</v>
      </c>
      <c r="Y4125" s="652">
        <f t="shared" ref="Y4125:Y4132" si="108">ROUND(V4125*W4125*X4125,2)</f>
        <v>-2.12</v>
      </c>
      <c r="Z4125" s="652">
        <f t="shared" ref="Z4125:Z4132" si="109">ROUND(V4125*X4125*12,2)</f>
        <v>-3.63</v>
      </c>
    </row>
    <row r="4126" spans="1:26">
      <c r="A4126" s="333" t="s">
        <v>423</v>
      </c>
      <c r="B4126" s="381" t="s">
        <v>598</v>
      </c>
      <c r="C4126" s="381"/>
      <c r="D4126" s="333" t="s">
        <v>599</v>
      </c>
      <c r="E4126" s="334">
        <v>201509</v>
      </c>
      <c r="F4126" s="335">
        <v>16.05</v>
      </c>
      <c r="G4126" s="333">
        <f t="shared" si="104"/>
        <v>7</v>
      </c>
      <c r="H4126" s="382">
        <v>3.0917000000000002E-3</v>
      </c>
      <c r="I4126" s="335">
        <f t="shared" si="105"/>
        <v>0.35</v>
      </c>
      <c r="J4126" s="335">
        <f t="shared" si="106"/>
        <v>0.6</v>
      </c>
      <c r="Q4126" s="650" t="s">
        <v>423</v>
      </c>
      <c r="R4126" s="594" t="s">
        <v>598</v>
      </c>
      <c r="S4126" s="594"/>
      <c r="T4126" s="650" t="s">
        <v>599</v>
      </c>
      <c r="U4126" s="651">
        <v>201509</v>
      </c>
      <c r="V4126" s="652">
        <v>16.05</v>
      </c>
      <c r="W4126" s="650">
        <f t="shared" si="107"/>
        <v>7</v>
      </c>
      <c r="X4126" s="595">
        <v>3.0917000000000002E-3</v>
      </c>
      <c r="Y4126" s="652">
        <f t="shared" si="108"/>
        <v>0.35</v>
      </c>
      <c r="Z4126" s="652">
        <f t="shared" si="109"/>
        <v>0.6</v>
      </c>
    </row>
    <row r="4127" spans="1:26">
      <c r="A4127" s="333" t="s">
        <v>423</v>
      </c>
      <c r="B4127" s="334" t="s">
        <v>772</v>
      </c>
      <c r="C4127" s="334"/>
      <c r="D4127" s="333" t="s">
        <v>773</v>
      </c>
      <c r="E4127" s="334">
        <v>201509</v>
      </c>
      <c r="F4127" s="396">
        <v>-2329.1999999999998</v>
      </c>
      <c r="G4127" s="333">
        <f t="shared" si="104"/>
        <v>7</v>
      </c>
      <c r="H4127" s="382">
        <v>3.0917000000000002E-3</v>
      </c>
      <c r="I4127" s="335">
        <f t="shared" si="105"/>
        <v>-50.41</v>
      </c>
      <c r="J4127" s="335">
        <f t="shared" si="106"/>
        <v>-86.41</v>
      </c>
      <c r="Q4127" s="650" t="s">
        <v>423</v>
      </c>
      <c r="R4127" s="651" t="s">
        <v>772</v>
      </c>
      <c r="S4127" s="651"/>
      <c r="T4127" s="650" t="s">
        <v>773</v>
      </c>
      <c r="U4127" s="651">
        <v>201509</v>
      </c>
      <c r="V4127" s="471">
        <v>-2329.1999999999998</v>
      </c>
      <c r="W4127" s="650">
        <f t="shared" si="107"/>
        <v>7</v>
      </c>
      <c r="X4127" s="595">
        <v>3.0917000000000002E-3</v>
      </c>
      <c r="Y4127" s="652">
        <f t="shared" si="108"/>
        <v>-50.41</v>
      </c>
      <c r="Z4127" s="652">
        <f t="shared" si="109"/>
        <v>-86.41</v>
      </c>
    </row>
    <row r="4128" spans="1:26">
      <c r="A4128" s="333"/>
      <c r="B4128" s="381"/>
      <c r="C4128" s="381"/>
      <c r="D4128" s="407"/>
      <c r="E4128" s="334"/>
      <c r="F4128" s="396"/>
      <c r="G4128" s="333"/>
      <c r="H4128" s="382"/>
      <c r="I4128" s="335"/>
      <c r="J4128" s="335"/>
      <c r="Q4128" s="650" t="s">
        <v>423</v>
      </c>
      <c r="R4128" s="594" t="s">
        <v>907</v>
      </c>
      <c r="S4128" s="594"/>
      <c r="T4128" s="407" t="s">
        <v>908</v>
      </c>
      <c r="U4128" s="651">
        <v>201509</v>
      </c>
      <c r="V4128" s="471">
        <v>72.95</v>
      </c>
      <c r="W4128" s="650">
        <f t="shared" si="107"/>
        <v>7</v>
      </c>
      <c r="X4128" s="595">
        <v>3.0917000000000002E-3</v>
      </c>
      <c r="Y4128" s="652">
        <f t="shared" si="108"/>
        <v>1.58</v>
      </c>
      <c r="Z4128" s="652">
        <f t="shared" si="109"/>
        <v>2.71</v>
      </c>
    </row>
    <row r="4129" spans="1:26">
      <c r="A4129" s="333"/>
      <c r="B4129" s="381"/>
      <c r="C4129" s="381"/>
      <c r="D4129" s="407"/>
      <c r="E4129" s="334"/>
      <c r="F4129" s="396"/>
      <c r="G4129" s="333"/>
      <c r="H4129" s="382"/>
      <c r="I4129" s="335"/>
      <c r="J4129" s="335"/>
      <c r="Q4129" s="650" t="s">
        <v>423</v>
      </c>
      <c r="R4129" s="594" t="s">
        <v>909</v>
      </c>
      <c r="S4129" s="594"/>
      <c r="T4129" s="407" t="s">
        <v>450</v>
      </c>
      <c r="U4129" s="651">
        <v>201509</v>
      </c>
      <c r="V4129" s="471">
        <v>31.97</v>
      </c>
      <c r="W4129" s="650">
        <f t="shared" si="107"/>
        <v>7</v>
      </c>
      <c r="X4129" s="595">
        <v>3.0917000000000002E-3</v>
      </c>
      <c r="Y4129" s="652">
        <f t="shared" si="108"/>
        <v>0.69</v>
      </c>
      <c r="Z4129" s="652">
        <f t="shared" si="109"/>
        <v>1.19</v>
      </c>
    </row>
    <row r="4130" spans="1:26">
      <c r="A4130" s="333"/>
      <c r="B4130" s="381"/>
      <c r="C4130" s="381"/>
      <c r="D4130" s="407"/>
      <c r="E4130" s="334"/>
      <c r="F4130" s="396"/>
      <c r="G4130" s="333"/>
      <c r="H4130" s="382"/>
      <c r="I4130" s="335"/>
      <c r="J4130" s="335"/>
      <c r="Q4130" s="650" t="s">
        <v>423</v>
      </c>
      <c r="R4130" s="594" t="s">
        <v>910</v>
      </c>
      <c r="S4130" s="594"/>
      <c r="T4130" s="407" t="s">
        <v>911</v>
      </c>
      <c r="U4130" s="651">
        <v>201509</v>
      </c>
      <c r="V4130" s="471">
        <v>40.51</v>
      </c>
      <c r="W4130" s="650">
        <f t="shared" si="107"/>
        <v>7</v>
      </c>
      <c r="X4130" s="595">
        <v>3.0917000000000002E-3</v>
      </c>
      <c r="Y4130" s="652">
        <f t="shared" si="108"/>
        <v>0.88</v>
      </c>
      <c r="Z4130" s="652">
        <f t="shared" si="109"/>
        <v>1.5</v>
      </c>
    </row>
    <row r="4131" spans="1:26">
      <c r="A4131" s="333" t="s">
        <v>423</v>
      </c>
      <c r="B4131" s="381" t="s">
        <v>451</v>
      </c>
      <c r="C4131" s="381"/>
      <c r="D4131" s="333" t="s">
        <v>452</v>
      </c>
      <c r="E4131" s="334">
        <v>201509</v>
      </c>
      <c r="F4131" s="398">
        <v>-271.75</v>
      </c>
      <c r="G4131" s="333">
        <f t="shared" si="104"/>
        <v>7</v>
      </c>
      <c r="H4131" s="382">
        <v>3.0917000000000002E-3</v>
      </c>
      <c r="I4131" s="335">
        <f t="shared" si="105"/>
        <v>-5.88</v>
      </c>
      <c r="J4131" s="335">
        <f t="shared" si="106"/>
        <v>-10.08</v>
      </c>
      <c r="Q4131" s="650" t="s">
        <v>423</v>
      </c>
      <c r="R4131" s="594" t="s">
        <v>451</v>
      </c>
      <c r="S4131" s="594"/>
      <c r="T4131" s="650" t="s">
        <v>452</v>
      </c>
      <c r="U4131" s="651">
        <v>201509</v>
      </c>
      <c r="V4131" s="572">
        <v>-271.75</v>
      </c>
      <c r="W4131" s="650">
        <f t="shared" si="107"/>
        <v>7</v>
      </c>
      <c r="X4131" s="595">
        <v>3.0917000000000002E-3</v>
      </c>
      <c r="Y4131" s="652">
        <f t="shared" si="108"/>
        <v>-5.88</v>
      </c>
      <c r="Z4131" s="652">
        <f t="shared" si="109"/>
        <v>-10.08</v>
      </c>
    </row>
    <row r="4132" spans="1:26">
      <c r="A4132" s="333"/>
      <c r="B4132" s="334"/>
      <c r="C4132" s="334"/>
      <c r="D4132" s="407"/>
      <c r="E4132" s="334"/>
      <c r="F4132" s="335"/>
      <c r="G4132" s="333"/>
      <c r="H4132" s="382"/>
      <c r="I4132" s="335"/>
      <c r="J4132" s="335"/>
      <c r="Q4132" s="650" t="s">
        <v>423</v>
      </c>
      <c r="R4132" s="651" t="s">
        <v>1242</v>
      </c>
      <c r="S4132" s="651"/>
      <c r="T4132" s="407" t="s">
        <v>1243</v>
      </c>
      <c r="U4132" s="651">
        <v>201512</v>
      </c>
      <c r="V4132" s="652">
        <v>81602.64</v>
      </c>
      <c r="W4132" s="650">
        <f t="shared" si="107"/>
        <v>4</v>
      </c>
      <c r="X4132" s="595">
        <v>3.0917000000000002E-3</v>
      </c>
      <c r="Y4132" s="652">
        <f t="shared" si="108"/>
        <v>1009.16</v>
      </c>
      <c r="Z4132" s="652">
        <f t="shared" si="109"/>
        <v>3027.49</v>
      </c>
    </row>
    <row r="4133" spans="1:26">
      <c r="A4133" s="443"/>
      <c r="B4133" s="243"/>
      <c r="C4133" s="457"/>
      <c r="D4133" s="443"/>
      <c r="E4133" s="457"/>
      <c r="F4133" s="444"/>
      <c r="G4133" s="443"/>
      <c r="H4133" s="452"/>
      <c r="I4133" s="444"/>
      <c r="J4133" s="444"/>
    </row>
    <row r="4134" spans="1:26">
      <c r="A4134" s="565" t="s">
        <v>423</v>
      </c>
      <c r="B4134" s="566" t="s">
        <v>448</v>
      </c>
      <c r="C4134" s="566"/>
      <c r="D4134" s="565" t="s">
        <v>449</v>
      </c>
      <c r="E4134" s="566">
        <v>201503</v>
      </c>
      <c r="F4134" s="574"/>
      <c r="G4134" s="565">
        <v>7</v>
      </c>
      <c r="H4134" s="569">
        <v>3.0917000000000002E-3</v>
      </c>
      <c r="I4134" s="567">
        <v>0</v>
      </c>
      <c r="J4134" s="567">
        <v>0</v>
      </c>
    </row>
    <row r="4135" spans="1:26">
      <c r="A4135" s="565" t="s">
        <v>423</v>
      </c>
      <c r="B4135" s="566" t="s">
        <v>448</v>
      </c>
      <c r="C4135" s="566"/>
      <c r="D4135" s="565" t="s">
        <v>449</v>
      </c>
      <c r="E4135" s="566">
        <v>201504</v>
      </c>
      <c r="F4135" s="574"/>
      <c r="G4135" s="565">
        <v>6</v>
      </c>
      <c r="H4135" s="569">
        <v>3.0917000000000002E-3</v>
      </c>
      <c r="I4135" s="567">
        <v>0</v>
      </c>
      <c r="J4135" s="567">
        <v>0</v>
      </c>
    </row>
    <row r="4136" spans="1:26">
      <c r="A4136" s="565" t="s">
        <v>423</v>
      </c>
      <c r="B4136" s="568" t="s">
        <v>448</v>
      </c>
      <c r="C4136" s="568"/>
      <c r="D4136" s="565" t="s">
        <v>449</v>
      </c>
      <c r="E4136" s="566">
        <v>201505</v>
      </c>
      <c r="F4136" s="574"/>
      <c r="G4136" s="565">
        <v>5</v>
      </c>
      <c r="H4136" s="569">
        <v>3.0917000000000002E-3</v>
      </c>
      <c r="I4136" s="567">
        <v>0</v>
      </c>
      <c r="J4136" s="567">
        <v>0</v>
      </c>
    </row>
    <row r="4137" spans="1:26" s="531" customFormat="1">
      <c r="A4137" s="565" t="s">
        <v>423</v>
      </c>
      <c r="B4137" s="568" t="s">
        <v>448</v>
      </c>
      <c r="C4137" s="568"/>
      <c r="D4137" s="565" t="s">
        <v>449</v>
      </c>
      <c r="E4137" s="566">
        <v>201506</v>
      </c>
      <c r="F4137" s="574"/>
      <c r="G4137" s="565">
        <v>4</v>
      </c>
      <c r="H4137" s="569">
        <v>3.0917000000000002E-3</v>
      </c>
      <c r="I4137" s="567">
        <v>0</v>
      </c>
      <c r="J4137" s="567">
        <v>0</v>
      </c>
    </row>
    <row r="4138" spans="1:26" s="531" customFormat="1">
      <c r="A4138" s="565" t="s">
        <v>423</v>
      </c>
      <c r="B4138" s="568" t="s">
        <v>598</v>
      </c>
      <c r="C4138" s="568"/>
      <c r="D4138" s="565" t="s">
        <v>599</v>
      </c>
      <c r="E4138" s="566">
        <v>201503</v>
      </c>
      <c r="F4138" s="567">
        <v>-10.74</v>
      </c>
      <c r="G4138" s="565">
        <v>7</v>
      </c>
      <c r="H4138" s="569">
        <v>3.0917000000000002E-3</v>
      </c>
      <c r="I4138" s="567">
        <v>-0.23</v>
      </c>
      <c r="J4138" s="567">
        <v>-0.4</v>
      </c>
    </row>
    <row r="4139" spans="1:26" s="531" customFormat="1">
      <c r="A4139" s="565" t="s">
        <v>423</v>
      </c>
      <c r="B4139" s="568" t="s">
        <v>598</v>
      </c>
      <c r="C4139" s="568"/>
      <c r="D4139" s="565" t="s">
        <v>599</v>
      </c>
      <c r="E4139" s="566">
        <v>201504</v>
      </c>
      <c r="F4139" s="573">
        <v>-5.01</v>
      </c>
      <c r="G4139" s="565">
        <v>6</v>
      </c>
      <c r="H4139" s="569">
        <v>3.0917000000000002E-3</v>
      </c>
      <c r="I4139" s="567">
        <v>-0.09</v>
      </c>
      <c r="J4139" s="567">
        <v>-0.19</v>
      </c>
    </row>
    <row r="4140" spans="1:26" s="531" customFormat="1">
      <c r="A4140" s="565" t="s">
        <v>423</v>
      </c>
      <c r="B4140" s="568" t="s">
        <v>598</v>
      </c>
      <c r="C4140" s="568"/>
      <c r="D4140" s="565" t="s">
        <v>599</v>
      </c>
      <c r="E4140" s="566">
        <v>201505</v>
      </c>
      <c r="F4140" s="567">
        <v>-3.01</v>
      </c>
      <c r="G4140" s="565">
        <v>5</v>
      </c>
      <c r="H4140" s="569">
        <v>3.0917000000000002E-3</v>
      </c>
      <c r="I4140" s="567">
        <v>-0.05</v>
      </c>
      <c r="J4140" s="567">
        <v>-0.11</v>
      </c>
    </row>
    <row r="4141" spans="1:26" s="531" customFormat="1">
      <c r="A4141" s="565" t="s">
        <v>423</v>
      </c>
      <c r="B4141" s="568" t="s">
        <v>598</v>
      </c>
      <c r="C4141" s="568"/>
      <c r="D4141" s="565" t="s">
        <v>599</v>
      </c>
      <c r="E4141" s="566">
        <v>201506</v>
      </c>
      <c r="F4141" s="567">
        <v>-2.2000000000000002</v>
      </c>
      <c r="G4141" s="565">
        <v>4</v>
      </c>
      <c r="H4141" s="569">
        <v>3.0917000000000002E-3</v>
      </c>
      <c r="I4141" s="567">
        <v>-0.03</v>
      </c>
      <c r="J4141" s="567">
        <v>-0.08</v>
      </c>
    </row>
    <row r="4142" spans="1:26" s="531" customFormat="1">
      <c r="A4142" s="565" t="s">
        <v>423</v>
      </c>
      <c r="B4142" s="566" t="s">
        <v>772</v>
      </c>
      <c r="C4142" s="566"/>
      <c r="D4142" s="565" t="s">
        <v>773</v>
      </c>
      <c r="E4142" s="566">
        <v>201503</v>
      </c>
      <c r="F4142" s="567">
        <v>5606.94</v>
      </c>
      <c r="G4142" s="565">
        <v>7</v>
      </c>
      <c r="H4142" s="569">
        <v>3.0917000000000002E-3</v>
      </c>
      <c r="I4142" s="567">
        <v>121.34</v>
      </c>
      <c r="J4142" s="567">
        <v>208.02</v>
      </c>
    </row>
    <row r="4143" spans="1:26" s="531" customFormat="1">
      <c r="A4143" s="565" t="s">
        <v>423</v>
      </c>
      <c r="B4143" s="566" t="s">
        <v>772</v>
      </c>
      <c r="C4143" s="566"/>
      <c r="D4143" s="565" t="s">
        <v>773</v>
      </c>
      <c r="E4143" s="566">
        <v>201504</v>
      </c>
      <c r="F4143" s="567">
        <v>-11005.41</v>
      </c>
      <c r="G4143" s="565">
        <v>6</v>
      </c>
      <c r="H4143" s="569">
        <v>3.0917000000000002E-3</v>
      </c>
      <c r="I4143" s="567">
        <v>-204.15</v>
      </c>
      <c r="J4143" s="567">
        <v>-408.31</v>
      </c>
    </row>
    <row r="4144" spans="1:26" s="531" customFormat="1">
      <c r="A4144" s="565" t="s">
        <v>423</v>
      </c>
      <c r="B4144" s="566" t="s">
        <v>772</v>
      </c>
      <c r="C4144" s="566"/>
      <c r="D4144" s="565" t="s">
        <v>773</v>
      </c>
      <c r="E4144" s="566">
        <v>201505</v>
      </c>
      <c r="F4144" s="567">
        <v>-185.34</v>
      </c>
      <c r="G4144" s="565">
        <v>5</v>
      </c>
      <c r="H4144" s="569">
        <v>3.0917000000000002E-3</v>
      </c>
      <c r="I4144" s="567">
        <v>-2.87</v>
      </c>
      <c r="J4144" s="567">
        <v>-6.88</v>
      </c>
    </row>
    <row r="4145" spans="1:10" s="531" customFormat="1">
      <c r="A4145" s="565" t="s">
        <v>423</v>
      </c>
      <c r="B4145" s="568" t="s">
        <v>772</v>
      </c>
      <c r="C4145" s="568"/>
      <c r="D4145" s="565" t="s">
        <v>773</v>
      </c>
      <c r="E4145" s="566">
        <v>201506</v>
      </c>
      <c r="F4145" s="567">
        <v>-497.61</v>
      </c>
      <c r="G4145" s="565">
        <v>4</v>
      </c>
      <c r="H4145" s="569">
        <v>3.0917000000000002E-3</v>
      </c>
      <c r="I4145" s="567">
        <v>-6.15</v>
      </c>
      <c r="J4145" s="567">
        <v>-18.46</v>
      </c>
    </row>
    <row r="4146" spans="1:10" s="531" customFormat="1">
      <c r="A4146" s="565" t="s">
        <v>423</v>
      </c>
      <c r="B4146" s="568" t="s">
        <v>451</v>
      </c>
      <c r="C4146" s="568"/>
      <c r="D4146" s="565" t="s">
        <v>452</v>
      </c>
      <c r="E4146" s="566">
        <v>201503</v>
      </c>
      <c r="F4146" s="572">
        <v>-215411.68</v>
      </c>
      <c r="G4146" s="565">
        <v>7</v>
      </c>
      <c r="H4146" s="569">
        <v>3.0917000000000002E-3</v>
      </c>
      <c r="I4146" s="567">
        <v>-4661.92</v>
      </c>
      <c r="J4146" s="567">
        <v>-7991.86</v>
      </c>
    </row>
    <row r="4147" spans="1:10" s="531" customFormat="1">
      <c r="A4147" s="565" t="s">
        <v>423</v>
      </c>
      <c r="B4147" s="568" t="s">
        <v>451</v>
      </c>
      <c r="C4147" s="568"/>
      <c r="D4147" s="565" t="s">
        <v>452</v>
      </c>
      <c r="E4147" s="566">
        <v>201504</v>
      </c>
      <c r="F4147" s="572">
        <v>-1011.61</v>
      </c>
      <c r="G4147" s="565">
        <v>6</v>
      </c>
      <c r="H4147" s="569">
        <v>3.0917000000000002E-3</v>
      </c>
      <c r="I4147" s="567">
        <v>-18.77</v>
      </c>
      <c r="J4147" s="567">
        <v>-37.53</v>
      </c>
    </row>
    <row r="4148" spans="1:10" s="531" customFormat="1">
      <c r="A4148" s="565" t="s">
        <v>423</v>
      </c>
      <c r="B4148" s="566" t="s">
        <v>451</v>
      </c>
      <c r="C4148" s="566"/>
      <c r="D4148" s="565" t="s">
        <v>452</v>
      </c>
      <c r="E4148" s="566">
        <v>201505</v>
      </c>
      <c r="F4148" s="567">
        <v>-34.090000000000003</v>
      </c>
      <c r="G4148" s="565">
        <v>5</v>
      </c>
      <c r="H4148" s="569">
        <v>3.0917000000000002E-3</v>
      </c>
      <c r="I4148" s="567">
        <v>-0.53</v>
      </c>
      <c r="J4148" s="567">
        <v>-1.26</v>
      </c>
    </row>
    <row r="4149" spans="1:10" s="531" customFormat="1">
      <c r="A4149" s="565" t="s">
        <v>423</v>
      </c>
      <c r="B4149" s="568" t="s">
        <v>451</v>
      </c>
      <c r="C4149" s="568"/>
      <c r="D4149" s="565" t="s">
        <v>452</v>
      </c>
      <c r="E4149" s="566">
        <v>201506</v>
      </c>
      <c r="F4149" s="572">
        <v>33.479999999999997</v>
      </c>
      <c r="G4149" s="565">
        <v>4</v>
      </c>
      <c r="H4149" s="569">
        <v>3.0917000000000002E-3</v>
      </c>
      <c r="I4149" s="567">
        <v>0.41</v>
      </c>
      <c r="J4149" s="567">
        <v>1.24</v>
      </c>
    </row>
    <row r="4150" spans="1:10" s="531" customFormat="1">
      <c r="A4150" s="565" t="s">
        <v>423</v>
      </c>
      <c r="B4150" s="568" t="s">
        <v>907</v>
      </c>
      <c r="C4150" s="568"/>
      <c r="D4150" s="571" t="s">
        <v>908</v>
      </c>
      <c r="E4150" s="566">
        <v>201503</v>
      </c>
      <c r="F4150" s="574"/>
      <c r="G4150" s="565">
        <v>7</v>
      </c>
      <c r="H4150" s="569">
        <v>3.0917000000000002E-3</v>
      </c>
      <c r="I4150" s="567">
        <v>0</v>
      </c>
      <c r="J4150" s="567">
        <v>0</v>
      </c>
    </row>
    <row r="4151" spans="1:10" s="531" customFormat="1">
      <c r="A4151" s="565" t="s">
        <v>423</v>
      </c>
      <c r="B4151" s="568" t="s">
        <v>907</v>
      </c>
      <c r="C4151" s="568"/>
      <c r="D4151" s="571" t="s">
        <v>908</v>
      </c>
      <c r="E4151" s="566">
        <v>201504</v>
      </c>
      <c r="F4151" s="574"/>
      <c r="G4151" s="565">
        <v>6</v>
      </c>
      <c r="H4151" s="569">
        <v>3.0917000000000002E-3</v>
      </c>
      <c r="I4151" s="567">
        <v>0</v>
      </c>
      <c r="J4151" s="567">
        <v>0</v>
      </c>
    </row>
    <row r="4152" spans="1:10" s="531" customFormat="1">
      <c r="A4152" s="565" t="s">
        <v>423</v>
      </c>
      <c r="B4152" s="568" t="s">
        <v>907</v>
      </c>
      <c r="C4152" s="568"/>
      <c r="D4152" s="571" t="s">
        <v>908</v>
      </c>
      <c r="E4152" s="566">
        <v>201505</v>
      </c>
      <c r="F4152" s="574"/>
      <c r="G4152" s="565">
        <v>5</v>
      </c>
      <c r="H4152" s="569">
        <v>3.0917000000000002E-3</v>
      </c>
      <c r="I4152" s="567">
        <v>0</v>
      </c>
      <c r="J4152" s="567">
        <v>0</v>
      </c>
    </row>
    <row r="4153" spans="1:10" s="531" customFormat="1">
      <c r="A4153" s="565" t="s">
        <v>423</v>
      </c>
      <c r="B4153" s="568" t="s">
        <v>907</v>
      </c>
      <c r="C4153" s="568"/>
      <c r="D4153" s="571" t="s">
        <v>908</v>
      </c>
      <c r="E4153" s="566">
        <v>201506</v>
      </c>
      <c r="F4153" s="574"/>
      <c r="G4153" s="565">
        <v>4</v>
      </c>
      <c r="H4153" s="569">
        <v>3.0917000000000002E-3</v>
      </c>
      <c r="I4153" s="567">
        <v>0</v>
      </c>
      <c r="J4153" s="567">
        <v>0</v>
      </c>
    </row>
    <row r="4154" spans="1:10" s="531" customFormat="1">
      <c r="A4154" s="565" t="s">
        <v>423</v>
      </c>
      <c r="B4154" s="568" t="s">
        <v>909</v>
      </c>
      <c r="C4154" s="568"/>
      <c r="D4154" s="571" t="s">
        <v>450</v>
      </c>
      <c r="E4154" s="566">
        <v>201503</v>
      </c>
      <c r="F4154" s="574"/>
      <c r="G4154" s="565">
        <v>7</v>
      </c>
      <c r="H4154" s="569">
        <v>3.0917000000000002E-3</v>
      </c>
      <c r="I4154" s="567">
        <v>0</v>
      </c>
      <c r="J4154" s="567">
        <v>0</v>
      </c>
    </row>
    <row r="4155" spans="1:10" s="531" customFormat="1">
      <c r="A4155" s="565" t="s">
        <v>423</v>
      </c>
      <c r="B4155" s="568" t="s">
        <v>909</v>
      </c>
      <c r="C4155" s="568"/>
      <c r="D4155" s="571" t="s">
        <v>450</v>
      </c>
      <c r="E4155" s="566">
        <v>201504</v>
      </c>
      <c r="F4155" s="574"/>
      <c r="G4155" s="565">
        <v>6</v>
      </c>
      <c r="H4155" s="569">
        <v>3.0917000000000002E-3</v>
      </c>
      <c r="I4155" s="567">
        <v>0</v>
      </c>
      <c r="J4155" s="567">
        <v>0</v>
      </c>
    </row>
    <row r="4156" spans="1:10" s="531" customFormat="1">
      <c r="A4156" s="565" t="s">
        <v>423</v>
      </c>
      <c r="B4156" s="568" t="s">
        <v>909</v>
      </c>
      <c r="C4156" s="568"/>
      <c r="D4156" s="571" t="s">
        <v>450</v>
      </c>
      <c r="E4156" s="566">
        <v>201505</v>
      </c>
      <c r="F4156" s="574"/>
      <c r="G4156" s="565">
        <v>5</v>
      </c>
      <c r="H4156" s="569">
        <v>3.0917000000000002E-3</v>
      </c>
      <c r="I4156" s="567">
        <v>0</v>
      </c>
      <c r="J4156" s="567">
        <v>0</v>
      </c>
    </row>
    <row r="4157" spans="1:10" s="531" customFormat="1">
      <c r="A4157" s="565" t="s">
        <v>423</v>
      </c>
      <c r="B4157" s="568" t="s">
        <v>909</v>
      </c>
      <c r="C4157" s="568"/>
      <c r="D4157" s="571" t="s">
        <v>450</v>
      </c>
      <c r="E4157" s="566">
        <v>201506</v>
      </c>
      <c r="F4157" s="574"/>
      <c r="G4157" s="565">
        <v>4</v>
      </c>
      <c r="H4157" s="569">
        <v>3.0917000000000002E-3</v>
      </c>
      <c r="I4157" s="567">
        <v>0</v>
      </c>
      <c r="J4157" s="567">
        <v>0</v>
      </c>
    </row>
    <row r="4158" spans="1:10" s="531" customFormat="1">
      <c r="A4158" s="565" t="s">
        <v>423</v>
      </c>
      <c r="B4158" s="568" t="s">
        <v>910</v>
      </c>
      <c r="C4158" s="568"/>
      <c r="D4158" s="571" t="s">
        <v>911</v>
      </c>
      <c r="E4158" s="566">
        <v>201503</v>
      </c>
      <c r="F4158" s="574"/>
      <c r="G4158" s="565">
        <v>7</v>
      </c>
      <c r="H4158" s="569">
        <v>3.0917000000000002E-3</v>
      </c>
      <c r="I4158" s="567">
        <v>0</v>
      </c>
      <c r="J4158" s="567">
        <v>0</v>
      </c>
    </row>
    <row r="4159" spans="1:10" s="531" customFormat="1">
      <c r="A4159" s="565" t="s">
        <v>423</v>
      </c>
      <c r="B4159" s="568" t="s">
        <v>910</v>
      </c>
      <c r="C4159" s="568"/>
      <c r="D4159" s="571" t="s">
        <v>911</v>
      </c>
      <c r="E4159" s="566">
        <v>201504</v>
      </c>
      <c r="F4159" s="574"/>
      <c r="G4159" s="565">
        <v>6</v>
      </c>
      <c r="H4159" s="569">
        <v>3.0917000000000002E-3</v>
      </c>
      <c r="I4159" s="567">
        <v>0</v>
      </c>
      <c r="J4159" s="567">
        <v>0</v>
      </c>
    </row>
    <row r="4160" spans="1:10" s="531" customFormat="1">
      <c r="A4160" s="565" t="s">
        <v>423</v>
      </c>
      <c r="B4160" s="568" t="s">
        <v>910</v>
      </c>
      <c r="C4160" s="568"/>
      <c r="D4160" s="571" t="s">
        <v>911</v>
      </c>
      <c r="E4160" s="566">
        <v>201505</v>
      </c>
      <c r="F4160" s="574"/>
      <c r="G4160" s="565">
        <v>5</v>
      </c>
      <c r="H4160" s="569">
        <v>3.0917000000000002E-3</v>
      </c>
      <c r="I4160" s="567">
        <v>0</v>
      </c>
      <c r="J4160" s="567">
        <v>0</v>
      </c>
    </row>
    <row r="4161" spans="1:10" s="531" customFormat="1">
      <c r="A4161" s="565" t="s">
        <v>423</v>
      </c>
      <c r="B4161" s="568" t="s">
        <v>910</v>
      </c>
      <c r="C4161" s="568"/>
      <c r="D4161" s="571" t="s">
        <v>911</v>
      </c>
      <c r="E4161" s="566">
        <v>201506</v>
      </c>
      <c r="F4161" s="574"/>
      <c r="G4161" s="565">
        <v>4</v>
      </c>
      <c r="H4161" s="569">
        <v>3.0917000000000002E-3</v>
      </c>
      <c r="I4161" s="567">
        <v>0</v>
      </c>
      <c r="J4161" s="567">
        <v>0</v>
      </c>
    </row>
    <row r="4162" spans="1:10" s="531" customFormat="1">
      <c r="A4162" s="565" t="s">
        <v>423</v>
      </c>
      <c r="B4162" s="575" t="s">
        <v>907</v>
      </c>
      <c r="C4162" s="575"/>
      <c r="D4162" s="576" t="s">
        <v>908</v>
      </c>
      <c r="E4162" s="577">
        <v>201507</v>
      </c>
      <c r="F4162" s="579"/>
      <c r="G4162" s="565">
        <v>3</v>
      </c>
      <c r="H4162" s="569">
        <v>3.0917000000000002E-3</v>
      </c>
      <c r="I4162" s="567">
        <v>0</v>
      </c>
      <c r="J4162" s="567">
        <v>0</v>
      </c>
    </row>
    <row r="4163" spans="1:10" s="531" customFormat="1">
      <c r="A4163" s="565" t="s">
        <v>423</v>
      </c>
      <c r="B4163" s="575" t="s">
        <v>772</v>
      </c>
      <c r="C4163" s="575"/>
      <c r="D4163" s="576" t="s">
        <v>773</v>
      </c>
      <c r="E4163" s="577">
        <v>201507</v>
      </c>
      <c r="F4163" s="578">
        <v>-1350.59</v>
      </c>
      <c r="G4163" s="565">
        <v>3</v>
      </c>
      <c r="H4163" s="569">
        <v>3.0917000000000002E-3</v>
      </c>
      <c r="I4163" s="567">
        <v>-12.53</v>
      </c>
      <c r="J4163" s="567">
        <v>-50.11</v>
      </c>
    </row>
    <row r="4164" spans="1:10">
      <c r="A4164" s="565" t="s">
        <v>423</v>
      </c>
      <c r="B4164" s="575" t="s">
        <v>451</v>
      </c>
      <c r="C4164" s="575"/>
      <c r="D4164" s="576" t="s">
        <v>452</v>
      </c>
      <c r="E4164" s="577">
        <v>201507</v>
      </c>
      <c r="F4164" s="578">
        <v>-66.099999999999994</v>
      </c>
      <c r="G4164" s="565">
        <v>3</v>
      </c>
      <c r="H4164" s="569">
        <v>3.0917000000000002E-3</v>
      </c>
      <c r="I4164" s="567">
        <v>-0.61</v>
      </c>
      <c r="J4164" s="567">
        <v>-2.4500000000000002</v>
      </c>
    </row>
    <row r="4165" spans="1:10">
      <c r="A4165" s="565" t="s">
        <v>423</v>
      </c>
      <c r="B4165" s="575" t="s">
        <v>909</v>
      </c>
      <c r="C4165" s="575"/>
      <c r="D4165" s="576" t="s">
        <v>450</v>
      </c>
      <c r="E4165" s="577">
        <v>201507</v>
      </c>
      <c r="F4165" s="579"/>
      <c r="G4165" s="565">
        <v>3</v>
      </c>
      <c r="H4165" s="569">
        <v>3.0917000000000002E-3</v>
      </c>
      <c r="I4165" s="567">
        <v>0</v>
      </c>
      <c r="J4165" s="567">
        <v>0</v>
      </c>
    </row>
    <row r="4166" spans="1:10">
      <c r="A4166" s="565" t="s">
        <v>423</v>
      </c>
      <c r="B4166" s="575" t="s">
        <v>910</v>
      </c>
      <c r="C4166" s="575"/>
      <c r="D4166" s="576" t="s">
        <v>911</v>
      </c>
      <c r="E4166" s="577">
        <v>201507</v>
      </c>
      <c r="F4166" s="579"/>
      <c r="G4166" s="565">
        <v>3</v>
      </c>
      <c r="H4166" s="569">
        <v>3.0917000000000002E-3</v>
      </c>
      <c r="I4166" s="567">
        <v>0</v>
      </c>
      <c r="J4166" s="567">
        <v>0</v>
      </c>
    </row>
    <row r="4167" spans="1:10">
      <c r="A4167" s="565" t="s">
        <v>423</v>
      </c>
      <c r="B4167" s="575" t="s">
        <v>598</v>
      </c>
      <c r="C4167" s="575"/>
      <c r="D4167" s="576" t="s">
        <v>599</v>
      </c>
      <c r="E4167" s="577">
        <v>201507</v>
      </c>
      <c r="F4167" s="578">
        <v>-10.85</v>
      </c>
      <c r="G4167" s="565">
        <v>3</v>
      </c>
      <c r="H4167" s="569">
        <v>3.0917000000000002E-3</v>
      </c>
      <c r="I4167" s="567">
        <v>-0.1</v>
      </c>
      <c r="J4167" s="567">
        <v>-0.4</v>
      </c>
    </row>
    <row r="4168" spans="1:10">
      <c r="A4168" s="565" t="s">
        <v>423</v>
      </c>
      <c r="B4168" s="575" t="s">
        <v>448</v>
      </c>
      <c r="C4168" s="575"/>
      <c r="D4168" s="576" t="s">
        <v>449</v>
      </c>
      <c r="E4168" s="577">
        <v>201507</v>
      </c>
      <c r="F4168" s="579"/>
      <c r="G4168" s="565">
        <v>3</v>
      </c>
      <c r="H4168" s="569">
        <v>3.0917000000000002E-3</v>
      </c>
      <c r="I4168" s="567">
        <v>0</v>
      </c>
      <c r="J4168" s="567">
        <v>0</v>
      </c>
    </row>
    <row r="4169" spans="1:10">
      <c r="A4169" s="548" t="s">
        <v>423</v>
      </c>
      <c r="B4169" s="549">
        <v>604190</v>
      </c>
      <c r="C4169" s="549"/>
      <c r="D4169" s="550" t="s">
        <v>424</v>
      </c>
      <c r="E4169" s="554">
        <v>201309</v>
      </c>
      <c r="F4169" s="555"/>
      <c r="G4169" s="565">
        <v>25</v>
      </c>
      <c r="H4169" s="553">
        <v>3.0917000000000002E-3</v>
      </c>
      <c r="I4169" s="551">
        <v>0</v>
      </c>
      <c r="J4169" s="552">
        <v>0</v>
      </c>
    </row>
    <row r="4170" spans="1:10">
      <c r="A4170" s="548" t="s">
        <v>423</v>
      </c>
      <c r="B4170" s="549">
        <v>604180</v>
      </c>
      <c r="C4170" s="549"/>
      <c r="D4170" s="550" t="s">
        <v>425</v>
      </c>
      <c r="E4170" s="554">
        <v>201310</v>
      </c>
      <c r="F4170" s="555"/>
      <c r="G4170" s="565">
        <v>24</v>
      </c>
      <c r="H4170" s="553">
        <v>3.0917000000000002E-3</v>
      </c>
      <c r="I4170" s="551">
        <v>0</v>
      </c>
      <c r="J4170" s="552">
        <v>0</v>
      </c>
    </row>
    <row r="4171" spans="1:10">
      <c r="A4171" s="548" t="s">
        <v>423</v>
      </c>
      <c r="B4171" s="549" t="s">
        <v>598</v>
      </c>
      <c r="C4171" s="549"/>
      <c r="D4171" s="550" t="s">
        <v>599</v>
      </c>
      <c r="E4171" s="554">
        <v>201412</v>
      </c>
      <c r="F4171" s="570">
        <v>500490.13</v>
      </c>
      <c r="G4171" s="565">
        <v>10</v>
      </c>
      <c r="H4171" s="553">
        <v>3.0917000000000002E-3</v>
      </c>
      <c r="I4171" s="551">
        <v>15473.653349210001</v>
      </c>
      <c r="J4171" s="552">
        <v>18568.384019052002</v>
      </c>
    </row>
    <row r="4172" spans="1:10">
      <c r="A4172" s="548" t="s">
        <v>423</v>
      </c>
      <c r="B4172" s="549" t="s">
        <v>598</v>
      </c>
      <c r="C4172" s="549"/>
      <c r="D4172" s="550" t="s">
        <v>599</v>
      </c>
      <c r="E4172" s="554">
        <v>201501</v>
      </c>
      <c r="F4172" s="570">
        <v>312.38</v>
      </c>
      <c r="G4172" s="565">
        <v>9</v>
      </c>
      <c r="H4172" s="553">
        <v>3.0917000000000002E-3</v>
      </c>
      <c r="I4172" s="551">
        <v>8.6920672140000015</v>
      </c>
      <c r="J4172" s="552">
        <v>11.589422952</v>
      </c>
    </row>
    <row r="4173" spans="1:10">
      <c r="A4173" s="548" t="s">
        <v>423</v>
      </c>
      <c r="B4173" s="549" t="s">
        <v>772</v>
      </c>
      <c r="C4173" s="549"/>
      <c r="D4173" s="550" t="s">
        <v>773</v>
      </c>
      <c r="E4173" s="554">
        <v>201502</v>
      </c>
      <c r="F4173" s="570">
        <v>654657.06999999995</v>
      </c>
      <c r="G4173" s="565">
        <v>8</v>
      </c>
      <c r="H4173" s="553">
        <v>3.0917000000000002E-3</v>
      </c>
      <c r="I4173" s="551">
        <v>16192.026106551999</v>
      </c>
      <c r="J4173" s="552">
        <v>24288.039159827997</v>
      </c>
    </row>
    <row r="4174" spans="1:10">
      <c r="A4174" s="548" t="s">
        <v>423</v>
      </c>
      <c r="B4174" s="549" t="s">
        <v>598</v>
      </c>
      <c r="C4174" s="549"/>
      <c r="D4174" s="550" t="s">
        <v>599</v>
      </c>
      <c r="E4174" s="554">
        <v>201502</v>
      </c>
      <c r="F4174" s="570">
        <v>-101.41</v>
      </c>
      <c r="G4174" s="565">
        <v>8</v>
      </c>
      <c r="H4174" s="553">
        <v>3.0917000000000002E-3</v>
      </c>
      <c r="I4174" s="551">
        <v>-2.5082343759999999</v>
      </c>
      <c r="J4174" s="552">
        <v>-3.7623515639999998</v>
      </c>
    </row>
    <row r="4175" spans="1:10">
      <c r="A4175" s="565" t="s">
        <v>423</v>
      </c>
      <c r="B4175" s="568" t="s">
        <v>448</v>
      </c>
      <c r="C4175" s="568"/>
      <c r="D4175" s="565" t="s">
        <v>449</v>
      </c>
      <c r="E4175" s="566">
        <v>201508</v>
      </c>
      <c r="F4175" s="574"/>
      <c r="G4175" s="565">
        <v>2</v>
      </c>
      <c r="H4175" s="569">
        <v>3.0917000000000002E-3</v>
      </c>
      <c r="I4175" s="551">
        <v>0</v>
      </c>
      <c r="J4175" s="552">
        <v>0</v>
      </c>
    </row>
    <row r="4176" spans="1:10">
      <c r="A4176" s="565" t="s">
        <v>423</v>
      </c>
      <c r="B4176" s="568" t="s">
        <v>598</v>
      </c>
      <c r="C4176" s="568"/>
      <c r="D4176" s="565" t="s">
        <v>599</v>
      </c>
      <c r="E4176" s="566">
        <v>201508</v>
      </c>
      <c r="F4176" s="567">
        <v>8.17</v>
      </c>
      <c r="G4176" s="565">
        <v>2</v>
      </c>
      <c r="H4176" s="569">
        <v>3.0917000000000002E-3</v>
      </c>
      <c r="I4176" s="551">
        <v>5.0518378000000003E-2</v>
      </c>
      <c r="J4176" s="552">
        <v>0.30311026800000002</v>
      </c>
    </row>
    <row r="4177" spans="1:10">
      <c r="A4177" s="565" t="s">
        <v>423</v>
      </c>
      <c r="B4177" s="566" t="s">
        <v>772</v>
      </c>
      <c r="C4177" s="566"/>
      <c r="D4177" s="565" t="s">
        <v>773</v>
      </c>
      <c r="E4177" s="566">
        <v>201508</v>
      </c>
      <c r="F4177" s="567">
        <v>-816.66</v>
      </c>
      <c r="G4177" s="565">
        <v>2</v>
      </c>
      <c r="H4177" s="569">
        <v>3.0917000000000002E-3</v>
      </c>
      <c r="I4177" s="551">
        <v>-5.0497354440000004</v>
      </c>
      <c r="J4177" s="552">
        <v>-30.298412664000004</v>
      </c>
    </row>
    <row r="4178" spans="1:10">
      <c r="A4178" s="565" t="s">
        <v>423</v>
      </c>
      <c r="B4178" s="568" t="s">
        <v>907</v>
      </c>
      <c r="C4178" s="568"/>
      <c r="D4178" s="571" t="s">
        <v>908</v>
      </c>
      <c r="E4178" s="566">
        <v>201508</v>
      </c>
      <c r="F4178" s="574"/>
      <c r="G4178" s="565">
        <v>2</v>
      </c>
      <c r="H4178" s="569">
        <v>3.0917000000000002E-3</v>
      </c>
      <c r="I4178" s="551">
        <v>0</v>
      </c>
      <c r="J4178" s="552">
        <v>0</v>
      </c>
    </row>
    <row r="4179" spans="1:10">
      <c r="A4179" s="565" t="s">
        <v>423</v>
      </c>
      <c r="B4179" s="568" t="s">
        <v>909</v>
      </c>
      <c r="C4179" s="568"/>
      <c r="D4179" s="571" t="s">
        <v>450</v>
      </c>
      <c r="E4179" s="566">
        <v>201508</v>
      </c>
      <c r="F4179" s="574"/>
      <c r="G4179" s="565">
        <v>2</v>
      </c>
      <c r="H4179" s="569">
        <v>3.0917000000000002E-3</v>
      </c>
      <c r="I4179" s="551">
        <v>0</v>
      </c>
      <c r="J4179" s="552">
        <v>0</v>
      </c>
    </row>
    <row r="4180" spans="1:10">
      <c r="A4180" s="565" t="s">
        <v>423</v>
      </c>
      <c r="B4180" s="568" t="s">
        <v>910</v>
      </c>
      <c r="C4180" s="568"/>
      <c r="D4180" s="571" t="s">
        <v>911</v>
      </c>
      <c r="E4180" s="566">
        <v>201508</v>
      </c>
      <c r="F4180" s="574"/>
      <c r="G4180" s="565">
        <v>2</v>
      </c>
      <c r="H4180" s="569">
        <v>3.0917000000000002E-3</v>
      </c>
      <c r="I4180" s="551">
        <v>0</v>
      </c>
      <c r="J4180" s="552">
        <v>0</v>
      </c>
    </row>
    <row r="4181" spans="1:10">
      <c r="A4181" s="565" t="s">
        <v>423</v>
      </c>
      <c r="B4181" s="566" t="s">
        <v>451</v>
      </c>
      <c r="C4181" s="566"/>
      <c r="D4181" s="565" t="s">
        <v>452</v>
      </c>
      <c r="E4181" s="566">
        <v>201508</v>
      </c>
      <c r="F4181" s="567">
        <v>-163.22999999999999</v>
      </c>
      <c r="G4181" s="565">
        <v>2</v>
      </c>
      <c r="H4181" s="569">
        <v>3.0917000000000002E-3</v>
      </c>
      <c r="I4181" s="551">
        <v>-1.009316382</v>
      </c>
      <c r="J4181" s="552">
        <v>-6.0558982920000002</v>
      </c>
    </row>
    <row r="4182" spans="1:10">
      <c r="A4182" s="565" t="s">
        <v>912</v>
      </c>
      <c r="B4182" s="566" t="s">
        <v>451</v>
      </c>
      <c r="C4182" s="566"/>
      <c r="D4182" s="565" t="s">
        <v>452</v>
      </c>
      <c r="E4182" s="566">
        <v>201503</v>
      </c>
      <c r="F4182" s="567">
        <v>215925.39</v>
      </c>
      <c r="G4182" s="565">
        <v>7</v>
      </c>
      <c r="H4182" s="569">
        <v>2.5000000000000001E-3</v>
      </c>
      <c r="I4182" s="567">
        <v>3778.69</v>
      </c>
      <c r="J4182" s="567">
        <v>6477.76</v>
      </c>
    </row>
    <row r="4183" spans="1:10">
      <c r="A4183" s="565" t="s">
        <v>912</v>
      </c>
      <c r="B4183" s="566" t="s">
        <v>451</v>
      </c>
      <c r="C4183" s="566"/>
      <c r="D4183" s="565" t="s">
        <v>452</v>
      </c>
      <c r="E4183" s="566">
        <v>201504</v>
      </c>
      <c r="F4183" s="567">
        <v>-791.87</v>
      </c>
      <c r="G4183" s="565">
        <v>6</v>
      </c>
      <c r="H4183" s="569">
        <v>2.5000000000000001E-3</v>
      </c>
      <c r="I4183" s="567">
        <v>-11.88</v>
      </c>
      <c r="J4183" s="567">
        <v>-23.76</v>
      </c>
    </row>
    <row r="4184" spans="1:10">
      <c r="A4184" s="565" t="s">
        <v>912</v>
      </c>
      <c r="B4184" s="568" t="s">
        <v>451</v>
      </c>
      <c r="C4184" s="568"/>
      <c r="D4184" s="565" t="s">
        <v>452</v>
      </c>
      <c r="E4184" s="566">
        <v>201505</v>
      </c>
      <c r="F4184" s="567">
        <v>-26.79</v>
      </c>
      <c r="G4184" s="565">
        <v>5</v>
      </c>
      <c r="H4184" s="569">
        <v>2.5000000000000001E-3</v>
      </c>
      <c r="I4184" s="567">
        <v>-0.33</v>
      </c>
      <c r="J4184" s="567">
        <v>-0.8</v>
      </c>
    </row>
    <row r="4185" spans="1:10">
      <c r="A4185" s="565" t="s">
        <v>912</v>
      </c>
      <c r="B4185" s="568" t="s">
        <v>451</v>
      </c>
      <c r="C4185" s="568"/>
      <c r="D4185" s="565" t="s">
        <v>452</v>
      </c>
      <c r="E4185" s="566">
        <v>201506</v>
      </c>
      <c r="F4185" s="567">
        <v>26.26</v>
      </c>
      <c r="G4185" s="565">
        <v>4</v>
      </c>
      <c r="H4185" s="569">
        <v>2.5000000000000001E-3</v>
      </c>
      <c r="I4185" s="567">
        <v>0.26</v>
      </c>
      <c r="J4185" s="567">
        <v>0.79</v>
      </c>
    </row>
    <row r="4186" spans="1:10">
      <c r="A4186" s="565" t="s">
        <v>912</v>
      </c>
      <c r="B4186" s="568" t="s">
        <v>451</v>
      </c>
      <c r="C4186" s="568"/>
      <c r="D4186" s="565" t="s">
        <v>452</v>
      </c>
      <c r="E4186" s="566">
        <v>201508</v>
      </c>
      <c r="F4186" s="567">
        <v>-127.87</v>
      </c>
      <c r="G4186" s="565">
        <v>2</v>
      </c>
      <c r="H4186" s="569">
        <v>2.5000000000000001E-3</v>
      </c>
      <c r="I4186" s="567">
        <v>-0.64</v>
      </c>
      <c r="J4186" s="567">
        <v>-3.84</v>
      </c>
    </row>
    <row r="4187" spans="1:10">
      <c r="A4187" s="557"/>
      <c r="B4187" s="561"/>
      <c r="C4187" s="561"/>
      <c r="D4187" s="562"/>
      <c r="E4187" s="563"/>
      <c r="F4187" s="564"/>
      <c r="G4187" s="556"/>
      <c r="H4187" s="560"/>
      <c r="I4187" s="558"/>
      <c r="J4187" s="559"/>
    </row>
    <row r="4188" spans="1:10" s="699" customFormat="1">
      <c r="A4188" s="718" t="s">
        <v>423</v>
      </c>
      <c r="B4188" s="720" t="s">
        <v>451</v>
      </c>
      <c r="C4188" s="720"/>
      <c r="D4188" s="721" t="s">
        <v>452</v>
      </c>
      <c r="E4188" s="726">
        <v>201501</v>
      </c>
      <c r="F4188" s="722">
        <v>1970.62</v>
      </c>
      <c r="G4188" s="719">
        <v>4</v>
      </c>
      <c r="H4188" s="725">
        <v>3.0917000000000002E-3</v>
      </c>
      <c r="I4188" s="723">
        <v>24.370263416</v>
      </c>
      <c r="J4188" s="724">
        <v>73.110790248000001</v>
      </c>
    </row>
    <row r="4189" spans="1:10" s="699" customFormat="1">
      <c r="A4189" s="718" t="s">
        <v>423</v>
      </c>
      <c r="B4189" s="720" t="s">
        <v>448</v>
      </c>
      <c r="C4189" s="720"/>
      <c r="D4189" s="721" t="s">
        <v>449</v>
      </c>
      <c r="E4189" s="726">
        <v>201501</v>
      </c>
      <c r="F4189" s="722">
        <v>-1.38</v>
      </c>
      <c r="G4189" s="719">
        <v>4</v>
      </c>
      <c r="H4189" s="725">
        <v>3.0917000000000002E-3</v>
      </c>
      <c r="I4189" s="723">
        <v>-1.7066183999999998E-2</v>
      </c>
      <c r="J4189" s="724">
        <v>-5.1198551999999994E-2</v>
      </c>
    </row>
    <row r="4190" spans="1:10" s="699" customFormat="1">
      <c r="A4190" s="718" t="s">
        <v>423</v>
      </c>
      <c r="B4190" s="720" t="s">
        <v>598</v>
      </c>
      <c r="C4190" s="720"/>
      <c r="D4190" s="721" t="s">
        <v>599</v>
      </c>
      <c r="E4190" s="726">
        <v>201501</v>
      </c>
      <c r="F4190" s="722">
        <v>0</v>
      </c>
      <c r="G4190" s="719">
        <v>4</v>
      </c>
      <c r="H4190" s="725">
        <v>3.0917000000000002E-3</v>
      </c>
      <c r="I4190" s="723">
        <v>0</v>
      </c>
      <c r="J4190" s="724">
        <v>0</v>
      </c>
    </row>
    <row r="4191" spans="1:10" s="699" customFormat="1">
      <c r="A4191" s="718" t="s">
        <v>423</v>
      </c>
      <c r="B4191" s="720" t="s">
        <v>772</v>
      </c>
      <c r="C4191" s="720"/>
      <c r="D4191" s="721" t="s">
        <v>773</v>
      </c>
      <c r="E4191" s="726">
        <v>201502</v>
      </c>
      <c r="F4191" s="722">
        <v>0</v>
      </c>
      <c r="G4191" s="719">
        <v>3</v>
      </c>
      <c r="H4191" s="725">
        <v>3.0917000000000002E-3</v>
      </c>
      <c r="I4191" s="723">
        <v>0</v>
      </c>
      <c r="J4191" s="724">
        <v>0</v>
      </c>
    </row>
    <row r="4192" spans="1:10" s="699" customFormat="1">
      <c r="A4192" s="718" t="s">
        <v>423</v>
      </c>
      <c r="B4192" s="720" t="s">
        <v>451</v>
      </c>
      <c r="C4192" s="720"/>
      <c r="D4192" s="721" t="s">
        <v>452</v>
      </c>
      <c r="E4192" s="726">
        <v>201502</v>
      </c>
      <c r="F4192" s="722">
        <v>-1270.5999999999999</v>
      </c>
      <c r="G4192" s="719">
        <v>3</v>
      </c>
      <c r="H4192" s="725">
        <v>3.0917000000000002E-3</v>
      </c>
      <c r="I4192" s="723">
        <v>-11.784942060000001</v>
      </c>
      <c r="J4192" s="724">
        <v>-47.139768239999995</v>
      </c>
    </row>
    <row r="4193" spans="1:17" s="699" customFormat="1">
      <c r="A4193" s="718" t="s">
        <v>423</v>
      </c>
      <c r="B4193" s="720" t="s">
        <v>598</v>
      </c>
      <c r="C4193" s="720"/>
      <c r="D4193" s="721" t="s">
        <v>599</v>
      </c>
      <c r="E4193" s="726">
        <v>201502</v>
      </c>
      <c r="F4193" s="736">
        <v>0</v>
      </c>
      <c r="G4193" s="719">
        <v>3</v>
      </c>
      <c r="H4193" s="725">
        <v>3.0917000000000002E-3</v>
      </c>
      <c r="I4193" s="723">
        <v>0</v>
      </c>
      <c r="J4193" s="724">
        <v>0</v>
      </c>
    </row>
    <row r="4194" spans="1:17" s="699" customFormat="1">
      <c r="A4194" s="718" t="s">
        <v>423</v>
      </c>
      <c r="B4194" s="720" t="s">
        <v>448</v>
      </c>
      <c r="C4194" s="720"/>
      <c r="D4194" s="721" t="s">
        <v>449</v>
      </c>
      <c r="E4194" s="726">
        <v>201502</v>
      </c>
      <c r="F4194" s="722">
        <v>-0.67</v>
      </c>
      <c r="G4194" s="719">
        <v>3</v>
      </c>
      <c r="H4194" s="725">
        <v>3.0917000000000002E-3</v>
      </c>
      <c r="I4194" s="723">
        <v>-6.2143170000000013E-3</v>
      </c>
      <c r="J4194" s="724">
        <v>-2.4857268000000005E-2</v>
      </c>
    </row>
    <row r="4195" spans="1:17" s="699" customFormat="1">
      <c r="A4195" s="728"/>
      <c r="B4195" s="732"/>
      <c r="C4195" s="732"/>
      <c r="D4195" s="733"/>
      <c r="E4195" s="734"/>
      <c r="F4195" s="735"/>
      <c r="G4195" s="727"/>
      <c r="H4195" s="731"/>
      <c r="I4195" s="729"/>
      <c r="J4195" s="730"/>
    </row>
    <row r="4196" spans="1:17" s="699" customFormat="1">
      <c r="A4196" s="700"/>
      <c r="B4196" s="702"/>
      <c r="C4196" s="702"/>
      <c r="D4196" s="703"/>
      <c r="E4196" s="709"/>
      <c r="F4196" s="704"/>
      <c r="G4196" s="701"/>
      <c r="H4196" s="708"/>
      <c r="I4196" s="705"/>
      <c r="J4196" s="706"/>
    </row>
    <row r="4197" spans="1:17" s="34" customFormat="1" ht="13.5" customHeight="1">
      <c r="A4197" s="269"/>
      <c r="B4197" s="375"/>
      <c r="C4197" s="375"/>
      <c r="D4197" s="376"/>
      <c r="E4197" s="377"/>
      <c r="F4197" s="378"/>
      <c r="G4197" s="336"/>
      <c r="H4197" s="341"/>
      <c r="I4197" s="379"/>
      <c r="J4197" s="380"/>
      <c r="Q4197" s="34">
        <f>IF(E4197&lt;=$Q$1,$S$5,#REF!)</f>
        <v>2015</v>
      </c>
    </row>
    <row r="4198" spans="1:17">
      <c r="A4198" s="114"/>
      <c r="B4198" s="114"/>
      <c r="C4198" s="114"/>
      <c r="D4198" s="114"/>
      <c r="E4198" s="164"/>
      <c r="F4198" s="129"/>
      <c r="G4198" s="166"/>
      <c r="H4198" s="132"/>
      <c r="I4198" s="129"/>
      <c r="J4198" s="129"/>
    </row>
    <row r="4199" spans="1:17" ht="13.5" thickBot="1">
      <c r="A4199" s="102"/>
      <c r="B4199" s="102"/>
      <c r="C4199" s="102"/>
      <c r="E4199" s="73" t="s">
        <v>107</v>
      </c>
      <c r="F4199" s="130">
        <f>SUM(F4123:F4198)</f>
        <v>1143338.1100000001</v>
      </c>
      <c r="I4199" s="130">
        <f>SUM(I4123:I4198)</f>
        <v>30598.576796006997</v>
      </c>
      <c r="J4199" s="130">
        <f>SUM(J4123:J4198)</f>
        <v>40893.194015768007</v>
      </c>
    </row>
    <row r="4200" spans="1:17" ht="13.5" thickTop="1">
      <c r="A4200" s="102"/>
      <c r="B4200" s="102"/>
      <c r="C4200" s="102"/>
      <c r="F4200" s="123"/>
      <c r="I4200" s="123"/>
      <c r="J4200" s="123"/>
    </row>
    <row r="4201" spans="1:17">
      <c r="A4201" s="88" t="s">
        <v>422</v>
      </c>
      <c r="B4201" s="102"/>
      <c r="C4201" s="102"/>
      <c r="F4201" s="123"/>
      <c r="I4201" s="123" t="s">
        <v>150</v>
      </c>
      <c r="J4201" s="123"/>
    </row>
    <row r="4202" spans="1:17">
      <c r="A4202" s="102"/>
      <c r="B4202" s="102"/>
      <c r="C4202" s="102"/>
      <c r="F4202" s="123"/>
      <c r="I4202" s="123"/>
      <c r="J4202" s="123"/>
    </row>
    <row r="4203" spans="1:17">
      <c r="A4203" s="81" t="s">
        <v>86</v>
      </c>
      <c r="B4203" s="81" t="s">
        <v>87</v>
      </c>
      <c r="C4203" s="81" t="s">
        <v>88</v>
      </c>
      <c r="D4203" s="81"/>
      <c r="E4203" s="146" t="s">
        <v>89</v>
      </c>
      <c r="F4203" s="90" t="s">
        <v>90</v>
      </c>
      <c r="G4203" s="147"/>
      <c r="H4203" s="81" t="s">
        <v>91</v>
      </c>
      <c r="I4203" s="90" t="s">
        <v>92</v>
      </c>
      <c r="J4203" s="90" t="s">
        <v>93</v>
      </c>
    </row>
    <row r="4204" spans="1:17">
      <c r="A4204" s="86" t="s">
        <v>94</v>
      </c>
      <c r="B4204" s="86" t="s">
        <v>95</v>
      </c>
      <c r="C4204" s="86" t="s">
        <v>96</v>
      </c>
      <c r="D4204" s="86" t="s">
        <v>97</v>
      </c>
      <c r="E4204" s="148" t="s">
        <v>98</v>
      </c>
      <c r="F4204" s="92" t="s">
        <v>99</v>
      </c>
      <c r="G4204" s="149" t="s">
        <v>100</v>
      </c>
      <c r="H4204" s="86" t="s">
        <v>101</v>
      </c>
      <c r="I4204" s="92" t="s">
        <v>93</v>
      </c>
      <c r="J4204" s="92" t="s">
        <v>102</v>
      </c>
    </row>
    <row r="4205" spans="1:17" ht="13.5" customHeight="1">
      <c r="A4205" s="333" t="s">
        <v>427</v>
      </c>
      <c r="B4205" s="381" t="s">
        <v>600</v>
      </c>
      <c r="C4205" s="381"/>
      <c r="D4205" s="333" t="s">
        <v>601</v>
      </c>
      <c r="E4205" s="334">
        <v>201509</v>
      </c>
      <c r="F4205" s="20">
        <v>-1783.17</v>
      </c>
      <c r="G4205" s="333">
        <f t="shared" ref="G4205:G4208" si="110">VLOOKUP(E4205,$N$6:$O$35,2,FALSE)</f>
        <v>7</v>
      </c>
      <c r="H4205" s="382">
        <v>3.0917000000000002E-3</v>
      </c>
      <c r="I4205" s="335">
        <f t="shared" ref="I4205:I4208" si="111">ROUND(F4205*G4205*H4205,2)</f>
        <v>-38.590000000000003</v>
      </c>
      <c r="J4205" s="335">
        <f t="shared" ref="J4205:J4208" si="112">ROUND(F4205*H4205*12,2)</f>
        <v>-66.16</v>
      </c>
      <c r="Q4205" s="101">
        <f>IF(E4205&lt;=$Q$1,$S$5,#REF!)</f>
        <v>2015</v>
      </c>
    </row>
    <row r="4206" spans="1:17" ht="13.5" customHeight="1">
      <c r="A4206" s="333" t="s">
        <v>427</v>
      </c>
      <c r="B4206" s="334" t="s">
        <v>1005</v>
      </c>
      <c r="C4206" s="334"/>
      <c r="D4206" s="333" t="s">
        <v>1006</v>
      </c>
      <c r="E4206" s="334">
        <v>201509</v>
      </c>
      <c r="F4206" s="335">
        <v>16664.12</v>
      </c>
      <c r="G4206" s="333">
        <f t="shared" si="110"/>
        <v>7</v>
      </c>
      <c r="H4206" s="382">
        <v>3.0917000000000002E-3</v>
      </c>
      <c r="I4206" s="335">
        <f t="shared" si="111"/>
        <v>360.64</v>
      </c>
      <c r="J4206" s="335">
        <f t="shared" si="112"/>
        <v>618.25</v>
      </c>
    </row>
    <row r="4207" spans="1:17" ht="13.5" customHeight="1">
      <c r="A4207" s="333" t="s">
        <v>427</v>
      </c>
      <c r="B4207" s="334" t="s">
        <v>1005</v>
      </c>
      <c r="C4207" s="334"/>
      <c r="D4207" s="333" t="s">
        <v>1006</v>
      </c>
      <c r="E4207" s="334">
        <v>201511</v>
      </c>
      <c r="F4207" s="335">
        <v>-189.34</v>
      </c>
      <c r="G4207" s="333">
        <f t="shared" si="110"/>
        <v>5</v>
      </c>
      <c r="H4207" s="382">
        <v>3.0917000000000002E-3</v>
      </c>
      <c r="I4207" s="335">
        <f t="shared" si="111"/>
        <v>-2.93</v>
      </c>
      <c r="J4207" s="335">
        <f t="shared" si="112"/>
        <v>-7.02</v>
      </c>
    </row>
    <row r="4208" spans="1:17" ht="13.5" customHeight="1">
      <c r="A4208" s="333" t="s">
        <v>427</v>
      </c>
      <c r="B4208" s="334" t="s">
        <v>1005</v>
      </c>
      <c r="C4208" s="334"/>
      <c r="D4208" s="333" t="s">
        <v>1006</v>
      </c>
      <c r="E4208" s="334">
        <v>201512</v>
      </c>
      <c r="F4208" s="335">
        <v>-51.76</v>
      </c>
      <c r="G4208" s="333">
        <f t="shared" si="110"/>
        <v>4</v>
      </c>
      <c r="H4208" s="382">
        <v>3.0917000000000002E-3</v>
      </c>
      <c r="I4208" s="335">
        <f t="shared" si="111"/>
        <v>-0.64</v>
      </c>
      <c r="J4208" s="335">
        <f t="shared" si="112"/>
        <v>-1.92</v>
      </c>
    </row>
    <row r="4209" spans="1:17" ht="13.5" customHeight="1">
      <c r="A4209" s="443"/>
      <c r="B4209" s="243"/>
      <c r="C4209" s="457"/>
      <c r="D4209" s="443"/>
      <c r="E4209" s="457"/>
      <c r="F4209" s="444"/>
      <c r="G4209" s="443"/>
      <c r="H4209" s="452"/>
      <c r="I4209" s="444"/>
      <c r="J4209" s="444"/>
    </row>
    <row r="4210" spans="1:17" ht="13.5" customHeight="1">
      <c r="A4210" s="591" t="s">
        <v>427</v>
      </c>
      <c r="B4210" s="594" t="s">
        <v>600</v>
      </c>
      <c r="C4210" s="594"/>
      <c r="D4210" s="591" t="s">
        <v>601</v>
      </c>
      <c r="E4210" s="592">
        <v>201503</v>
      </c>
      <c r="F4210" s="593">
        <v>6433.53</v>
      </c>
      <c r="G4210" s="591">
        <v>7</v>
      </c>
      <c r="H4210" s="595">
        <v>3.0917000000000002E-3</v>
      </c>
      <c r="I4210" s="593">
        <v>139.22999999999999</v>
      </c>
      <c r="J4210" s="593">
        <v>238.69</v>
      </c>
    </row>
    <row r="4211" spans="1:17" s="547" customFormat="1" ht="13.5" customHeight="1">
      <c r="A4211" s="591" t="s">
        <v>427</v>
      </c>
      <c r="B4211" s="594" t="s">
        <v>600</v>
      </c>
      <c r="C4211" s="594"/>
      <c r="D4211" s="591" t="s">
        <v>601</v>
      </c>
      <c r="E4211" s="592">
        <v>201504</v>
      </c>
      <c r="F4211" s="593">
        <v>-1713.28</v>
      </c>
      <c r="G4211" s="591">
        <v>6</v>
      </c>
      <c r="H4211" s="595">
        <v>3.0917000000000002E-3</v>
      </c>
      <c r="I4211" s="593">
        <v>-31.78</v>
      </c>
      <c r="J4211" s="593">
        <v>-63.56</v>
      </c>
    </row>
    <row r="4212" spans="1:17" s="547" customFormat="1" ht="13.5" customHeight="1">
      <c r="A4212" s="591" t="s">
        <v>427</v>
      </c>
      <c r="B4212" s="594" t="s">
        <v>600</v>
      </c>
      <c r="C4212" s="594"/>
      <c r="D4212" s="591" t="s">
        <v>601</v>
      </c>
      <c r="E4212" s="592">
        <v>201505</v>
      </c>
      <c r="F4212" s="593">
        <v>-303.79000000000002</v>
      </c>
      <c r="G4212" s="591">
        <v>5</v>
      </c>
      <c r="H4212" s="595">
        <v>3.0917000000000002E-3</v>
      </c>
      <c r="I4212" s="593">
        <v>-4.7</v>
      </c>
      <c r="J4212" s="593">
        <v>-11.27</v>
      </c>
    </row>
    <row r="4213" spans="1:17" s="547" customFormat="1" ht="13.5" customHeight="1">
      <c r="A4213" s="591" t="s">
        <v>427</v>
      </c>
      <c r="B4213" s="592" t="s">
        <v>600</v>
      </c>
      <c r="C4213" s="592"/>
      <c r="D4213" s="591" t="s">
        <v>601</v>
      </c>
      <c r="E4213" s="592">
        <v>201506</v>
      </c>
      <c r="F4213" s="593">
        <v>94.5</v>
      </c>
      <c r="G4213" s="591">
        <v>4</v>
      </c>
      <c r="H4213" s="595">
        <v>3.0917000000000002E-3</v>
      </c>
      <c r="I4213" s="593">
        <v>1.17</v>
      </c>
      <c r="J4213" s="593">
        <v>3.51</v>
      </c>
    </row>
    <row r="4214" spans="1:17" s="547" customFormat="1" ht="13.5" customHeight="1">
      <c r="A4214" s="591" t="s">
        <v>427</v>
      </c>
      <c r="B4214" s="596" t="s">
        <v>600</v>
      </c>
      <c r="C4214" s="596"/>
      <c r="D4214" s="597" t="s">
        <v>601</v>
      </c>
      <c r="E4214" s="596">
        <v>201507</v>
      </c>
      <c r="F4214" s="598">
        <v>-273.02</v>
      </c>
      <c r="G4214" s="591">
        <v>3</v>
      </c>
      <c r="H4214" s="595">
        <v>3.0917000000000002E-3</v>
      </c>
      <c r="I4214" s="593">
        <v>-2.5299999999999998</v>
      </c>
      <c r="J4214" s="593">
        <v>-10.130000000000001</v>
      </c>
    </row>
    <row r="4215" spans="1:17" s="547" customFormat="1" ht="13.5" customHeight="1">
      <c r="A4215" s="591" t="s">
        <v>427</v>
      </c>
      <c r="B4215" s="592" t="s">
        <v>600</v>
      </c>
      <c r="C4215" s="592"/>
      <c r="D4215" s="591" t="s">
        <v>601</v>
      </c>
      <c r="E4215" s="592">
        <v>201508</v>
      </c>
      <c r="F4215" s="580">
        <v>-154.82</v>
      </c>
      <c r="G4215" s="591">
        <v>2</v>
      </c>
      <c r="H4215" s="595">
        <v>3.0917000000000002E-3</v>
      </c>
      <c r="I4215" s="593">
        <v>-0.96</v>
      </c>
      <c r="J4215" s="593">
        <v>-5.74</v>
      </c>
    </row>
    <row r="4216" spans="1:17" s="547" customFormat="1" ht="13.5" customHeight="1">
      <c r="A4216" s="591" t="s">
        <v>427</v>
      </c>
      <c r="B4216" s="592" t="s">
        <v>1005</v>
      </c>
      <c r="C4216" s="592"/>
      <c r="D4216" s="591" t="s">
        <v>1006</v>
      </c>
      <c r="E4216" s="592">
        <v>201508</v>
      </c>
      <c r="F4216" s="593">
        <v>171469.38</v>
      </c>
      <c r="G4216" s="591">
        <v>2</v>
      </c>
      <c r="H4216" s="595">
        <v>3.0917000000000002E-3</v>
      </c>
      <c r="I4216" s="593">
        <v>1060.26</v>
      </c>
      <c r="J4216" s="593">
        <v>6361.58</v>
      </c>
    </row>
    <row r="4217" spans="1:17" ht="13.5" customHeight="1">
      <c r="A4217" s="583"/>
      <c r="B4217" s="587"/>
      <c r="C4217" s="587"/>
      <c r="D4217" s="588"/>
      <c r="E4217" s="589"/>
      <c r="F4217" s="590"/>
      <c r="G4217" s="582"/>
      <c r="H4217" s="586"/>
      <c r="I4217" s="584"/>
      <c r="J4217" s="585"/>
    </row>
    <row r="4218" spans="1:17" s="717" customFormat="1" ht="13.5" customHeight="1">
      <c r="A4218" s="749" t="s">
        <v>427</v>
      </c>
      <c r="B4218" s="752" t="s">
        <v>600</v>
      </c>
      <c r="C4218" s="752"/>
      <c r="D4218" s="753" t="s">
        <v>601</v>
      </c>
      <c r="E4218" s="754">
        <v>201501</v>
      </c>
      <c r="F4218" s="755">
        <v>11231.37</v>
      </c>
      <c r="G4218" s="750">
        <v>4</v>
      </c>
      <c r="H4218" s="751">
        <v>3.0917000000000002E-3</v>
      </c>
      <c r="I4218" s="756">
        <v>138.89610651600003</v>
      </c>
      <c r="J4218" s="757">
        <v>416.68831954800009</v>
      </c>
    </row>
    <row r="4219" spans="1:17" s="717" customFormat="1" ht="13.5" customHeight="1">
      <c r="A4219" s="749" t="s">
        <v>427</v>
      </c>
      <c r="B4219" s="752" t="s">
        <v>600</v>
      </c>
      <c r="C4219" s="752"/>
      <c r="D4219" s="753" t="s">
        <v>601</v>
      </c>
      <c r="E4219" s="754">
        <v>201502</v>
      </c>
      <c r="F4219" s="755">
        <v>-3234.58</v>
      </c>
      <c r="G4219" s="737">
        <v>3</v>
      </c>
      <c r="H4219" s="751">
        <v>3.0917000000000002E-3</v>
      </c>
      <c r="I4219" s="738">
        <v>-30.001052958000002</v>
      </c>
      <c r="J4219" s="739">
        <v>-120.00421183200001</v>
      </c>
    </row>
    <row r="4220" spans="1:17" s="717" customFormat="1" ht="13.5" customHeight="1">
      <c r="A4220" s="741" t="s">
        <v>427</v>
      </c>
      <c r="B4220" s="745" t="s">
        <v>1275</v>
      </c>
      <c r="C4220" s="745"/>
      <c r="D4220" s="746" t="s">
        <v>1270</v>
      </c>
      <c r="E4220" s="747">
        <v>201502</v>
      </c>
      <c r="F4220" s="748"/>
      <c r="G4220" s="740">
        <v>3</v>
      </c>
      <c r="H4220" s="744">
        <v>3.0917000000000002E-3</v>
      </c>
      <c r="I4220" s="742">
        <v>0</v>
      </c>
      <c r="J4220" s="743">
        <v>0</v>
      </c>
    </row>
    <row r="4221" spans="1:17" s="717" customFormat="1" ht="13.5" customHeight="1">
      <c r="A4221" s="718"/>
      <c r="B4221" s="720"/>
      <c r="C4221" s="720"/>
      <c r="D4221" s="721"/>
      <c r="E4221" s="726"/>
      <c r="F4221" s="722"/>
      <c r="G4221" s="719"/>
      <c r="H4221" s="725"/>
      <c r="I4221" s="723"/>
      <c r="J4221" s="724"/>
    </row>
    <row r="4222" spans="1:17" ht="17.25" customHeight="1">
      <c r="A4222" s="108"/>
      <c r="B4222" s="133"/>
      <c r="C4222" s="133"/>
      <c r="D4222" s="134"/>
      <c r="E4222" s="172"/>
      <c r="F4222" s="135"/>
      <c r="G4222" s="126"/>
      <c r="H4222" s="168"/>
      <c r="I4222" s="157"/>
      <c r="J4222" s="158"/>
      <c r="Q4222" s="101">
        <f>IF(E4222&lt;=$Q$1,$S$5,#REF!)</f>
        <v>2015</v>
      </c>
    </row>
    <row r="4223" spans="1:17">
      <c r="A4223" s="114"/>
      <c r="B4223" s="114"/>
      <c r="C4223" s="114"/>
      <c r="D4223" s="114"/>
      <c r="E4223" s="164"/>
      <c r="F4223" s="103"/>
      <c r="G4223" s="166"/>
      <c r="H4223" s="132"/>
      <c r="I4223" s="103"/>
      <c r="J4223" s="103"/>
    </row>
    <row r="4224" spans="1:17" ht="13.5" thickBot="1">
      <c r="A4224" s="102"/>
      <c r="B4224" s="102"/>
      <c r="C4224" s="102"/>
      <c r="E4224" s="73" t="s">
        <v>107</v>
      </c>
      <c r="F4224" s="130">
        <f>SUM(F4205:F4223)</f>
        <v>198189.14</v>
      </c>
      <c r="I4224" s="130">
        <f>SUM(I4205:I4223)</f>
        <v>1588.0650535580003</v>
      </c>
      <c r="J4224" s="130">
        <f>SUM(J4205:J4223)</f>
        <v>7352.9141077160011</v>
      </c>
    </row>
    <row r="4225" spans="1:17" ht="13.5" thickTop="1">
      <c r="A4225" s="102"/>
      <c r="B4225" s="102"/>
      <c r="C4225" s="102"/>
      <c r="F4225" s="123"/>
      <c r="I4225" s="123"/>
      <c r="J4225" s="123"/>
    </row>
    <row r="4226" spans="1:17">
      <c r="A4226" s="102"/>
      <c r="B4226" s="102"/>
      <c r="C4226" s="102"/>
      <c r="F4226" s="123"/>
      <c r="I4226" s="123"/>
      <c r="J4226" s="123"/>
    </row>
    <row r="4227" spans="1:17" ht="13.5" thickBot="1">
      <c r="A4227" s="95" t="s">
        <v>112</v>
      </c>
      <c r="B4227" s="102"/>
      <c r="C4227" s="102"/>
      <c r="F4227" s="130">
        <f>+F4199+F4224</f>
        <v>1341527.25</v>
      </c>
      <c r="I4227" s="130">
        <f>+I4199+I4224</f>
        <v>32186.641849564996</v>
      </c>
      <c r="J4227" s="130">
        <f>+J4199+J4224</f>
        <v>48246.108123484009</v>
      </c>
    </row>
    <row r="4228" spans="1:17" ht="13.5" thickTop="1">
      <c r="A4228" s="102"/>
      <c r="B4228" s="102"/>
      <c r="C4228" s="102"/>
      <c r="F4228" s="123"/>
      <c r="I4228" s="123"/>
      <c r="J4228" s="123"/>
    </row>
    <row r="4229" spans="1:17">
      <c r="A4229" s="69" t="s">
        <v>113</v>
      </c>
    </row>
    <row r="4231" spans="1:17">
      <c r="A4231" s="81" t="s">
        <v>86</v>
      </c>
      <c r="B4231" s="81" t="s">
        <v>87</v>
      </c>
      <c r="C4231" s="81" t="s">
        <v>88</v>
      </c>
      <c r="D4231" s="81"/>
      <c r="E4231" s="146" t="s">
        <v>89</v>
      </c>
      <c r="F4231" s="90" t="s">
        <v>90</v>
      </c>
      <c r="G4231" s="147"/>
      <c r="H4231" s="81" t="s">
        <v>91</v>
      </c>
      <c r="I4231" s="90" t="s">
        <v>92</v>
      </c>
      <c r="J4231" s="90" t="s">
        <v>93</v>
      </c>
    </row>
    <row r="4232" spans="1:17">
      <c r="A4232" s="86" t="s">
        <v>94</v>
      </c>
      <c r="B4232" s="86" t="s">
        <v>95</v>
      </c>
      <c r="C4232" s="86" t="s">
        <v>96</v>
      </c>
      <c r="D4232" s="86" t="s">
        <v>97</v>
      </c>
      <c r="E4232" s="148" t="s">
        <v>98</v>
      </c>
      <c r="F4232" s="92" t="s">
        <v>99</v>
      </c>
      <c r="G4232" s="149" t="s">
        <v>100</v>
      </c>
      <c r="H4232" s="86" t="s">
        <v>101</v>
      </c>
      <c r="I4232" s="92" t="s">
        <v>93</v>
      </c>
      <c r="J4232" s="92" t="s">
        <v>102</v>
      </c>
    </row>
    <row r="4233" spans="1:17" ht="15">
      <c r="A4233" s="333" t="s">
        <v>326</v>
      </c>
      <c r="B4233" s="334">
        <v>900732</v>
      </c>
      <c r="C4233" s="435" t="s">
        <v>340</v>
      </c>
      <c r="D4233" s="333" t="s">
        <v>1010</v>
      </c>
      <c r="E4233" s="334">
        <v>201512</v>
      </c>
      <c r="F4233" s="335">
        <v>-2962.09</v>
      </c>
      <c r="G4233" s="333">
        <f t="shared" ref="G4233:G4296" si="113">VLOOKUP(E4233,$N$6:$O$35,2,FALSE)</f>
        <v>4</v>
      </c>
      <c r="H4233" s="382">
        <v>1.1999999999999999E-3</v>
      </c>
      <c r="I4233" s="335">
        <f t="shared" ref="I4233:I4296" si="114">ROUND(F4233*G4233*H4233,2)</f>
        <v>-14.22</v>
      </c>
      <c r="J4233" s="335">
        <f t="shared" ref="J4233:J4296" si="115">ROUND(F4233*H4233*12,2)</f>
        <v>-42.65</v>
      </c>
      <c r="Q4233" s="101" t="e">
        <f>IF(E4233&lt;=$Q$1,$S$5,#REF!)</f>
        <v>#REF!</v>
      </c>
    </row>
    <row r="4234" spans="1:17" ht="15">
      <c r="A4234" s="650" t="s">
        <v>319</v>
      </c>
      <c r="B4234" s="651" t="s">
        <v>1183</v>
      </c>
      <c r="C4234" s="435" t="s">
        <v>340</v>
      </c>
      <c r="D4234" s="650" t="s">
        <v>1184</v>
      </c>
      <c r="E4234" s="651">
        <v>201509</v>
      </c>
      <c r="F4234" s="652">
        <v>368019.86</v>
      </c>
      <c r="G4234" s="650">
        <f t="shared" si="113"/>
        <v>7</v>
      </c>
      <c r="H4234" s="653">
        <v>1.3083000000000001E-3</v>
      </c>
      <c r="I4234" s="335">
        <f t="shared" si="114"/>
        <v>3370.36</v>
      </c>
      <c r="J4234" s="335">
        <f t="shared" si="115"/>
        <v>5777.76</v>
      </c>
    </row>
    <row r="4235" spans="1:17" ht="15">
      <c r="A4235" s="650" t="s">
        <v>319</v>
      </c>
      <c r="B4235" s="651" t="s">
        <v>1183</v>
      </c>
      <c r="C4235" s="435" t="s">
        <v>340</v>
      </c>
      <c r="D4235" s="650" t="s">
        <v>1205</v>
      </c>
      <c r="E4235" s="651">
        <v>201511</v>
      </c>
      <c r="F4235" s="652">
        <v>-169531.01</v>
      </c>
      <c r="G4235" s="650">
        <f t="shared" si="113"/>
        <v>5</v>
      </c>
      <c r="H4235" s="653">
        <v>1.3083000000000001E-3</v>
      </c>
      <c r="I4235" s="335">
        <f t="shared" si="114"/>
        <v>-1108.99</v>
      </c>
      <c r="J4235" s="335">
        <f t="shared" si="115"/>
        <v>-2661.57</v>
      </c>
    </row>
    <row r="4236" spans="1:17">
      <c r="A4236" s="333" t="s">
        <v>319</v>
      </c>
      <c r="B4236" s="334" t="s">
        <v>776</v>
      </c>
      <c r="C4236" s="434" t="s">
        <v>352</v>
      </c>
      <c r="D4236" s="333" t="s">
        <v>777</v>
      </c>
      <c r="E4236" s="334">
        <v>201509</v>
      </c>
      <c r="F4236" s="335">
        <v>1251.18</v>
      </c>
      <c r="G4236" s="333">
        <f t="shared" si="113"/>
        <v>7</v>
      </c>
      <c r="H4236" s="382">
        <v>1.3083000000000001E-3</v>
      </c>
      <c r="I4236" s="335">
        <f t="shared" si="114"/>
        <v>11.46</v>
      </c>
      <c r="J4236" s="335">
        <f t="shared" si="115"/>
        <v>19.64</v>
      </c>
    </row>
    <row r="4237" spans="1:17">
      <c r="A4237" s="333" t="s">
        <v>319</v>
      </c>
      <c r="B4237" s="334" t="s">
        <v>1206</v>
      </c>
      <c r="C4237" s="434" t="s">
        <v>352</v>
      </c>
      <c r="D4237" s="333" t="s">
        <v>1207</v>
      </c>
      <c r="E4237" s="334">
        <v>201509</v>
      </c>
      <c r="F4237" s="335">
        <v>103521.26000000001</v>
      </c>
      <c r="G4237" s="333">
        <f t="shared" si="113"/>
        <v>7</v>
      </c>
      <c r="H4237" s="337">
        <v>1.3083000000000001E-3</v>
      </c>
      <c r="I4237" s="335">
        <f t="shared" si="114"/>
        <v>948.06</v>
      </c>
      <c r="J4237" s="335">
        <f t="shared" si="115"/>
        <v>1625.24</v>
      </c>
    </row>
    <row r="4238" spans="1:17">
      <c r="A4238" s="333" t="s">
        <v>326</v>
      </c>
      <c r="B4238" s="334" t="s">
        <v>778</v>
      </c>
      <c r="C4238" s="434" t="s">
        <v>352</v>
      </c>
      <c r="D4238" s="333" t="s">
        <v>779</v>
      </c>
      <c r="E4238" s="334">
        <v>201509</v>
      </c>
      <c r="F4238" s="335">
        <v>4780.6400000000003</v>
      </c>
      <c r="G4238" s="333">
        <f t="shared" si="113"/>
        <v>7</v>
      </c>
      <c r="H4238" s="337">
        <v>1.1999999999999999E-3</v>
      </c>
      <c r="I4238" s="335">
        <f t="shared" si="114"/>
        <v>40.159999999999997</v>
      </c>
      <c r="J4238" s="335">
        <f t="shared" si="115"/>
        <v>68.84</v>
      </c>
    </row>
    <row r="4239" spans="1:17">
      <c r="A4239" s="333" t="s">
        <v>319</v>
      </c>
      <c r="B4239" s="334" t="s">
        <v>778</v>
      </c>
      <c r="C4239" s="434" t="s">
        <v>352</v>
      </c>
      <c r="D4239" s="333" t="s">
        <v>779</v>
      </c>
      <c r="E4239" s="334">
        <v>201509</v>
      </c>
      <c r="F4239" s="335">
        <v>-408.90000000000003</v>
      </c>
      <c r="G4239" s="333">
        <f t="shared" si="113"/>
        <v>7</v>
      </c>
      <c r="H4239" s="337">
        <v>1.3083000000000001E-3</v>
      </c>
      <c r="I4239" s="335">
        <f t="shared" si="114"/>
        <v>-3.74</v>
      </c>
      <c r="J4239" s="335">
        <f t="shared" si="115"/>
        <v>-6.42</v>
      </c>
    </row>
    <row r="4240" spans="1:17">
      <c r="A4240" s="333" t="s">
        <v>319</v>
      </c>
      <c r="B4240" s="334" t="s">
        <v>780</v>
      </c>
      <c r="C4240" s="434" t="s">
        <v>352</v>
      </c>
      <c r="D4240" s="333" t="s">
        <v>781</v>
      </c>
      <c r="E4240" s="334">
        <v>201509</v>
      </c>
      <c r="F4240" s="335">
        <v>51.410000000000004</v>
      </c>
      <c r="G4240" s="333">
        <f t="shared" si="113"/>
        <v>7</v>
      </c>
      <c r="H4240" s="337">
        <v>1.3083000000000001E-3</v>
      </c>
      <c r="I4240" s="335">
        <f t="shared" si="114"/>
        <v>0.47</v>
      </c>
      <c r="J4240" s="335">
        <f t="shared" si="115"/>
        <v>0.81</v>
      </c>
    </row>
    <row r="4241" spans="1:10">
      <c r="A4241" s="333" t="s">
        <v>319</v>
      </c>
      <c r="B4241" s="334" t="s">
        <v>928</v>
      </c>
      <c r="C4241" s="434" t="s">
        <v>352</v>
      </c>
      <c r="D4241" s="333" t="s">
        <v>929</v>
      </c>
      <c r="E4241" s="334">
        <v>201509</v>
      </c>
      <c r="F4241" s="335">
        <v>465.21000000000004</v>
      </c>
      <c r="G4241" s="333">
        <f t="shared" si="113"/>
        <v>7</v>
      </c>
      <c r="H4241" s="337">
        <v>1.3083000000000001E-3</v>
      </c>
      <c r="I4241" s="335">
        <f t="shared" si="114"/>
        <v>4.26</v>
      </c>
      <c r="J4241" s="335">
        <f t="shared" si="115"/>
        <v>7.3</v>
      </c>
    </row>
    <row r="4242" spans="1:10" ht="15">
      <c r="A4242" s="333" t="s">
        <v>319</v>
      </c>
      <c r="B4242" s="334" t="s">
        <v>1186</v>
      </c>
      <c r="C4242" s="435" t="s">
        <v>352</v>
      </c>
      <c r="D4242" s="333" t="s">
        <v>1187</v>
      </c>
      <c r="E4242" s="334">
        <v>201512</v>
      </c>
      <c r="F4242" s="335">
        <v>16260.54</v>
      </c>
      <c r="G4242" s="333">
        <f t="shared" si="113"/>
        <v>4</v>
      </c>
      <c r="H4242" s="337">
        <v>1.3083000000000001E-3</v>
      </c>
      <c r="I4242" s="335">
        <f t="shared" si="114"/>
        <v>85.09</v>
      </c>
      <c r="J4242" s="335">
        <f t="shared" si="115"/>
        <v>255.28</v>
      </c>
    </row>
    <row r="4243" spans="1:10" ht="15">
      <c r="A4243" s="333" t="s">
        <v>319</v>
      </c>
      <c r="B4243" s="334" t="s">
        <v>592</v>
      </c>
      <c r="C4243" s="435" t="s">
        <v>353</v>
      </c>
      <c r="D4243" s="333" t="s">
        <v>593</v>
      </c>
      <c r="E4243" s="334">
        <v>201511</v>
      </c>
      <c r="F4243" s="335">
        <v>-254.9</v>
      </c>
      <c r="G4243" s="333">
        <f t="shared" si="113"/>
        <v>5</v>
      </c>
      <c r="H4243" s="337">
        <v>1.3083000000000001E-3</v>
      </c>
      <c r="I4243" s="335">
        <f t="shared" si="114"/>
        <v>-1.67</v>
      </c>
      <c r="J4243" s="335">
        <f t="shared" si="115"/>
        <v>-4</v>
      </c>
    </row>
    <row r="4244" spans="1:10">
      <c r="A4244" s="333" t="s">
        <v>319</v>
      </c>
      <c r="B4244" s="334" t="s">
        <v>1208</v>
      </c>
      <c r="C4244" s="434" t="s">
        <v>353</v>
      </c>
      <c r="D4244" s="333" t="s">
        <v>1209</v>
      </c>
      <c r="E4244" s="334">
        <v>201509</v>
      </c>
      <c r="F4244" s="335">
        <v>22488.59</v>
      </c>
      <c r="G4244" s="333">
        <f t="shared" si="113"/>
        <v>7</v>
      </c>
      <c r="H4244" s="337">
        <v>1.3083000000000001E-3</v>
      </c>
      <c r="I4244" s="335">
        <f t="shared" si="114"/>
        <v>205.95</v>
      </c>
      <c r="J4244" s="335">
        <f t="shared" si="115"/>
        <v>353.06</v>
      </c>
    </row>
    <row r="4245" spans="1:10">
      <c r="A4245" s="333" t="s">
        <v>319</v>
      </c>
      <c r="B4245" s="334" t="s">
        <v>1210</v>
      </c>
      <c r="C4245" s="434" t="s">
        <v>353</v>
      </c>
      <c r="D4245" s="333" t="s">
        <v>1211</v>
      </c>
      <c r="E4245" s="334">
        <v>201509</v>
      </c>
      <c r="F4245" s="335">
        <v>-31859.79</v>
      </c>
      <c r="G4245" s="333">
        <f t="shared" si="113"/>
        <v>7</v>
      </c>
      <c r="H4245" s="337">
        <v>1.3083000000000001E-3</v>
      </c>
      <c r="I4245" s="335">
        <f t="shared" si="114"/>
        <v>-291.77999999999997</v>
      </c>
      <c r="J4245" s="335">
        <f t="shared" si="115"/>
        <v>-500.19</v>
      </c>
    </row>
    <row r="4246" spans="1:10">
      <c r="A4246" s="333" t="s">
        <v>319</v>
      </c>
      <c r="B4246" s="334" t="s">
        <v>1212</v>
      </c>
      <c r="C4246" s="434" t="s">
        <v>353</v>
      </c>
      <c r="D4246" s="333" t="s">
        <v>1213</v>
      </c>
      <c r="E4246" s="334">
        <v>201509</v>
      </c>
      <c r="F4246" s="335">
        <v>-24222.799999999999</v>
      </c>
      <c r="G4246" s="333">
        <f t="shared" si="113"/>
        <v>7</v>
      </c>
      <c r="H4246" s="337">
        <v>1.3083000000000001E-3</v>
      </c>
      <c r="I4246" s="335">
        <f t="shared" si="114"/>
        <v>-221.83</v>
      </c>
      <c r="J4246" s="335">
        <f t="shared" si="115"/>
        <v>-380.29</v>
      </c>
    </row>
    <row r="4247" spans="1:10">
      <c r="A4247" s="333" t="s">
        <v>319</v>
      </c>
      <c r="B4247" s="334" t="s">
        <v>1007</v>
      </c>
      <c r="C4247" s="434" t="s">
        <v>340</v>
      </c>
      <c r="D4247" s="333" t="s">
        <v>1008</v>
      </c>
      <c r="E4247" s="334">
        <v>201509</v>
      </c>
      <c r="F4247" s="335">
        <v>-1837.83</v>
      </c>
      <c r="G4247" s="333">
        <f t="shared" si="113"/>
        <v>7</v>
      </c>
      <c r="H4247" s="337">
        <v>1.3083000000000001E-3</v>
      </c>
      <c r="I4247" s="335">
        <f t="shared" si="114"/>
        <v>-16.829999999999998</v>
      </c>
      <c r="J4247" s="335">
        <f t="shared" si="115"/>
        <v>-28.85</v>
      </c>
    </row>
    <row r="4248" spans="1:10">
      <c r="A4248" s="333" t="s">
        <v>319</v>
      </c>
      <c r="B4248" s="334" t="s">
        <v>1007</v>
      </c>
      <c r="C4248" s="434" t="s">
        <v>340</v>
      </c>
      <c r="D4248" s="333" t="s">
        <v>1008</v>
      </c>
      <c r="E4248" s="334">
        <v>201509</v>
      </c>
      <c r="F4248" s="335">
        <v>-26.17</v>
      </c>
      <c r="G4248" s="333">
        <f t="shared" si="113"/>
        <v>7</v>
      </c>
      <c r="H4248" s="337">
        <v>1.3083000000000001E-3</v>
      </c>
      <c r="I4248" s="335">
        <f t="shared" si="114"/>
        <v>-0.24</v>
      </c>
      <c r="J4248" s="335">
        <f t="shared" si="115"/>
        <v>-0.41</v>
      </c>
    </row>
    <row r="4249" spans="1:10" ht="15">
      <c r="A4249" s="333" t="s">
        <v>319</v>
      </c>
      <c r="B4249" s="334" t="s">
        <v>1007</v>
      </c>
      <c r="C4249" s="435" t="s">
        <v>340</v>
      </c>
      <c r="D4249" s="333" t="s">
        <v>1008</v>
      </c>
      <c r="E4249" s="334">
        <v>201511</v>
      </c>
      <c r="F4249" s="335">
        <v>-1295.45</v>
      </c>
      <c r="G4249" s="333">
        <f t="shared" si="113"/>
        <v>5</v>
      </c>
      <c r="H4249" s="337">
        <v>1.3083000000000001E-3</v>
      </c>
      <c r="I4249" s="335">
        <f t="shared" si="114"/>
        <v>-8.4700000000000006</v>
      </c>
      <c r="J4249" s="335">
        <f t="shared" si="115"/>
        <v>-20.34</v>
      </c>
    </row>
    <row r="4250" spans="1:10" ht="15">
      <c r="A4250" s="333" t="s">
        <v>319</v>
      </c>
      <c r="B4250" s="334" t="s">
        <v>1007</v>
      </c>
      <c r="C4250" s="435" t="s">
        <v>340</v>
      </c>
      <c r="D4250" s="333" t="s">
        <v>1008</v>
      </c>
      <c r="E4250" s="334">
        <v>201511</v>
      </c>
      <c r="F4250" s="335">
        <v>1295.45</v>
      </c>
      <c r="G4250" s="333">
        <f t="shared" si="113"/>
        <v>5</v>
      </c>
      <c r="H4250" s="337">
        <v>1.3083000000000001E-3</v>
      </c>
      <c r="I4250" s="335">
        <f t="shared" si="114"/>
        <v>8.4700000000000006</v>
      </c>
      <c r="J4250" s="335">
        <f t="shared" si="115"/>
        <v>20.34</v>
      </c>
    </row>
    <row r="4251" spans="1:10" ht="15">
      <c r="A4251" s="333" t="s">
        <v>319</v>
      </c>
      <c r="B4251" s="334" t="s">
        <v>1007</v>
      </c>
      <c r="C4251" s="435" t="s">
        <v>340</v>
      </c>
      <c r="D4251" s="333" t="s">
        <v>1008</v>
      </c>
      <c r="E4251" s="334">
        <v>201512</v>
      </c>
      <c r="F4251" s="335">
        <v>3.83</v>
      </c>
      <c r="G4251" s="333">
        <f t="shared" si="113"/>
        <v>4</v>
      </c>
      <c r="H4251" s="337">
        <v>1.3083000000000001E-3</v>
      </c>
      <c r="I4251" s="335">
        <f t="shared" si="114"/>
        <v>0.02</v>
      </c>
      <c r="J4251" s="335">
        <f t="shared" si="115"/>
        <v>0.06</v>
      </c>
    </row>
    <row r="4252" spans="1:10" ht="15">
      <c r="A4252" s="333" t="s">
        <v>319</v>
      </c>
      <c r="B4252" s="334" t="s">
        <v>1007</v>
      </c>
      <c r="C4252" s="435" t="s">
        <v>340</v>
      </c>
      <c r="D4252" s="333" t="s">
        <v>1008</v>
      </c>
      <c r="E4252" s="334">
        <v>201512</v>
      </c>
      <c r="F4252" s="335">
        <v>225.38</v>
      </c>
      <c r="G4252" s="333">
        <f t="shared" si="113"/>
        <v>4</v>
      </c>
      <c r="H4252" s="337">
        <v>1.3083000000000001E-3</v>
      </c>
      <c r="I4252" s="335">
        <f t="shared" si="114"/>
        <v>1.18</v>
      </c>
      <c r="J4252" s="335">
        <f t="shared" si="115"/>
        <v>3.54</v>
      </c>
    </row>
    <row r="4253" spans="1:10">
      <c r="A4253" s="333" t="s">
        <v>326</v>
      </c>
      <c r="B4253" s="334" t="s">
        <v>755</v>
      </c>
      <c r="C4253" s="434" t="s">
        <v>340</v>
      </c>
      <c r="D4253" s="333" t="s">
        <v>774</v>
      </c>
      <c r="E4253" s="334">
        <v>201509</v>
      </c>
      <c r="F4253" s="335">
        <v>-59.160000000000004</v>
      </c>
      <c r="G4253" s="333">
        <f t="shared" si="113"/>
        <v>7</v>
      </c>
      <c r="H4253" s="337">
        <v>1.1999999999999999E-3</v>
      </c>
      <c r="I4253" s="335">
        <f t="shared" si="114"/>
        <v>-0.5</v>
      </c>
      <c r="J4253" s="335">
        <f t="shared" si="115"/>
        <v>-0.85</v>
      </c>
    </row>
    <row r="4254" spans="1:10">
      <c r="A4254" s="333" t="s">
        <v>319</v>
      </c>
      <c r="B4254" s="334" t="s">
        <v>755</v>
      </c>
      <c r="C4254" s="434" t="s">
        <v>340</v>
      </c>
      <c r="D4254" s="333" t="s">
        <v>774</v>
      </c>
      <c r="E4254" s="334">
        <v>201509</v>
      </c>
      <c r="F4254" s="335">
        <v>-628.21</v>
      </c>
      <c r="G4254" s="333">
        <f t="shared" si="113"/>
        <v>7</v>
      </c>
      <c r="H4254" s="337">
        <v>1.3083000000000001E-3</v>
      </c>
      <c r="I4254" s="335">
        <f t="shared" si="114"/>
        <v>-5.75</v>
      </c>
      <c r="J4254" s="335">
        <f t="shared" si="115"/>
        <v>-9.86</v>
      </c>
    </row>
    <row r="4255" spans="1:10">
      <c r="A4255" s="333" t="s">
        <v>319</v>
      </c>
      <c r="B4255" s="334" t="s">
        <v>755</v>
      </c>
      <c r="C4255" s="434" t="s">
        <v>340</v>
      </c>
      <c r="D4255" s="333" t="s">
        <v>774</v>
      </c>
      <c r="E4255" s="334">
        <v>201509</v>
      </c>
      <c r="F4255" s="335">
        <v>-8.99</v>
      </c>
      <c r="G4255" s="333">
        <f t="shared" si="113"/>
        <v>7</v>
      </c>
      <c r="H4255" s="337">
        <v>1.3083000000000001E-3</v>
      </c>
      <c r="I4255" s="335">
        <f t="shared" si="114"/>
        <v>-0.08</v>
      </c>
      <c r="J4255" s="335">
        <f t="shared" si="115"/>
        <v>-0.14000000000000001</v>
      </c>
    </row>
    <row r="4256" spans="1:10" ht="15">
      <c r="A4256" s="333" t="s">
        <v>326</v>
      </c>
      <c r="B4256" s="334" t="s">
        <v>1190</v>
      </c>
      <c r="C4256" s="435" t="s">
        <v>340</v>
      </c>
      <c r="D4256" s="333" t="s">
        <v>1191</v>
      </c>
      <c r="E4256" s="334">
        <v>201512</v>
      </c>
      <c r="F4256" s="335">
        <v>115776.74</v>
      </c>
      <c r="G4256" s="333">
        <f t="shared" si="113"/>
        <v>4</v>
      </c>
      <c r="H4256" s="337">
        <v>1.1999999999999999E-3</v>
      </c>
      <c r="I4256" s="335">
        <f t="shared" si="114"/>
        <v>555.73</v>
      </c>
      <c r="J4256" s="335">
        <f t="shared" si="115"/>
        <v>1667.19</v>
      </c>
    </row>
    <row r="4257" spans="1:10" ht="15">
      <c r="A4257" s="333" t="s">
        <v>319</v>
      </c>
      <c r="B4257" s="334" t="s">
        <v>1190</v>
      </c>
      <c r="C4257" s="435" t="s">
        <v>340</v>
      </c>
      <c r="D4257" s="333" t="s">
        <v>1191</v>
      </c>
      <c r="E4257" s="334">
        <v>201512</v>
      </c>
      <c r="F4257" s="335">
        <v>763983.73</v>
      </c>
      <c r="G4257" s="333">
        <f t="shared" si="113"/>
        <v>4</v>
      </c>
      <c r="H4257" s="337">
        <v>1.3083000000000001E-3</v>
      </c>
      <c r="I4257" s="335">
        <f t="shared" si="114"/>
        <v>3998.08</v>
      </c>
      <c r="J4257" s="335">
        <f t="shared" si="115"/>
        <v>11994.24</v>
      </c>
    </row>
    <row r="4258" spans="1:10">
      <c r="A4258" s="333" t="s">
        <v>326</v>
      </c>
      <c r="B4258" s="334" t="s">
        <v>588</v>
      </c>
      <c r="C4258" s="434" t="s">
        <v>340</v>
      </c>
      <c r="D4258" s="333" t="s">
        <v>589</v>
      </c>
      <c r="E4258" s="334">
        <v>201509</v>
      </c>
      <c r="F4258" s="335">
        <v>-7.05</v>
      </c>
      <c r="G4258" s="333">
        <f t="shared" si="113"/>
        <v>7</v>
      </c>
      <c r="H4258" s="337">
        <v>1.1999999999999999E-3</v>
      </c>
      <c r="I4258" s="335">
        <f t="shared" si="114"/>
        <v>-0.06</v>
      </c>
      <c r="J4258" s="335">
        <f t="shared" si="115"/>
        <v>-0.1</v>
      </c>
    </row>
    <row r="4259" spans="1:10">
      <c r="A4259" s="333" t="s">
        <v>319</v>
      </c>
      <c r="B4259" s="334" t="s">
        <v>588</v>
      </c>
      <c r="C4259" s="434" t="s">
        <v>340</v>
      </c>
      <c r="D4259" s="333" t="s">
        <v>589</v>
      </c>
      <c r="E4259" s="334">
        <v>201509</v>
      </c>
      <c r="F4259" s="335">
        <v>-4.26</v>
      </c>
      <c r="G4259" s="333">
        <f t="shared" si="113"/>
        <v>7</v>
      </c>
      <c r="H4259" s="337">
        <v>1.3083000000000001E-3</v>
      </c>
      <c r="I4259" s="335">
        <f t="shared" si="114"/>
        <v>-0.04</v>
      </c>
      <c r="J4259" s="335">
        <f t="shared" si="115"/>
        <v>-7.0000000000000007E-2</v>
      </c>
    </row>
    <row r="4260" spans="1:10">
      <c r="A4260" s="333" t="s">
        <v>319</v>
      </c>
      <c r="B4260" s="334" t="s">
        <v>586</v>
      </c>
      <c r="C4260" s="434" t="s">
        <v>340</v>
      </c>
      <c r="D4260" s="333" t="s">
        <v>612</v>
      </c>
      <c r="E4260" s="334">
        <v>201509</v>
      </c>
      <c r="F4260" s="335">
        <v>-2.25</v>
      </c>
      <c r="G4260" s="333">
        <f t="shared" si="113"/>
        <v>7</v>
      </c>
      <c r="H4260" s="337">
        <v>1.3083000000000001E-3</v>
      </c>
      <c r="I4260" s="335">
        <f t="shared" si="114"/>
        <v>-0.02</v>
      </c>
      <c r="J4260" s="335">
        <f t="shared" si="115"/>
        <v>-0.04</v>
      </c>
    </row>
    <row r="4261" spans="1:10">
      <c r="A4261" s="333" t="s">
        <v>319</v>
      </c>
      <c r="B4261" s="334" t="s">
        <v>586</v>
      </c>
      <c r="C4261" s="434" t="s">
        <v>340</v>
      </c>
      <c r="D4261" s="333" t="s">
        <v>612</v>
      </c>
      <c r="E4261" s="334">
        <v>201509</v>
      </c>
      <c r="F4261" s="335">
        <v>-0.03</v>
      </c>
      <c r="G4261" s="333">
        <f t="shared" si="113"/>
        <v>7</v>
      </c>
      <c r="H4261" s="337">
        <v>1.3083000000000001E-3</v>
      </c>
      <c r="I4261" s="335">
        <f t="shared" si="114"/>
        <v>0</v>
      </c>
      <c r="J4261" s="335">
        <f t="shared" si="115"/>
        <v>0</v>
      </c>
    </row>
    <row r="4262" spans="1:10" ht="15">
      <c r="A4262" s="650" t="s">
        <v>319</v>
      </c>
      <c r="B4262" s="651" t="s">
        <v>470</v>
      </c>
      <c r="C4262" s="435" t="s">
        <v>340</v>
      </c>
      <c r="D4262" s="650" t="s">
        <v>1192</v>
      </c>
      <c r="E4262" s="651">
        <v>201510</v>
      </c>
      <c r="F4262" s="652">
        <v>-3280.19</v>
      </c>
      <c r="G4262" s="650">
        <f t="shared" si="113"/>
        <v>6</v>
      </c>
      <c r="H4262" s="653">
        <v>1.3083000000000001E-3</v>
      </c>
      <c r="I4262" s="335">
        <f t="shared" si="114"/>
        <v>-25.75</v>
      </c>
      <c r="J4262" s="335">
        <f t="shared" si="115"/>
        <v>-51.5</v>
      </c>
    </row>
    <row r="4263" spans="1:10">
      <c r="A4263" s="333" t="s">
        <v>326</v>
      </c>
      <c r="B4263" s="334" t="s">
        <v>812</v>
      </c>
      <c r="C4263" s="434" t="s">
        <v>340</v>
      </c>
      <c r="D4263" s="333" t="s">
        <v>813</v>
      </c>
      <c r="E4263" s="334">
        <v>201509</v>
      </c>
      <c r="F4263" s="335">
        <v>-3036.41</v>
      </c>
      <c r="G4263" s="333">
        <f t="shared" si="113"/>
        <v>7</v>
      </c>
      <c r="H4263" s="337">
        <v>1.1999999999999999E-3</v>
      </c>
      <c r="I4263" s="335">
        <f t="shared" si="114"/>
        <v>-25.51</v>
      </c>
      <c r="J4263" s="335">
        <f t="shared" si="115"/>
        <v>-43.72</v>
      </c>
    </row>
    <row r="4264" spans="1:10">
      <c r="A4264" s="333" t="s">
        <v>326</v>
      </c>
      <c r="B4264" s="334" t="s">
        <v>812</v>
      </c>
      <c r="C4264" s="434" t="s">
        <v>340</v>
      </c>
      <c r="D4264" s="333" t="s">
        <v>813</v>
      </c>
      <c r="E4264" s="334">
        <v>201509</v>
      </c>
      <c r="F4264" s="335">
        <v>2242.63</v>
      </c>
      <c r="G4264" s="333">
        <f t="shared" si="113"/>
        <v>7</v>
      </c>
      <c r="H4264" s="337">
        <v>1.1999999999999999E-3</v>
      </c>
      <c r="I4264" s="335">
        <f t="shared" si="114"/>
        <v>18.84</v>
      </c>
      <c r="J4264" s="335">
        <f t="shared" si="115"/>
        <v>32.29</v>
      </c>
    </row>
    <row r="4265" spans="1:10" ht="15">
      <c r="A4265" s="333" t="s">
        <v>326</v>
      </c>
      <c r="B4265" s="334" t="s">
        <v>812</v>
      </c>
      <c r="C4265" s="435" t="s">
        <v>340</v>
      </c>
      <c r="D4265" s="333" t="s">
        <v>813</v>
      </c>
      <c r="E4265" s="334">
        <v>201510</v>
      </c>
      <c r="F4265" s="335">
        <v>-222.04</v>
      </c>
      <c r="G4265" s="333">
        <f t="shared" si="113"/>
        <v>6</v>
      </c>
      <c r="H4265" s="337">
        <v>1.1999999999999999E-3</v>
      </c>
      <c r="I4265" s="335">
        <f t="shared" si="114"/>
        <v>-1.6</v>
      </c>
      <c r="J4265" s="335">
        <f t="shared" si="115"/>
        <v>-3.2</v>
      </c>
    </row>
    <row r="4266" spans="1:10" ht="15">
      <c r="A4266" s="333" t="s">
        <v>326</v>
      </c>
      <c r="B4266" s="334" t="s">
        <v>812</v>
      </c>
      <c r="C4266" s="435" t="s">
        <v>340</v>
      </c>
      <c r="D4266" s="333" t="s">
        <v>813</v>
      </c>
      <c r="E4266" s="334">
        <v>201510</v>
      </c>
      <c r="F4266" s="335">
        <v>-12.33</v>
      </c>
      <c r="G4266" s="333">
        <f t="shared" si="113"/>
        <v>6</v>
      </c>
      <c r="H4266" s="337">
        <v>1.1999999999999999E-3</v>
      </c>
      <c r="I4266" s="335">
        <f t="shared" si="114"/>
        <v>-0.09</v>
      </c>
      <c r="J4266" s="335">
        <f t="shared" si="115"/>
        <v>-0.18</v>
      </c>
    </row>
    <row r="4267" spans="1:10" ht="15">
      <c r="A4267" s="397" t="s">
        <v>319</v>
      </c>
      <c r="B4267" s="381" t="s">
        <v>594</v>
      </c>
      <c r="C4267" s="450" t="s">
        <v>340</v>
      </c>
      <c r="D4267" s="397" t="s">
        <v>595</v>
      </c>
      <c r="E4267" s="381">
        <v>201510</v>
      </c>
      <c r="F4267" s="398">
        <v>18042.490000000002</v>
      </c>
      <c r="G4267" s="333">
        <f t="shared" si="113"/>
        <v>6</v>
      </c>
      <c r="H4267" s="399">
        <v>1.3083000000000001E-3</v>
      </c>
      <c r="I4267" s="335">
        <f t="shared" si="114"/>
        <v>141.63</v>
      </c>
      <c r="J4267" s="335">
        <f t="shared" si="115"/>
        <v>283.26</v>
      </c>
    </row>
    <row r="4268" spans="1:10" ht="15">
      <c r="A4268" s="397" t="s">
        <v>319</v>
      </c>
      <c r="B4268" s="381" t="s">
        <v>596</v>
      </c>
      <c r="C4268" s="450" t="s">
        <v>340</v>
      </c>
      <c r="D4268" s="397" t="s">
        <v>597</v>
      </c>
      <c r="E4268" s="381">
        <v>201510</v>
      </c>
      <c r="F4268" s="398">
        <v>10728.15</v>
      </c>
      <c r="G4268" s="333">
        <f t="shared" si="113"/>
        <v>6</v>
      </c>
      <c r="H4268" s="399">
        <v>1.3083000000000001E-3</v>
      </c>
      <c r="I4268" s="335">
        <f t="shared" si="114"/>
        <v>84.21</v>
      </c>
      <c r="J4268" s="335">
        <f t="shared" si="115"/>
        <v>168.43</v>
      </c>
    </row>
    <row r="4269" spans="1:10" ht="15">
      <c r="A4269" s="333" t="s">
        <v>326</v>
      </c>
      <c r="B4269" s="334" t="s">
        <v>1214</v>
      </c>
      <c r="C4269" s="435" t="s">
        <v>340</v>
      </c>
      <c r="D4269" s="333" t="s">
        <v>1215</v>
      </c>
      <c r="E4269" s="334">
        <v>201512</v>
      </c>
      <c r="F4269" s="335">
        <v>948.63</v>
      </c>
      <c r="G4269" s="333">
        <f t="shared" si="113"/>
        <v>4</v>
      </c>
      <c r="H4269" s="337">
        <v>1.1999999999999999E-3</v>
      </c>
      <c r="I4269" s="335">
        <f t="shared" si="114"/>
        <v>4.55</v>
      </c>
      <c r="J4269" s="335">
        <f t="shared" si="115"/>
        <v>13.66</v>
      </c>
    </row>
    <row r="4270" spans="1:10" ht="15">
      <c r="A4270" s="333" t="s">
        <v>326</v>
      </c>
      <c r="B4270" s="334" t="s">
        <v>1214</v>
      </c>
      <c r="C4270" s="435" t="s">
        <v>340</v>
      </c>
      <c r="D4270" s="333" t="s">
        <v>1215</v>
      </c>
      <c r="E4270" s="334">
        <v>201512</v>
      </c>
      <c r="F4270" s="335">
        <v>54156.39</v>
      </c>
      <c r="G4270" s="333">
        <f t="shared" si="113"/>
        <v>4</v>
      </c>
      <c r="H4270" s="337">
        <v>1.1999999999999999E-3</v>
      </c>
      <c r="I4270" s="335">
        <f t="shared" si="114"/>
        <v>259.95</v>
      </c>
      <c r="J4270" s="335">
        <f t="shared" si="115"/>
        <v>779.85</v>
      </c>
    </row>
    <row r="4271" spans="1:10" ht="15">
      <c r="A4271" s="333" t="s">
        <v>319</v>
      </c>
      <c r="B4271" s="334" t="s">
        <v>1214</v>
      </c>
      <c r="C4271" s="435" t="s">
        <v>340</v>
      </c>
      <c r="D4271" s="333" t="s">
        <v>1215</v>
      </c>
      <c r="E4271" s="334">
        <v>201512</v>
      </c>
      <c r="F4271" s="335">
        <v>391746.49</v>
      </c>
      <c r="G4271" s="333">
        <f t="shared" si="113"/>
        <v>4</v>
      </c>
      <c r="H4271" s="337">
        <v>1.3083000000000001E-3</v>
      </c>
      <c r="I4271" s="335">
        <f t="shared" si="114"/>
        <v>2050.09</v>
      </c>
      <c r="J4271" s="335">
        <f t="shared" si="115"/>
        <v>6150.26</v>
      </c>
    </row>
    <row r="4272" spans="1:10">
      <c r="A4272" s="333" t="s">
        <v>319</v>
      </c>
      <c r="B4272" s="334" t="s">
        <v>582</v>
      </c>
      <c r="C4272" s="434" t="s">
        <v>340</v>
      </c>
      <c r="D4272" s="333" t="s">
        <v>583</v>
      </c>
      <c r="E4272" s="334">
        <v>201509</v>
      </c>
      <c r="F4272" s="335">
        <v>-148.31</v>
      </c>
      <c r="G4272" s="333">
        <f t="shared" si="113"/>
        <v>7</v>
      </c>
      <c r="H4272" s="337">
        <v>1.3083000000000001E-3</v>
      </c>
      <c r="I4272" s="335">
        <f t="shared" si="114"/>
        <v>-1.36</v>
      </c>
      <c r="J4272" s="335">
        <f t="shared" si="115"/>
        <v>-2.33</v>
      </c>
    </row>
    <row r="4273" spans="1:10">
      <c r="A4273" s="333" t="s">
        <v>326</v>
      </c>
      <c r="B4273" s="334" t="s">
        <v>590</v>
      </c>
      <c r="C4273" s="434" t="s">
        <v>340</v>
      </c>
      <c r="D4273" s="333" t="s">
        <v>1216</v>
      </c>
      <c r="E4273" s="334">
        <v>201509</v>
      </c>
      <c r="F4273" s="335">
        <v>-900.47</v>
      </c>
      <c r="G4273" s="333">
        <f t="shared" si="113"/>
        <v>7</v>
      </c>
      <c r="H4273" s="337">
        <v>1.1999999999999999E-3</v>
      </c>
      <c r="I4273" s="335">
        <f t="shared" si="114"/>
        <v>-7.56</v>
      </c>
      <c r="J4273" s="335">
        <f t="shared" si="115"/>
        <v>-12.97</v>
      </c>
    </row>
    <row r="4274" spans="1:10">
      <c r="A4274" s="333" t="s">
        <v>319</v>
      </c>
      <c r="B4274" s="334" t="s">
        <v>590</v>
      </c>
      <c r="C4274" s="434" t="s">
        <v>340</v>
      </c>
      <c r="D4274" s="333" t="s">
        <v>1216</v>
      </c>
      <c r="E4274" s="334">
        <v>201509</v>
      </c>
      <c r="F4274" s="335">
        <v>-93.460000000000008</v>
      </c>
      <c r="G4274" s="333">
        <f t="shared" si="113"/>
        <v>7</v>
      </c>
      <c r="H4274" s="337">
        <v>1.3083000000000001E-3</v>
      </c>
      <c r="I4274" s="335">
        <f t="shared" si="114"/>
        <v>-0.86</v>
      </c>
      <c r="J4274" s="335">
        <f t="shared" si="115"/>
        <v>-1.47</v>
      </c>
    </row>
    <row r="4275" spans="1:10">
      <c r="A4275" s="333" t="s">
        <v>326</v>
      </c>
      <c r="B4275" s="334" t="s">
        <v>782</v>
      </c>
      <c r="C4275" s="434" t="s">
        <v>340</v>
      </c>
      <c r="D4275" s="333" t="s">
        <v>1193</v>
      </c>
      <c r="E4275" s="334">
        <v>201509</v>
      </c>
      <c r="F4275" s="335">
        <v>-1441.95</v>
      </c>
      <c r="G4275" s="333">
        <f t="shared" si="113"/>
        <v>7</v>
      </c>
      <c r="H4275" s="337">
        <v>1.1999999999999999E-3</v>
      </c>
      <c r="I4275" s="335">
        <f t="shared" si="114"/>
        <v>-12.11</v>
      </c>
      <c r="J4275" s="335">
        <f t="shared" si="115"/>
        <v>-20.76</v>
      </c>
    </row>
    <row r="4276" spans="1:10">
      <c r="A4276" s="333" t="s">
        <v>326</v>
      </c>
      <c r="B4276" s="334" t="s">
        <v>782</v>
      </c>
      <c r="C4276" s="434" t="s">
        <v>340</v>
      </c>
      <c r="D4276" s="333" t="s">
        <v>1193</v>
      </c>
      <c r="E4276" s="334">
        <v>201509</v>
      </c>
      <c r="F4276" s="335">
        <v>-4493.62</v>
      </c>
      <c r="G4276" s="333">
        <f t="shared" si="113"/>
        <v>7</v>
      </c>
      <c r="H4276" s="337">
        <v>1.1999999999999999E-3</v>
      </c>
      <c r="I4276" s="335">
        <f t="shared" si="114"/>
        <v>-37.75</v>
      </c>
      <c r="J4276" s="335">
        <f t="shared" si="115"/>
        <v>-64.709999999999994</v>
      </c>
    </row>
    <row r="4277" spans="1:10" ht="15">
      <c r="A4277" s="333" t="s">
        <v>326</v>
      </c>
      <c r="B4277" s="334" t="s">
        <v>782</v>
      </c>
      <c r="C4277" s="435" t="s">
        <v>340</v>
      </c>
      <c r="D4277" s="333" t="s">
        <v>783</v>
      </c>
      <c r="E4277" s="334">
        <v>201510</v>
      </c>
      <c r="F4277" s="335">
        <v>-826.28</v>
      </c>
      <c r="G4277" s="333">
        <f t="shared" si="113"/>
        <v>6</v>
      </c>
      <c r="H4277" s="337">
        <v>1.1999999999999999E-3</v>
      </c>
      <c r="I4277" s="335">
        <f t="shared" si="114"/>
        <v>-5.95</v>
      </c>
      <c r="J4277" s="335">
        <f t="shared" si="115"/>
        <v>-11.9</v>
      </c>
    </row>
    <row r="4278" spans="1:10">
      <c r="A4278" s="333" t="s">
        <v>319</v>
      </c>
      <c r="B4278" s="334" t="s">
        <v>784</v>
      </c>
      <c r="C4278" s="434" t="s">
        <v>340</v>
      </c>
      <c r="D4278" s="333" t="s">
        <v>785</v>
      </c>
      <c r="E4278" s="334">
        <v>201509</v>
      </c>
      <c r="F4278" s="335">
        <v>-1327.26</v>
      </c>
      <c r="G4278" s="333">
        <f t="shared" si="113"/>
        <v>7</v>
      </c>
      <c r="H4278" s="337">
        <v>1.3083000000000001E-3</v>
      </c>
      <c r="I4278" s="335">
        <f t="shared" si="114"/>
        <v>-12.16</v>
      </c>
      <c r="J4278" s="335">
        <f t="shared" si="115"/>
        <v>-20.84</v>
      </c>
    </row>
    <row r="4279" spans="1:10" ht="15">
      <c r="A4279" s="333" t="s">
        <v>319</v>
      </c>
      <c r="B4279" s="334" t="s">
        <v>784</v>
      </c>
      <c r="C4279" s="435" t="s">
        <v>340</v>
      </c>
      <c r="D4279" s="333" t="s">
        <v>785</v>
      </c>
      <c r="E4279" s="334">
        <v>201510</v>
      </c>
      <c r="F4279" s="335">
        <v>1.45</v>
      </c>
      <c r="G4279" s="333">
        <f t="shared" si="113"/>
        <v>6</v>
      </c>
      <c r="H4279" s="337">
        <v>1.3083000000000001E-3</v>
      </c>
      <c r="I4279" s="335">
        <f t="shared" si="114"/>
        <v>0.01</v>
      </c>
      <c r="J4279" s="335">
        <f t="shared" si="115"/>
        <v>0.02</v>
      </c>
    </row>
    <row r="4280" spans="1:10">
      <c r="A4280" s="333" t="s">
        <v>319</v>
      </c>
      <c r="B4280" s="334" t="s">
        <v>1217</v>
      </c>
      <c r="C4280" s="434" t="s">
        <v>340</v>
      </c>
      <c r="D4280" s="333" t="s">
        <v>1218</v>
      </c>
      <c r="E4280" s="334">
        <v>201509</v>
      </c>
      <c r="F4280" s="335">
        <v>-64833.060000000005</v>
      </c>
      <c r="G4280" s="333">
        <f t="shared" si="113"/>
        <v>7</v>
      </c>
      <c r="H4280" s="337">
        <v>1.3083000000000001E-3</v>
      </c>
      <c r="I4280" s="335">
        <f t="shared" si="114"/>
        <v>-593.75</v>
      </c>
      <c r="J4280" s="335">
        <f t="shared" si="115"/>
        <v>-1017.85</v>
      </c>
    </row>
    <row r="4281" spans="1:10">
      <c r="A4281" s="333" t="s">
        <v>319</v>
      </c>
      <c r="B4281" s="334" t="s">
        <v>579</v>
      </c>
      <c r="C4281" s="434" t="s">
        <v>340</v>
      </c>
      <c r="D4281" s="333" t="s">
        <v>613</v>
      </c>
      <c r="E4281" s="334">
        <v>201509</v>
      </c>
      <c r="F4281" s="335">
        <v>3.72</v>
      </c>
      <c r="G4281" s="333">
        <f t="shared" si="113"/>
        <v>7</v>
      </c>
      <c r="H4281" s="337">
        <v>1.3083000000000001E-3</v>
      </c>
      <c r="I4281" s="335">
        <f t="shared" si="114"/>
        <v>0.03</v>
      </c>
      <c r="J4281" s="335">
        <f t="shared" si="115"/>
        <v>0.06</v>
      </c>
    </row>
    <row r="4282" spans="1:10">
      <c r="A4282" s="333" t="s">
        <v>319</v>
      </c>
      <c r="B4282" s="334" t="s">
        <v>579</v>
      </c>
      <c r="C4282" s="434" t="s">
        <v>340</v>
      </c>
      <c r="D4282" s="333" t="s">
        <v>613</v>
      </c>
      <c r="E4282" s="334">
        <v>201509</v>
      </c>
      <c r="F4282" s="335">
        <v>0.08</v>
      </c>
      <c r="G4282" s="333">
        <f t="shared" si="113"/>
        <v>7</v>
      </c>
      <c r="H4282" s="337">
        <v>1.3083000000000001E-3</v>
      </c>
      <c r="I4282" s="335">
        <f t="shared" si="114"/>
        <v>0</v>
      </c>
      <c r="J4282" s="335">
        <f t="shared" si="115"/>
        <v>0</v>
      </c>
    </row>
    <row r="4283" spans="1:10">
      <c r="A4283" s="333" t="s">
        <v>319</v>
      </c>
      <c r="B4283" s="334" t="s">
        <v>786</v>
      </c>
      <c r="C4283" s="434" t="s">
        <v>340</v>
      </c>
      <c r="D4283" s="333" t="s">
        <v>1194</v>
      </c>
      <c r="E4283" s="334">
        <v>201509</v>
      </c>
      <c r="F4283" s="335">
        <v>-1027.05</v>
      </c>
      <c r="G4283" s="333">
        <f t="shared" si="113"/>
        <v>7</v>
      </c>
      <c r="H4283" s="337">
        <v>1.3083000000000001E-3</v>
      </c>
      <c r="I4283" s="335">
        <f t="shared" si="114"/>
        <v>-9.41</v>
      </c>
      <c r="J4283" s="335">
        <f t="shared" si="115"/>
        <v>-16.12</v>
      </c>
    </row>
    <row r="4284" spans="1:10" ht="15">
      <c r="A4284" s="333" t="s">
        <v>319</v>
      </c>
      <c r="B4284" s="334" t="s">
        <v>786</v>
      </c>
      <c r="C4284" s="435" t="s">
        <v>340</v>
      </c>
      <c r="D4284" s="333" t="s">
        <v>787</v>
      </c>
      <c r="E4284" s="334">
        <v>201510</v>
      </c>
      <c r="F4284" s="335">
        <v>-2.33</v>
      </c>
      <c r="G4284" s="333">
        <f t="shared" si="113"/>
        <v>6</v>
      </c>
      <c r="H4284" s="337">
        <v>1.3083000000000001E-3</v>
      </c>
      <c r="I4284" s="335">
        <f t="shared" si="114"/>
        <v>-0.02</v>
      </c>
      <c r="J4284" s="335">
        <f t="shared" si="115"/>
        <v>-0.04</v>
      </c>
    </row>
    <row r="4285" spans="1:10">
      <c r="A4285" s="333" t="s">
        <v>326</v>
      </c>
      <c r="B4285" s="334" t="s">
        <v>1009</v>
      </c>
      <c r="C4285" s="434" t="s">
        <v>340</v>
      </c>
      <c r="D4285" s="333" t="s">
        <v>1219</v>
      </c>
      <c r="E4285" s="334">
        <v>201509</v>
      </c>
      <c r="F4285" s="335">
        <v>-1797.38</v>
      </c>
      <c r="G4285" s="333">
        <f t="shared" si="113"/>
        <v>7</v>
      </c>
      <c r="H4285" s="337">
        <v>1.1999999999999999E-3</v>
      </c>
      <c r="I4285" s="335">
        <f t="shared" si="114"/>
        <v>-15.1</v>
      </c>
      <c r="J4285" s="335">
        <f t="shared" si="115"/>
        <v>-25.88</v>
      </c>
    </row>
    <row r="4286" spans="1:10">
      <c r="A4286" s="333" t="s">
        <v>326</v>
      </c>
      <c r="B4286" s="334" t="s">
        <v>1009</v>
      </c>
      <c r="C4286" s="434" t="s">
        <v>340</v>
      </c>
      <c r="D4286" s="333" t="s">
        <v>1219</v>
      </c>
      <c r="E4286" s="334">
        <v>201509</v>
      </c>
      <c r="F4286" s="335">
        <v>-72.95</v>
      </c>
      <c r="G4286" s="333">
        <f t="shared" si="113"/>
        <v>7</v>
      </c>
      <c r="H4286" s="337">
        <v>1.1999999999999999E-3</v>
      </c>
      <c r="I4286" s="335">
        <f t="shared" si="114"/>
        <v>-0.61</v>
      </c>
      <c r="J4286" s="335">
        <f t="shared" si="115"/>
        <v>-1.05</v>
      </c>
    </row>
    <row r="4287" spans="1:10">
      <c r="A4287" s="333" t="s">
        <v>319</v>
      </c>
      <c r="B4287" s="334" t="s">
        <v>1009</v>
      </c>
      <c r="C4287" s="434" t="s">
        <v>340</v>
      </c>
      <c r="D4287" s="333" t="s">
        <v>1219</v>
      </c>
      <c r="E4287" s="334">
        <v>201509</v>
      </c>
      <c r="F4287" s="335">
        <v>-80.03</v>
      </c>
      <c r="G4287" s="333">
        <f t="shared" si="113"/>
        <v>7</v>
      </c>
      <c r="H4287" s="337">
        <v>1.3083000000000001E-3</v>
      </c>
      <c r="I4287" s="335">
        <f t="shared" si="114"/>
        <v>-0.73</v>
      </c>
      <c r="J4287" s="335">
        <f t="shared" si="115"/>
        <v>-1.26</v>
      </c>
    </row>
    <row r="4288" spans="1:10" ht="15">
      <c r="A4288" s="333" t="s">
        <v>326</v>
      </c>
      <c r="B4288" s="334" t="s">
        <v>1009</v>
      </c>
      <c r="C4288" s="435" t="s">
        <v>340</v>
      </c>
      <c r="D4288" s="333" t="s">
        <v>1010</v>
      </c>
      <c r="E4288" s="334">
        <v>201510</v>
      </c>
      <c r="F4288" s="335">
        <v>15688.62</v>
      </c>
      <c r="G4288" s="333">
        <f t="shared" si="113"/>
        <v>6</v>
      </c>
      <c r="H4288" s="337">
        <v>1.1999999999999999E-3</v>
      </c>
      <c r="I4288" s="335">
        <f t="shared" si="114"/>
        <v>112.96</v>
      </c>
      <c r="J4288" s="335">
        <f t="shared" si="115"/>
        <v>225.92</v>
      </c>
    </row>
    <row r="4289" spans="1:10" ht="15">
      <c r="A4289" s="333" t="s">
        <v>326</v>
      </c>
      <c r="B4289" s="334" t="s">
        <v>1009</v>
      </c>
      <c r="C4289" s="435" t="s">
        <v>340</v>
      </c>
      <c r="D4289" s="333" t="s">
        <v>1010</v>
      </c>
      <c r="E4289" s="334">
        <v>201510</v>
      </c>
      <c r="F4289" s="335">
        <v>636.57000000000005</v>
      </c>
      <c r="G4289" s="333">
        <f t="shared" si="113"/>
        <v>6</v>
      </c>
      <c r="H4289" s="337">
        <v>1.1999999999999999E-3</v>
      </c>
      <c r="I4289" s="335">
        <f t="shared" si="114"/>
        <v>4.58</v>
      </c>
      <c r="J4289" s="335">
        <f t="shared" si="115"/>
        <v>9.17</v>
      </c>
    </row>
    <row r="4290" spans="1:10" ht="15">
      <c r="A4290" s="333" t="s">
        <v>319</v>
      </c>
      <c r="B4290" s="334" t="s">
        <v>1009</v>
      </c>
      <c r="C4290" s="435" t="s">
        <v>340</v>
      </c>
      <c r="D4290" s="333" t="s">
        <v>1010</v>
      </c>
      <c r="E4290" s="334">
        <v>201510</v>
      </c>
      <c r="F4290" s="335">
        <v>698.71</v>
      </c>
      <c r="G4290" s="333">
        <f t="shared" si="113"/>
        <v>6</v>
      </c>
      <c r="H4290" s="337">
        <v>1.3083000000000001E-3</v>
      </c>
      <c r="I4290" s="335">
        <f t="shared" si="114"/>
        <v>5.48</v>
      </c>
      <c r="J4290" s="335">
        <f t="shared" si="115"/>
        <v>10.97</v>
      </c>
    </row>
    <row r="4291" spans="1:10" ht="15">
      <c r="A4291" s="333" t="s">
        <v>326</v>
      </c>
      <c r="B4291" s="334" t="s">
        <v>1009</v>
      </c>
      <c r="C4291" s="435" t="s">
        <v>340</v>
      </c>
      <c r="D4291" s="333" t="s">
        <v>1010</v>
      </c>
      <c r="E4291" s="334">
        <v>201511</v>
      </c>
      <c r="F4291" s="335">
        <v>0.08</v>
      </c>
      <c r="G4291" s="333">
        <f t="shared" si="113"/>
        <v>5</v>
      </c>
      <c r="H4291" s="337">
        <v>1.1999999999999999E-3</v>
      </c>
      <c r="I4291" s="335">
        <f t="shared" si="114"/>
        <v>0</v>
      </c>
      <c r="J4291" s="335">
        <f t="shared" si="115"/>
        <v>0</v>
      </c>
    </row>
    <row r="4292" spans="1:10" ht="15">
      <c r="A4292" s="333" t="s">
        <v>326</v>
      </c>
      <c r="B4292" s="334" t="s">
        <v>1009</v>
      </c>
      <c r="C4292" s="435" t="s">
        <v>340</v>
      </c>
      <c r="D4292" s="333" t="s">
        <v>1010</v>
      </c>
      <c r="E4292" s="334">
        <v>201511</v>
      </c>
      <c r="F4292" s="335">
        <v>-0.01</v>
      </c>
      <c r="G4292" s="333">
        <f t="shared" si="113"/>
        <v>5</v>
      </c>
      <c r="H4292" s="337">
        <v>1.1999999999999999E-3</v>
      </c>
      <c r="I4292" s="335">
        <f t="shared" si="114"/>
        <v>0</v>
      </c>
      <c r="J4292" s="335">
        <f t="shared" si="115"/>
        <v>0</v>
      </c>
    </row>
    <row r="4293" spans="1:10" ht="15">
      <c r="A4293" s="333" t="s">
        <v>319</v>
      </c>
      <c r="B4293" s="334" t="s">
        <v>1009</v>
      </c>
      <c r="C4293" s="435" t="s">
        <v>340</v>
      </c>
      <c r="D4293" s="333" t="s">
        <v>1010</v>
      </c>
      <c r="E4293" s="334">
        <v>201511</v>
      </c>
      <c r="F4293" s="335">
        <v>0.01</v>
      </c>
      <c r="G4293" s="333">
        <f t="shared" si="113"/>
        <v>5</v>
      </c>
      <c r="H4293" s="337">
        <v>1.3083000000000001E-3</v>
      </c>
      <c r="I4293" s="335">
        <f t="shared" si="114"/>
        <v>0</v>
      </c>
      <c r="J4293" s="335">
        <f t="shared" si="115"/>
        <v>0</v>
      </c>
    </row>
    <row r="4294" spans="1:10" ht="15">
      <c r="A4294" s="333" t="s">
        <v>326</v>
      </c>
      <c r="B4294" s="334" t="s">
        <v>1009</v>
      </c>
      <c r="C4294" s="435" t="s">
        <v>340</v>
      </c>
      <c r="D4294" s="333" t="s">
        <v>1010</v>
      </c>
      <c r="E4294" s="334">
        <v>201512</v>
      </c>
      <c r="F4294" s="335">
        <v>-49447.88</v>
      </c>
      <c r="G4294" s="333">
        <f t="shared" si="113"/>
        <v>4</v>
      </c>
      <c r="H4294" s="337">
        <v>1.1999999999999999E-3</v>
      </c>
      <c r="I4294" s="335">
        <f t="shared" si="114"/>
        <v>-237.35</v>
      </c>
      <c r="J4294" s="335">
        <f t="shared" si="115"/>
        <v>-712.05</v>
      </c>
    </row>
    <row r="4295" spans="1:10" ht="15">
      <c r="A4295" s="333" t="s">
        <v>319</v>
      </c>
      <c r="B4295" s="334" t="s">
        <v>1009</v>
      </c>
      <c r="C4295" s="435" t="s">
        <v>340</v>
      </c>
      <c r="D4295" s="333" t="s">
        <v>1010</v>
      </c>
      <c r="E4295" s="334">
        <v>201512</v>
      </c>
      <c r="F4295" s="335">
        <v>3094.7</v>
      </c>
      <c r="G4295" s="333">
        <f t="shared" si="113"/>
        <v>4</v>
      </c>
      <c r="H4295" s="337">
        <v>1.3083000000000001E-3</v>
      </c>
      <c r="I4295" s="335">
        <f t="shared" si="114"/>
        <v>16.2</v>
      </c>
      <c r="J4295" s="335">
        <f t="shared" si="115"/>
        <v>48.59</v>
      </c>
    </row>
    <row r="4296" spans="1:10" ht="15">
      <c r="A4296" s="333" t="s">
        <v>319</v>
      </c>
      <c r="B4296" s="334" t="s">
        <v>1009</v>
      </c>
      <c r="C4296" s="435" t="s">
        <v>340</v>
      </c>
      <c r="D4296" s="333" t="s">
        <v>1010</v>
      </c>
      <c r="E4296" s="334">
        <v>201512</v>
      </c>
      <c r="F4296" s="335">
        <v>49312.87</v>
      </c>
      <c r="G4296" s="333">
        <f t="shared" si="113"/>
        <v>4</v>
      </c>
      <c r="H4296" s="337">
        <v>1.3083000000000001E-3</v>
      </c>
      <c r="I4296" s="335">
        <f t="shared" si="114"/>
        <v>258.06</v>
      </c>
      <c r="J4296" s="335">
        <f t="shared" si="115"/>
        <v>774.19</v>
      </c>
    </row>
    <row r="4297" spans="1:10">
      <c r="A4297" s="333" t="s">
        <v>319</v>
      </c>
      <c r="B4297" s="334" t="s">
        <v>756</v>
      </c>
      <c r="C4297" s="434" t="s">
        <v>340</v>
      </c>
      <c r="D4297" s="333" t="s">
        <v>757</v>
      </c>
      <c r="E4297" s="334">
        <v>201509</v>
      </c>
      <c r="F4297" s="335">
        <v>-1086.17</v>
      </c>
      <c r="G4297" s="333">
        <f t="shared" ref="G4297:G4360" si="116">VLOOKUP(E4297,$N$6:$O$35,2,FALSE)</f>
        <v>7</v>
      </c>
      <c r="H4297" s="337">
        <v>1.3083000000000001E-3</v>
      </c>
      <c r="I4297" s="335">
        <f t="shared" ref="I4297:I4360" si="117">ROUND(F4297*G4297*H4297,2)</f>
        <v>-9.9499999999999993</v>
      </c>
      <c r="J4297" s="335">
        <f t="shared" ref="J4297:J4360" si="118">ROUND(F4297*H4297*12,2)</f>
        <v>-17.05</v>
      </c>
    </row>
    <row r="4298" spans="1:10">
      <c r="A4298" s="333" t="s">
        <v>319</v>
      </c>
      <c r="B4298" s="334" t="s">
        <v>756</v>
      </c>
      <c r="C4298" s="434" t="s">
        <v>340</v>
      </c>
      <c r="D4298" s="333" t="s">
        <v>757</v>
      </c>
      <c r="E4298" s="334">
        <v>201509</v>
      </c>
      <c r="F4298" s="335">
        <v>-55.800000000000004</v>
      </c>
      <c r="G4298" s="333">
        <f t="shared" si="116"/>
        <v>7</v>
      </c>
      <c r="H4298" s="337">
        <v>1.3083000000000001E-3</v>
      </c>
      <c r="I4298" s="335">
        <f t="shared" si="117"/>
        <v>-0.51</v>
      </c>
      <c r="J4298" s="335">
        <f t="shared" si="118"/>
        <v>-0.88</v>
      </c>
    </row>
    <row r="4299" spans="1:10">
      <c r="A4299" s="333" t="s">
        <v>319</v>
      </c>
      <c r="B4299" s="334" t="s">
        <v>584</v>
      </c>
      <c r="C4299" s="434" t="s">
        <v>340</v>
      </c>
      <c r="D4299" s="333" t="s">
        <v>585</v>
      </c>
      <c r="E4299" s="334">
        <v>201509</v>
      </c>
      <c r="F4299" s="335">
        <v>0.43</v>
      </c>
      <c r="G4299" s="333">
        <f t="shared" si="116"/>
        <v>7</v>
      </c>
      <c r="H4299" s="337">
        <v>1.3083000000000001E-3</v>
      </c>
      <c r="I4299" s="335">
        <f t="shared" si="117"/>
        <v>0</v>
      </c>
      <c r="J4299" s="335">
        <f t="shared" si="118"/>
        <v>0.01</v>
      </c>
    </row>
    <row r="4300" spans="1:10">
      <c r="A4300" s="333" t="s">
        <v>326</v>
      </c>
      <c r="B4300" s="334" t="s">
        <v>788</v>
      </c>
      <c r="C4300" s="434" t="s">
        <v>340</v>
      </c>
      <c r="D4300" s="333" t="s">
        <v>1220</v>
      </c>
      <c r="E4300" s="334">
        <v>201509</v>
      </c>
      <c r="F4300" s="335">
        <v>2957.38</v>
      </c>
      <c r="G4300" s="333">
        <f t="shared" si="116"/>
        <v>7</v>
      </c>
      <c r="H4300" s="337">
        <v>1.1999999999999999E-3</v>
      </c>
      <c r="I4300" s="335">
        <f t="shared" si="117"/>
        <v>24.84</v>
      </c>
      <c r="J4300" s="335">
        <f t="shared" si="118"/>
        <v>42.59</v>
      </c>
    </row>
    <row r="4301" spans="1:10">
      <c r="A4301" s="333" t="s">
        <v>319</v>
      </c>
      <c r="B4301" s="334" t="s">
        <v>788</v>
      </c>
      <c r="C4301" s="434" t="s">
        <v>340</v>
      </c>
      <c r="D4301" s="333" t="s">
        <v>1220</v>
      </c>
      <c r="E4301" s="334">
        <v>201509</v>
      </c>
      <c r="F4301" s="335">
        <v>4180.6400000000003</v>
      </c>
      <c r="G4301" s="333">
        <f t="shared" si="116"/>
        <v>7</v>
      </c>
      <c r="H4301" s="337">
        <v>1.3083000000000001E-3</v>
      </c>
      <c r="I4301" s="335">
        <f t="shared" si="117"/>
        <v>38.29</v>
      </c>
      <c r="J4301" s="335">
        <f t="shared" si="118"/>
        <v>65.63</v>
      </c>
    </row>
    <row r="4302" spans="1:10">
      <c r="A4302" s="333" t="s">
        <v>319</v>
      </c>
      <c r="B4302" s="334" t="s">
        <v>788</v>
      </c>
      <c r="C4302" s="434" t="s">
        <v>340</v>
      </c>
      <c r="D4302" s="333" t="s">
        <v>1220</v>
      </c>
      <c r="E4302" s="334">
        <v>201509</v>
      </c>
      <c r="F4302" s="335">
        <v>311.13</v>
      </c>
      <c r="G4302" s="333">
        <f t="shared" si="116"/>
        <v>7</v>
      </c>
      <c r="H4302" s="337">
        <v>1.3083000000000001E-3</v>
      </c>
      <c r="I4302" s="335">
        <f t="shared" si="117"/>
        <v>2.85</v>
      </c>
      <c r="J4302" s="335">
        <f t="shared" si="118"/>
        <v>4.88</v>
      </c>
    </row>
    <row r="4303" spans="1:10" ht="15">
      <c r="A4303" s="333" t="s">
        <v>326</v>
      </c>
      <c r="B4303" s="334" t="s">
        <v>788</v>
      </c>
      <c r="C4303" s="435" t="s">
        <v>340</v>
      </c>
      <c r="D4303" s="333" t="s">
        <v>789</v>
      </c>
      <c r="E4303" s="334">
        <v>201510</v>
      </c>
      <c r="F4303" s="335">
        <v>-40.99</v>
      </c>
      <c r="G4303" s="333">
        <f t="shared" si="116"/>
        <v>6</v>
      </c>
      <c r="H4303" s="337">
        <v>1.1999999999999999E-3</v>
      </c>
      <c r="I4303" s="335">
        <f t="shared" si="117"/>
        <v>-0.3</v>
      </c>
      <c r="J4303" s="335">
        <f t="shared" si="118"/>
        <v>-0.59</v>
      </c>
    </row>
    <row r="4304" spans="1:10" ht="15">
      <c r="A4304" s="333" t="s">
        <v>319</v>
      </c>
      <c r="B4304" s="334" t="s">
        <v>788</v>
      </c>
      <c r="C4304" s="435" t="s">
        <v>340</v>
      </c>
      <c r="D4304" s="333" t="s">
        <v>789</v>
      </c>
      <c r="E4304" s="334">
        <v>201510</v>
      </c>
      <c r="F4304" s="335">
        <v>-132.44</v>
      </c>
      <c r="G4304" s="333">
        <f t="shared" si="116"/>
        <v>6</v>
      </c>
      <c r="H4304" s="337">
        <v>1.3083000000000001E-3</v>
      </c>
      <c r="I4304" s="335">
        <f t="shared" si="117"/>
        <v>-1.04</v>
      </c>
      <c r="J4304" s="335">
        <f t="shared" si="118"/>
        <v>-2.08</v>
      </c>
    </row>
    <row r="4305" spans="1:10" ht="15">
      <c r="A4305" s="333" t="s">
        <v>319</v>
      </c>
      <c r="B4305" s="334" t="s">
        <v>788</v>
      </c>
      <c r="C4305" s="435" t="s">
        <v>340</v>
      </c>
      <c r="D4305" s="333" t="s">
        <v>789</v>
      </c>
      <c r="E4305" s="334">
        <v>201510</v>
      </c>
      <c r="F4305" s="335">
        <v>-2.2799999999999998</v>
      </c>
      <c r="G4305" s="333">
        <f t="shared" si="116"/>
        <v>6</v>
      </c>
      <c r="H4305" s="337">
        <v>1.3083000000000001E-3</v>
      </c>
      <c r="I4305" s="335">
        <f t="shared" si="117"/>
        <v>-0.02</v>
      </c>
      <c r="J4305" s="335">
        <f t="shared" si="118"/>
        <v>-0.04</v>
      </c>
    </row>
    <row r="4306" spans="1:10">
      <c r="A4306" s="333" t="s">
        <v>326</v>
      </c>
      <c r="B4306" s="334" t="s">
        <v>764</v>
      </c>
      <c r="C4306" s="434" t="s">
        <v>340</v>
      </c>
      <c r="D4306" s="333" t="s">
        <v>765</v>
      </c>
      <c r="E4306" s="334">
        <v>201509</v>
      </c>
      <c r="F4306" s="335">
        <v>-749.99</v>
      </c>
      <c r="G4306" s="333">
        <f t="shared" si="116"/>
        <v>7</v>
      </c>
      <c r="H4306" s="337">
        <v>1.1999999999999999E-3</v>
      </c>
      <c r="I4306" s="335">
        <f t="shared" si="117"/>
        <v>-6.3</v>
      </c>
      <c r="J4306" s="335">
        <f t="shared" si="118"/>
        <v>-10.8</v>
      </c>
    </row>
    <row r="4307" spans="1:10">
      <c r="A4307" s="333" t="s">
        <v>326</v>
      </c>
      <c r="B4307" s="334" t="s">
        <v>764</v>
      </c>
      <c r="C4307" s="434" t="s">
        <v>340</v>
      </c>
      <c r="D4307" s="333" t="s">
        <v>765</v>
      </c>
      <c r="E4307" s="334">
        <v>201509</v>
      </c>
      <c r="F4307" s="335">
        <v>-20.63</v>
      </c>
      <c r="G4307" s="333">
        <f t="shared" si="116"/>
        <v>7</v>
      </c>
      <c r="H4307" s="337">
        <v>1.1999999999999999E-3</v>
      </c>
      <c r="I4307" s="335">
        <f t="shared" si="117"/>
        <v>-0.17</v>
      </c>
      <c r="J4307" s="335">
        <f t="shared" si="118"/>
        <v>-0.3</v>
      </c>
    </row>
    <row r="4308" spans="1:10">
      <c r="A4308" s="397" t="s">
        <v>319</v>
      </c>
      <c r="B4308" s="381" t="s">
        <v>800</v>
      </c>
      <c r="C4308" s="451" t="s">
        <v>340</v>
      </c>
      <c r="D4308" s="397" t="s">
        <v>1221</v>
      </c>
      <c r="E4308" s="381">
        <v>201509</v>
      </c>
      <c r="F4308" s="398">
        <v>2816.68</v>
      </c>
      <c r="G4308" s="333">
        <f t="shared" si="116"/>
        <v>7</v>
      </c>
      <c r="H4308" s="399">
        <v>1.3083000000000001E-3</v>
      </c>
      <c r="I4308" s="335">
        <f t="shared" si="117"/>
        <v>25.8</v>
      </c>
      <c r="J4308" s="335">
        <f t="shared" si="118"/>
        <v>44.22</v>
      </c>
    </row>
    <row r="4309" spans="1:10" ht="15">
      <c r="A4309" s="397" t="s">
        <v>319</v>
      </c>
      <c r="B4309" s="381" t="s">
        <v>800</v>
      </c>
      <c r="C4309" s="450" t="s">
        <v>340</v>
      </c>
      <c r="D4309" s="397" t="s">
        <v>801</v>
      </c>
      <c r="E4309" s="381">
        <v>201510</v>
      </c>
      <c r="F4309" s="398">
        <v>9.43</v>
      </c>
      <c r="G4309" s="333">
        <f t="shared" si="116"/>
        <v>6</v>
      </c>
      <c r="H4309" s="399">
        <v>1.3083000000000001E-3</v>
      </c>
      <c r="I4309" s="335">
        <f t="shared" si="117"/>
        <v>7.0000000000000007E-2</v>
      </c>
      <c r="J4309" s="335">
        <f t="shared" si="118"/>
        <v>0.15</v>
      </c>
    </row>
    <row r="4310" spans="1:10">
      <c r="A4310" s="333" t="s">
        <v>326</v>
      </c>
      <c r="B4310" s="334" t="s">
        <v>758</v>
      </c>
      <c r="C4310" s="434" t="s">
        <v>340</v>
      </c>
      <c r="D4310" s="333" t="s">
        <v>759</v>
      </c>
      <c r="E4310" s="334">
        <v>201509</v>
      </c>
      <c r="F4310" s="335">
        <v>-1482.1100000000001</v>
      </c>
      <c r="G4310" s="333">
        <f t="shared" si="116"/>
        <v>7</v>
      </c>
      <c r="H4310" s="337">
        <v>1.1999999999999999E-3</v>
      </c>
      <c r="I4310" s="335">
        <f t="shared" si="117"/>
        <v>-12.45</v>
      </c>
      <c r="J4310" s="335">
        <f t="shared" si="118"/>
        <v>-21.34</v>
      </c>
    </row>
    <row r="4311" spans="1:10">
      <c r="A4311" s="333" t="s">
        <v>326</v>
      </c>
      <c r="B4311" s="334" t="s">
        <v>758</v>
      </c>
      <c r="C4311" s="434" t="s">
        <v>340</v>
      </c>
      <c r="D4311" s="333" t="s">
        <v>759</v>
      </c>
      <c r="E4311" s="334">
        <v>201509</v>
      </c>
      <c r="F4311" s="335">
        <v>-83.66</v>
      </c>
      <c r="G4311" s="333">
        <f t="shared" si="116"/>
        <v>7</v>
      </c>
      <c r="H4311" s="337">
        <v>1.1999999999999999E-3</v>
      </c>
      <c r="I4311" s="335">
        <f t="shared" si="117"/>
        <v>-0.7</v>
      </c>
      <c r="J4311" s="335">
        <f t="shared" si="118"/>
        <v>-1.2</v>
      </c>
    </row>
    <row r="4312" spans="1:10">
      <c r="A4312" s="333" t="s">
        <v>319</v>
      </c>
      <c r="B4312" s="334" t="s">
        <v>758</v>
      </c>
      <c r="C4312" s="434" t="s">
        <v>340</v>
      </c>
      <c r="D4312" s="333" t="s">
        <v>759</v>
      </c>
      <c r="E4312" s="334">
        <v>201509</v>
      </c>
      <c r="F4312" s="335">
        <v>-4644.8100000000004</v>
      </c>
      <c r="G4312" s="333">
        <f t="shared" si="116"/>
        <v>7</v>
      </c>
      <c r="H4312" s="337">
        <v>1.3083000000000001E-3</v>
      </c>
      <c r="I4312" s="335">
        <f t="shared" si="117"/>
        <v>-42.54</v>
      </c>
      <c r="J4312" s="335">
        <f t="shared" si="118"/>
        <v>-72.92</v>
      </c>
    </row>
    <row r="4313" spans="1:10">
      <c r="A4313" s="333" t="s">
        <v>319</v>
      </c>
      <c r="B4313" s="334" t="s">
        <v>758</v>
      </c>
      <c r="C4313" s="434" t="s">
        <v>340</v>
      </c>
      <c r="D4313" s="333" t="s">
        <v>759</v>
      </c>
      <c r="E4313" s="334">
        <v>201509</v>
      </c>
      <c r="F4313" s="335">
        <v>-174.45000000000002</v>
      </c>
      <c r="G4313" s="333">
        <f t="shared" si="116"/>
        <v>7</v>
      </c>
      <c r="H4313" s="337">
        <v>1.3083000000000001E-3</v>
      </c>
      <c r="I4313" s="335">
        <f t="shared" si="117"/>
        <v>-1.6</v>
      </c>
      <c r="J4313" s="335">
        <f t="shared" si="118"/>
        <v>-2.74</v>
      </c>
    </row>
    <row r="4314" spans="1:10">
      <c r="A4314" s="333" t="s">
        <v>326</v>
      </c>
      <c r="B4314" s="334" t="s">
        <v>1011</v>
      </c>
      <c r="C4314" s="434" t="s">
        <v>340</v>
      </c>
      <c r="D4314" s="333" t="s">
        <v>1012</v>
      </c>
      <c r="E4314" s="334">
        <v>201509</v>
      </c>
      <c r="F4314" s="335">
        <v>-376.85</v>
      </c>
      <c r="G4314" s="333">
        <f t="shared" si="116"/>
        <v>7</v>
      </c>
      <c r="H4314" s="382">
        <v>1.1999999999999999E-3</v>
      </c>
      <c r="I4314" s="335">
        <f t="shared" si="117"/>
        <v>-3.17</v>
      </c>
      <c r="J4314" s="335">
        <f t="shared" si="118"/>
        <v>-5.43</v>
      </c>
    </row>
    <row r="4315" spans="1:10">
      <c r="A4315" s="333" t="s">
        <v>319</v>
      </c>
      <c r="B4315" s="334" t="s">
        <v>1011</v>
      </c>
      <c r="C4315" s="434" t="s">
        <v>340</v>
      </c>
      <c r="D4315" s="333" t="s">
        <v>1012</v>
      </c>
      <c r="E4315" s="334">
        <v>201509</v>
      </c>
      <c r="F4315" s="335">
        <v>-2601.92</v>
      </c>
      <c r="G4315" s="333">
        <f t="shared" si="116"/>
        <v>7</v>
      </c>
      <c r="H4315" s="382">
        <v>1.3083000000000001E-3</v>
      </c>
      <c r="I4315" s="335">
        <f t="shared" si="117"/>
        <v>-23.83</v>
      </c>
      <c r="J4315" s="335">
        <f t="shared" si="118"/>
        <v>-40.85</v>
      </c>
    </row>
    <row r="4316" spans="1:10" ht="15">
      <c r="A4316" s="333" t="s">
        <v>326</v>
      </c>
      <c r="B4316" s="334" t="s">
        <v>1011</v>
      </c>
      <c r="C4316" s="435" t="s">
        <v>340</v>
      </c>
      <c r="D4316" s="333" t="s">
        <v>1012</v>
      </c>
      <c r="E4316" s="334">
        <v>201511</v>
      </c>
      <c r="F4316" s="335">
        <v>191.3</v>
      </c>
      <c r="G4316" s="333">
        <f t="shared" si="116"/>
        <v>5</v>
      </c>
      <c r="H4316" s="382">
        <v>1.1999999999999999E-3</v>
      </c>
      <c r="I4316" s="335">
        <f t="shared" si="117"/>
        <v>1.1499999999999999</v>
      </c>
      <c r="J4316" s="335">
        <f t="shared" si="118"/>
        <v>2.75</v>
      </c>
    </row>
    <row r="4317" spans="1:10" ht="15">
      <c r="A4317" s="333" t="s">
        <v>319</v>
      </c>
      <c r="B4317" s="334" t="s">
        <v>1011</v>
      </c>
      <c r="C4317" s="435" t="s">
        <v>340</v>
      </c>
      <c r="D4317" s="333" t="s">
        <v>1012</v>
      </c>
      <c r="E4317" s="334">
        <v>201511</v>
      </c>
      <c r="F4317" s="335">
        <v>-191.3</v>
      </c>
      <c r="G4317" s="333">
        <f t="shared" si="116"/>
        <v>5</v>
      </c>
      <c r="H4317" s="382">
        <v>1.3083000000000001E-3</v>
      </c>
      <c r="I4317" s="335">
        <f t="shared" si="117"/>
        <v>-1.25</v>
      </c>
      <c r="J4317" s="335">
        <f t="shared" si="118"/>
        <v>-3</v>
      </c>
    </row>
    <row r="4318" spans="1:10">
      <c r="A4318" s="333" t="s">
        <v>319</v>
      </c>
      <c r="B4318" s="334" t="s">
        <v>722</v>
      </c>
      <c r="C4318" s="434" t="s">
        <v>469</v>
      </c>
      <c r="D4318" s="333" t="s">
        <v>723</v>
      </c>
      <c r="E4318" s="334">
        <v>201509</v>
      </c>
      <c r="F4318" s="335">
        <v>-216.1</v>
      </c>
      <c r="G4318" s="333">
        <f t="shared" si="116"/>
        <v>7</v>
      </c>
      <c r="H4318" s="382">
        <v>1.3083000000000001E-3</v>
      </c>
      <c r="I4318" s="335">
        <f t="shared" si="117"/>
        <v>-1.98</v>
      </c>
      <c r="J4318" s="335">
        <f t="shared" si="118"/>
        <v>-3.39</v>
      </c>
    </row>
    <row r="4319" spans="1:10">
      <c r="A4319" s="333" t="s">
        <v>319</v>
      </c>
      <c r="B4319" s="334" t="s">
        <v>722</v>
      </c>
      <c r="C4319" s="434" t="s">
        <v>469</v>
      </c>
      <c r="D4319" s="333" t="s">
        <v>723</v>
      </c>
      <c r="E4319" s="334">
        <v>201509</v>
      </c>
      <c r="F4319" s="335">
        <v>-11.86</v>
      </c>
      <c r="G4319" s="333">
        <f t="shared" si="116"/>
        <v>7</v>
      </c>
      <c r="H4319" s="382">
        <v>1.3083000000000001E-3</v>
      </c>
      <c r="I4319" s="335">
        <f t="shared" si="117"/>
        <v>-0.11</v>
      </c>
      <c r="J4319" s="335">
        <f t="shared" si="118"/>
        <v>-0.19</v>
      </c>
    </row>
    <row r="4320" spans="1:10">
      <c r="A4320" s="333" t="s">
        <v>319</v>
      </c>
      <c r="B4320" s="334" t="s">
        <v>766</v>
      </c>
      <c r="C4320" s="434" t="s">
        <v>469</v>
      </c>
      <c r="D4320" s="333" t="s">
        <v>767</v>
      </c>
      <c r="E4320" s="334">
        <v>201509</v>
      </c>
      <c r="F4320" s="335">
        <v>-530.45000000000005</v>
      </c>
      <c r="G4320" s="333">
        <f t="shared" si="116"/>
        <v>7</v>
      </c>
      <c r="H4320" s="382">
        <v>1.3083000000000001E-3</v>
      </c>
      <c r="I4320" s="335">
        <f t="shared" si="117"/>
        <v>-4.8600000000000003</v>
      </c>
      <c r="J4320" s="335">
        <f t="shared" si="118"/>
        <v>-8.33</v>
      </c>
    </row>
    <row r="4321" spans="1:10">
      <c r="A4321" s="333" t="s">
        <v>319</v>
      </c>
      <c r="B4321" s="334" t="s">
        <v>766</v>
      </c>
      <c r="C4321" s="434" t="s">
        <v>469</v>
      </c>
      <c r="D4321" s="333" t="s">
        <v>767</v>
      </c>
      <c r="E4321" s="334">
        <v>201509</v>
      </c>
      <c r="F4321" s="335">
        <v>-39.25</v>
      </c>
      <c r="G4321" s="333">
        <f t="shared" si="116"/>
        <v>7</v>
      </c>
      <c r="H4321" s="382">
        <v>1.3083000000000001E-3</v>
      </c>
      <c r="I4321" s="335">
        <f t="shared" si="117"/>
        <v>-0.36</v>
      </c>
      <c r="J4321" s="335">
        <f t="shared" si="118"/>
        <v>-0.62</v>
      </c>
    </row>
    <row r="4322" spans="1:10">
      <c r="A4322" s="333" t="s">
        <v>319</v>
      </c>
      <c r="B4322" s="334" t="s">
        <v>760</v>
      </c>
      <c r="C4322" s="434" t="s">
        <v>469</v>
      </c>
      <c r="D4322" s="333" t="s">
        <v>1195</v>
      </c>
      <c r="E4322" s="334">
        <v>201509</v>
      </c>
      <c r="F4322" s="335">
        <v>-1693.22</v>
      </c>
      <c r="G4322" s="333">
        <f t="shared" si="116"/>
        <v>7</v>
      </c>
      <c r="H4322" s="382">
        <v>1.3083000000000001E-3</v>
      </c>
      <c r="I4322" s="335">
        <f t="shared" si="117"/>
        <v>-15.51</v>
      </c>
      <c r="J4322" s="335">
        <f t="shared" si="118"/>
        <v>-26.58</v>
      </c>
    </row>
    <row r="4323" spans="1:10">
      <c r="A4323" s="333" t="s">
        <v>319</v>
      </c>
      <c r="B4323" s="334" t="s">
        <v>760</v>
      </c>
      <c r="C4323" s="434" t="s">
        <v>469</v>
      </c>
      <c r="D4323" s="333" t="s">
        <v>1195</v>
      </c>
      <c r="E4323" s="334">
        <v>201509</v>
      </c>
      <c r="F4323" s="335">
        <v>-28.240000000000002</v>
      </c>
      <c r="G4323" s="333">
        <f t="shared" si="116"/>
        <v>7</v>
      </c>
      <c r="H4323" s="382">
        <v>1.3083000000000001E-3</v>
      </c>
      <c r="I4323" s="335">
        <f t="shared" si="117"/>
        <v>-0.26</v>
      </c>
      <c r="J4323" s="335">
        <f t="shared" si="118"/>
        <v>-0.44</v>
      </c>
    </row>
    <row r="4324" spans="1:10">
      <c r="A4324" s="333" t="s">
        <v>326</v>
      </c>
      <c r="B4324" s="334" t="s">
        <v>727</v>
      </c>
      <c r="C4324" s="434" t="s">
        <v>340</v>
      </c>
      <c r="D4324" s="333" t="s">
        <v>728</v>
      </c>
      <c r="E4324" s="334">
        <v>201509</v>
      </c>
      <c r="F4324" s="335">
        <v>-2867.77</v>
      </c>
      <c r="G4324" s="333">
        <f t="shared" si="116"/>
        <v>7</v>
      </c>
      <c r="H4324" s="382">
        <v>1.1999999999999999E-3</v>
      </c>
      <c r="I4324" s="335">
        <f t="shared" si="117"/>
        <v>-24.09</v>
      </c>
      <c r="J4324" s="335">
        <f t="shared" si="118"/>
        <v>-41.3</v>
      </c>
    </row>
    <row r="4325" spans="1:10">
      <c r="A4325" s="333" t="s">
        <v>319</v>
      </c>
      <c r="B4325" s="334" t="s">
        <v>727</v>
      </c>
      <c r="C4325" s="434" t="s">
        <v>340</v>
      </c>
      <c r="D4325" s="333" t="s">
        <v>728</v>
      </c>
      <c r="E4325" s="334">
        <v>201509</v>
      </c>
      <c r="F4325" s="335">
        <v>-130.71</v>
      </c>
      <c r="G4325" s="333">
        <f t="shared" si="116"/>
        <v>7</v>
      </c>
      <c r="H4325" s="382">
        <v>1.3083000000000001E-3</v>
      </c>
      <c r="I4325" s="335">
        <f t="shared" si="117"/>
        <v>-1.2</v>
      </c>
      <c r="J4325" s="335">
        <f t="shared" si="118"/>
        <v>-2.0499999999999998</v>
      </c>
    </row>
    <row r="4326" spans="1:10">
      <c r="A4326" s="333" t="s">
        <v>319</v>
      </c>
      <c r="B4326" s="334" t="s">
        <v>790</v>
      </c>
      <c r="C4326" s="434" t="s">
        <v>340</v>
      </c>
      <c r="D4326" s="333" t="s">
        <v>791</v>
      </c>
      <c r="E4326" s="334">
        <v>201509</v>
      </c>
      <c r="F4326" s="335">
        <v>-59.68</v>
      </c>
      <c r="G4326" s="333">
        <f t="shared" si="116"/>
        <v>7</v>
      </c>
      <c r="H4326" s="382">
        <v>1.3083000000000001E-3</v>
      </c>
      <c r="I4326" s="335">
        <f t="shared" si="117"/>
        <v>-0.55000000000000004</v>
      </c>
      <c r="J4326" s="335">
        <f t="shared" si="118"/>
        <v>-0.94</v>
      </c>
    </row>
    <row r="4327" spans="1:10" ht="15">
      <c r="A4327" s="333" t="s">
        <v>319</v>
      </c>
      <c r="B4327" s="334" t="s">
        <v>790</v>
      </c>
      <c r="C4327" s="435" t="s">
        <v>340</v>
      </c>
      <c r="D4327" s="333" t="s">
        <v>791</v>
      </c>
      <c r="E4327" s="334">
        <v>201510</v>
      </c>
      <c r="F4327" s="335">
        <v>-62.79</v>
      </c>
      <c r="G4327" s="333">
        <f t="shared" si="116"/>
        <v>6</v>
      </c>
      <c r="H4327" s="382">
        <v>1.3083000000000001E-3</v>
      </c>
      <c r="I4327" s="335">
        <f t="shared" si="117"/>
        <v>-0.49</v>
      </c>
      <c r="J4327" s="335">
        <f t="shared" si="118"/>
        <v>-0.99</v>
      </c>
    </row>
    <row r="4328" spans="1:10">
      <c r="A4328" s="333" t="s">
        <v>319</v>
      </c>
      <c r="B4328" s="334" t="s">
        <v>869</v>
      </c>
      <c r="C4328" s="434" t="s">
        <v>340</v>
      </c>
      <c r="D4328" s="333" t="s">
        <v>870</v>
      </c>
      <c r="E4328" s="334">
        <v>201509</v>
      </c>
      <c r="F4328" s="335">
        <v>-274.12</v>
      </c>
      <c r="G4328" s="333">
        <f t="shared" si="116"/>
        <v>7</v>
      </c>
      <c r="H4328" s="382">
        <v>1.3083000000000001E-3</v>
      </c>
      <c r="I4328" s="335">
        <f t="shared" si="117"/>
        <v>-2.5099999999999998</v>
      </c>
      <c r="J4328" s="335">
        <f t="shared" si="118"/>
        <v>-4.3</v>
      </c>
    </row>
    <row r="4329" spans="1:10">
      <c r="A4329" s="333" t="s">
        <v>319</v>
      </c>
      <c r="B4329" s="334" t="s">
        <v>869</v>
      </c>
      <c r="C4329" s="434" t="s">
        <v>340</v>
      </c>
      <c r="D4329" s="333" t="s">
        <v>870</v>
      </c>
      <c r="E4329" s="334">
        <v>201509</v>
      </c>
      <c r="F4329" s="335">
        <v>-21.05</v>
      </c>
      <c r="G4329" s="333">
        <f t="shared" si="116"/>
        <v>7</v>
      </c>
      <c r="H4329" s="382">
        <v>1.3083000000000001E-3</v>
      </c>
      <c r="I4329" s="335">
        <f t="shared" si="117"/>
        <v>-0.19</v>
      </c>
      <c r="J4329" s="335">
        <f t="shared" si="118"/>
        <v>-0.33</v>
      </c>
    </row>
    <row r="4330" spans="1:10" ht="15">
      <c r="A4330" s="333" t="s">
        <v>319</v>
      </c>
      <c r="B4330" s="334" t="s">
        <v>869</v>
      </c>
      <c r="C4330" s="435" t="s">
        <v>340</v>
      </c>
      <c r="D4330" s="333" t="s">
        <v>870</v>
      </c>
      <c r="E4330" s="334">
        <v>201510</v>
      </c>
      <c r="F4330" s="335">
        <v>-237.06</v>
      </c>
      <c r="G4330" s="333">
        <f t="shared" si="116"/>
        <v>6</v>
      </c>
      <c r="H4330" s="382">
        <v>1.3083000000000001E-3</v>
      </c>
      <c r="I4330" s="335">
        <f t="shared" si="117"/>
        <v>-1.86</v>
      </c>
      <c r="J4330" s="335">
        <f t="shared" si="118"/>
        <v>-3.72</v>
      </c>
    </row>
    <row r="4331" spans="1:10" ht="15">
      <c r="A4331" s="333" t="s">
        <v>319</v>
      </c>
      <c r="B4331" s="334" t="s">
        <v>869</v>
      </c>
      <c r="C4331" s="435" t="s">
        <v>340</v>
      </c>
      <c r="D4331" s="333" t="s">
        <v>870</v>
      </c>
      <c r="E4331" s="334">
        <v>201510</v>
      </c>
      <c r="F4331" s="335">
        <v>-18.93</v>
      </c>
      <c r="G4331" s="333">
        <f t="shared" si="116"/>
        <v>6</v>
      </c>
      <c r="H4331" s="382">
        <v>1.3083000000000001E-3</v>
      </c>
      <c r="I4331" s="335">
        <f t="shared" si="117"/>
        <v>-0.15</v>
      </c>
      <c r="J4331" s="335">
        <f t="shared" si="118"/>
        <v>-0.3</v>
      </c>
    </row>
    <row r="4332" spans="1:10">
      <c r="A4332" s="333" t="s">
        <v>319</v>
      </c>
      <c r="B4332" s="334" t="s">
        <v>1013</v>
      </c>
      <c r="C4332" s="434" t="s">
        <v>340</v>
      </c>
      <c r="D4332" s="333" t="s">
        <v>1222</v>
      </c>
      <c r="E4332" s="334">
        <v>201509</v>
      </c>
      <c r="F4332" s="335">
        <v>-5654.04</v>
      </c>
      <c r="G4332" s="333">
        <f t="shared" si="116"/>
        <v>7</v>
      </c>
      <c r="H4332" s="382">
        <v>1.3083000000000001E-3</v>
      </c>
      <c r="I4332" s="335">
        <f t="shared" si="117"/>
        <v>-51.78</v>
      </c>
      <c r="J4332" s="335">
        <f t="shared" si="118"/>
        <v>-88.77</v>
      </c>
    </row>
    <row r="4333" spans="1:10">
      <c r="A4333" s="333" t="s">
        <v>319</v>
      </c>
      <c r="B4333" s="334" t="s">
        <v>1013</v>
      </c>
      <c r="C4333" s="434" t="s">
        <v>340</v>
      </c>
      <c r="D4333" s="333" t="s">
        <v>1222</v>
      </c>
      <c r="E4333" s="334">
        <v>201509</v>
      </c>
      <c r="F4333" s="335">
        <v>-840.88</v>
      </c>
      <c r="G4333" s="333">
        <f t="shared" si="116"/>
        <v>7</v>
      </c>
      <c r="H4333" s="382">
        <v>1.3083000000000001E-3</v>
      </c>
      <c r="I4333" s="335">
        <f t="shared" si="117"/>
        <v>-7.7</v>
      </c>
      <c r="J4333" s="335">
        <f t="shared" si="118"/>
        <v>-13.2</v>
      </c>
    </row>
    <row r="4334" spans="1:10" ht="15">
      <c r="A4334" s="333" t="s">
        <v>319</v>
      </c>
      <c r="B4334" s="334" t="s">
        <v>1223</v>
      </c>
      <c r="C4334" s="435" t="s">
        <v>340</v>
      </c>
      <c r="D4334" s="333" t="s">
        <v>1224</v>
      </c>
      <c r="E4334" s="334">
        <v>201510</v>
      </c>
      <c r="F4334" s="335">
        <v>8598.23</v>
      </c>
      <c r="G4334" s="333">
        <f t="shared" si="116"/>
        <v>6</v>
      </c>
      <c r="H4334" s="382">
        <v>1.3083000000000001E-3</v>
      </c>
      <c r="I4334" s="335">
        <f t="shared" si="117"/>
        <v>67.489999999999995</v>
      </c>
      <c r="J4334" s="335">
        <f t="shared" si="118"/>
        <v>134.99</v>
      </c>
    </row>
    <row r="4335" spans="1:10" ht="15">
      <c r="A4335" s="333" t="s">
        <v>319</v>
      </c>
      <c r="B4335" s="334" t="s">
        <v>1223</v>
      </c>
      <c r="C4335" s="435" t="s">
        <v>340</v>
      </c>
      <c r="D4335" s="333" t="s">
        <v>1224</v>
      </c>
      <c r="E4335" s="334">
        <v>201510</v>
      </c>
      <c r="F4335" s="335">
        <v>248.91</v>
      </c>
      <c r="G4335" s="333">
        <f t="shared" si="116"/>
        <v>6</v>
      </c>
      <c r="H4335" s="382">
        <v>1.3083000000000001E-3</v>
      </c>
      <c r="I4335" s="335">
        <f t="shared" si="117"/>
        <v>1.95</v>
      </c>
      <c r="J4335" s="335">
        <f t="shared" si="118"/>
        <v>3.91</v>
      </c>
    </row>
    <row r="4336" spans="1:10" ht="15">
      <c r="A4336" s="333" t="s">
        <v>319</v>
      </c>
      <c r="B4336" s="334" t="s">
        <v>1223</v>
      </c>
      <c r="C4336" s="435" t="s">
        <v>340</v>
      </c>
      <c r="D4336" s="333" t="s">
        <v>1224</v>
      </c>
      <c r="E4336" s="334">
        <v>201511</v>
      </c>
      <c r="F4336" s="335">
        <v>479.91</v>
      </c>
      <c r="G4336" s="333">
        <f t="shared" si="116"/>
        <v>5</v>
      </c>
      <c r="H4336" s="382">
        <v>1.3083000000000001E-3</v>
      </c>
      <c r="I4336" s="335">
        <f t="shared" si="117"/>
        <v>3.14</v>
      </c>
      <c r="J4336" s="335">
        <f t="shared" si="118"/>
        <v>7.53</v>
      </c>
    </row>
    <row r="4337" spans="1:10" ht="15">
      <c r="A4337" s="333" t="s">
        <v>319</v>
      </c>
      <c r="B4337" s="334" t="s">
        <v>1223</v>
      </c>
      <c r="C4337" s="435" t="s">
        <v>340</v>
      </c>
      <c r="D4337" s="333" t="s">
        <v>1224</v>
      </c>
      <c r="E4337" s="334">
        <v>201511</v>
      </c>
      <c r="F4337" s="335">
        <v>13.9</v>
      </c>
      <c r="G4337" s="333">
        <f t="shared" si="116"/>
        <v>5</v>
      </c>
      <c r="H4337" s="382">
        <v>1.3083000000000001E-3</v>
      </c>
      <c r="I4337" s="335">
        <f t="shared" si="117"/>
        <v>0.09</v>
      </c>
      <c r="J4337" s="335">
        <f t="shared" si="118"/>
        <v>0.22</v>
      </c>
    </row>
    <row r="4338" spans="1:10" ht="15">
      <c r="A4338" s="333" t="s">
        <v>319</v>
      </c>
      <c r="B4338" s="334" t="s">
        <v>1223</v>
      </c>
      <c r="C4338" s="435" t="s">
        <v>340</v>
      </c>
      <c r="D4338" s="333" t="s">
        <v>1224</v>
      </c>
      <c r="E4338" s="334">
        <v>201512</v>
      </c>
      <c r="F4338" s="335">
        <v>2.98</v>
      </c>
      <c r="G4338" s="333">
        <f t="shared" si="116"/>
        <v>4</v>
      </c>
      <c r="H4338" s="382">
        <v>1.3083000000000001E-3</v>
      </c>
      <c r="I4338" s="335">
        <f t="shared" si="117"/>
        <v>0.02</v>
      </c>
      <c r="J4338" s="335">
        <f t="shared" si="118"/>
        <v>0.05</v>
      </c>
    </row>
    <row r="4339" spans="1:10" ht="15">
      <c r="A4339" s="333" t="s">
        <v>319</v>
      </c>
      <c r="B4339" s="334" t="s">
        <v>1223</v>
      </c>
      <c r="C4339" s="435" t="s">
        <v>340</v>
      </c>
      <c r="D4339" s="333" t="s">
        <v>1224</v>
      </c>
      <c r="E4339" s="334">
        <v>201512</v>
      </c>
      <c r="F4339" s="335">
        <v>102.76</v>
      </c>
      <c r="G4339" s="333">
        <f t="shared" si="116"/>
        <v>4</v>
      </c>
      <c r="H4339" s="382">
        <v>1.3083000000000001E-3</v>
      </c>
      <c r="I4339" s="335">
        <f t="shared" si="117"/>
        <v>0.54</v>
      </c>
      <c r="J4339" s="335">
        <f t="shared" si="118"/>
        <v>1.61</v>
      </c>
    </row>
    <row r="4340" spans="1:10">
      <c r="A4340" s="333" t="s">
        <v>326</v>
      </c>
      <c r="B4340" s="334" t="s">
        <v>1015</v>
      </c>
      <c r="C4340" s="434" t="s">
        <v>340</v>
      </c>
      <c r="D4340" s="333" t="s">
        <v>1016</v>
      </c>
      <c r="E4340" s="334">
        <v>201509</v>
      </c>
      <c r="F4340" s="335">
        <v>-2409.79</v>
      </c>
      <c r="G4340" s="333">
        <f t="shared" si="116"/>
        <v>7</v>
      </c>
      <c r="H4340" s="382">
        <v>1.1999999999999999E-3</v>
      </c>
      <c r="I4340" s="335">
        <f t="shared" si="117"/>
        <v>-20.239999999999998</v>
      </c>
      <c r="J4340" s="335">
        <f t="shared" si="118"/>
        <v>-34.700000000000003</v>
      </c>
    </row>
    <row r="4341" spans="1:10">
      <c r="A4341" s="333" t="s">
        <v>326</v>
      </c>
      <c r="B4341" s="334" t="s">
        <v>1015</v>
      </c>
      <c r="C4341" s="434" t="s">
        <v>340</v>
      </c>
      <c r="D4341" s="333" t="s">
        <v>1016</v>
      </c>
      <c r="E4341" s="334">
        <v>201509</v>
      </c>
      <c r="F4341" s="335">
        <v>-48.32</v>
      </c>
      <c r="G4341" s="333">
        <f t="shared" si="116"/>
        <v>7</v>
      </c>
      <c r="H4341" s="382">
        <v>1.1999999999999999E-3</v>
      </c>
      <c r="I4341" s="335">
        <f t="shared" si="117"/>
        <v>-0.41</v>
      </c>
      <c r="J4341" s="335">
        <f t="shared" si="118"/>
        <v>-0.7</v>
      </c>
    </row>
    <row r="4342" spans="1:10" ht="15">
      <c r="A4342" s="333" t="s">
        <v>326</v>
      </c>
      <c r="B4342" s="334" t="s">
        <v>1015</v>
      </c>
      <c r="C4342" s="435" t="s">
        <v>340</v>
      </c>
      <c r="D4342" s="333" t="s">
        <v>1016</v>
      </c>
      <c r="E4342" s="334">
        <v>201510</v>
      </c>
      <c r="F4342" s="335">
        <v>-20775.07</v>
      </c>
      <c r="G4342" s="333">
        <f t="shared" si="116"/>
        <v>6</v>
      </c>
      <c r="H4342" s="382">
        <v>1.1999999999999999E-3</v>
      </c>
      <c r="I4342" s="335">
        <f t="shared" si="117"/>
        <v>-149.58000000000001</v>
      </c>
      <c r="J4342" s="335">
        <f t="shared" si="118"/>
        <v>-299.16000000000003</v>
      </c>
    </row>
    <row r="4343" spans="1:10" ht="15">
      <c r="A4343" s="333" t="s">
        <v>326</v>
      </c>
      <c r="B4343" s="334" t="s">
        <v>1015</v>
      </c>
      <c r="C4343" s="435" t="s">
        <v>340</v>
      </c>
      <c r="D4343" s="333" t="s">
        <v>1016</v>
      </c>
      <c r="E4343" s="334">
        <v>201510</v>
      </c>
      <c r="F4343" s="335">
        <v>-416.57</v>
      </c>
      <c r="G4343" s="333">
        <f t="shared" si="116"/>
        <v>6</v>
      </c>
      <c r="H4343" s="382">
        <v>1.1999999999999999E-3</v>
      </c>
      <c r="I4343" s="335">
        <f t="shared" si="117"/>
        <v>-3</v>
      </c>
      <c r="J4343" s="335">
        <f t="shared" si="118"/>
        <v>-6</v>
      </c>
    </row>
    <row r="4344" spans="1:10">
      <c r="A4344" s="333" t="s">
        <v>326</v>
      </c>
      <c r="B4344" s="334" t="s">
        <v>724</v>
      </c>
      <c r="C4344" s="434" t="s">
        <v>340</v>
      </c>
      <c r="D4344" s="333" t="s">
        <v>1196</v>
      </c>
      <c r="E4344" s="334">
        <v>201509</v>
      </c>
      <c r="F4344" s="335">
        <v>-950.63</v>
      </c>
      <c r="G4344" s="333">
        <f t="shared" si="116"/>
        <v>7</v>
      </c>
      <c r="H4344" s="382">
        <v>1.1999999999999999E-3</v>
      </c>
      <c r="I4344" s="335">
        <f t="shared" si="117"/>
        <v>-7.99</v>
      </c>
      <c r="J4344" s="335">
        <f t="shared" si="118"/>
        <v>-13.69</v>
      </c>
    </row>
    <row r="4345" spans="1:10">
      <c r="A4345" s="333" t="s">
        <v>319</v>
      </c>
      <c r="B4345" s="334" t="s">
        <v>581</v>
      </c>
      <c r="C4345" s="434" t="s">
        <v>340</v>
      </c>
      <c r="D4345" s="333" t="s">
        <v>1197</v>
      </c>
      <c r="E4345" s="334">
        <v>201509</v>
      </c>
      <c r="F4345" s="335">
        <v>0.6</v>
      </c>
      <c r="G4345" s="333">
        <f t="shared" si="116"/>
        <v>7</v>
      </c>
      <c r="H4345" s="382">
        <v>1.3083000000000001E-3</v>
      </c>
      <c r="I4345" s="335">
        <f t="shared" si="117"/>
        <v>0.01</v>
      </c>
      <c r="J4345" s="335">
        <f t="shared" si="118"/>
        <v>0.01</v>
      </c>
    </row>
    <row r="4346" spans="1:10">
      <c r="A4346" s="333" t="s">
        <v>319</v>
      </c>
      <c r="B4346" s="334" t="s">
        <v>768</v>
      </c>
      <c r="C4346" s="434" t="s">
        <v>469</v>
      </c>
      <c r="D4346" s="333" t="s">
        <v>1225</v>
      </c>
      <c r="E4346" s="334">
        <v>201509</v>
      </c>
      <c r="F4346" s="335">
        <v>-320.49</v>
      </c>
      <c r="G4346" s="333">
        <f t="shared" si="116"/>
        <v>7</v>
      </c>
      <c r="H4346" s="382">
        <v>1.3083000000000001E-3</v>
      </c>
      <c r="I4346" s="335">
        <f t="shared" si="117"/>
        <v>-2.94</v>
      </c>
      <c r="J4346" s="335">
        <f t="shared" si="118"/>
        <v>-5.03</v>
      </c>
    </row>
    <row r="4347" spans="1:10">
      <c r="A4347" s="333" t="s">
        <v>319</v>
      </c>
      <c r="B4347" s="334" t="s">
        <v>768</v>
      </c>
      <c r="C4347" s="434" t="s">
        <v>469</v>
      </c>
      <c r="D4347" s="333" t="s">
        <v>1225</v>
      </c>
      <c r="E4347" s="334">
        <v>201509</v>
      </c>
      <c r="F4347" s="335">
        <v>-12.89</v>
      </c>
      <c r="G4347" s="333">
        <f t="shared" si="116"/>
        <v>7</v>
      </c>
      <c r="H4347" s="382">
        <v>1.3083000000000001E-3</v>
      </c>
      <c r="I4347" s="335">
        <f t="shared" si="117"/>
        <v>-0.12</v>
      </c>
      <c r="J4347" s="335">
        <f t="shared" si="118"/>
        <v>-0.2</v>
      </c>
    </row>
    <row r="4348" spans="1:10">
      <c r="A4348" s="333" t="s">
        <v>319</v>
      </c>
      <c r="B4348" s="334" t="s">
        <v>762</v>
      </c>
      <c r="C4348" s="434" t="s">
        <v>340</v>
      </c>
      <c r="D4348" s="333" t="s">
        <v>763</v>
      </c>
      <c r="E4348" s="334">
        <v>201509</v>
      </c>
      <c r="F4348" s="335">
        <v>-283.59000000000003</v>
      </c>
      <c r="G4348" s="333">
        <f t="shared" si="116"/>
        <v>7</v>
      </c>
      <c r="H4348" s="382">
        <v>1.3083000000000001E-3</v>
      </c>
      <c r="I4348" s="335">
        <f t="shared" si="117"/>
        <v>-2.6</v>
      </c>
      <c r="J4348" s="335">
        <f t="shared" si="118"/>
        <v>-4.45</v>
      </c>
    </row>
    <row r="4349" spans="1:10">
      <c r="A4349" s="333" t="s">
        <v>319</v>
      </c>
      <c r="B4349" s="334" t="s">
        <v>1226</v>
      </c>
      <c r="C4349" s="434" t="s">
        <v>340</v>
      </c>
      <c r="D4349" s="333" t="s">
        <v>1227</v>
      </c>
      <c r="E4349" s="334">
        <v>201509</v>
      </c>
      <c r="F4349" s="335">
        <v>23625.4</v>
      </c>
      <c r="G4349" s="333">
        <f t="shared" si="116"/>
        <v>7</v>
      </c>
      <c r="H4349" s="382">
        <v>1.3083000000000001E-3</v>
      </c>
      <c r="I4349" s="335">
        <f t="shared" si="117"/>
        <v>216.36</v>
      </c>
      <c r="J4349" s="335">
        <f t="shared" si="118"/>
        <v>370.91</v>
      </c>
    </row>
    <row r="4350" spans="1:10" ht="15">
      <c r="A4350" s="333" t="s">
        <v>319</v>
      </c>
      <c r="B4350" s="334" t="s">
        <v>1226</v>
      </c>
      <c r="C4350" s="435" t="s">
        <v>340</v>
      </c>
      <c r="D4350" s="333" t="s">
        <v>1227</v>
      </c>
      <c r="E4350" s="334">
        <v>201510</v>
      </c>
      <c r="F4350" s="335">
        <v>2625.82</v>
      </c>
      <c r="G4350" s="333">
        <f t="shared" si="116"/>
        <v>6</v>
      </c>
      <c r="H4350" s="382">
        <v>1.3083000000000001E-3</v>
      </c>
      <c r="I4350" s="335">
        <f t="shared" si="117"/>
        <v>20.61</v>
      </c>
      <c r="J4350" s="335">
        <f t="shared" si="118"/>
        <v>41.22</v>
      </c>
    </row>
    <row r="4351" spans="1:10" ht="15">
      <c r="A4351" s="333" t="s">
        <v>319</v>
      </c>
      <c r="B4351" s="334" t="s">
        <v>1226</v>
      </c>
      <c r="C4351" s="435" t="s">
        <v>340</v>
      </c>
      <c r="D4351" s="333" t="s">
        <v>1227</v>
      </c>
      <c r="E4351" s="334">
        <v>201511</v>
      </c>
      <c r="F4351" s="335">
        <v>473.53</v>
      </c>
      <c r="G4351" s="333">
        <f t="shared" si="116"/>
        <v>5</v>
      </c>
      <c r="H4351" s="382">
        <v>1.3083000000000001E-3</v>
      </c>
      <c r="I4351" s="335">
        <f t="shared" si="117"/>
        <v>3.1</v>
      </c>
      <c r="J4351" s="335">
        <f t="shared" si="118"/>
        <v>7.43</v>
      </c>
    </row>
    <row r="4352" spans="1:10" ht="15">
      <c r="A4352" s="333" t="s">
        <v>319</v>
      </c>
      <c r="B4352" s="334" t="s">
        <v>1226</v>
      </c>
      <c r="C4352" s="435" t="s">
        <v>340</v>
      </c>
      <c r="D4352" s="333" t="s">
        <v>1227</v>
      </c>
      <c r="E4352" s="334">
        <v>201512</v>
      </c>
      <c r="F4352" s="335">
        <v>17.420000000000002</v>
      </c>
      <c r="G4352" s="333">
        <f t="shared" si="116"/>
        <v>4</v>
      </c>
      <c r="H4352" s="382">
        <v>1.3083000000000001E-3</v>
      </c>
      <c r="I4352" s="335">
        <f t="shared" si="117"/>
        <v>0.09</v>
      </c>
      <c r="J4352" s="335">
        <f t="shared" si="118"/>
        <v>0.27</v>
      </c>
    </row>
    <row r="4353" spans="1:10">
      <c r="A4353" s="333" t="s">
        <v>326</v>
      </c>
      <c r="B4353" s="334" t="s">
        <v>1228</v>
      </c>
      <c r="C4353" s="434" t="s">
        <v>340</v>
      </c>
      <c r="D4353" s="333" t="s">
        <v>1229</v>
      </c>
      <c r="E4353" s="334">
        <v>201509</v>
      </c>
      <c r="F4353" s="335">
        <v>12921.93</v>
      </c>
      <c r="G4353" s="333">
        <f t="shared" si="116"/>
        <v>7</v>
      </c>
      <c r="H4353" s="382">
        <v>1.1999999999999999E-3</v>
      </c>
      <c r="I4353" s="335">
        <f t="shared" si="117"/>
        <v>108.54</v>
      </c>
      <c r="J4353" s="335">
        <f t="shared" si="118"/>
        <v>186.08</v>
      </c>
    </row>
    <row r="4354" spans="1:10">
      <c r="A4354" s="333" t="s">
        <v>326</v>
      </c>
      <c r="B4354" s="334" t="s">
        <v>1228</v>
      </c>
      <c r="C4354" s="434" t="s">
        <v>340</v>
      </c>
      <c r="D4354" s="333" t="s">
        <v>1229</v>
      </c>
      <c r="E4354" s="334">
        <v>201509</v>
      </c>
      <c r="F4354" s="335">
        <v>626.03</v>
      </c>
      <c r="G4354" s="333">
        <f t="shared" si="116"/>
        <v>7</v>
      </c>
      <c r="H4354" s="382">
        <v>1.1999999999999999E-3</v>
      </c>
      <c r="I4354" s="335">
        <f t="shared" si="117"/>
        <v>5.26</v>
      </c>
      <c r="J4354" s="335">
        <f t="shared" si="118"/>
        <v>9.01</v>
      </c>
    </row>
    <row r="4355" spans="1:10" ht="15">
      <c r="A4355" s="333" t="s">
        <v>326</v>
      </c>
      <c r="B4355" s="334" t="s">
        <v>1228</v>
      </c>
      <c r="C4355" s="435" t="s">
        <v>340</v>
      </c>
      <c r="D4355" s="333" t="s">
        <v>1229</v>
      </c>
      <c r="E4355" s="334">
        <v>201510</v>
      </c>
      <c r="F4355" s="335">
        <v>300.47000000000003</v>
      </c>
      <c r="G4355" s="333">
        <f t="shared" si="116"/>
        <v>6</v>
      </c>
      <c r="H4355" s="382">
        <v>1.1999999999999999E-3</v>
      </c>
      <c r="I4355" s="335">
        <f t="shared" si="117"/>
        <v>2.16</v>
      </c>
      <c r="J4355" s="335">
        <f t="shared" si="118"/>
        <v>4.33</v>
      </c>
    </row>
    <row r="4356" spans="1:10" ht="15">
      <c r="A4356" s="333" t="s">
        <v>326</v>
      </c>
      <c r="B4356" s="334" t="s">
        <v>1228</v>
      </c>
      <c r="C4356" s="435" t="s">
        <v>340</v>
      </c>
      <c r="D4356" s="333" t="s">
        <v>1229</v>
      </c>
      <c r="E4356" s="334">
        <v>201510</v>
      </c>
      <c r="F4356" s="335">
        <v>14.56</v>
      </c>
      <c r="G4356" s="333">
        <f t="shared" si="116"/>
        <v>6</v>
      </c>
      <c r="H4356" s="382">
        <v>1.1999999999999999E-3</v>
      </c>
      <c r="I4356" s="335">
        <f t="shared" si="117"/>
        <v>0.1</v>
      </c>
      <c r="J4356" s="335">
        <f t="shared" si="118"/>
        <v>0.21</v>
      </c>
    </row>
    <row r="4357" spans="1:10" ht="15">
      <c r="A4357" s="333" t="s">
        <v>326</v>
      </c>
      <c r="B4357" s="334" t="s">
        <v>1228</v>
      </c>
      <c r="C4357" s="435" t="s">
        <v>340</v>
      </c>
      <c r="D4357" s="333" t="s">
        <v>1229</v>
      </c>
      <c r="E4357" s="334">
        <v>201511</v>
      </c>
      <c r="F4357" s="335">
        <v>-2.21</v>
      </c>
      <c r="G4357" s="333">
        <f t="shared" si="116"/>
        <v>5</v>
      </c>
      <c r="H4357" s="382">
        <v>1.1999999999999999E-3</v>
      </c>
      <c r="I4357" s="335">
        <f t="shared" si="117"/>
        <v>-0.01</v>
      </c>
      <c r="J4357" s="335">
        <f t="shared" si="118"/>
        <v>-0.03</v>
      </c>
    </row>
    <row r="4358" spans="1:10" ht="15">
      <c r="A4358" s="333" t="s">
        <v>326</v>
      </c>
      <c r="B4358" s="334" t="s">
        <v>1228</v>
      </c>
      <c r="C4358" s="435" t="s">
        <v>340</v>
      </c>
      <c r="D4358" s="333" t="s">
        <v>1229</v>
      </c>
      <c r="E4358" s="334">
        <v>201511</v>
      </c>
      <c r="F4358" s="335">
        <v>-0.11</v>
      </c>
      <c r="G4358" s="333">
        <f t="shared" si="116"/>
        <v>5</v>
      </c>
      <c r="H4358" s="382">
        <v>1.1999999999999999E-3</v>
      </c>
      <c r="I4358" s="335">
        <f t="shared" si="117"/>
        <v>0</v>
      </c>
      <c r="J4358" s="335">
        <f t="shared" si="118"/>
        <v>0</v>
      </c>
    </row>
    <row r="4359" spans="1:10" ht="15">
      <c r="A4359" s="333" t="s">
        <v>326</v>
      </c>
      <c r="B4359" s="334" t="s">
        <v>1228</v>
      </c>
      <c r="C4359" s="435" t="s">
        <v>340</v>
      </c>
      <c r="D4359" s="333" t="s">
        <v>1229</v>
      </c>
      <c r="E4359" s="334">
        <v>201512</v>
      </c>
      <c r="F4359" s="335">
        <v>132.71</v>
      </c>
      <c r="G4359" s="333">
        <f t="shared" si="116"/>
        <v>4</v>
      </c>
      <c r="H4359" s="382">
        <v>1.1999999999999999E-3</v>
      </c>
      <c r="I4359" s="335">
        <f t="shared" si="117"/>
        <v>0.64</v>
      </c>
      <c r="J4359" s="335">
        <f t="shared" si="118"/>
        <v>1.91</v>
      </c>
    </row>
    <row r="4360" spans="1:10" ht="15">
      <c r="A4360" s="333" t="s">
        <v>326</v>
      </c>
      <c r="B4360" s="334" t="s">
        <v>1228</v>
      </c>
      <c r="C4360" s="435" t="s">
        <v>340</v>
      </c>
      <c r="D4360" s="333" t="s">
        <v>1229</v>
      </c>
      <c r="E4360" s="334">
        <v>201512</v>
      </c>
      <c r="F4360" s="335">
        <v>2739.51</v>
      </c>
      <c r="G4360" s="333">
        <f t="shared" si="116"/>
        <v>4</v>
      </c>
      <c r="H4360" s="382">
        <v>1.1999999999999999E-3</v>
      </c>
      <c r="I4360" s="335">
        <f t="shared" si="117"/>
        <v>13.15</v>
      </c>
      <c r="J4360" s="335">
        <f t="shared" si="118"/>
        <v>39.450000000000003</v>
      </c>
    </row>
    <row r="4361" spans="1:10">
      <c r="A4361" s="333" t="s">
        <v>326</v>
      </c>
      <c r="B4361" s="334" t="s">
        <v>1230</v>
      </c>
      <c r="C4361" s="434" t="s">
        <v>340</v>
      </c>
      <c r="D4361" s="333" t="s">
        <v>1231</v>
      </c>
      <c r="E4361" s="334">
        <v>201509</v>
      </c>
      <c r="F4361" s="335">
        <v>-604.93000000000006</v>
      </c>
      <c r="G4361" s="333">
        <f t="shared" ref="G4361:G4419" si="119">VLOOKUP(E4361,$N$6:$O$35,2,FALSE)</f>
        <v>7</v>
      </c>
      <c r="H4361" s="382">
        <v>1.1999999999999999E-3</v>
      </c>
      <c r="I4361" s="335">
        <f t="shared" ref="I4361:I4419" si="120">ROUND(F4361*G4361*H4361,2)</f>
        <v>-5.08</v>
      </c>
      <c r="J4361" s="335">
        <f t="shared" ref="J4361:J4419" si="121">ROUND(F4361*H4361*12,2)</f>
        <v>-8.7100000000000009</v>
      </c>
    </row>
    <row r="4362" spans="1:10">
      <c r="A4362" s="333" t="s">
        <v>319</v>
      </c>
      <c r="B4362" s="334" t="s">
        <v>792</v>
      </c>
      <c r="C4362" s="434" t="s">
        <v>469</v>
      </c>
      <c r="D4362" s="333" t="s">
        <v>793</v>
      </c>
      <c r="E4362" s="334">
        <v>201509</v>
      </c>
      <c r="F4362" s="335">
        <v>-25416.73</v>
      </c>
      <c r="G4362" s="333">
        <f t="shared" si="119"/>
        <v>7</v>
      </c>
      <c r="H4362" s="382">
        <v>1.3083000000000001E-3</v>
      </c>
      <c r="I4362" s="335">
        <f t="shared" si="120"/>
        <v>-232.77</v>
      </c>
      <c r="J4362" s="335">
        <f t="shared" si="121"/>
        <v>-399.03</v>
      </c>
    </row>
    <row r="4363" spans="1:10">
      <c r="A4363" s="333" t="s">
        <v>319</v>
      </c>
      <c r="B4363" s="334" t="s">
        <v>792</v>
      </c>
      <c r="C4363" s="434" t="s">
        <v>469</v>
      </c>
      <c r="D4363" s="333" t="s">
        <v>793</v>
      </c>
      <c r="E4363" s="334">
        <v>201509</v>
      </c>
      <c r="F4363" s="335">
        <v>-5095.22</v>
      </c>
      <c r="G4363" s="333">
        <f t="shared" si="119"/>
        <v>7</v>
      </c>
      <c r="H4363" s="382">
        <v>1.3083000000000001E-3</v>
      </c>
      <c r="I4363" s="335">
        <f t="shared" si="120"/>
        <v>-46.66</v>
      </c>
      <c r="J4363" s="335">
        <f t="shared" si="121"/>
        <v>-79.989999999999995</v>
      </c>
    </row>
    <row r="4364" spans="1:10" ht="15">
      <c r="A4364" s="333" t="s">
        <v>319</v>
      </c>
      <c r="B4364" s="334" t="s">
        <v>792</v>
      </c>
      <c r="C4364" s="435" t="s">
        <v>469</v>
      </c>
      <c r="D4364" s="333" t="s">
        <v>793</v>
      </c>
      <c r="E4364" s="334">
        <v>201510</v>
      </c>
      <c r="F4364" s="335">
        <v>-246.23</v>
      </c>
      <c r="G4364" s="333">
        <f t="shared" si="119"/>
        <v>6</v>
      </c>
      <c r="H4364" s="382">
        <v>1.3083000000000001E-3</v>
      </c>
      <c r="I4364" s="335">
        <f t="shared" si="120"/>
        <v>-1.93</v>
      </c>
      <c r="J4364" s="335">
        <f t="shared" si="121"/>
        <v>-3.87</v>
      </c>
    </row>
    <row r="4365" spans="1:10" ht="15">
      <c r="A4365" s="333" t="s">
        <v>319</v>
      </c>
      <c r="B4365" s="334" t="s">
        <v>792</v>
      </c>
      <c r="C4365" s="435" t="s">
        <v>469</v>
      </c>
      <c r="D4365" s="333" t="s">
        <v>793</v>
      </c>
      <c r="E4365" s="334">
        <v>201510</v>
      </c>
      <c r="F4365" s="335">
        <v>-3.14</v>
      </c>
      <c r="G4365" s="333">
        <f t="shared" si="119"/>
        <v>6</v>
      </c>
      <c r="H4365" s="382">
        <v>1.3083000000000001E-3</v>
      </c>
      <c r="I4365" s="335">
        <f t="shared" si="120"/>
        <v>-0.02</v>
      </c>
      <c r="J4365" s="335">
        <f t="shared" si="121"/>
        <v>-0.05</v>
      </c>
    </row>
    <row r="4366" spans="1:10">
      <c r="A4366" s="333" t="s">
        <v>319</v>
      </c>
      <c r="B4366" s="334" t="s">
        <v>794</v>
      </c>
      <c r="C4366" s="434" t="s">
        <v>469</v>
      </c>
      <c r="D4366" s="333" t="s">
        <v>795</v>
      </c>
      <c r="E4366" s="334">
        <v>201509</v>
      </c>
      <c r="F4366" s="335">
        <v>-2161.42</v>
      </c>
      <c r="G4366" s="333">
        <f t="shared" si="119"/>
        <v>7</v>
      </c>
      <c r="H4366" s="382">
        <v>1.3083000000000001E-3</v>
      </c>
      <c r="I4366" s="335">
        <f t="shared" si="120"/>
        <v>-19.79</v>
      </c>
      <c r="J4366" s="335">
        <f t="shared" si="121"/>
        <v>-33.93</v>
      </c>
    </row>
    <row r="4367" spans="1:10">
      <c r="A4367" s="333" t="s">
        <v>319</v>
      </c>
      <c r="B4367" s="334" t="s">
        <v>794</v>
      </c>
      <c r="C4367" s="434" t="s">
        <v>469</v>
      </c>
      <c r="D4367" s="333" t="s">
        <v>795</v>
      </c>
      <c r="E4367" s="334">
        <v>201509</v>
      </c>
      <c r="F4367" s="335">
        <v>-21.7</v>
      </c>
      <c r="G4367" s="333">
        <f t="shared" si="119"/>
        <v>7</v>
      </c>
      <c r="H4367" s="382">
        <v>1.3083000000000001E-3</v>
      </c>
      <c r="I4367" s="335">
        <f t="shared" si="120"/>
        <v>-0.2</v>
      </c>
      <c r="J4367" s="335">
        <f t="shared" si="121"/>
        <v>-0.34</v>
      </c>
    </row>
    <row r="4368" spans="1:10">
      <c r="A4368" s="333" t="s">
        <v>326</v>
      </c>
      <c r="B4368" s="334" t="s">
        <v>796</v>
      </c>
      <c r="C4368" s="434" t="s">
        <v>340</v>
      </c>
      <c r="D4368" s="333" t="s">
        <v>1198</v>
      </c>
      <c r="E4368" s="334">
        <v>201509</v>
      </c>
      <c r="F4368" s="335">
        <v>-1403.3</v>
      </c>
      <c r="G4368" s="333">
        <f t="shared" si="119"/>
        <v>7</v>
      </c>
      <c r="H4368" s="382">
        <v>1.1999999999999999E-3</v>
      </c>
      <c r="I4368" s="335">
        <f t="shared" si="120"/>
        <v>-11.79</v>
      </c>
      <c r="J4368" s="335">
        <f t="shared" si="121"/>
        <v>-20.21</v>
      </c>
    </row>
    <row r="4369" spans="1:10">
      <c r="A4369" s="333" t="s">
        <v>326</v>
      </c>
      <c r="B4369" s="334" t="s">
        <v>796</v>
      </c>
      <c r="C4369" s="434" t="s">
        <v>340</v>
      </c>
      <c r="D4369" s="333" t="s">
        <v>1198</v>
      </c>
      <c r="E4369" s="334">
        <v>201509</v>
      </c>
      <c r="F4369" s="335">
        <v>168.71</v>
      </c>
      <c r="G4369" s="333">
        <f t="shared" si="119"/>
        <v>7</v>
      </c>
      <c r="H4369" s="382">
        <v>1.1999999999999999E-3</v>
      </c>
      <c r="I4369" s="335">
        <f t="shared" si="120"/>
        <v>1.42</v>
      </c>
      <c r="J4369" s="335">
        <f t="shared" si="121"/>
        <v>2.4300000000000002</v>
      </c>
    </row>
    <row r="4370" spans="1:10" ht="15">
      <c r="A4370" s="333" t="s">
        <v>326</v>
      </c>
      <c r="B4370" s="334" t="s">
        <v>796</v>
      </c>
      <c r="C4370" s="435" t="s">
        <v>340</v>
      </c>
      <c r="D4370" s="333" t="s">
        <v>797</v>
      </c>
      <c r="E4370" s="334">
        <v>201510</v>
      </c>
      <c r="F4370" s="335">
        <v>-1012.81</v>
      </c>
      <c r="G4370" s="333">
        <f t="shared" si="119"/>
        <v>6</v>
      </c>
      <c r="H4370" s="382">
        <v>1.1999999999999999E-3</v>
      </c>
      <c r="I4370" s="335">
        <f t="shared" si="120"/>
        <v>-7.29</v>
      </c>
      <c r="J4370" s="335">
        <f t="shared" si="121"/>
        <v>-14.58</v>
      </c>
    </row>
    <row r="4371" spans="1:10" ht="15">
      <c r="A4371" s="333" t="s">
        <v>326</v>
      </c>
      <c r="B4371" s="334" t="s">
        <v>796</v>
      </c>
      <c r="C4371" s="435" t="s">
        <v>340</v>
      </c>
      <c r="D4371" s="333" t="s">
        <v>797</v>
      </c>
      <c r="E4371" s="334">
        <v>201510</v>
      </c>
      <c r="F4371" s="335">
        <v>-13.83</v>
      </c>
      <c r="G4371" s="333">
        <f t="shared" si="119"/>
        <v>6</v>
      </c>
      <c r="H4371" s="382">
        <v>1.1999999999999999E-3</v>
      </c>
      <c r="I4371" s="335">
        <f t="shared" si="120"/>
        <v>-0.1</v>
      </c>
      <c r="J4371" s="335">
        <f t="shared" si="121"/>
        <v>-0.2</v>
      </c>
    </row>
    <row r="4372" spans="1:10">
      <c r="A4372" s="333" t="s">
        <v>319</v>
      </c>
      <c r="B4372" s="334" t="s">
        <v>1017</v>
      </c>
      <c r="C4372" s="434" t="s">
        <v>340</v>
      </c>
      <c r="D4372" s="333" t="s">
        <v>1018</v>
      </c>
      <c r="E4372" s="334">
        <v>201509</v>
      </c>
      <c r="F4372" s="335">
        <v>-1055.21</v>
      </c>
      <c r="G4372" s="333">
        <f t="shared" si="119"/>
        <v>7</v>
      </c>
      <c r="H4372" s="382">
        <v>1.3083000000000001E-3</v>
      </c>
      <c r="I4372" s="335">
        <f t="shared" si="120"/>
        <v>-9.66</v>
      </c>
      <c r="J4372" s="335">
        <f t="shared" si="121"/>
        <v>-16.57</v>
      </c>
    </row>
    <row r="4373" spans="1:10">
      <c r="A4373" s="333" t="s">
        <v>319</v>
      </c>
      <c r="B4373" s="334" t="s">
        <v>1199</v>
      </c>
      <c r="C4373" s="434" t="s">
        <v>469</v>
      </c>
      <c r="D4373" s="333" t="s">
        <v>1200</v>
      </c>
      <c r="E4373" s="334">
        <v>201509</v>
      </c>
      <c r="F4373" s="335">
        <v>131541.58000000002</v>
      </c>
      <c r="G4373" s="333">
        <f t="shared" si="119"/>
        <v>7</v>
      </c>
      <c r="H4373" s="382">
        <v>1.3083000000000001E-3</v>
      </c>
      <c r="I4373" s="335">
        <f t="shared" si="120"/>
        <v>1204.67</v>
      </c>
      <c r="J4373" s="335">
        <f t="shared" si="121"/>
        <v>2065.15</v>
      </c>
    </row>
    <row r="4374" spans="1:10">
      <c r="A4374" s="333" t="s">
        <v>319</v>
      </c>
      <c r="B4374" s="334" t="s">
        <v>1199</v>
      </c>
      <c r="C4374" s="434" t="s">
        <v>469</v>
      </c>
      <c r="D4374" s="333" t="s">
        <v>1200</v>
      </c>
      <c r="E4374" s="334">
        <v>201509</v>
      </c>
      <c r="F4374" s="335">
        <v>7352</v>
      </c>
      <c r="G4374" s="333">
        <f t="shared" si="119"/>
        <v>7</v>
      </c>
      <c r="H4374" s="382">
        <v>1.3083000000000001E-3</v>
      </c>
      <c r="I4374" s="335">
        <f t="shared" si="120"/>
        <v>67.33</v>
      </c>
      <c r="J4374" s="335">
        <f t="shared" si="121"/>
        <v>115.42</v>
      </c>
    </row>
    <row r="4375" spans="1:10" ht="15">
      <c r="A4375" s="333" t="s">
        <v>319</v>
      </c>
      <c r="B4375" s="334" t="s">
        <v>1199</v>
      </c>
      <c r="C4375" s="435" t="s">
        <v>469</v>
      </c>
      <c r="D4375" s="333" t="s">
        <v>1200</v>
      </c>
      <c r="E4375" s="334">
        <v>201510</v>
      </c>
      <c r="F4375" s="335">
        <v>320</v>
      </c>
      <c r="G4375" s="333">
        <f t="shared" si="119"/>
        <v>6</v>
      </c>
      <c r="H4375" s="382">
        <v>1.3083000000000001E-3</v>
      </c>
      <c r="I4375" s="335">
        <f t="shared" si="120"/>
        <v>2.5099999999999998</v>
      </c>
      <c r="J4375" s="335">
        <f t="shared" si="121"/>
        <v>5.0199999999999996</v>
      </c>
    </row>
    <row r="4376" spans="1:10" ht="15">
      <c r="A4376" s="333" t="s">
        <v>319</v>
      </c>
      <c r="B4376" s="334" t="s">
        <v>1199</v>
      </c>
      <c r="C4376" s="435" t="s">
        <v>469</v>
      </c>
      <c r="D4376" s="333" t="s">
        <v>1200</v>
      </c>
      <c r="E4376" s="334">
        <v>201510</v>
      </c>
      <c r="F4376" s="335">
        <v>17.88</v>
      </c>
      <c r="G4376" s="333">
        <f t="shared" si="119"/>
        <v>6</v>
      </c>
      <c r="H4376" s="382">
        <v>1.3083000000000001E-3</v>
      </c>
      <c r="I4376" s="335">
        <f t="shared" si="120"/>
        <v>0.14000000000000001</v>
      </c>
      <c r="J4376" s="335">
        <f t="shared" si="121"/>
        <v>0.28000000000000003</v>
      </c>
    </row>
    <row r="4377" spans="1:10" ht="15">
      <c r="A4377" s="333" t="s">
        <v>319</v>
      </c>
      <c r="B4377" s="334" t="s">
        <v>1199</v>
      </c>
      <c r="C4377" s="435" t="s">
        <v>469</v>
      </c>
      <c r="D4377" s="333" t="s">
        <v>1200</v>
      </c>
      <c r="E4377" s="334">
        <v>201511</v>
      </c>
      <c r="F4377" s="335">
        <v>6584.69</v>
      </c>
      <c r="G4377" s="333">
        <f t="shared" si="119"/>
        <v>5</v>
      </c>
      <c r="H4377" s="382">
        <v>1.3083000000000001E-3</v>
      </c>
      <c r="I4377" s="335">
        <f t="shared" si="120"/>
        <v>43.07</v>
      </c>
      <c r="J4377" s="335">
        <f t="shared" si="121"/>
        <v>103.38</v>
      </c>
    </row>
    <row r="4378" spans="1:10" ht="15">
      <c r="A4378" s="333" t="s">
        <v>319</v>
      </c>
      <c r="B4378" s="334" t="s">
        <v>1199</v>
      </c>
      <c r="C4378" s="435" t="s">
        <v>469</v>
      </c>
      <c r="D4378" s="333" t="s">
        <v>1200</v>
      </c>
      <c r="E4378" s="334">
        <v>201511</v>
      </c>
      <c r="F4378" s="335">
        <v>368.05</v>
      </c>
      <c r="G4378" s="333">
        <f t="shared" si="119"/>
        <v>5</v>
      </c>
      <c r="H4378" s="382">
        <v>1.3083000000000001E-3</v>
      </c>
      <c r="I4378" s="335">
        <f t="shared" si="120"/>
        <v>2.41</v>
      </c>
      <c r="J4378" s="335">
        <f t="shared" si="121"/>
        <v>5.78</v>
      </c>
    </row>
    <row r="4379" spans="1:10" ht="15">
      <c r="A4379" s="333" t="s">
        <v>319</v>
      </c>
      <c r="B4379" s="334" t="s">
        <v>1199</v>
      </c>
      <c r="C4379" s="435" t="s">
        <v>469</v>
      </c>
      <c r="D4379" s="333" t="s">
        <v>1200</v>
      </c>
      <c r="E4379" s="334">
        <v>201512</v>
      </c>
      <c r="F4379" s="335">
        <v>1.64</v>
      </c>
      <c r="G4379" s="333">
        <f t="shared" si="119"/>
        <v>4</v>
      </c>
      <c r="H4379" s="382">
        <v>1.3083000000000001E-3</v>
      </c>
      <c r="I4379" s="335">
        <f t="shared" si="120"/>
        <v>0.01</v>
      </c>
      <c r="J4379" s="335">
        <f t="shared" si="121"/>
        <v>0.03</v>
      </c>
    </row>
    <row r="4380" spans="1:10" ht="15">
      <c r="A4380" s="333" t="s">
        <v>319</v>
      </c>
      <c r="B4380" s="334" t="s">
        <v>1199</v>
      </c>
      <c r="C4380" s="435" t="s">
        <v>469</v>
      </c>
      <c r="D4380" s="333" t="s">
        <v>1200</v>
      </c>
      <c r="E4380" s="334">
        <v>201512</v>
      </c>
      <c r="F4380" s="335">
        <v>29.04</v>
      </c>
      <c r="G4380" s="333">
        <f t="shared" si="119"/>
        <v>4</v>
      </c>
      <c r="H4380" s="382">
        <v>1.3083000000000001E-3</v>
      </c>
      <c r="I4380" s="335">
        <f t="shared" si="120"/>
        <v>0.15</v>
      </c>
      <c r="J4380" s="335">
        <f t="shared" si="121"/>
        <v>0.46</v>
      </c>
    </row>
    <row r="4381" spans="1:10">
      <c r="A4381" s="333" t="s">
        <v>319</v>
      </c>
      <c r="B4381" s="334" t="s">
        <v>999</v>
      </c>
      <c r="C4381" s="434" t="s">
        <v>340</v>
      </c>
      <c r="D4381" s="333" t="s">
        <v>1000</v>
      </c>
      <c r="E4381" s="334">
        <v>201509</v>
      </c>
      <c r="F4381" s="335">
        <v>-590.08000000000004</v>
      </c>
      <c r="G4381" s="333">
        <f t="shared" si="119"/>
        <v>7</v>
      </c>
      <c r="H4381" s="382">
        <v>1.3083000000000001E-3</v>
      </c>
      <c r="I4381" s="335">
        <f t="shared" si="120"/>
        <v>-5.4</v>
      </c>
      <c r="J4381" s="335">
        <f t="shared" si="121"/>
        <v>-9.26</v>
      </c>
    </row>
    <row r="4382" spans="1:10" ht="15">
      <c r="A4382" s="333" t="s">
        <v>319</v>
      </c>
      <c r="B4382" s="334" t="s">
        <v>999</v>
      </c>
      <c r="C4382" s="435" t="s">
        <v>340</v>
      </c>
      <c r="D4382" s="333" t="s">
        <v>1000</v>
      </c>
      <c r="E4382" s="334">
        <v>201511</v>
      </c>
      <c r="F4382" s="335">
        <v>-32.67</v>
      </c>
      <c r="G4382" s="333">
        <f t="shared" si="119"/>
        <v>5</v>
      </c>
      <c r="H4382" s="382">
        <v>1.3083000000000001E-3</v>
      </c>
      <c r="I4382" s="335">
        <f t="shared" si="120"/>
        <v>-0.21</v>
      </c>
      <c r="J4382" s="335">
        <f t="shared" si="121"/>
        <v>-0.51</v>
      </c>
    </row>
    <row r="4383" spans="1:10" ht="15">
      <c r="A4383" s="333" t="s">
        <v>319</v>
      </c>
      <c r="B4383" s="334" t="s">
        <v>999</v>
      </c>
      <c r="C4383" s="435" t="s">
        <v>340</v>
      </c>
      <c r="D4383" s="333" t="s">
        <v>1000</v>
      </c>
      <c r="E4383" s="334">
        <v>201512</v>
      </c>
      <c r="F4383" s="335">
        <v>-75.92</v>
      </c>
      <c r="G4383" s="333">
        <f t="shared" si="119"/>
        <v>4</v>
      </c>
      <c r="H4383" s="382">
        <v>1.3083000000000001E-3</v>
      </c>
      <c r="I4383" s="335">
        <f t="shared" si="120"/>
        <v>-0.4</v>
      </c>
      <c r="J4383" s="335">
        <f t="shared" si="121"/>
        <v>-1.19</v>
      </c>
    </row>
    <row r="4384" spans="1:10" ht="15">
      <c r="A4384" s="333" t="s">
        <v>326</v>
      </c>
      <c r="B4384" s="334" t="s">
        <v>1201</v>
      </c>
      <c r="C4384" s="435" t="s">
        <v>340</v>
      </c>
      <c r="D4384" s="333" t="s">
        <v>1202</v>
      </c>
      <c r="E4384" s="334">
        <v>201512</v>
      </c>
      <c r="F4384" s="335">
        <v>57603.32</v>
      </c>
      <c r="G4384" s="333">
        <f t="shared" si="119"/>
        <v>4</v>
      </c>
      <c r="H4384" s="382">
        <v>1.1999999999999999E-3</v>
      </c>
      <c r="I4384" s="335">
        <f t="shared" si="120"/>
        <v>276.5</v>
      </c>
      <c r="J4384" s="335">
        <f t="shared" si="121"/>
        <v>829.49</v>
      </c>
    </row>
    <row r="4385" spans="1:29" ht="15">
      <c r="A4385" s="333" t="s">
        <v>319</v>
      </c>
      <c r="B4385" s="334" t="s">
        <v>1201</v>
      </c>
      <c r="C4385" s="435" t="s">
        <v>340</v>
      </c>
      <c r="D4385" s="333" t="s">
        <v>1202</v>
      </c>
      <c r="E4385" s="334">
        <v>201512</v>
      </c>
      <c r="F4385" s="335">
        <v>1947.67</v>
      </c>
      <c r="G4385" s="333">
        <f t="shared" si="119"/>
        <v>4</v>
      </c>
      <c r="H4385" s="382">
        <v>1.3083000000000001E-3</v>
      </c>
      <c r="I4385" s="335">
        <f t="shared" si="120"/>
        <v>10.19</v>
      </c>
      <c r="J4385" s="335">
        <f t="shared" si="121"/>
        <v>30.58</v>
      </c>
    </row>
    <row r="4386" spans="1:29" ht="15">
      <c r="A4386" s="333" t="s">
        <v>319</v>
      </c>
      <c r="B4386" s="334" t="s">
        <v>1201</v>
      </c>
      <c r="C4386" s="435" t="s">
        <v>340</v>
      </c>
      <c r="D4386" s="333" t="s">
        <v>1202</v>
      </c>
      <c r="E4386" s="334">
        <v>201512</v>
      </c>
      <c r="F4386" s="335">
        <v>86951.39</v>
      </c>
      <c r="G4386" s="333">
        <f t="shared" si="119"/>
        <v>4</v>
      </c>
      <c r="H4386" s="382">
        <v>1.3083000000000001E-3</v>
      </c>
      <c r="I4386" s="335">
        <f t="shared" si="120"/>
        <v>455.03</v>
      </c>
      <c r="J4386" s="335">
        <f t="shared" si="121"/>
        <v>1365.1</v>
      </c>
    </row>
    <row r="4387" spans="1:29">
      <c r="A4387" s="407"/>
      <c r="B4387" s="916"/>
      <c r="C4387" s="917"/>
      <c r="D4387" s="407"/>
      <c r="E4387" s="916"/>
      <c r="F4387" s="574"/>
      <c r="G4387" s="407"/>
      <c r="H4387" s="918"/>
      <c r="I4387" s="574"/>
      <c r="J4387" s="574"/>
      <c r="T4387" s="407" t="s">
        <v>319</v>
      </c>
      <c r="U4387" s="916" t="s">
        <v>1232</v>
      </c>
      <c r="V4387" s="917" t="s">
        <v>340</v>
      </c>
      <c r="W4387" s="407" t="s">
        <v>1233</v>
      </c>
      <c r="X4387" s="916">
        <v>201509</v>
      </c>
      <c r="Y4387" s="574">
        <v>29680.05</v>
      </c>
      <c r="Z4387" s="407">
        <f t="shared" ref="Z4387:Z4394" si="122">VLOOKUP(X4387,$N$6:$O$35,2,FALSE)</f>
        <v>7</v>
      </c>
      <c r="AA4387" s="918">
        <v>1.3083000000000001E-3</v>
      </c>
      <c r="AB4387" s="574">
        <f t="shared" ref="AB4387:AB4394" si="123">ROUND(Y4387*Z4387*AA4387,2)</f>
        <v>271.81</v>
      </c>
      <c r="AC4387" s="574">
        <f t="shared" ref="AC4387:AC4394" si="124">ROUND(Y4387*AA4387*12,2)</f>
        <v>465.96</v>
      </c>
    </row>
    <row r="4388" spans="1:29">
      <c r="A4388" s="407"/>
      <c r="B4388" s="916"/>
      <c r="C4388" s="917"/>
      <c r="D4388" s="407"/>
      <c r="E4388" s="916"/>
      <c r="F4388" s="574"/>
      <c r="G4388" s="407"/>
      <c r="H4388" s="918"/>
      <c r="I4388" s="574"/>
      <c r="J4388" s="574"/>
      <c r="T4388" s="407" t="s">
        <v>319</v>
      </c>
      <c r="U4388" s="916" t="s">
        <v>1232</v>
      </c>
      <c r="V4388" s="917" t="s">
        <v>340</v>
      </c>
      <c r="W4388" s="407" t="s">
        <v>1233</v>
      </c>
      <c r="X4388" s="916">
        <v>201509</v>
      </c>
      <c r="Y4388" s="574">
        <v>1198.1500000000001</v>
      </c>
      <c r="Z4388" s="407">
        <f t="shared" si="122"/>
        <v>7</v>
      </c>
      <c r="AA4388" s="918">
        <v>1.3083000000000001E-3</v>
      </c>
      <c r="AB4388" s="574">
        <f t="shared" si="123"/>
        <v>10.97</v>
      </c>
      <c r="AC4388" s="574">
        <f t="shared" si="124"/>
        <v>18.809999999999999</v>
      </c>
    </row>
    <row r="4389" spans="1:29" ht="15">
      <c r="A4389" s="407"/>
      <c r="B4389" s="916"/>
      <c r="C4389" s="919"/>
      <c r="D4389" s="407"/>
      <c r="E4389" s="916"/>
      <c r="F4389" s="574"/>
      <c r="G4389" s="407"/>
      <c r="H4389" s="918"/>
      <c r="I4389" s="574"/>
      <c r="J4389" s="574"/>
      <c r="T4389" s="407" t="s">
        <v>319</v>
      </c>
      <c r="U4389" s="916" t="s">
        <v>1232</v>
      </c>
      <c r="V4389" s="919" t="s">
        <v>340</v>
      </c>
      <c r="W4389" s="407" t="s">
        <v>1234</v>
      </c>
      <c r="X4389" s="916">
        <v>201510</v>
      </c>
      <c r="Y4389" s="574">
        <v>1929.4</v>
      </c>
      <c r="Z4389" s="407">
        <f t="shared" si="122"/>
        <v>6</v>
      </c>
      <c r="AA4389" s="918">
        <v>1.3083000000000001E-3</v>
      </c>
      <c r="AB4389" s="574">
        <f t="shared" si="123"/>
        <v>15.15</v>
      </c>
      <c r="AC4389" s="574">
        <f t="shared" si="124"/>
        <v>30.29</v>
      </c>
    </row>
    <row r="4390" spans="1:29" ht="15">
      <c r="A4390" s="407"/>
      <c r="B4390" s="916"/>
      <c r="C4390" s="919"/>
      <c r="D4390" s="407"/>
      <c r="E4390" s="916"/>
      <c r="F4390" s="574"/>
      <c r="G4390" s="407"/>
      <c r="H4390" s="918"/>
      <c r="I4390" s="574"/>
      <c r="J4390" s="574"/>
      <c r="T4390" s="407" t="s">
        <v>319</v>
      </c>
      <c r="U4390" s="916" t="s">
        <v>1232</v>
      </c>
      <c r="V4390" s="919" t="s">
        <v>340</v>
      </c>
      <c r="W4390" s="407" t="s">
        <v>1234</v>
      </c>
      <c r="X4390" s="916">
        <v>201510</v>
      </c>
      <c r="Y4390" s="574">
        <v>77.900000000000006</v>
      </c>
      <c r="Z4390" s="407">
        <f t="shared" si="122"/>
        <v>6</v>
      </c>
      <c r="AA4390" s="918">
        <v>1.3083000000000001E-3</v>
      </c>
      <c r="AB4390" s="574">
        <f t="shared" si="123"/>
        <v>0.61</v>
      </c>
      <c r="AC4390" s="574">
        <f t="shared" si="124"/>
        <v>1.22</v>
      </c>
    </row>
    <row r="4391" spans="1:29" ht="15">
      <c r="A4391" s="407"/>
      <c r="B4391" s="916"/>
      <c r="C4391" s="919"/>
      <c r="D4391" s="407"/>
      <c r="E4391" s="916"/>
      <c r="F4391" s="574"/>
      <c r="G4391" s="407"/>
      <c r="H4391" s="918"/>
      <c r="I4391" s="574"/>
      <c r="J4391" s="574"/>
      <c r="T4391" s="407" t="s">
        <v>319</v>
      </c>
      <c r="U4391" s="916" t="s">
        <v>1232</v>
      </c>
      <c r="V4391" s="919" t="s">
        <v>340</v>
      </c>
      <c r="W4391" s="407" t="s">
        <v>1234</v>
      </c>
      <c r="X4391" s="916">
        <v>201511</v>
      </c>
      <c r="Y4391" s="574">
        <v>-1009.86</v>
      </c>
      <c r="Z4391" s="407">
        <f t="shared" si="122"/>
        <v>5</v>
      </c>
      <c r="AA4391" s="918">
        <v>1.3083000000000001E-3</v>
      </c>
      <c r="AB4391" s="574">
        <f t="shared" si="123"/>
        <v>-6.61</v>
      </c>
      <c r="AC4391" s="574">
        <f t="shared" si="124"/>
        <v>-15.85</v>
      </c>
    </row>
    <row r="4392" spans="1:29" ht="15">
      <c r="A4392" s="407"/>
      <c r="B4392" s="916"/>
      <c r="C4392" s="919"/>
      <c r="D4392" s="407"/>
      <c r="E4392" s="916"/>
      <c r="F4392" s="574"/>
      <c r="G4392" s="407"/>
      <c r="H4392" s="918"/>
      <c r="I4392" s="574"/>
      <c r="J4392" s="574"/>
      <c r="T4392" s="407" t="s">
        <v>319</v>
      </c>
      <c r="U4392" s="916" t="s">
        <v>1232</v>
      </c>
      <c r="V4392" s="919" t="s">
        <v>340</v>
      </c>
      <c r="W4392" s="407" t="s">
        <v>1234</v>
      </c>
      <c r="X4392" s="916">
        <v>201511</v>
      </c>
      <c r="Y4392" s="574">
        <v>-40.770000000000003</v>
      </c>
      <c r="Z4392" s="407">
        <f t="shared" si="122"/>
        <v>5</v>
      </c>
      <c r="AA4392" s="918">
        <v>1.3083000000000001E-3</v>
      </c>
      <c r="AB4392" s="574">
        <f t="shared" si="123"/>
        <v>-0.27</v>
      </c>
      <c r="AC4392" s="574">
        <f t="shared" si="124"/>
        <v>-0.64</v>
      </c>
    </row>
    <row r="4393" spans="1:29" ht="15">
      <c r="A4393" s="407"/>
      <c r="B4393" s="916"/>
      <c r="C4393" s="919"/>
      <c r="D4393" s="407"/>
      <c r="E4393" s="916"/>
      <c r="F4393" s="574"/>
      <c r="G4393" s="407"/>
      <c r="H4393" s="918"/>
      <c r="I4393" s="574"/>
      <c r="J4393" s="574"/>
      <c r="T4393" s="407" t="s">
        <v>319</v>
      </c>
      <c r="U4393" s="916" t="s">
        <v>1232</v>
      </c>
      <c r="V4393" s="919" t="s">
        <v>340</v>
      </c>
      <c r="W4393" s="407" t="s">
        <v>1234</v>
      </c>
      <c r="X4393" s="916">
        <v>201512</v>
      </c>
      <c r="Y4393" s="574">
        <v>0.55000000000000004</v>
      </c>
      <c r="Z4393" s="407">
        <f t="shared" si="122"/>
        <v>4</v>
      </c>
      <c r="AA4393" s="918">
        <v>1.3083000000000001E-3</v>
      </c>
      <c r="AB4393" s="574">
        <f t="shared" si="123"/>
        <v>0</v>
      </c>
      <c r="AC4393" s="574">
        <f t="shared" si="124"/>
        <v>0.01</v>
      </c>
    </row>
    <row r="4394" spans="1:29" ht="15">
      <c r="A4394" s="407"/>
      <c r="B4394" s="916"/>
      <c r="C4394" s="919"/>
      <c r="D4394" s="407"/>
      <c r="E4394" s="916"/>
      <c r="F4394" s="574"/>
      <c r="G4394" s="407"/>
      <c r="H4394" s="918"/>
      <c r="I4394" s="574"/>
      <c r="J4394" s="574"/>
      <c r="T4394" s="407" t="s">
        <v>319</v>
      </c>
      <c r="U4394" s="916" t="s">
        <v>1232</v>
      </c>
      <c r="V4394" s="919" t="s">
        <v>340</v>
      </c>
      <c r="W4394" s="407" t="s">
        <v>1234</v>
      </c>
      <c r="X4394" s="916">
        <v>201512</v>
      </c>
      <c r="Y4394" s="574">
        <v>13.72</v>
      </c>
      <c r="Z4394" s="407">
        <f t="shared" si="122"/>
        <v>4</v>
      </c>
      <c r="AA4394" s="918">
        <v>1.3083000000000001E-3</v>
      </c>
      <c r="AB4394" s="574">
        <f t="shared" si="123"/>
        <v>7.0000000000000007E-2</v>
      </c>
      <c r="AC4394" s="574">
        <f t="shared" si="124"/>
        <v>0.22</v>
      </c>
    </row>
    <row r="4395" spans="1:29">
      <c r="A4395" s="333" t="s">
        <v>319</v>
      </c>
      <c r="B4395" s="334" t="s">
        <v>1019</v>
      </c>
      <c r="C4395" s="434" t="s">
        <v>340</v>
      </c>
      <c r="D4395" s="333" t="s">
        <v>1203</v>
      </c>
      <c r="E4395" s="334">
        <v>201509</v>
      </c>
      <c r="F4395" s="335">
        <v>-680.6</v>
      </c>
      <c r="G4395" s="333">
        <f t="shared" si="119"/>
        <v>7</v>
      </c>
      <c r="H4395" s="382">
        <v>1.3083000000000001E-3</v>
      </c>
      <c r="I4395" s="335">
        <f t="shared" si="120"/>
        <v>-6.23</v>
      </c>
      <c r="J4395" s="335">
        <f t="shared" si="121"/>
        <v>-10.69</v>
      </c>
    </row>
    <row r="4396" spans="1:29">
      <c r="A4396" s="333" t="s">
        <v>319</v>
      </c>
      <c r="B4396" s="334" t="s">
        <v>1019</v>
      </c>
      <c r="C4396" s="434" t="s">
        <v>340</v>
      </c>
      <c r="D4396" s="333" t="s">
        <v>1203</v>
      </c>
      <c r="E4396" s="334">
        <v>201509</v>
      </c>
      <c r="F4396" s="335">
        <v>-41.300000000000004</v>
      </c>
      <c r="G4396" s="333">
        <f t="shared" si="119"/>
        <v>7</v>
      </c>
      <c r="H4396" s="382">
        <v>1.3083000000000001E-3</v>
      </c>
      <c r="I4396" s="335">
        <f t="shared" si="120"/>
        <v>-0.38</v>
      </c>
      <c r="J4396" s="335">
        <f t="shared" si="121"/>
        <v>-0.65</v>
      </c>
    </row>
    <row r="4397" spans="1:29" ht="15">
      <c r="A4397" s="333" t="s">
        <v>319</v>
      </c>
      <c r="B4397" s="334" t="s">
        <v>1019</v>
      </c>
      <c r="C4397" s="435" t="s">
        <v>340</v>
      </c>
      <c r="D4397" s="333" t="s">
        <v>1020</v>
      </c>
      <c r="E4397" s="334">
        <v>201511</v>
      </c>
      <c r="F4397" s="335">
        <v>67.19</v>
      </c>
      <c r="G4397" s="333">
        <f t="shared" si="119"/>
        <v>5</v>
      </c>
      <c r="H4397" s="382">
        <v>1.3083000000000001E-3</v>
      </c>
      <c r="I4397" s="335">
        <f t="shared" si="120"/>
        <v>0.44</v>
      </c>
      <c r="J4397" s="335">
        <f t="shared" si="121"/>
        <v>1.05</v>
      </c>
    </row>
    <row r="4398" spans="1:29" ht="15">
      <c r="A4398" s="333" t="s">
        <v>319</v>
      </c>
      <c r="B4398" s="334" t="s">
        <v>1019</v>
      </c>
      <c r="C4398" s="435" t="s">
        <v>340</v>
      </c>
      <c r="D4398" s="333" t="s">
        <v>1020</v>
      </c>
      <c r="E4398" s="334">
        <v>201511</v>
      </c>
      <c r="F4398" s="335">
        <v>-118.13</v>
      </c>
      <c r="G4398" s="333">
        <f t="shared" si="119"/>
        <v>5</v>
      </c>
      <c r="H4398" s="382">
        <v>1.3083000000000001E-3</v>
      </c>
      <c r="I4398" s="335">
        <f t="shared" si="120"/>
        <v>-0.77</v>
      </c>
      <c r="J4398" s="335">
        <f t="shared" si="121"/>
        <v>-1.85</v>
      </c>
    </row>
    <row r="4399" spans="1:29" ht="15">
      <c r="A4399" s="333" t="s">
        <v>319</v>
      </c>
      <c r="B4399" s="334" t="s">
        <v>1019</v>
      </c>
      <c r="C4399" s="435" t="s">
        <v>340</v>
      </c>
      <c r="D4399" s="333" t="s">
        <v>1020</v>
      </c>
      <c r="E4399" s="334">
        <v>201512</v>
      </c>
      <c r="F4399" s="335">
        <v>192.06</v>
      </c>
      <c r="G4399" s="333">
        <f t="shared" si="119"/>
        <v>4</v>
      </c>
      <c r="H4399" s="382">
        <v>1.3083000000000001E-3</v>
      </c>
      <c r="I4399" s="335">
        <f t="shared" si="120"/>
        <v>1.01</v>
      </c>
      <c r="J4399" s="335">
        <f t="shared" si="121"/>
        <v>3.02</v>
      </c>
    </row>
    <row r="4400" spans="1:29" ht="15">
      <c r="A4400" s="333" t="s">
        <v>319</v>
      </c>
      <c r="B4400" s="334" t="s">
        <v>1019</v>
      </c>
      <c r="C4400" s="435" t="s">
        <v>340</v>
      </c>
      <c r="D4400" s="333" t="s">
        <v>1020</v>
      </c>
      <c r="E4400" s="334">
        <v>201512</v>
      </c>
      <c r="F4400" s="335">
        <v>1058.81</v>
      </c>
      <c r="G4400" s="333">
        <f t="shared" si="119"/>
        <v>4</v>
      </c>
      <c r="H4400" s="382">
        <v>1.3083000000000001E-3</v>
      </c>
      <c r="I4400" s="335">
        <f t="shared" si="120"/>
        <v>5.54</v>
      </c>
      <c r="J4400" s="335">
        <f t="shared" si="121"/>
        <v>16.62</v>
      </c>
    </row>
    <row r="4401" spans="1:10">
      <c r="A4401" s="333" t="s">
        <v>319</v>
      </c>
      <c r="B4401" s="334" t="s">
        <v>1001</v>
      </c>
      <c r="C4401" s="434" t="s">
        <v>340</v>
      </c>
      <c r="D4401" s="333" t="s">
        <v>1002</v>
      </c>
      <c r="E4401" s="334">
        <v>201509</v>
      </c>
      <c r="F4401" s="335">
        <v>-556.72</v>
      </c>
      <c r="G4401" s="333">
        <f t="shared" si="119"/>
        <v>7</v>
      </c>
      <c r="H4401" s="382">
        <v>1.3083000000000001E-3</v>
      </c>
      <c r="I4401" s="335">
        <f t="shared" si="120"/>
        <v>-5.0999999999999996</v>
      </c>
      <c r="J4401" s="335">
        <f t="shared" si="121"/>
        <v>-8.74</v>
      </c>
    </row>
    <row r="4402" spans="1:10">
      <c r="A4402" s="333" t="s">
        <v>319</v>
      </c>
      <c r="B4402" s="334" t="s">
        <v>1001</v>
      </c>
      <c r="C4402" s="434" t="s">
        <v>340</v>
      </c>
      <c r="D4402" s="333" t="s">
        <v>1002</v>
      </c>
      <c r="E4402" s="334">
        <v>201509</v>
      </c>
      <c r="F4402" s="335">
        <v>-12.25</v>
      </c>
      <c r="G4402" s="333">
        <f t="shared" si="119"/>
        <v>7</v>
      </c>
      <c r="H4402" s="382">
        <v>1.3083000000000001E-3</v>
      </c>
      <c r="I4402" s="335">
        <f t="shared" si="120"/>
        <v>-0.11</v>
      </c>
      <c r="J4402" s="335">
        <f t="shared" si="121"/>
        <v>-0.19</v>
      </c>
    </row>
    <row r="4403" spans="1:10" ht="15">
      <c r="A4403" s="333" t="s">
        <v>319</v>
      </c>
      <c r="B4403" s="334" t="s">
        <v>1001</v>
      </c>
      <c r="C4403" s="435" t="s">
        <v>340</v>
      </c>
      <c r="D4403" s="333" t="s">
        <v>1002</v>
      </c>
      <c r="E4403" s="334">
        <v>201511</v>
      </c>
      <c r="F4403" s="335">
        <v>-182.8</v>
      </c>
      <c r="G4403" s="333">
        <f t="shared" si="119"/>
        <v>5</v>
      </c>
      <c r="H4403" s="382">
        <v>1.3083000000000001E-3</v>
      </c>
      <c r="I4403" s="335">
        <f t="shared" si="120"/>
        <v>-1.2</v>
      </c>
      <c r="J4403" s="335">
        <f t="shared" si="121"/>
        <v>-2.87</v>
      </c>
    </row>
    <row r="4404" spans="1:10" ht="15">
      <c r="A4404" s="333" t="s">
        <v>319</v>
      </c>
      <c r="B4404" s="334" t="s">
        <v>1001</v>
      </c>
      <c r="C4404" s="435" t="s">
        <v>340</v>
      </c>
      <c r="D4404" s="333" t="s">
        <v>1002</v>
      </c>
      <c r="E4404" s="334">
        <v>201511</v>
      </c>
      <c r="F4404" s="335">
        <v>14.83</v>
      </c>
      <c r="G4404" s="333">
        <f t="shared" si="119"/>
        <v>5</v>
      </c>
      <c r="H4404" s="382">
        <v>1.3083000000000001E-3</v>
      </c>
      <c r="I4404" s="335">
        <f t="shared" si="120"/>
        <v>0.1</v>
      </c>
      <c r="J4404" s="335">
        <f t="shared" si="121"/>
        <v>0.23</v>
      </c>
    </row>
    <row r="4405" spans="1:10" ht="15">
      <c r="A4405" s="333" t="s">
        <v>319</v>
      </c>
      <c r="B4405" s="334" t="s">
        <v>1001</v>
      </c>
      <c r="C4405" s="435" t="s">
        <v>340</v>
      </c>
      <c r="D4405" s="333" t="s">
        <v>1002</v>
      </c>
      <c r="E4405" s="334">
        <v>201512</v>
      </c>
      <c r="F4405" s="335">
        <v>-263.72000000000003</v>
      </c>
      <c r="G4405" s="333">
        <f t="shared" si="119"/>
        <v>4</v>
      </c>
      <c r="H4405" s="382">
        <v>1.3083000000000001E-3</v>
      </c>
      <c r="I4405" s="335">
        <f t="shared" si="120"/>
        <v>-1.38</v>
      </c>
      <c r="J4405" s="335">
        <f t="shared" si="121"/>
        <v>-4.1399999999999997</v>
      </c>
    </row>
    <row r="4406" spans="1:10" ht="15">
      <c r="A4406" s="333" t="s">
        <v>319</v>
      </c>
      <c r="B4406" s="334" t="s">
        <v>1001</v>
      </c>
      <c r="C4406" s="435" t="s">
        <v>340</v>
      </c>
      <c r="D4406" s="333" t="s">
        <v>1002</v>
      </c>
      <c r="E4406" s="334">
        <v>201512</v>
      </c>
      <c r="F4406" s="335">
        <v>-2.09</v>
      </c>
      <c r="G4406" s="333">
        <f t="shared" si="119"/>
        <v>4</v>
      </c>
      <c r="H4406" s="382">
        <v>1.3083000000000001E-3</v>
      </c>
      <c r="I4406" s="335">
        <f t="shared" si="120"/>
        <v>-0.01</v>
      </c>
      <c r="J4406" s="335">
        <f t="shared" si="121"/>
        <v>-0.03</v>
      </c>
    </row>
    <row r="4407" spans="1:10">
      <c r="A4407" s="333" t="s">
        <v>326</v>
      </c>
      <c r="B4407" s="334" t="s">
        <v>798</v>
      </c>
      <c r="C4407" s="434" t="s">
        <v>340</v>
      </c>
      <c r="D4407" s="333" t="s">
        <v>1235</v>
      </c>
      <c r="E4407" s="334">
        <v>201509</v>
      </c>
      <c r="F4407" s="335">
        <v>266.11</v>
      </c>
      <c r="G4407" s="333">
        <f t="shared" si="119"/>
        <v>7</v>
      </c>
      <c r="H4407" s="382">
        <v>1.1999999999999999E-3</v>
      </c>
      <c r="I4407" s="335">
        <f t="shared" si="120"/>
        <v>2.2400000000000002</v>
      </c>
      <c r="J4407" s="335">
        <f t="shared" si="121"/>
        <v>3.83</v>
      </c>
    </row>
    <row r="4408" spans="1:10">
      <c r="A4408" s="333" t="s">
        <v>326</v>
      </c>
      <c r="B4408" s="334" t="s">
        <v>1003</v>
      </c>
      <c r="C4408" s="434" t="s">
        <v>340</v>
      </c>
      <c r="D4408" s="333" t="s">
        <v>1004</v>
      </c>
      <c r="E4408" s="334">
        <v>201509</v>
      </c>
      <c r="F4408" s="335">
        <v>-129.71</v>
      </c>
      <c r="G4408" s="333">
        <f t="shared" si="119"/>
        <v>7</v>
      </c>
      <c r="H4408" s="382">
        <v>1.1999999999999999E-3</v>
      </c>
      <c r="I4408" s="335">
        <f t="shared" si="120"/>
        <v>-1.0900000000000001</v>
      </c>
      <c r="J4408" s="335">
        <f t="shared" si="121"/>
        <v>-1.87</v>
      </c>
    </row>
    <row r="4409" spans="1:10">
      <c r="A4409" s="333" t="s">
        <v>319</v>
      </c>
      <c r="B4409" s="334" t="s">
        <v>1003</v>
      </c>
      <c r="C4409" s="434" t="s">
        <v>340</v>
      </c>
      <c r="D4409" s="333" t="s">
        <v>1004</v>
      </c>
      <c r="E4409" s="334">
        <v>201509</v>
      </c>
      <c r="F4409" s="335">
        <v>-1499.83</v>
      </c>
      <c r="G4409" s="333">
        <f t="shared" si="119"/>
        <v>7</v>
      </c>
      <c r="H4409" s="382">
        <v>1.3083000000000001E-3</v>
      </c>
      <c r="I4409" s="335">
        <f t="shared" si="120"/>
        <v>-13.74</v>
      </c>
      <c r="J4409" s="335">
        <f t="shared" si="121"/>
        <v>-23.55</v>
      </c>
    </row>
    <row r="4410" spans="1:10">
      <c r="A4410" s="333" t="s">
        <v>319</v>
      </c>
      <c r="B4410" s="334" t="s">
        <v>1003</v>
      </c>
      <c r="C4410" s="434" t="s">
        <v>340</v>
      </c>
      <c r="D4410" s="333" t="s">
        <v>1004</v>
      </c>
      <c r="E4410" s="334">
        <v>201509</v>
      </c>
      <c r="F4410" s="335">
        <v>-200.08</v>
      </c>
      <c r="G4410" s="333">
        <f t="shared" si="119"/>
        <v>7</v>
      </c>
      <c r="H4410" s="382">
        <v>1.3083000000000001E-3</v>
      </c>
      <c r="I4410" s="335">
        <f t="shared" si="120"/>
        <v>-1.83</v>
      </c>
      <c r="J4410" s="335">
        <f t="shared" si="121"/>
        <v>-3.14</v>
      </c>
    </row>
    <row r="4411" spans="1:10" ht="15">
      <c r="A4411" s="333" t="s">
        <v>326</v>
      </c>
      <c r="B4411" s="334" t="s">
        <v>1003</v>
      </c>
      <c r="C4411" s="435" t="s">
        <v>340</v>
      </c>
      <c r="D4411" s="333" t="s">
        <v>1204</v>
      </c>
      <c r="E4411" s="334">
        <v>201511</v>
      </c>
      <c r="F4411" s="335">
        <v>39.729999999999997</v>
      </c>
      <c r="G4411" s="333">
        <f t="shared" si="119"/>
        <v>5</v>
      </c>
      <c r="H4411" s="382">
        <v>1.1999999999999999E-3</v>
      </c>
      <c r="I4411" s="335">
        <f t="shared" si="120"/>
        <v>0.24</v>
      </c>
      <c r="J4411" s="335">
        <f t="shared" si="121"/>
        <v>0.56999999999999995</v>
      </c>
    </row>
    <row r="4412" spans="1:10" ht="15">
      <c r="A4412" s="333" t="s">
        <v>319</v>
      </c>
      <c r="B4412" s="334" t="s">
        <v>1003</v>
      </c>
      <c r="C4412" s="435" t="s">
        <v>340</v>
      </c>
      <c r="D4412" s="333" t="s">
        <v>1204</v>
      </c>
      <c r="E4412" s="334">
        <v>201511</v>
      </c>
      <c r="F4412" s="335">
        <v>-303.02999999999997</v>
      </c>
      <c r="G4412" s="333">
        <f t="shared" si="119"/>
        <v>5</v>
      </c>
      <c r="H4412" s="382">
        <v>1.3083000000000001E-3</v>
      </c>
      <c r="I4412" s="335">
        <f t="shared" si="120"/>
        <v>-1.98</v>
      </c>
      <c r="J4412" s="335">
        <f t="shared" si="121"/>
        <v>-4.76</v>
      </c>
    </row>
    <row r="4413" spans="1:10" ht="15">
      <c r="A4413" s="333" t="s">
        <v>319</v>
      </c>
      <c r="B4413" s="334" t="s">
        <v>1003</v>
      </c>
      <c r="C4413" s="435" t="s">
        <v>340</v>
      </c>
      <c r="D4413" s="333" t="s">
        <v>1204</v>
      </c>
      <c r="E4413" s="334">
        <v>201511</v>
      </c>
      <c r="F4413" s="335">
        <v>327.14999999999998</v>
      </c>
      <c r="G4413" s="333">
        <f t="shared" si="119"/>
        <v>5</v>
      </c>
      <c r="H4413" s="382">
        <v>1.3083000000000001E-3</v>
      </c>
      <c r="I4413" s="335">
        <f t="shared" si="120"/>
        <v>2.14</v>
      </c>
      <c r="J4413" s="335">
        <f t="shared" si="121"/>
        <v>5.14</v>
      </c>
    </row>
    <row r="4414" spans="1:10" ht="15">
      <c r="A4414" s="333" t="s">
        <v>326</v>
      </c>
      <c r="B4414" s="334" t="s">
        <v>1003</v>
      </c>
      <c r="C4414" s="435" t="s">
        <v>340</v>
      </c>
      <c r="D4414" s="333" t="s">
        <v>1204</v>
      </c>
      <c r="E4414" s="334">
        <v>201512</v>
      </c>
      <c r="F4414" s="335">
        <v>3.58</v>
      </c>
      <c r="G4414" s="333">
        <f t="shared" si="119"/>
        <v>4</v>
      </c>
      <c r="H4414" s="382">
        <v>1.1999999999999999E-3</v>
      </c>
      <c r="I4414" s="335">
        <f t="shared" si="120"/>
        <v>0.02</v>
      </c>
      <c r="J4414" s="335">
        <f t="shared" si="121"/>
        <v>0.05</v>
      </c>
    </row>
    <row r="4415" spans="1:10" ht="15">
      <c r="A4415" s="333" t="s">
        <v>319</v>
      </c>
      <c r="B4415" s="334" t="s">
        <v>1003</v>
      </c>
      <c r="C4415" s="435" t="s">
        <v>340</v>
      </c>
      <c r="D4415" s="333" t="s">
        <v>1204</v>
      </c>
      <c r="E4415" s="334">
        <v>201512</v>
      </c>
      <c r="F4415" s="335">
        <v>6.89</v>
      </c>
      <c r="G4415" s="333">
        <f t="shared" si="119"/>
        <v>4</v>
      </c>
      <c r="H4415" s="382">
        <v>1.3083000000000001E-3</v>
      </c>
      <c r="I4415" s="335">
        <f t="shared" si="120"/>
        <v>0.04</v>
      </c>
      <c r="J4415" s="335">
        <f t="shared" si="121"/>
        <v>0.11</v>
      </c>
    </row>
    <row r="4416" spans="1:10" ht="15">
      <c r="A4416" s="333" t="s">
        <v>319</v>
      </c>
      <c r="B4416" s="334" t="s">
        <v>1003</v>
      </c>
      <c r="C4416" s="435" t="s">
        <v>340</v>
      </c>
      <c r="D4416" s="333" t="s">
        <v>1204</v>
      </c>
      <c r="E4416" s="334">
        <v>201512</v>
      </c>
      <c r="F4416" s="335">
        <v>37.9</v>
      </c>
      <c r="G4416" s="333">
        <f t="shared" si="119"/>
        <v>4</v>
      </c>
      <c r="H4416" s="382">
        <v>1.3083000000000001E-3</v>
      </c>
      <c r="I4416" s="335">
        <f t="shared" si="120"/>
        <v>0.2</v>
      </c>
      <c r="J4416" s="335">
        <f t="shared" si="121"/>
        <v>0.6</v>
      </c>
    </row>
    <row r="4417" spans="1:10" ht="15">
      <c r="A4417" s="333" t="s">
        <v>319</v>
      </c>
      <c r="B4417" s="334" t="s">
        <v>1236</v>
      </c>
      <c r="C4417" s="435" t="s">
        <v>352</v>
      </c>
      <c r="D4417" s="333" t="s">
        <v>1237</v>
      </c>
      <c r="E4417" s="334">
        <v>201512</v>
      </c>
      <c r="F4417" s="335">
        <v>3916.4</v>
      </c>
      <c r="G4417" s="333">
        <f t="shared" si="119"/>
        <v>4</v>
      </c>
      <c r="H4417" s="382">
        <v>1.3083000000000001E-3</v>
      </c>
      <c r="I4417" s="335">
        <f t="shared" si="120"/>
        <v>20.5</v>
      </c>
      <c r="J4417" s="335">
        <f t="shared" si="121"/>
        <v>61.49</v>
      </c>
    </row>
    <row r="4418" spans="1:10" ht="15">
      <c r="A4418" s="333" t="s">
        <v>319</v>
      </c>
      <c r="B4418" s="334" t="s">
        <v>1238</v>
      </c>
      <c r="C4418" s="435" t="s">
        <v>340</v>
      </c>
      <c r="D4418" s="333" t="s">
        <v>1239</v>
      </c>
      <c r="E4418" s="334">
        <v>201512</v>
      </c>
      <c r="F4418" s="335">
        <v>1330.99</v>
      </c>
      <c r="G4418" s="333">
        <f t="shared" si="119"/>
        <v>4</v>
      </c>
      <c r="H4418" s="382">
        <v>1.3083000000000001E-3</v>
      </c>
      <c r="I4418" s="335">
        <f t="shared" si="120"/>
        <v>6.97</v>
      </c>
      <c r="J4418" s="335">
        <f t="shared" si="121"/>
        <v>20.9</v>
      </c>
    </row>
    <row r="4419" spans="1:10" ht="15">
      <c r="A4419" s="333" t="s">
        <v>319</v>
      </c>
      <c r="B4419" s="334" t="s">
        <v>1238</v>
      </c>
      <c r="C4419" s="435" t="s">
        <v>340</v>
      </c>
      <c r="D4419" s="333" t="s">
        <v>1239</v>
      </c>
      <c r="E4419" s="334">
        <v>201512</v>
      </c>
      <c r="F4419" s="335">
        <v>34020.160000000003</v>
      </c>
      <c r="G4419" s="333">
        <f t="shared" si="119"/>
        <v>4</v>
      </c>
      <c r="H4419" s="382">
        <v>1.3083000000000001E-3</v>
      </c>
      <c r="I4419" s="335">
        <f t="shared" si="120"/>
        <v>178.03</v>
      </c>
      <c r="J4419" s="335">
        <f t="shared" si="121"/>
        <v>534.1</v>
      </c>
    </row>
    <row r="4420" spans="1:10">
      <c r="A4420" s="443"/>
      <c r="B4420" s="243"/>
      <c r="C4420" s="243"/>
      <c r="D4420" s="242"/>
      <c r="E4420" s="244"/>
      <c r="F4420" s="245"/>
      <c r="G4420" s="443"/>
      <c r="H4420" s="452"/>
      <c r="I4420" s="444"/>
      <c r="J4420" s="444"/>
    </row>
    <row r="4421" spans="1:10">
      <c r="A4421" s="600" t="s">
        <v>319</v>
      </c>
      <c r="B4421" s="601" t="s">
        <v>776</v>
      </c>
      <c r="C4421" s="599" t="s">
        <v>352</v>
      </c>
      <c r="D4421" s="600" t="s">
        <v>777</v>
      </c>
      <c r="E4421" s="601">
        <v>201504</v>
      </c>
      <c r="F4421" s="602">
        <v>99806.91</v>
      </c>
      <c r="G4421" s="600">
        <v>6</v>
      </c>
      <c r="H4421" s="603">
        <v>1.3083000000000001E-3</v>
      </c>
      <c r="I4421" s="602">
        <v>783.46</v>
      </c>
      <c r="J4421" s="602">
        <v>1566.93</v>
      </c>
    </row>
    <row r="4422" spans="1:10" s="581" customFormat="1">
      <c r="A4422" s="600" t="s">
        <v>319</v>
      </c>
      <c r="B4422" s="601" t="s">
        <v>776</v>
      </c>
      <c r="C4422" s="599" t="s">
        <v>352</v>
      </c>
      <c r="D4422" s="600" t="s">
        <v>777</v>
      </c>
      <c r="E4422" s="601">
        <v>201505</v>
      </c>
      <c r="F4422" s="602">
        <v>-349.53</v>
      </c>
      <c r="G4422" s="600">
        <v>5</v>
      </c>
      <c r="H4422" s="603">
        <v>1.3083000000000001E-3</v>
      </c>
      <c r="I4422" s="602">
        <v>-2.29</v>
      </c>
      <c r="J4422" s="602">
        <v>-5.49</v>
      </c>
    </row>
    <row r="4423" spans="1:10" s="581" customFormat="1">
      <c r="A4423" s="600" t="s">
        <v>319</v>
      </c>
      <c r="B4423" s="601" t="s">
        <v>776</v>
      </c>
      <c r="C4423" s="599" t="s">
        <v>352</v>
      </c>
      <c r="D4423" s="600" t="s">
        <v>777</v>
      </c>
      <c r="E4423" s="601">
        <v>201506</v>
      </c>
      <c r="F4423" s="602">
        <v>104.36</v>
      </c>
      <c r="G4423" s="600">
        <v>4</v>
      </c>
      <c r="H4423" s="603">
        <v>1.3083000000000001E-3</v>
      </c>
      <c r="I4423" s="602">
        <v>0.55000000000000004</v>
      </c>
      <c r="J4423" s="602">
        <v>1.64</v>
      </c>
    </row>
    <row r="4424" spans="1:10" s="581" customFormat="1">
      <c r="A4424" s="600" t="s">
        <v>319</v>
      </c>
      <c r="B4424" s="601" t="s">
        <v>778</v>
      </c>
      <c r="C4424" s="599" t="s">
        <v>352</v>
      </c>
      <c r="D4424" s="600" t="s">
        <v>779</v>
      </c>
      <c r="E4424" s="601">
        <v>201506</v>
      </c>
      <c r="F4424" s="602">
        <v>409.03</v>
      </c>
      <c r="G4424" s="600">
        <v>4</v>
      </c>
      <c r="H4424" s="603">
        <v>1.3083000000000001E-3</v>
      </c>
      <c r="I4424" s="602">
        <v>2.14</v>
      </c>
      <c r="J4424" s="602">
        <v>6.42</v>
      </c>
    </row>
    <row r="4425" spans="1:10" s="581" customFormat="1">
      <c r="A4425" s="600" t="s">
        <v>319</v>
      </c>
      <c r="B4425" s="601" t="s">
        <v>780</v>
      </c>
      <c r="C4425" s="599" t="s">
        <v>352</v>
      </c>
      <c r="D4425" s="600" t="s">
        <v>781</v>
      </c>
      <c r="E4425" s="601">
        <v>201503</v>
      </c>
      <c r="F4425" s="602">
        <v>117991.16</v>
      </c>
      <c r="G4425" s="600">
        <v>7</v>
      </c>
      <c r="H4425" s="603">
        <v>1.3083000000000001E-3</v>
      </c>
      <c r="I4425" s="602">
        <v>1080.57</v>
      </c>
      <c r="J4425" s="602">
        <v>1852.41</v>
      </c>
    </row>
    <row r="4426" spans="1:10" s="581" customFormat="1">
      <c r="A4426" s="600" t="s">
        <v>319</v>
      </c>
      <c r="B4426" s="601" t="s">
        <v>592</v>
      </c>
      <c r="C4426" s="599" t="s">
        <v>353</v>
      </c>
      <c r="D4426" s="600" t="s">
        <v>593</v>
      </c>
      <c r="E4426" s="601">
        <v>201504</v>
      </c>
      <c r="F4426" s="602">
        <v>-8420.52</v>
      </c>
      <c r="G4426" s="600">
        <v>6</v>
      </c>
      <c r="H4426" s="603">
        <v>1.3083000000000001E-3</v>
      </c>
      <c r="I4426" s="602">
        <v>-66.099999999999994</v>
      </c>
      <c r="J4426" s="602">
        <v>-132.19999999999999</v>
      </c>
    </row>
    <row r="4427" spans="1:10" s="581" customFormat="1">
      <c r="A4427" s="600" t="s">
        <v>319</v>
      </c>
      <c r="B4427" s="601" t="s">
        <v>492</v>
      </c>
      <c r="C4427" s="599" t="s">
        <v>353</v>
      </c>
      <c r="D4427" s="600" t="s">
        <v>493</v>
      </c>
      <c r="E4427" s="601">
        <v>201503</v>
      </c>
      <c r="F4427" s="602">
        <v>-35216.75</v>
      </c>
      <c r="G4427" s="600">
        <v>7</v>
      </c>
      <c r="H4427" s="603">
        <v>1.3083000000000001E-3</v>
      </c>
      <c r="I4427" s="602">
        <v>-322.52</v>
      </c>
      <c r="J4427" s="602">
        <v>-552.89</v>
      </c>
    </row>
    <row r="4428" spans="1:10" s="581" customFormat="1">
      <c r="A4428" s="600" t="s">
        <v>319</v>
      </c>
      <c r="B4428" s="601" t="s">
        <v>492</v>
      </c>
      <c r="C4428" s="599" t="s">
        <v>353</v>
      </c>
      <c r="D4428" s="600" t="s">
        <v>493</v>
      </c>
      <c r="E4428" s="601">
        <v>201503</v>
      </c>
      <c r="F4428" s="602">
        <v>35216.75</v>
      </c>
      <c r="G4428" s="600">
        <v>7</v>
      </c>
      <c r="H4428" s="603">
        <v>1.3083000000000001E-3</v>
      </c>
      <c r="I4428" s="602">
        <v>322.52</v>
      </c>
      <c r="J4428" s="602">
        <v>552.89</v>
      </c>
    </row>
    <row r="4429" spans="1:10" s="581" customFormat="1">
      <c r="A4429" s="600" t="s">
        <v>319</v>
      </c>
      <c r="B4429" s="601" t="s">
        <v>755</v>
      </c>
      <c r="C4429" s="601" t="s">
        <v>340</v>
      </c>
      <c r="D4429" s="600" t="s">
        <v>774</v>
      </c>
      <c r="E4429" s="601">
        <v>201503</v>
      </c>
      <c r="F4429" s="602">
        <v>55.62</v>
      </c>
      <c r="G4429" s="600">
        <v>7</v>
      </c>
      <c r="H4429" s="603">
        <v>1.3083000000000001E-3</v>
      </c>
      <c r="I4429" s="602">
        <v>0.51</v>
      </c>
      <c r="J4429" s="602">
        <v>0.87</v>
      </c>
    </row>
    <row r="4430" spans="1:10" s="581" customFormat="1">
      <c r="A4430" s="600" t="s">
        <v>319</v>
      </c>
      <c r="B4430" s="601" t="s">
        <v>755</v>
      </c>
      <c r="C4430" s="601" t="s">
        <v>340</v>
      </c>
      <c r="D4430" s="600" t="s">
        <v>774</v>
      </c>
      <c r="E4430" s="601">
        <v>201503</v>
      </c>
      <c r="F4430" s="602">
        <v>589.78</v>
      </c>
      <c r="G4430" s="600">
        <v>7</v>
      </c>
      <c r="H4430" s="603">
        <v>1.3083000000000001E-3</v>
      </c>
      <c r="I4430" s="602">
        <v>5.4</v>
      </c>
      <c r="J4430" s="602">
        <v>9.26</v>
      </c>
    </row>
    <row r="4431" spans="1:10" s="581" customFormat="1">
      <c r="A4431" s="600" t="s">
        <v>319</v>
      </c>
      <c r="B4431" s="601" t="s">
        <v>755</v>
      </c>
      <c r="C4431" s="601" t="s">
        <v>340</v>
      </c>
      <c r="D4431" s="600" t="s">
        <v>774</v>
      </c>
      <c r="E4431" s="601">
        <v>201503</v>
      </c>
      <c r="F4431" s="602">
        <v>8.7100000000000009</v>
      </c>
      <c r="G4431" s="600">
        <v>7</v>
      </c>
      <c r="H4431" s="603">
        <v>1.3083000000000001E-3</v>
      </c>
      <c r="I4431" s="602">
        <v>0.08</v>
      </c>
      <c r="J4431" s="602">
        <v>0.14000000000000001</v>
      </c>
    </row>
    <row r="4432" spans="1:10" s="581" customFormat="1">
      <c r="A4432" s="600" t="s">
        <v>319</v>
      </c>
      <c r="B4432" s="601" t="s">
        <v>755</v>
      </c>
      <c r="C4432" s="601" t="s">
        <v>340</v>
      </c>
      <c r="D4432" s="600" t="s">
        <v>774</v>
      </c>
      <c r="E4432" s="601">
        <v>201504</v>
      </c>
      <c r="F4432" s="602">
        <v>-214.54</v>
      </c>
      <c r="G4432" s="600">
        <v>6</v>
      </c>
      <c r="H4432" s="603">
        <v>1.3083000000000001E-3</v>
      </c>
      <c r="I4432" s="602">
        <v>-1.68</v>
      </c>
      <c r="J4432" s="602">
        <v>-3.37</v>
      </c>
    </row>
    <row r="4433" spans="1:10" s="581" customFormat="1">
      <c r="A4433" s="600" t="s">
        <v>319</v>
      </c>
      <c r="B4433" s="601" t="s">
        <v>755</v>
      </c>
      <c r="C4433" s="601" t="s">
        <v>340</v>
      </c>
      <c r="D4433" s="600" t="s">
        <v>774</v>
      </c>
      <c r="E4433" s="601">
        <v>201504</v>
      </c>
      <c r="F4433" s="602">
        <v>-2273.15</v>
      </c>
      <c r="G4433" s="600">
        <v>6</v>
      </c>
      <c r="H4433" s="603">
        <v>1.3083000000000001E-3</v>
      </c>
      <c r="I4433" s="602">
        <v>-17.84</v>
      </c>
      <c r="J4433" s="602">
        <v>-35.69</v>
      </c>
    </row>
    <row r="4434" spans="1:10" s="581" customFormat="1">
      <c r="A4434" s="600" t="s">
        <v>319</v>
      </c>
      <c r="B4434" s="601" t="s">
        <v>755</v>
      </c>
      <c r="C4434" s="601" t="s">
        <v>340</v>
      </c>
      <c r="D4434" s="600" t="s">
        <v>774</v>
      </c>
      <c r="E4434" s="601">
        <v>201504</v>
      </c>
      <c r="F4434" s="602">
        <v>-34.01</v>
      </c>
      <c r="G4434" s="600">
        <v>6</v>
      </c>
      <c r="H4434" s="603">
        <v>1.3083000000000001E-3</v>
      </c>
      <c r="I4434" s="602">
        <v>-0.27</v>
      </c>
      <c r="J4434" s="602">
        <v>-0.53</v>
      </c>
    </row>
    <row r="4435" spans="1:10" s="581" customFormat="1">
      <c r="A4435" s="600" t="s">
        <v>319</v>
      </c>
      <c r="B4435" s="601" t="s">
        <v>755</v>
      </c>
      <c r="C4435" s="601" t="s">
        <v>340</v>
      </c>
      <c r="D4435" s="600" t="s">
        <v>774</v>
      </c>
      <c r="E4435" s="601">
        <v>201505</v>
      </c>
      <c r="F4435" s="602">
        <v>-6.52</v>
      </c>
      <c r="G4435" s="600">
        <v>5</v>
      </c>
      <c r="H4435" s="603">
        <v>1.3083000000000001E-3</v>
      </c>
      <c r="I4435" s="602">
        <v>-0.04</v>
      </c>
      <c r="J4435" s="602">
        <v>-0.1</v>
      </c>
    </row>
    <row r="4436" spans="1:10" s="581" customFormat="1">
      <c r="A4436" s="600" t="s">
        <v>319</v>
      </c>
      <c r="B4436" s="601" t="s">
        <v>755</v>
      </c>
      <c r="C4436" s="601" t="s">
        <v>340</v>
      </c>
      <c r="D4436" s="600" t="s">
        <v>774</v>
      </c>
      <c r="E4436" s="601">
        <v>201505</v>
      </c>
      <c r="F4436" s="602">
        <v>-69.69</v>
      </c>
      <c r="G4436" s="600">
        <v>5</v>
      </c>
      <c r="H4436" s="603">
        <v>1.3083000000000001E-3</v>
      </c>
      <c r="I4436" s="602">
        <v>-0.46</v>
      </c>
      <c r="J4436" s="602">
        <v>-1.0900000000000001</v>
      </c>
    </row>
    <row r="4437" spans="1:10" s="581" customFormat="1">
      <c r="A4437" s="600" t="s">
        <v>319</v>
      </c>
      <c r="B4437" s="601" t="s">
        <v>755</v>
      </c>
      <c r="C4437" s="601" t="s">
        <v>340</v>
      </c>
      <c r="D4437" s="600" t="s">
        <v>774</v>
      </c>
      <c r="E4437" s="601">
        <v>201505</v>
      </c>
      <c r="F4437" s="602">
        <v>-0.88</v>
      </c>
      <c r="G4437" s="600">
        <v>5</v>
      </c>
      <c r="H4437" s="603">
        <v>1.3083000000000001E-3</v>
      </c>
      <c r="I4437" s="602">
        <v>-0.01</v>
      </c>
      <c r="J4437" s="602">
        <v>-0.01</v>
      </c>
    </row>
    <row r="4438" spans="1:10" s="581" customFormat="1">
      <c r="A4438" s="600" t="s">
        <v>319</v>
      </c>
      <c r="B4438" s="601" t="s">
        <v>755</v>
      </c>
      <c r="C4438" s="601" t="s">
        <v>340</v>
      </c>
      <c r="D4438" s="600" t="s">
        <v>774</v>
      </c>
      <c r="E4438" s="601">
        <v>201506</v>
      </c>
      <c r="F4438" s="602">
        <v>4.9800000000000004</v>
      </c>
      <c r="G4438" s="600">
        <v>4</v>
      </c>
      <c r="H4438" s="603">
        <v>1.3083000000000001E-3</v>
      </c>
      <c r="I4438" s="602">
        <v>0.03</v>
      </c>
      <c r="J4438" s="602">
        <v>0.08</v>
      </c>
    </row>
    <row r="4439" spans="1:10" s="581" customFormat="1">
      <c r="A4439" s="600" t="s">
        <v>319</v>
      </c>
      <c r="B4439" s="601" t="s">
        <v>755</v>
      </c>
      <c r="C4439" s="601" t="s">
        <v>340</v>
      </c>
      <c r="D4439" s="600" t="s">
        <v>774</v>
      </c>
      <c r="E4439" s="601">
        <v>201506</v>
      </c>
      <c r="F4439" s="602">
        <v>52.12</v>
      </c>
      <c r="G4439" s="600">
        <v>4</v>
      </c>
      <c r="H4439" s="603">
        <v>1.3083000000000001E-3</v>
      </c>
      <c r="I4439" s="602">
        <v>0.27</v>
      </c>
      <c r="J4439" s="602">
        <v>0.82</v>
      </c>
    </row>
    <row r="4440" spans="1:10" s="581" customFormat="1">
      <c r="A4440" s="600" t="s">
        <v>326</v>
      </c>
      <c r="B4440" s="601" t="s">
        <v>755</v>
      </c>
      <c r="C4440" s="601" t="s">
        <v>340</v>
      </c>
      <c r="D4440" s="600" t="s">
        <v>774</v>
      </c>
      <c r="E4440" s="601">
        <v>201506</v>
      </c>
      <c r="F4440" s="602">
        <v>0.95</v>
      </c>
      <c r="G4440" s="600">
        <v>4</v>
      </c>
      <c r="H4440" s="603">
        <v>1.1999999999999999E-3</v>
      </c>
      <c r="I4440" s="602">
        <v>0</v>
      </c>
      <c r="J4440" s="602">
        <v>0.01</v>
      </c>
    </row>
    <row r="4441" spans="1:10" s="581" customFormat="1">
      <c r="A4441" s="600" t="s">
        <v>319</v>
      </c>
      <c r="B4441" s="601" t="s">
        <v>588</v>
      </c>
      <c r="C4441" s="601" t="s">
        <v>340</v>
      </c>
      <c r="D4441" s="600" t="s">
        <v>589</v>
      </c>
      <c r="E4441" s="601">
        <v>201503</v>
      </c>
      <c r="F4441" s="602">
        <v>4.3</v>
      </c>
      <c r="G4441" s="600">
        <v>7</v>
      </c>
      <c r="H4441" s="603">
        <v>1.3083000000000001E-3</v>
      </c>
      <c r="I4441" s="602">
        <v>0.04</v>
      </c>
      <c r="J4441" s="602">
        <v>7.0000000000000007E-2</v>
      </c>
    </row>
    <row r="4442" spans="1:10" s="581" customFormat="1">
      <c r="A4442" s="600" t="s">
        <v>319</v>
      </c>
      <c r="B4442" s="601" t="s">
        <v>588</v>
      </c>
      <c r="C4442" s="601" t="s">
        <v>340</v>
      </c>
      <c r="D4442" s="600" t="s">
        <v>589</v>
      </c>
      <c r="E4442" s="601">
        <v>201503</v>
      </c>
      <c r="F4442" s="602">
        <v>2.63</v>
      </c>
      <c r="G4442" s="600">
        <v>7</v>
      </c>
      <c r="H4442" s="603">
        <v>1.3083000000000001E-3</v>
      </c>
      <c r="I4442" s="602">
        <v>0.02</v>
      </c>
      <c r="J4442" s="602">
        <v>0.04</v>
      </c>
    </row>
    <row r="4443" spans="1:10" s="581" customFormat="1">
      <c r="A4443" s="600" t="s">
        <v>319</v>
      </c>
      <c r="B4443" s="601" t="s">
        <v>588</v>
      </c>
      <c r="C4443" s="601" t="s">
        <v>340</v>
      </c>
      <c r="D4443" s="600" t="s">
        <v>589</v>
      </c>
      <c r="E4443" s="601">
        <v>201504</v>
      </c>
      <c r="F4443" s="602">
        <v>2.5499999999999998</v>
      </c>
      <c r="G4443" s="600">
        <v>6</v>
      </c>
      <c r="H4443" s="603">
        <v>1.3083000000000001E-3</v>
      </c>
      <c r="I4443" s="602">
        <v>0.02</v>
      </c>
      <c r="J4443" s="602">
        <v>0.04</v>
      </c>
    </row>
    <row r="4444" spans="1:10" s="581" customFormat="1">
      <c r="A4444" s="600" t="s">
        <v>319</v>
      </c>
      <c r="B4444" s="601" t="s">
        <v>588</v>
      </c>
      <c r="C4444" s="601" t="s">
        <v>340</v>
      </c>
      <c r="D4444" s="600" t="s">
        <v>589</v>
      </c>
      <c r="E4444" s="601">
        <v>201504</v>
      </c>
      <c r="F4444" s="602">
        <v>1.65</v>
      </c>
      <c r="G4444" s="600">
        <v>6</v>
      </c>
      <c r="H4444" s="603">
        <v>1.3083000000000001E-3</v>
      </c>
      <c r="I4444" s="602">
        <v>0.01</v>
      </c>
      <c r="J4444" s="602">
        <v>0.03</v>
      </c>
    </row>
    <row r="4445" spans="1:10" s="581" customFormat="1">
      <c r="A4445" s="600" t="s">
        <v>319</v>
      </c>
      <c r="B4445" s="601" t="s">
        <v>588</v>
      </c>
      <c r="C4445" s="601" t="s">
        <v>340</v>
      </c>
      <c r="D4445" s="600" t="s">
        <v>589</v>
      </c>
      <c r="E4445" s="601">
        <v>201505</v>
      </c>
      <c r="F4445" s="602">
        <v>1.39</v>
      </c>
      <c r="G4445" s="600">
        <v>5</v>
      </c>
      <c r="H4445" s="603">
        <v>1.3083000000000001E-3</v>
      </c>
      <c r="I4445" s="602">
        <v>0.01</v>
      </c>
      <c r="J4445" s="602">
        <v>0.02</v>
      </c>
    </row>
    <row r="4446" spans="1:10" s="581" customFormat="1">
      <c r="A4446" s="600" t="s">
        <v>319</v>
      </c>
      <c r="B4446" s="601" t="s">
        <v>588</v>
      </c>
      <c r="C4446" s="601" t="s">
        <v>340</v>
      </c>
      <c r="D4446" s="600" t="s">
        <v>589</v>
      </c>
      <c r="E4446" s="601">
        <v>201505</v>
      </c>
      <c r="F4446" s="602">
        <v>0.89</v>
      </c>
      <c r="G4446" s="600">
        <v>5</v>
      </c>
      <c r="H4446" s="603">
        <v>1.3083000000000001E-3</v>
      </c>
      <c r="I4446" s="602">
        <v>0.01</v>
      </c>
      <c r="J4446" s="602">
        <v>0.01</v>
      </c>
    </row>
    <row r="4447" spans="1:10" s="581" customFormat="1">
      <c r="A4447" s="600" t="s">
        <v>319</v>
      </c>
      <c r="B4447" s="601" t="s">
        <v>588</v>
      </c>
      <c r="C4447" s="601" t="s">
        <v>340</v>
      </c>
      <c r="D4447" s="600" t="s">
        <v>589</v>
      </c>
      <c r="E4447" s="601">
        <v>201506</v>
      </c>
      <c r="F4447" s="602">
        <v>0.46</v>
      </c>
      <c r="G4447" s="600">
        <v>4</v>
      </c>
      <c r="H4447" s="603">
        <v>1.3083000000000001E-3</v>
      </c>
      <c r="I4447" s="602">
        <v>0</v>
      </c>
      <c r="J4447" s="602">
        <v>0.01</v>
      </c>
    </row>
    <row r="4448" spans="1:10" s="581" customFormat="1">
      <c r="A4448" s="600" t="s">
        <v>319</v>
      </c>
      <c r="B4448" s="601" t="s">
        <v>588</v>
      </c>
      <c r="C4448" s="601" t="s">
        <v>340</v>
      </c>
      <c r="D4448" s="600" t="s">
        <v>589</v>
      </c>
      <c r="E4448" s="601">
        <v>201506</v>
      </c>
      <c r="F4448" s="602">
        <v>0.73</v>
      </c>
      <c r="G4448" s="600">
        <v>4</v>
      </c>
      <c r="H4448" s="603">
        <v>1.3083000000000001E-3</v>
      </c>
      <c r="I4448" s="602">
        <v>0</v>
      </c>
      <c r="J4448" s="602">
        <v>0.01</v>
      </c>
    </row>
    <row r="4449" spans="1:10" s="581" customFormat="1">
      <c r="A4449" s="600" t="s">
        <v>319</v>
      </c>
      <c r="B4449" s="601" t="s">
        <v>586</v>
      </c>
      <c r="C4449" s="601" t="s">
        <v>340</v>
      </c>
      <c r="D4449" s="600" t="s">
        <v>587</v>
      </c>
      <c r="E4449" s="601">
        <v>201503</v>
      </c>
      <c r="F4449" s="602">
        <v>1.44</v>
      </c>
      <c r="G4449" s="600">
        <v>7</v>
      </c>
      <c r="H4449" s="603">
        <v>1.3083000000000001E-3</v>
      </c>
      <c r="I4449" s="602">
        <v>0.01</v>
      </c>
      <c r="J4449" s="602">
        <v>0.02</v>
      </c>
    </row>
    <row r="4450" spans="1:10" s="581" customFormat="1">
      <c r="A4450" s="600" t="s">
        <v>326</v>
      </c>
      <c r="B4450" s="601" t="s">
        <v>586</v>
      </c>
      <c r="C4450" s="601" t="s">
        <v>340</v>
      </c>
      <c r="D4450" s="600" t="s">
        <v>587</v>
      </c>
      <c r="E4450" s="601">
        <v>201503</v>
      </c>
      <c r="F4450" s="602">
        <v>0.01</v>
      </c>
      <c r="G4450" s="600">
        <v>7</v>
      </c>
      <c r="H4450" s="603">
        <v>1.1999999999999999E-3</v>
      </c>
      <c r="I4450" s="602">
        <v>0</v>
      </c>
      <c r="J4450" s="602">
        <v>0</v>
      </c>
    </row>
    <row r="4451" spans="1:10" s="581" customFormat="1">
      <c r="A4451" s="600" t="s">
        <v>319</v>
      </c>
      <c r="B4451" s="601" t="s">
        <v>586</v>
      </c>
      <c r="C4451" s="601" t="s">
        <v>340</v>
      </c>
      <c r="D4451" s="600" t="s">
        <v>587</v>
      </c>
      <c r="E4451" s="601">
        <v>201504</v>
      </c>
      <c r="F4451" s="602">
        <v>0.77</v>
      </c>
      <c r="G4451" s="600">
        <v>6</v>
      </c>
      <c r="H4451" s="603">
        <v>1.3083000000000001E-3</v>
      </c>
      <c r="I4451" s="602">
        <v>0.01</v>
      </c>
      <c r="J4451" s="602">
        <v>0.01</v>
      </c>
    </row>
    <row r="4452" spans="1:10" s="581" customFormat="1">
      <c r="A4452" s="600" t="s">
        <v>319</v>
      </c>
      <c r="B4452" s="601" t="s">
        <v>586</v>
      </c>
      <c r="C4452" s="601" t="s">
        <v>340</v>
      </c>
      <c r="D4452" s="600" t="s">
        <v>587</v>
      </c>
      <c r="E4452" s="601">
        <v>201504</v>
      </c>
      <c r="F4452" s="602">
        <v>0.01</v>
      </c>
      <c r="G4452" s="600">
        <v>6</v>
      </c>
      <c r="H4452" s="603">
        <v>1.3083000000000001E-3</v>
      </c>
      <c r="I4452" s="602">
        <v>0</v>
      </c>
      <c r="J4452" s="602">
        <v>0</v>
      </c>
    </row>
    <row r="4453" spans="1:10" s="581" customFormat="1">
      <c r="A4453" s="600" t="s">
        <v>319</v>
      </c>
      <c r="B4453" s="601" t="s">
        <v>586</v>
      </c>
      <c r="C4453" s="601" t="s">
        <v>340</v>
      </c>
      <c r="D4453" s="600" t="s">
        <v>587</v>
      </c>
      <c r="E4453" s="601">
        <v>201505</v>
      </c>
      <c r="F4453" s="602">
        <v>0.47</v>
      </c>
      <c r="G4453" s="600">
        <v>5</v>
      </c>
      <c r="H4453" s="603">
        <v>1.3083000000000001E-3</v>
      </c>
      <c r="I4453" s="602">
        <v>0</v>
      </c>
      <c r="J4453" s="602">
        <v>0.01</v>
      </c>
    </row>
    <row r="4454" spans="1:10" s="581" customFormat="1">
      <c r="A4454" s="600" t="s">
        <v>319</v>
      </c>
      <c r="B4454" s="601" t="s">
        <v>586</v>
      </c>
      <c r="C4454" s="601" t="s">
        <v>340</v>
      </c>
      <c r="D4454" s="600" t="s">
        <v>587</v>
      </c>
      <c r="E4454" s="601">
        <v>201506</v>
      </c>
      <c r="F4454" s="602">
        <v>0.27</v>
      </c>
      <c r="G4454" s="600">
        <v>4</v>
      </c>
      <c r="H4454" s="603">
        <v>1.3083000000000001E-3</v>
      </c>
      <c r="I4454" s="602">
        <v>0</v>
      </c>
      <c r="J4454" s="602">
        <v>0</v>
      </c>
    </row>
    <row r="4455" spans="1:10" s="581" customFormat="1">
      <c r="A4455" s="600" t="s">
        <v>319</v>
      </c>
      <c r="B4455" s="601" t="s">
        <v>586</v>
      </c>
      <c r="C4455" s="601" t="s">
        <v>340</v>
      </c>
      <c r="D4455" s="600" t="s">
        <v>587</v>
      </c>
      <c r="E4455" s="601">
        <v>201506</v>
      </c>
      <c r="F4455" s="602">
        <v>-0.01</v>
      </c>
      <c r="G4455" s="600">
        <v>4</v>
      </c>
      <c r="H4455" s="603">
        <v>1.3083000000000001E-3</v>
      </c>
      <c r="I4455" s="602">
        <v>0</v>
      </c>
      <c r="J4455" s="602">
        <v>0</v>
      </c>
    </row>
    <row r="4456" spans="1:10" s="581" customFormat="1">
      <c r="A4456" s="600" t="s">
        <v>319</v>
      </c>
      <c r="B4456" s="601" t="s">
        <v>582</v>
      </c>
      <c r="C4456" s="601" t="s">
        <v>340</v>
      </c>
      <c r="D4456" s="600" t="s">
        <v>583</v>
      </c>
      <c r="E4456" s="601">
        <v>201503</v>
      </c>
      <c r="F4456" s="602">
        <v>524.11</v>
      </c>
      <c r="G4456" s="600">
        <v>7</v>
      </c>
      <c r="H4456" s="603">
        <v>1.3083000000000001E-3</v>
      </c>
      <c r="I4456" s="602">
        <v>4.8</v>
      </c>
      <c r="J4456" s="602">
        <v>8.23</v>
      </c>
    </row>
    <row r="4457" spans="1:10" s="581" customFormat="1">
      <c r="A4457" s="600" t="s">
        <v>319</v>
      </c>
      <c r="B4457" s="601" t="s">
        <v>582</v>
      </c>
      <c r="C4457" s="601" t="s">
        <v>340</v>
      </c>
      <c r="D4457" s="600" t="s">
        <v>583</v>
      </c>
      <c r="E4457" s="601">
        <v>201504</v>
      </c>
      <c r="F4457" s="602">
        <v>-543.38</v>
      </c>
      <c r="G4457" s="600">
        <v>6</v>
      </c>
      <c r="H4457" s="603">
        <v>1.3083000000000001E-3</v>
      </c>
      <c r="I4457" s="602">
        <v>-4.2699999999999996</v>
      </c>
      <c r="J4457" s="602">
        <v>-8.5299999999999994</v>
      </c>
    </row>
    <row r="4458" spans="1:10" s="581" customFormat="1">
      <c r="A4458" s="600" t="s">
        <v>319</v>
      </c>
      <c r="B4458" s="601" t="s">
        <v>582</v>
      </c>
      <c r="C4458" s="601" t="s">
        <v>340</v>
      </c>
      <c r="D4458" s="600" t="s">
        <v>583</v>
      </c>
      <c r="E4458" s="601">
        <v>201505</v>
      </c>
      <c r="F4458" s="602">
        <v>-9.4600000000000009</v>
      </c>
      <c r="G4458" s="600">
        <v>5</v>
      </c>
      <c r="H4458" s="603">
        <v>1.3083000000000001E-3</v>
      </c>
      <c r="I4458" s="602">
        <v>-0.06</v>
      </c>
      <c r="J4458" s="602">
        <v>-0.15</v>
      </c>
    </row>
    <row r="4459" spans="1:10" s="581" customFormat="1">
      <c r="A4459" s="600" t="s">
        <v>319</v>
      </c>
      <c r="B4459" s="601" t="s">
        <v>582</v>
      </c>
      <c r="C4459" s="601" t="s">
        <v>340</v>
      </c>
      <c r="D4459" s="600" t="s">
        <v>583</v>
      </c>
      <c r="E4459" s="601">
        <v>201506</v>
      </c>
      <c r="F4459" s="602">
        <v>0.53</v>
      </c>
      <c r="G4459" s="600">
        <v>4</v>
      </c>
      <c r="H4459" s="603">
        <v>1.3083000000000001E-3</v>
      </c>
      <c r="I4459" s="602">
        <v>0</v>
      </c>
      <c r="J4459" s="602">
        <v>0.01</v>
      </c>
    </row>
    <row r="4460" spans="1:10" s="581" customFormat="1">
      <c r="A4460" s="600" t="s">
        <v>319</v>
      </c>
      <c r="B4460" s="601" t="s">
        <v>590</v>
      </c>
      <c r="C4460" s="601" t="s">
        <v>340</v>
      </c>
      <c r="D4460" s="600" t="s">
        <v>591</v>
      </c>
      <c r="E4460" s="601">
        <v>201503</v>
      </c>
      <c r="F4460" s="602">
        <v>865.58</v>
      </c>
      <c r="G4460" s="600">
        <v>7</v>
      </c>
      <c r="H4460" s="603">
        <v>1.3083000000000001E-3</v>
      </c>
      <c r="I4460" s="602">
        <v>7.93</v>
      </c>
      <c r="J4460" s="602">
        <v>13.59</v>
      </c>
    </row>
    <row r="4461" spans="1:10" s="581" customFormat="1">
      <c r="A4461" s="600" t="s">
        <v>319</v>
      </c>
      <c r="B4461" s="601" t="s">
        <v>590</v>
      </c>
      <c r="C4461" s="601" t="s">
        <v>340</v>
      </c>
      <c r="D4461" s="600" t="s">
        <v>591</v>
      </c>
      <c r="E4461" s="601">
        <v>201503</v>
      </c>
      <c r="F4461" s="602">
        <v>-220.42</v>
      </c>
      <c r="G4461" s="600">
        <v>7</v>
      </c>
      <c r="H4461" s="603">
        <v>1.3083000000000001E-3</v>
      </c>
      <c r="I4461" s="602">
        <v>-2.02</v>
      </c>
      <c r="J4461" s="602">
        <v>-3.46</v>
      </c>
    </row>
    <row r="4462" spans="1:10" s="581" customFormat="1">
      <c r="A4462" s="600" t="s">
        <v>319</v>
      </c>
      <c r="B4462" s="601" t="s">
        <v>590</v>
      </c>
      <c r="C4462" s="601" t="s">
        <v>340</v>
      </c>
      <c r="D4462" s="600" t="s">
        <v>591</v>
      </c>
      <c r="E4462" s="601">
        <v>201504</v>
      </c>
      <c r="F4462" s="602">
        <v>-4004.56</v>
      </c>
      <c r="G4462" s="600">
        <v>6</v>
      </c>
      <c r="H4462" s="603">
        <v>1.3083000000000001E-3</v>
      </c>
      <c r="I4462" s="602">
        <v>-31.43</v>
      </c>
      <c r="J4462" s="602">
        <v>-62.87</v>
      </c>
    </row>
    <row r="4463" spans="1:10" s="581" customFormat="1">
      <c r="A4463" s="600" t="s">
        <v>319</v>
      </c>
      <c r="B4463" s="601" t="s">
        <v>590</v>
      </c>
      <c r="C4463" s="601" t="s">
        <v>340</v>
      </c>
      <c r="D4463" s="600" t="s">
        <v>591</v>
      </c>
      <c r="E4463" s="601">
        <v>201504</v>
      </c>
      <c r="F4463" s="602">
        <v>-415.83</v>
      </c>
      <c r="G4463" s="600">
        <v>6</v>
      </c>
      <c r="H4463" s="603">
        <v>1.3083000000000001E-3</v>
      </c>
      <c r="I4463" s="602">
        <v>-3.26</v>
      </c>
      <c r="J4463" s="602">
        <v>-6.53</v>
      </c>
    </row>
    <row r="4464" spans="1:10" s="581" customFormat="1">
      <c r="A4464" s="600" t="s">
        <v>319</v>
      </c>
      <c r="B4464" s="601" t="s">
        <v>590</v>
      </c>
      <c r="C4464" s="601" t="s">
        <v>340</v>
      </c>
      <c r="D4464" s="600" t="s">
        <v>591</v>
      </c>
      <c r="E4464" s="601">
        <v>201505</v>
      </c>
      <c r="F4464" s="602">
        <v>-84.28</v>
      </c>
      <c r="G4464" s="600">
        <v>5</v>
      </c>
      <c r="H4464" s="603">
        <v>1.3083000000000001E-3</v>
      </c>
      <c r="I4464" s="602">
        <v>-0.55000000000000004</v>
      </c>
      <c r="J4464" s="602">
        <v>-1.32</v>
      </c>
    </row>
    <row r="4465" spans="1:10" s="581" customFormat="1">
      <c r="A4465" s="600" t="s">
        <v>319</v>
      </c>
      <c r="B4465" s="601" t="s">
        <v>590</v>
      </c>
      <c r="C4465" s="601" t="s">
        <v>340</v>
      </c>
      <c r="D4465" s="600" t="s">
        <v>591</v>
      </c>
      <c r="E4465" s="601">
        <v>201505</v>
      </c>
      <c r="F4465" s="602">
        <v>-8.64</v>
      </c>
      <c r="G4465" s="600">
        <v>5</v>
      </c>
      <c r="H4465" s="603">
        <v>1.3083000000000001E-3</v>
      </c>
      <c r="I4465" s="602">
        <v>-0.06</v>
      </c>
      <c r="J4465" s="602">
        <v>-0.14000000000000001</v>
      </c>
    </row>
    <row r="4466" spans="1:10" s="581" customFormat="1">
      <c r="A4466" s="600" t="s">
        <v>319</v>
      </c>
      <c r="B4466" s="601" t="s">
        <v>590</v>
      </c>
      <c r="C4466" s="601" t="s">
        <v>340</v>
      </c>
      <c r="D4466" s="600" t="s">
        <v>591</v>
      </c>
      <c r="E4466" s="601">
        <v>201506</v>
      </c>
      <c r="F4466" s="602">
        <v>-10.36</v>
      </c>
      <c r="G4466" s="600">
        <v>4</v>
      </c>
      <c r="H4466" s="603">
        <v>1.3083000000000001E-3</v>
      </c>
      <c r="I4466" s="602">
        <v>-0.05</v>
      </c>
      <c r="J4466" s="602">
        <v>-0.16</v>
      </c>
    </row>
    <row r="4467" spans="1:10" s="581" customFormat="1">
      <c r="A4467" s="600" t="s">
        <v>319</v>
      </c>
      <c r="B4467" s="601" t="s">
        <v>590</v>
      </c>
      <c r="C4467" s="601" t="s">
        <v>340</v>
      </c>
      <c r="D4467" s="600" t="s">
        <v>591</v>
      </c>
      <c r="E4467" s="601">
        <v>201506</v>
      </c>
      <c r="F4467" s="602">
        <v>-0.89</v>
      </c>
      <c r="G4467" s="600">
        <v>4</v>
      </c>
      <c r="H4467" s="603">
        <v>1.3083000000000001E-3</v>
      </c>
      <c r="I4467" s="602">
        <v>0</v>
      </c>
      <c r="J4467" s="602">
        <v>-0.01</v>
      </c>
    </row>
    <row r="4468" spans="1:10" s="581" customFormat="1">
      <c r="A4468" s="600" t="s">
        <v>326</v>
      </c>
      <c r="B4468" s="601" t="s">
        <v>782</v>
      </c>
      <c r="C4468" s="599" t="s">
        <v>340</v>
      </c>
      <c r="D4468" s="600" t="s">
        <v>783</v>
      </c>
      <c r="E4468" s="601">
        <v>201506</v>
      </c>
      <c r="F4468" s="602">
        <v>132728.81</v>
      </c>
      <c r="G4468" s="600">
        <v>4</v>
      </c>
      <c r="H4468" s="603">
        <v>1.1999999999999999E-3</v>
      </c>
      <c r="I4468" s="602">
        <v>637.1</v>
      </c>
      <c r="J4468" s="602">
        <v>1911.29</v>
      </c>
    </row>
    <row r="4469" spans="1:10" s="581" customFormat="1">
      <c r="A4469" s="600" t="s">
        <v>319</v>
      </c>
      <c r="B4469" s="601" t="s">
        <v>782</v>
      </c>
      <c r="C4469" s="599" t="s">
        <v>340</v>
      </c>
      <c r="D4469" s="600" t="s">
        <v>783</v>
      </c>
      <c r="E4469" s="601">
        <v>201506</v>
      </c>
      <c r="F4469" s="602">
        <v>4436.17</v>
      </c>
      <c r="G4469" s="600">
        <v>4</v>
      </c>
      <c r="H4469" s="603">
        <v>1.3083000000000001E-3</v>
      </c>
      <c r="I4469" s="602">
        <v>23.22</v>
      </c>
      <c r="J4469" s="602">
        <v>69.650000000000006</v>
      </c>
    </row>
    <row r="4470" spans="1:10" s="581" customFormat="1">
      <c r="A4470" s="600" t="s">
        <v>326</v>
      </c>
      <c r="B4470" s="601" t="s">
        <v>784</v>
      </c>
      <c r="C4470" s="599" t="s">
        <v>340</v>
      </c>
      <c r="D4470" s="600" t="s">
        <v>785</v>
      </c>
      <c r="E4470" s="601">
        <v>201506</v>
      </c>
      <c r="F4470" s="602">
        <v>76080.56</v>
      </c>
      <c r="G4470" s="600">
        <v>4</v>
      </c>
      <c r="H4470" s="603">
        <v>1.1999999999999999E-3</v>
      </c>
      <c r="I4470" s="602">
        <v>365.19</v>
      </c>
      <c r="J4470" s="602">
        <v>1095.56</v>
      </c>
    </row>
    <row r="4471" spans="1:10" s="581" customFormat="1">
      <c r="A4471" s="600" t="s">
        <v>326</v>
      </c>
      <c r="B4471" s="601" t="s">
        <v>579</v>
      </c>
      <c r="C4471" s="601" t="s">
        <v>340</v>
      </c>
      <c r="D4471" s="600" t="s">
        <v>580</v>
      </c>
      <c r="E4471" s="601">
        <v>201503</v>
      </c>
      <c r="F4471" s="602">
        <v>-691.02</v>
      </c>
      <c r="G4471" s="600">
        <v>7</v>
      </c>
      <c r="H4471" s="603">
        <v>1.1999999999999999E-3</v>
      </c>
      <c r="I4471" s="602">
        <v>-5.8</v>
      </c>
      <c r="J4471" s="602">
        <v>-9.9499999999999993</v>
      </c>
    </row>
    <row r="4472" spans="1:10" s="581" customFormat="1">
      <c r="A4472" s="600" t="s">
        <v>319</v>
      </c>
      <c r="B4472" s="601" t="s">
        <v>579</v>
      </c>
      <c r="C4472" s="601" t="s">
        <v>340</v>
      </c>
      <c r="D4472" s="600" t="s">
        <v>580</v>
      </c>
      <c r="E4472" s="601">
        <v>201503</v>
      </c>
      <c r="F4472" s="602">
        <v>-6.64</v>
      </c>
      <c r="G4472" s="600">
        <v>7</v>
      </c>
      <c r="H4472" s="603">
        <v>1.3083000000000001E-3</v>
      </c>
      <c r="I4472" s="602">
        <v>-0.06</v>
      </c>
      <c r="J4472" s="602">
        <v>-0.1</v>
      </c>
    </row>
    <row r="4473" spans="1:10" s="581" customFormat="1">
      <c r="A4473" s="600" t="s">
        <v>319</v>
      </c>
      <c r="B4473" s="601" t="s">
        <v>579</v>
      </c>
      <c r="C4473" s="601" t="s">
        <v>340</v>
      </c>
      <c r="D4473" s="600" t="s">
        <v>580</v>
      </c>
      <c r="E4473" s="601">
        <v>201504</v>
      </c>
      <c r="F4473" s="602">
        <v>35.99</v>
      </c>
      <c r="G4473" s="600">
        <v>6</v>
      </c>
      <c r="H4473" s="603">
        <v>1.3083000000000001E-3</v>
      </c>
      <c r="I4473" s="602">
        <v>0.28000000000000003</v>
      </c>
      <c r="J4473" s="602">
        <v>0.56999999999999995</v>
      </c>
    </row>
    <row r="4474" spans="1:10" s="581" customFormat="1">
      <c r="A4474" s="600" t="s">
        <v>319</v>
      </c>
      <c r="B4474" s="601" t="s">
        <v>579</v>
      </c>
      <c r="C4474" s="601" t="s">
        <v>340</v>
      </c>
      <c r="D4474" s="600" t="s">
        <v>580</v>
      </c>
      <c r="E4474" s="601">
        <v>201504</v>
      </c>
      <c r="F4474" s="602">
        <v>0.36</v>
      </c>
      <c r="G4474" s="600">
        <v>6</v>
      </c>
      <c r="H4474" s="603">
        <v>1.3083000000000001E-3</v>
      </c>
      <c r="I4474" s="602">
        <v>0</v>
      </c>
      <c r="J4474" s="602">
        <v>0.01</v>
      </c>
    </row>
    <row r="4475" spans="1:10" s="581" customFormat="1">
      <c r="A4475" s="600" t="s">
        <v>319</v>
      </c>
      <c r="B4475" s="601" t="s">
        <v>579</v>
      </c>
      <c r="C4475" s="601" t="s">
        <v>340</v>
      </c>
      <c r="D4475" s="600" t="s">
        <v>580</v>
      </c>
      <c r="E4475" s="601">
        <v>201505</v>
      </c>
      <c r="F4475" s="602">
        <v>0.01</v>
      </c>
      <c r="G4475" s="600">
        <v>5</v>
      </c>
      <c r="H4475" s="603">
        <v>1.3083000000000001E-3</v>
      </c>
      <c r="I4475" s="602">
        <v>0</v>
      </c>
      <c r="J4475" s="602">
        <v>0</v>
      </c>
    </row>
    <row r="4476" spans="1:10" s="581" customFormat="1">
      <c r="A4476" s="600" t="s">
        <v>319</v>
      </c>
      <c r="B4476" s="601" t="s">
        <v>579</v>
      </c>
      <c r="C4476" s="601" t="s">
        <v>340</v>
      </c>
      <c r="D4476" s="600" t="s">
        <v>580</v>
      </c>
      <c r="E4476" s="601">
        <v>201505</v>
      </c>
      <c r="F4476" s="602">
        <v>0.56000000000000005</v>
      </c>
      <c r="G4476" s="600">
        <v>5</v>
      </c>
      <c r="H4476" s="603">
        <v>1.3083000000000001E-3</v>
      </c>
      <c r="I4476" s="602">
        <v>0</v>
      </c>
      <c r="J4476" s="602">
        <v>0.01</v>
      </c>
    </row>
    <row r="4477" spans="1:10" s="581" customFormat="1">
      <c r="A4477" s="600" t="s">
        <v>326</v>
      </c>
      <c r="B4477" s="601" t="s">
        <v>579</v>
      </c>
      <c r="C4477" s="601" t="s">
        <v>340</v>
      </c>
      <c r="D4477" s="600" t="s">
        <v>580</v>
      </c>
      <c r="E4477" s="601">
        <v>201506</v>
      </c>
      <c r="F4477" s="602">
        <v>4.66</v>
      </c>
      <c r="G4477" s="600">
        <v>4</v>
      </c>
      <c r="H4477" s="603">
        <v>1.1999999999999999E-3</v>
      </c>
      <c r="I4477" s="602">
        <v>0.02</v>
      </c>
      <c r="J4477" s="602">
        <v>7.0000000000000007E-2</v>
      </c>
    </row>
    <row r="4478" spans="1:10" s="581" customFormat="1">
      <c r="A4478" s="600" t="s">
        <v>319</v>
      </c>
      <c r="B4478" s="601" t="s">
        <v>579</v>
      </c>
      <c r="C4478" s="601" t="s">
        <v>340</v>
      </c>
      <c r="D4478" s="600" t="s">
        <v>580</v>
      </c>
      <c r="E4478" s="601">
        <v>201506</v>
      </c>
      <c r="F4478" s="602">
        <v>0.05</v>
      </c>
      <c r="G4478" s="600">
        <v>4</v>
      </c>
      <c r="H4478" s="603">
        <v>1.3083000000000001E-3</v>
      </c>
      <c r="I4478" s="602">
        <v>0</v>
      </c>
      <c r="J4478" s="602">
        <v>0</v>
      </c>
    </row>
    <row r="4479" spans="1:10" s="581" customFormat="1">
      <c r="A4479" s="600" t="s">
        <v>319</v>
      </c>
      <c r="B4479" s="601" t="s">
        <v>786</v>
      </c>
      <c r="C4479" s="599" t="s">
        <v>340</v>
      </c>
      <c r="D4479" s="600" t="s">
        <v>787</v>
      </c>
      <c r="E4479" s="601">
        <v>201506</v>
      </c>
      <c r="F4479" s="602">
        <v>43755.4</v>
      </c>
      <c r="G4479" s="600">
        <v>4</v>
      </c>
      <c r="H4479" s="603">
        <v>1.3083000000000001E-3</v>
      </c>
      <c r="I4479" s="602">
        <v>228.98</v>
      </c>
      <c r="J4479" s="602">
        <v>686.94</v>
      </c>
    </row>
    <row r="4480" spans="1:10" s="581" customFormat="1">
      <c r="A4480" s="600" t="s">
        <v>319</v>
      </c>
      <c r="B4480" s="601" t="s">
        <v>756</v>
      </c>
      <c r="C4480" s="601" t="s">
        <v>340</v>
      </c>
      <c r="D4480" s="600" t="s">
        <v>757</v>
      </c>
      <c r="E4480" s="601">
        <v>201503</v>
      </c>
      <c r="F4480" s="602">
        <v>-482.08</v>
      </c>
      <c r="G4480" s="600">
        <v>7</v>
      </c>
      <c r="H4480" s="603">
        <v>1.3083000000000001E-3</v>
      </c>
      <c r="I4480" s="602">
        <v>-4.41</v>
      </c>
      <c r="J4480" s="602">
        <v>-7.57</v>
      </c>
    </row>
    <row r="4481" spans="1:10" s="581" customFormat="1">
      <c r="A4481" s="600" t="s">
        <v>319</v>
      </c>
      <c r="B4481" s="601" t="s">
        <v>756</v>
      </c>
      <c r="C4481" s="601" t="s">
        <v>340</v>
      </c>
      <c r="D4481" s="600" t="s">
        <v>757</v>
      </c>
      <c r="E4481" s="601">
        <v>201503</v>
      </c>
      <c r="F4481" s="602">
        <v>-44.16</v>
      </c>
      <c r="G4481" s="600">
        <v>7</v>
      </c>
      <c r="H4481" s="603">
        <v>1.3083000000000001E-3</v>
      </c>
      <c r="I4481" s="602">
        <v>-0.4</v>
      </c>
      <c r="J4481" s="602">
        <v>-0.69</v>
      </c>
    </row>
    <row r="4482" spans="1:10" s="581" customFormat="1">
      <c r="A4482" s="600" t="s">
        <v>319</v>
      </c>
      <c r="B4482" s="601" t="s">
        <v>756</v>
      </c>
      <c r="C4482" s="601" t="s">
        <v>340</v>
      </c>
      <c r="D4482" s="600" t="s">
        <v>757</v>
      </c>
      <c r="E4482" s="601">
        <v>201504</v>
      </c>
      <c r="F4482" s="602">
        <v>-9094.6200000000008</v>
      </c>
      <c r="G4482" s="600">
        <v>6</v>
      </c>
      <c r="H4482" s="603">
        <v>1.3083000000000001E-3</v>
      </c>
      <c r="I4482" s="602">
        <v>-71.39</v>
      </c>
      <c r="J4482" s="602">
        <v>-142.78</v>
      </c>
    </row>
    <row r="4483" spans="1:10" s="581" customFormat="1">
      <c r="A4483" s="600" t="s">
        <v>319</v>
      </c>
      <c r="B4483" s="601" t="s">
        <v>756</v>
      </c>
      <c r="C4483" s="601" t="s">
        <v>340</v>
      </c>
      <c r="D4483" s="600" t="s">
        <v>757</v>
      </c>
      <c r="E4483" s="601">
        <v>201504</v>
      </c>
      <c r="F4483" s="602">
        <v>-832.75</v>
      </c>
      <c r="G4483" s="600">
        <v>6</v>
      </c>
      <c r="H4483" s="603">
        <v>1.3083000000000001E-3</v>
      </c>
      <c r="I4483" s="602">
        <v>-6.54</v>
      </c>
      <c r="J4483" s="602">
        <v>-13.07</v>
      </c>
    </row>
    <row r="4484" spans="1:10" s="581" customFormat="1">
      <c r="A4484" s="600" t="s">
        <v>319</v>
      </c>
      <c r="B4484" s="601" t="s">
        <v>756</v>
      </c>
      <c r="C4484" s="601" t="s">
        <v>340</v>
      </c>
      <c r="D4484" s="600" t="s">
        <v>757</v>
      </c>
      <c r="E4484" s="601">
        <v>201505</v>
      </c>
      <c r="F4484" s="602">
        <v>-1095.94</v>
      </c>
      <c r="G4484" s="600">
        <v>5</v>
      </c>
      <c r="H4484" s="603">
        <v>1.3083000000000001E-3</v>
      </c>
      <c r="I4484" s="602">
        <v>-7.17</v>
      </c>
      <c r="J4484" s="602">
        <v>-17.21</v>
      </c>
    </row>
    <row r="4485" spans="1:10" s="581" customFormat="1">
      <c r="A4485" s="600" t="s">
        <v>319</v>
      </c>
      <c r="B4485" s="601" t="s">
        <v>756</v>
      </c>
      <c r="C4485" s="601" t="s">
        <v>340</v>
      </c>
      <c r="D4485" s="600" t="s">
        <v>757</v>
      </c>
      <c r="E4485" s="601">
        <v>201505</v>
      </c>
      <c r="F4485" s="602">
        <v>-435.2</v>
      </c>
      <c r="G4485" s="600">
        <v>5</v>
      </c>
      <c r="H4485" s="603">
        <v>1.3083000000000001E-3</v>
      </c>
      <c r="I4485" s="602">
        <v>-2.85</v>
      </c>
      <c r="J4485" s="602">
        <v>-6.83</v>
      </c>
    </row>
    <row r="4486" spans="1:10" s="581" customFormat="1">
      <c r="A4486" s="600" t="s">
        <v>326</v>
      </c>
      <c r="B4486" s="601" t="s">
        <v>756</v>
      </c>
      <c r="C4486" s="601" t="s">
        <v>340</v>
      </c>
      <c r="D4486" s="600" t="s">
        <v>757</v>
      </c>
      <c r="E4486" s="601">
        <v>201506</v>
      </c>
      <c r="F4486" s="602">
        <v>-137.99</v>
      </c>
      <c r="G4486" s="600">
        <v>4</v>
      </c>
      <c r="H4486" s="603">
        <v>1.1999999999999999E-3</v>
      </c>
      <c r="I4486" s="602">
        <v>-0.66</v>
      </c>
      <c r="J4486" s="602">
        <v>-1.99</v>
      </c>
    </row>
    <row r="4487" spans="1:10" s="581" customFormat="1">
      <c r="A4487" s="600" t="s">
        <v>319</v>
      </c>
      <c r="B4487" s="601" t="s">
        <v>756</v>
      </c>
      <c r="C4487" s="601" t="s">
        <v>340</v>
      </c>
      <c r="D4487" s="600" t="s">
        <v>757</v>
      </c>
      <c r="E4487" s="601">
        <v>201506</v>
      </c>
      <c r="F4487" s="602">
        <v>-6.33</v>
      </c>
      <c r="G4487" s="600">
        <v>4</v>
      </c>
      <c r="H4487" s="603">
        <v>1.3083000000000001E-3</v>
      </c>
      <c r="I4487" s="602">
        <v>-0.03</v>
      </c>
      <c r="J4487" s="602">
        <v>-0.1</v>
      </c>
    </row>
    <row r="4488" spans="1:10" s="581" customFormat="1">
      <c r="A4488" s="600" t="s">
        <v>319</v>
      </c>
      <c r="B4488" s="601" t="s">
        <v>584</v>
      </c>
      <c r="C4488" s="601" t="s">
        <v>340</v>
      </c>
      <c r="D4488" s="600" t="s">
        <v>585</v>
      </c>
      <c r="E4488" s="601">
        <v>201503</v>
      </c>
      <c r="F4488" s="602">
        <v>-5.96</v>
      </c>
      <c r="G4488" s="600">
        <v>7</v>
      </c>
      <c r="H4488" s="603">
        <v>1.3083000000000001E-3</v>
      </c>
      <c r="I4488" s="602">
        <v>-0.05</v>
      </c>
      <c r="J4488" s="602">
        <v>-0.09</v>
      </c>
    </row>
    <row r="4489" spans="1:10" s="581" customFormat="1">
      <c r="A4489" s="600" t="s">
        <v>319</v>
      </c>
      <c r="B4489" s="601" t="s">
        <v>584</v>
      </c>
      <c r="C4489" s="601" t="s">
        <v>340</v>
      </c>
      <c r="D4489" s="600" t="s">
        <v>585</v>
      </c>
      <c r="E4489" s="601">
        <v>201504</v>
      </c>
      <c r="F4489" s="602">
        <v>8.69</v>
      </c>
      <c r="G4489" s="600">
        <v>6</v>
      </c>
      <c r="H4489" s="603">
        <v>1.3083000000000001E-3</v>
      </c>
      <c r="I4489" s="602">
        <v>7.0000000000000007E-2</v>
      </c>
      <c r="J4489" s="602">
        <v>0.14000000000000001</v>
      </c>
    </row>
    <row r="4490" spans="1:10" s="581" customFormat="1">
      <c r="A4490" s="600" t="s">
        <v>319</v>
      </c>
      <c r="B4490" s="601" t="s">
        <v>584</v>
      </c>
      <c r="C4490" s="601" t="s">
        <v>340</v>
      </c>
      <c r="D4490" s="600" t="s">
        <v>585</v>
      </c>
      <c r="E4490" s="601">
        <v>201505</v>
      </c>
      <c r="F4490" s="602">
        <v>0.23</v>
      </c>
      <c r="G4490" s="600">
        <v>5</v>
      </c>
      <c r="H4490" s="603">
        <v>1.3083000000000001E-3</v>
      </c>
      <c r="I4490" s="602">
        <v>0</v>
      </c>
      <c r="J4490" s="602">
        <v>0</v>
      </c>
    </row>
    <row r="4491" spans="1:10" s="581" customFormat="1">
      <c r="A4491" s="600" t="s">
        <v>319</v>
      </c>
      <c r="B4491" s="601" t="s">
        <v>584</v>
      </c>
      <c r="C4491" s="601" t="s">
        <v>340</v>
      </c>
      <c r="D4491" s="600" t="s">
        <v>585</v>
      </c>
      <c r="E4491" s="601">
        <v>201506</v>
      </c>
      <c r="F4491" s="602">
        <v>1.1100000000000001</v>
      </c>
      <c r="G4491" s="600">
        <v>4</v>
      </c>
      <c r="H4491" s="603">
        <v>1.3083000000000001E-3</v>
      </c>
      <c r="I4491" s="602">
        <v>0.01</v>
      </c>
      <c r="J4491" s="602">
        <v>0.02</v>
      </c>
    </row>
    <row r="4492" spans="1:10" s="581" customFormat="1">
      <c r="A4492" s="600" t="s">
        <v>319</v>
      </c>
      <c r="B4492" s="601" t="s">
        <v>788</v>
      </c>
      <c r="C4492" s="599" t="s">
        <v>340</v>
      </c>
      <c r="D4492" s="600" t="s">
        <v>789</v>
      </c>
      <c r="E4492" s="601">
        <v>201504</v>
      </c>
      <c r="F4492" s="602">
        <v>1847.58</v>
      </c>
      <c r="G4492" s="600">
        <v>6</v>
      </c>
      <c r="H4492" s="603">
        <v>1.3083000000000001E-3</v>
      </c>
      <c r="I4492" s="602">
        <v>14.5</v>
      </c>
      <c r="J4492" s="602">
        <v>29.01</v>
      </c>
    </row>
    <row r="4493" spans="1:10" s="581" customFormat="1">
      <c r="A4493" s="600" t="s">
        <v>319</v>
      </c>
      <c r="B4493" s="601" t="s">
        <v>788</v>
      </c>
      <c r="C4493" s="599" t="s">
        <v>340</v>
      </c>
      <c r="D4493" s="600" t="s">
        <v>789</v>
      </c>
      <c r="E4493" s="601">
        <v>201504</v>
      </c>
      <c r="F4493" s="602">
        <v>26014.5</v>
      </c>
      <c r="G4493" s="600">
        <v>6</v>
      </c>
      <c r="H4493" s="603">
        <v>1.3083000000000001E-3</v>
      </c>
      <c r="I4493" s="602">
        <v>204.21</v>
      </c>
      <c r="J4493" s="602">
        <v>408.42</v>
      </c>
    </row>
    <row r="4494" spans="1:10" s="581" customFormat="1">
      <c r="A4494" s="600" t="s">
        <v>326</v>
      </c>
      <c r="B4494" s="601" t="s">
        <v>788</v>
      </c>
      <c r="C4494" s="599" t="s">
        <v>340</v>
      </c>
      <c r="D4494" s="600" t="s">
        <v>789</v>
      </c>
      <c r="E4494" s="601">
        <v>201504</v>
      </c>
      <c r="F4494" s="602">
        <v>69034.11</v>
      </c>
      <c r="G4494" s="600">
        <v>6</v>
      </c>
      <c r="H4494" s="603">
        <v>1.1999999999999999E-3</v>
      </c>
      <c r="I4494" s="602">
        <v>497.05</v>
      </c>
      <c r="J4494" s="602">
        <v>994.09</v>
      </c>
    </row>
    <row r="4495" spans="1:10" s="581" customFormat="1">
      <c r="A4495" s="600" t="s">
        <v>319</v>
      </c>
      <c r="B4495" s="601" t="s">
        <v>788</v>
      </c>
      <c r="C4495" s="599" t="s">
        <v>340</v>
      </c>
      <c r="D4495" s="600" t="s">
        <v>789</v>
      </c>
      <c r="E4495" s="601">
        <v>201505</v>
      </c>
      <c r="F4495" s="602">
        <v>-6.42</v>
      </c>
      <c r="G4495" s="600">
        <v>5</v>
      </c>
      <c r="H4495" s="603">
        <v>1.3083000000000001E-3</v>
      </c>
      <c r="I4495" s="602">
        <v>-0.04</v>
      </c>
      <c r="J4495" s="602">
        <v>-0.1</v>
      </c>
    </row>
    <row r="4496" spans="1:10" s="581" customFormat="1">
      <c r="A4496" s="600" t="s">
        <v>319</v>
      </c>
      <c r="B4496" s="601" t="s">
        <v>788</v>
      </c>
      <c r="C4496" s="599" t="s">
        <v>340</v>
      </c>
      <c r="D4496" s="600" t="s">
        <v>789</v>
      </c>
      <c r="E4496" s="601">
        <v>201505</v>
      </c>
      <c r="F4496" s="602">
        <v>-90.4</v>
      </c>
      <c r="G4496" s="600">
        <v>5</v>
      </c>
      <c r="H4496" s="603">
        <v>1.3083000000000001E-3</v>
      </c>
      <c r="I4496" s="602">
        <v>-0.59</v>
      </c>
      <c r="J4496" s="602">
        <v>-1.42</v>
      </c>
    </row>
    <row r="4497" spans="1:10" s="581" customFormat="1">
      <c r="A4497" s="600" t="s">
        <v>326</v>
      </c>
      <c r="B4497" s="601" t="s">
        <v>788</v>
      </c>
      <c r="C4497" s="599" t="s">
        <v>340</v>
      </c>
      <c r="D4497" s="600" t="s">
        <v>789</v>
      </c>
      <c r="E4497" s="601">
        <v>201505</v>
      </c>
      <c r="F4497" s="602">
        <v>-239.88</v>
      </c>
      <c r="G4497" s="600">
        <v>5</v>
      </c>
      <c r="H4497" s="603">
        <v>1.1999999999999999E-3</v>
      </c>
      <c r="I4497" s="602">
        <v>-1.44</v>
      </c>
      <c r="J4497" s="602">
        <v>-3.45</v>
      </c>
    </row>
    <row r="4498" spans="1:10" s="581" customFormat="1">
      <c r="A4498" s="600" t="s">
        <v>319</v>
      </c>
      <c r="B4498" s="601" t="s">
        <v>788</v>
      </c>
      <c r="C4498" s="599" t="s">
        <v>340</v>
      </c>
      <c r="D4498" s="600" t="s">
        <v>789</v>
      </c>
      <c r="E4498" s="601">
        <v>201506</v>
      </c>
      <c r="F4498" s="602">
        <v>35.33</v>
      </c>
      <c r="G4498" s="600">
        <v>4</v>
      </c>
      <c r="H4498" s="603">
        <v>1.3083000000000001E-3</v>
      </c>
      <c r="I4498" s="602">
        <v>0.18</v>
      </c>
      <c r="J4498" s="602">
        <v>0.55000000000000004</v>
      </c>
    </row>
    <row r="4499" spans="1:10" s="581" customFormat="1">
      <c r="A4499" s="600" t="s">
        <v>319</v>
      </c>
      <c r="B4499" s="601" t="s">
        <v>788</v>
      </c>
      <c r="C4499" s="599" t="s">
        <v>340</v>
      </c>
      <c r="D4499" s="600" t="s">
        <v>789</v>
      </c>
      <c r="E4499" s="601">
        <v>201506</v>
      </c>
      <c r="F4499" s="602">
        <v>93.76</v>
      </c>
      <c r="G4499" s="600">
        <v>4</v>
      </c>
      <c r="H4499" s="603">
        <v>1.3083000000000001E-3</v>
      </c>
      <c r="I4499" s="602">
        <v>0.49</v>
      </c>
      <c r="J4499" s="602">
        <v>1.47</v>
      </c>
    </row>
    <row r="4500" spans="1:10" s="581" customFormat="1">
      <c r="A4500" s="600" t="s">
        <v>326</v>
      </c>
      <c r="B4500" s="601" t="s">
        <v>788</v>
      </c>
      <c r="C4500" s="599" t="s">
        <v>340</v>
      </c>
      <c r="D4500" s="600" t="s">
        <v>789</v>
      </c>
      <c r="E4500" s="601">
        <v>201506</v>
      </c>
      <c r="F4500" s="602">
        <v>2.52</v>
      </c>
      <c r="G4500" s="600">
        <v>4</v>
      </c>
      <c r="H4500" s="603">
        <v>1.1999999999999999E-3</v>
      </c>
      <c r="I4500" s="602">
        <v>0.01</v>
      </c>
      <c r="J4500" s="602">
        <v>0.04</v>
      </c>
    </row>
    <row r="4501" spans="1:10" s="581" customFormat="1">
      <c r="A4501" s="600" t="s">
        <v>319</v>
      </c>
      <c r="B4501" s="601" t="s">
        <v>764</v>
      </c>
      <c r="C4501" s="601" t="s">
        <v>340</v>
      </c>
      <c r="D4501" s="600" t="s">
        <v>765</v>
      </c>
      <c r="E4501" s="601">
        <v>201503</v>
      </c>
      <c r="F4501" s="602">
        <v>358.5</v>
      </c>
      <c r="G4501" s="600">
        <v>7</v>
      </c>
      <c r="H4501" s="603">
        <v>1.3083000000000001E-3</v>
      </c>
      <c r="I4501" s="602">
        <v>3.28</v>
      </c>
      <c r="J4501" s="602">
        <v>5.63</v>
      </c>
    </row>
    <row r="4502" spans="1:10" s="581" customFormat="1">
      <c r="A4502" s="600" t="s">
        <v>319</v>
      </c>
      <c r="B4502" s="601" t="s">
        <v>764</v>
      </c>
      <c r="C4502" s="601" t="s">
        <v>340</v>
      </c>
      <c r="D4502" s="600" t="s">
        <v>765</v>
      </c>
      <c r="E4502" s="601">
        <v>201503</v>
      </c>
      <c r="F4502" s="602">
        <v>13.09</v>
      </c>
      <c r="G4502" s="600">
        <v>7</v>
      </c>
      <c r="H4502" s="603">
        <v>1.3083000000000001E-3</v>
      </c>
      <c r="I4502" s="602">
        <v>0.12</v>
      </c>
      <c r="J4502" s="602">
        <v>0.21</v>
      </c>
    </row>
    <row r="4503" spans="1:10" s="581" customFormat="1">
      <c r="A4503" s="600" t="s">
        <v>319</v>
      </c>
      <c r="B4503" s="601" t="s">
        <v>764</v>
      </c>
      <c r="C4503" s="601" t="s">
        <v>340</v>
      </c>
      <c r="D4503" s="600" t="s">
        <v>765</v>
      </c>
      <c r="E4503" s="601">
        <v>201504</v>
      </c>
      <c r="F4503" s="602">
        <v>-3044.99</v>
      </c>
      <c r="G4503" s="600">
        <v>6</v>
      </c>
      <c r="H4503" s="603">
        <v>1.3083000000000001E-3</v>
      </c>
      <c r="I4503" s="602">
        <v>-23.9</v>
      </c>
      <c r="J4503" s="602">
        <v>-47.81</v>
      </c>
    </row>
    <row r="4504" spans="1:10" s="581" customFormat="1">
      <c r="A4504" s="600" t="s">
        <v>319</v>
      </c>
      <c r="B4504" s="601" t="s">
        <v>764</v>
      </c>
      <c r="C4504" s="601" t="s">
        <v>340</v>
      </c>
      <c r="D4504" s="600" t="s">
        <v>765</v>
      </c>
      <c r="E4504" s="601">
        <v>201504</v>
      </c>
      <c r="F4504" s="602">
        <v>-111.23</v>
      </c>
      <c r="G4504" s="600">
        <v>6</v>
      </c>
      <c r="H4504" s="603">
        <v>1.3083000000000001E-3</v>
      </c>
      <c r="I4504" s="602">
        <v>-0.87</v>
      </c>
      <c r="J4504" s="602">
        <v>-1.75</v>
      </c>
    </row>
    <row r="4505" spans="1:10" s="581" customFormat="1">
      <c r="A4505" s="600" t="s">
        <v>319</v>
      </c>
      <c r="B4505" s="601" t="s">
        <v>764</v>
      </c>
      <c r="C4505" s="601" t="s">
        <v>340</v>
      </c>
      <c r="D4505" s="600" t="s">
        <v>765</v>
      </c>
      <c r="E4505" s="601">
        <v>201505</v>
      </c>
      <c r="F4505" s="602">
        <v>135.72</v>
      </c>
      <c r="G4505" s="600">
        <v>5</v>
      </c>
      <c r="H4505" s="603">
        <v>1.3083000000000001E-3</v>
      </c>
      <c r="I4505" s="602">
        <v>0.89</v>
      </c>
      <c r="J4505" s="602">
        <v>2.13</v>
      </c>
    </row>
    <row r="4506" spans="1:10" s="581" customFormat="1">
      <c r="A4506" s="600" t="s">
        <v>319</v>
      </c>
      <c r="B4506" s="601" t="s">
        <v>764</v>
      </c>
      <c r="C4506" s="601" t="s">
        <v>340</v>
      </c>
      <c r="D4506" s="600" t="s">
        <v>765</v>
      </c>
      <c r="E4506" s="601">
        <v>201505</v>
      </c>
      <c r="F4506" s="602">
        <v>-203.34</v>
      </c>
      <c r="G4506" s="600">
        <v>5</v>
      </c>
      <c r="H4506" s="603">
        <v>1.3083000000000001E-3</v>
      </c>
      <c r="I4506" s="602">
        <v>-1.33</v>
      </c>
      <c r="J4506" s="602">
        <v>-3.19</v>
      </c>
    </row>
    <row r="4507" spans="1:10" s="581" customFormat="1">
      <c r="A4507" s="600" t="s">
        <v>319</v>
      </c>
      <c r="B4507" s="601" t="s">
        <v>764</v>
      </c>
      <c r="C4507" s="601" t="s">
        <v>340</v>
      </c>
      <c r="D4507" s="600" t="s">
        <v>765</v>
      </c>
      <c r="E4507" s="601">
        <v>201506</v>
      </c>
      <c r="F4507" s="602">
        <v>-2.99</v>
      </c>
      <c r="G4507" s="600">
        <v>4</v>
      </c>
      <c r="H4507" s="603">
        <v>1.3083000000000001E-3</v>
      </c>
      <c r="I4507" s="602">
        <v>-0.02</v>
      </c>
      <c r="J4507" s="602">
        <v>-0.05</v>
      </c>
    </row>
    <row r="4508" spans="1:10" s="581" customFormat="1">
      <c r="A4508" s="600" t="s">
        <v>319</v>
      </c>
      <c r="B4508" s="601" t="s">
        <v>764</v>
      </c>
      <c r="C4508" s="601" t="s">
        <v>340</v>
      </c>
      <c r="D4508" s="600" t="s">
        <v>765</v>
      </c>
      <c r="E4508" s="601">
        <v>201506</v>
      </c>
      <c r="F4508" s="602">
        <v>0.2</v>
      </c>
      <c r="G4508" s="600">
        <v>4</v>
      </c>
      <c r="H4508" s="603">
        <v>1.3083000000000001E-3</v>
      </c>
      <c r="I4508" s="602">
        <v>0</v>
      </c>
      <c r="J4508" s="602">
        <v>0</v>
      </c>
    </row>
    <row r="4509" spans="1:10" s="581" customFormat="1">
      <c r="A4509" s="600" t="s">
        <v>326</v>
      </c>
      <c r="B4509" s="601" t="s">
        <v>758</v>
      </c>
      <c r="C4509" s="601" t="s">
        <v>340</v>
      </c>
      <c r="D4509" s="600" t="s">
        <v>759</v>
      </c>
      <c r="E4509" s="601">
        <v>201503</v>
      </c>
      <c r="F4509" s="602">
        <v>-1231.29</v>
      </c>
      <c r="G4509" s="600">
        <v>7</v>
      </c>
      <c r="H4509" s="603">
        <v>1.1999999999999999E-3</v>
      </c>
      <c r="I4509" s="602">
        <v>-10.34</v>
      </c>
      <c r="J4509" s="602">
        <v>-17.73</v>
      </c>
    </row>
    <row r="4510" spans="1:10" s="581" customFormat="1">
      <c r="A4510" s="600" t="s">
        <v>326</v>
      </c>
      <c r="B4510" s="601" t="s">
        <v>758</v>
      </c>
      <c r="C4510" s="601" t="s">
        <v>340</v>
      </c>
      <c r="D4510" s="600" t="s">
        <v>759</v>
      </c>
      <c r="E4510" s="601">
        <v>201503</v>
      </c>
      <c r="F4510" s="602">
        <v>-3787.07</v>
      </c>
      <c r="G4510" s="600">
        <v>7</v>
      </c>
      <c r="H4510" s="603">
        <v>1.1999999999999999E-3</v>
      </c>
      <c r="I4510" s="602">
        <v>-31.81</v>
      </c>
      <c r="J4510" s="602">
        <v>-54.53</v>
      </c>
    </row>
    <row r="4511" spans="1:10" s="581" customFormat="1">
      <c r="A4511" s="600" t="s">
        <v>319</v>
      </c>
      <c r="B4511" s="601" t="s">
        <v>758</v>
      </c>
      <c r="C4511" s="601" t="s">
        <v>340</v>
      </c>
      <c r="D4511" s="600" t="s">
        <v>759</v>
      </c>
      <c r="E4511" s="601">
        <v>201503</v>
      </c>
      <c r="F4511" s="602">
        <v>-205.83</v>
      </c>
      <c r="G4511" s="600">
        <v>7</v>
      </c>
      <c r="H4511" s="603">
        <v>1.3083000000000001E-3</v>
      </c>
      <c r="I4511" s="602">
        <v>-1.89</v>
      </c>
      <c r="J4511" s="602">
        <v>-3.23</v>
      </c>
    </row>
    <row r="4512" spans="1:10" s="581" customFormat="1">
      <c r="A4512" s="600" t="s">
        <v>319</v>
      </c>
      <c r="B4512" s="601" t="s">
        <v>758</v>
      </c>
      <c r="C4512" s="601" t="s">
        <v>340</v>
      </c>
      <c r="D4512" s="600" t="s">
        <v>759</v>
      </c>
      <c r="E4512" s="601">
        <v>201503</v>
      </c>
      <c r="F4512" s="602">
        <v>-79.44</v>
      </c>
      <c r="G4512" s="600">
        <v>7</v>
      </c>
      <c r="H4512" s="603">
        <v>1.3083000000000001E-3</v>
      </c>
      <c r="I4512" s="602">
        <v>-0.73</v>
      </c>
      <c r="J4512" s="602">
        <v>-1.25</v>
      </c>
    </row>
    <row r="4513" spans="1:10" s="581" customFormat="1">
      <c r="A4513" s="600" t="s">
        <v>319</v>
      </c>
      <c r="B4513" s="601" t="s">
        <v>758</v>
      </c>
      <c r="C4513" s="601" t="s">
        <v>340</v>
      </c>
      <c r="D4513" s="600" t="s">
        <v>759</v>
      </c>
      <c r="E4513" s="601">
        <v>201504</v>
      </c>
      <c r="F4513" s="602">
        <v>-5062.95</v>
      </c>
      <c r="G4513" s="600">
        <v>6</v>
      </c>
      <c r="H4513" s="603">
        <v>1.3083000000000001E-3</v>
      </c>
      <c r="I4513" s="602">
        <v>-39.74</v>
      </c>
      <c r="J4513" s="602">
        <v>-79.489999999999995</v>
      </c>
    </row>
    <row r="4514" spans="1:10" s="581" customFormat="1">
      <c r="A4514" s="600" t="s">
        <v>326</v>
      </c>
      <c r="B4514" s="601" t="s">
        <v>758</v>
      </c>
      <c r="C4514" s="601" t="s">
        <v>340</v>
      </c>
      <c r="D4514" s="600" t="s">
        <v>759</v>
      </c>
      <c r="E4514" s="601">
        <v>201504</v>
      </c>
      <c r="F4514" s="602">
        <v>-15571.99</v>
      </c>
      <c r="G4514" s="600">
        <v>6</v>
      </c>
      <c r="H4514" s="603">
        <v>1.1999999999999999E-3</v>
      </c>
      <c r="I4514" s="602">
        <v>-112.12</v>
      </c>
      <c r="J4514" s="602">
        <v>-224.24</v>
      </c>
    </row>
    <row r="4515" spans="1:10" s="581" customFormat="1">
      <c r="A4515" s="600" t="s">
        <v>319</v>
      </c>
      <c r="B4515" s="601" t="s">
        <v>758</v>
      </c>
      <c r="C4515" s="601" t="s">
        <v>340</v>
      </c>
      <c r="D4515" s="600" t="s">
        <v>759</v>
      </c>
      <c r="E4515" s="601">
        <v>201504</v>
      </c>
      <c r="F4515" s="602">
        <v>-326.58999999999997</v>
      </c>
      <c r="G4515" s="600">
        <v>6</v>
      </c>
      <c r="H4515" s="603">
        <v>1.3083000000000001E-3</v>
      </c>
      <c r="I4515" s="602">
        <v>-2.56</v>
      </c>
      <c r="J4515" s="602">
        <v>-5.13</v>
      </c>
    </row>
    <row r="4516" spans="1:10" s="581" customFormat="1">
      <c r="A4516" s="600" t="s">
        <v>319</v>
      </c>
      <c r="B4516" s="601" t="s">
        <v>758</v>
      </c>
      <c r="C4516" s="601" t="s">
        <v>340</v>
      </c>
      <c r="D4516" s="600" t="s">
        <v>759</v>
      </c>
      <c r="E4516" s="601">
        <v>201504</v>
      </c>
      <c r="F4516" s="602">
        <v>-846.35</v>
      </c>
      <c r="G4516" s="600">
        <v>6</v>
      </c>
      <c r="H4516" s="603">
        <v>1.3083000000000001E-3</v>
      </c>
      <c r="I4516" s="602">
        <v>-6.64</v>
      </c>
      <c r="J4516" s="602">
        <v>-13.29</v>
      </c>
    </row>
    <row r="4517" spans="1:10" s="581" customFormat="1">
      <c r="A4517" s="600" t="s">
        <v>319</v>
      </c>
      <c r="B4517" s="601" t="s">
        <v>758</v>
      </c>
      <c r="C4517" s="601" t="s">
        <v>340</v>
      </c>
      <c r="D4517" s="600" t="s">
        <v>759</v>
      </c>
      <c r="E4517" s="601">
        <v>201505</v>
      </c>
      <c r="F4517" s="602">
        <v>-158.84</v>
      </c>
      <c r="G4517" s="600">
        <v>5</v>
      </c>
      <c r="H4517" s="603">
        <v>1.3083000000000001E-3</v>
      </c>
      <c r="I4517" s="602">
        <v>-1.04</v>
      </c>
      <c r="J4517" s="602">
        <v>-2.4900000000000002</v>
      </c>
    </row>
    <row r="4518" spans="1:10" s="581" customFormat="1">
      <c r="A4518" s="600" t="s">
        <v>319</v>
      </c>
      <c r="B4518" s="601" t="s">
        <v>758</v>
      </c>
      <c r="C4518" s="601" t="s">
        <v>340</v>
      </c>
      <c r="D4518" s="600" t="s">
        <v>759</v>
      </c>
      <c r="E4518" s="601">
        <v>201505</v>
      </c>
      <c r="F4518" s="602">
        <v>-10.58</v>
      </c>
      <c r="G4518" s="600">
        <v>5</v>
      </c>
      <c r="H4518" s="603">
        <v>1.3083000000000001E-3</v>
      </c>
      <c r="I4518" s="602">
        <v>-7.0000000000000007E-2</v>
      </c>
      <c r="J4518" s="602">
        <v>-0.17</v>
      </c>
    </row>
    <row r="4519" spans="1:10" s="581" customFormat="1">
      <c r="A4519" s="600" t="s">
        <v>326</v>
      </c>
      <c r="B4519" s="601" t="s">
        <v>758</v>
      </c>
      <c r="C4519" s="601" t="s">
        <v>340</v>
      </c>
      <c r="D4519" s="600" t="s">
        <v>759</v>
      </c>
      <c r="E4519" s="601">
        <v>201505</v>
      </c>
      <c r="F4519" s="602">
        <v>-2560.08</v>
      </c>
      <c r="G4519" s="600">
        <v>5</v>
      </c>
      <c r="H4519" s="603">
        <v>1.1999999999999999E-3</v>
      </c>
      <c r="I4519" s="602">
        <v>-15.36</v>
      </c>
      <c r="J4519" s="602">
        <v>-36.869999999999997</v>
      </c>
    </row>
    <row r="4520" spans="1:10" s="581" customFormat="1">
      <c r="A4520" s="600" t="s">
        <v>319</v>
      </c>
      <c r="B4520" s="601" t="s">
        <v>758</v>
      </c>
      <c r="C4520" s="601" t="s">
        <v>340</v>
      </c>
      <c r="D4520" s="600" t="s">
        <v>759</v>
      </c>
      <c r="E4520" s="601">
        <v>201505</v>
      </c>
      <c r="F4520" s="602">
        <v>-61.66</v>
      </c>
      <c r="G4520" s="600">
        <v>5</v>
      </c>
      <c r="H4520" s="603">
        <v>1.3083000000000001E-3</v>
      </c>
      <c r="I4520" s="602">
        <v>-0.4</v>
      </c>
      <c r="J4520" s="602">
        <v>-0.97</v>
      </c>
    </row>
    <row r="4521" spans="1:10" s="581" customFormat="1">
      <c r="A4521" s="600" t="s">
        <v>319</v>
      </c>
      <c r="B4521" s="601" t="s">
        <v>758</v>
      </c>
      <c r="C4521" s="601" t="s">
        <v>340</v>
      </c>
      <c r="D4521" s="600" t="s">
        <v>759</v>
      </c>
      <c r="E4521" s="601">
        <v>201506</v>
      </c>
      <c r="F4521" s="602">
        <v>123.81</v>
      </c>
      <c r="G4521" s="600">
        <v>4</v>
      </c>
      <c r="H4521" s="603">
        <v>1.3083000000000001E-3</v>
      </c>
      <c r="I4521" s="602">
        <v>0.65</v>
      </c>
      <c r="J4521" s="602">
        <v>1.94</v>
      </c>
    </row>
    <row r="4522" spans="1:10" s="581" customFormat="1">
      <c r="A4522" s="600" t="s">
        <v>319</v>
      </c>
      <c r="B4522" s="601" t="s">
        <v>758</v>
      </c>
      <c r="C4522" s="601" t="s">
        <v>340</v>
      </c>
      <c r="D4522" s="600" t="s">
        <v>759</v>
      </c>
      <c r="E4522" s="601">
        <v>201506</v>
      </c>
      <c r="F4522" s="602">
        <v>379.66</v>
      </c>
      <c r="G4522" s="600">
        <v>4</v>
      </c>
      <c r="H4522" s="603">
        <v>1.3083000000000001E-3</v>
      </c>
      <c r="I4522" s="602">
        <v>1.99</v>
      </c>
      <c r="J4522" s="602">
        <v>5.96</v>
      </c>
    </row>
    <row r="4523" spans="1:10" s="581" customFormat="1">
      <c r="A4523" s="600" t="s">
        <v>326</v>
      </c>
      <c r="B4523" s="601" t="s">
        <v>758</v>
      </c>
      <c r="C4523" s="601" t="s">
        <v>340</v>
      </c>
      <c r="D4523" s="600" t="s">
        <v>759</v>
      </c>
      <c r="E4523" s="601">
        <v>201506</v>
      </c>
      <c r="F4523" s="602">
        <v>7.63</v>
      </c>
      <c r="G4523" s="600">
        <v>4</v>
      </c>
      <c r="H4523" s="603">
        <v>1.1999999999999999E-3</v>
      </c>
      <c r="I4523" s="602">
        <v>0.04</v>
      </c>
      <c r="J4523" s="602">
        <v>0.11</v>
      </c>
    </row>
    <row r="4524" spans="1:10" s="581" customFormat="1">
      <c r="A4524" s="600" t="s">
        <v>319</v>
      </c>
      <c r="B4524" s="601" t="s">
        <v>758</v>
      </c>
      <c r="C4524" s="601" t="s">
        <v>340</v>
      </c>
      <c r="D4524" s="600" t="s">
        <v>759</v>
      </c>
      <c r="E4524" s="601">
        <v>201506</v>
      </c>
      <c r="F4524" s="602">
        <v>18.850000000000001</v>
      </c>
      <c r="G4524" s="600">
        <v>4</v>
      </c>
      <c r="H4524" s="603">
        <v>1.3083000000000001E-3</v>
      </c>
      <c r="I4524" s="602">
        <v>0.1</v>
      </c>
      <c r="J4524" s="602">
        <v>0.3</v>
      </c>
    </row>
    <row r="4525" spans="1:10" s="581" customFormat="1">
      <c r="A4525" s="600" t="s">
        <v>326</v>
      </c>
      <c r="B4525" s="601" t="s">
        <v>722</v>
      </c>
      <c r="C4525" s="601" t="s">
        <v>469</v>
      </c>
      <c r="D4525" s="600" t="s">
        <v>723</v>
      </c>
      <c r="E4525" s="601">
        <v>201503</v>
      </c>
      <c r="F4525" s="602">
        <v>12.84</v>
      </c>
      <c r="G4525" s="600">
        <v>7</v>
      </c>
      <c r="H4525" s="603">
        <v>1.1999999999999999E-3</v>
      </c>
      <c r="I4525" s="602">
        <v>0.11</v>
      </c>
      <c r="J4525" s="602">
        <v>0.18</v>
      </c>
    </row>
    <row r="4526" spans="1:10" s="581" customFormat="1">
      <c r="A4526" s="600" t="s">
        <v>319</v>
      </c>
      <c r="B4526" s="601" t="s">
        <v>722</v>
      </c>
      <c r="C4526" s="601" t="s">
        <v>469</v>
      </c>
      <c r="D4526" s="600" t="s">
        <v>723</v>
      </c>
      <c r="E4526" s="601">
        <v>201503</v>
      </c>
      <c r="F4526" s="602">
        <v>168.63</v>
      </c>
      <c r="G4526" s="600">
        <v>7</v>
      </c>
      <c r="H4526" s="603">
        <v>1.3083000000000001E-3</v>
      </c>
      <c r="I4526" s="602">
        <v>1.54</v>
      </c>
      <c r="J4526" s="602">
        <v>2.65</v>
      </c>
    </row>
    <row r="4527" spans="1:10" s="581" customFormat="1">
      <c r="A4527" s="600" t="s">
        <v>326</v>
      </c>
      <c r="B4527" s="601" t="s">
        <v>722</v>
      </c>
      <c r="C4527" s="601" t="s">
        <v>469</v>
      </c>
      <c r="D4527" s="600" t="s">
        <v>723</v>
      </c>
      <c r="E4527" s="601">
        <v>201504</v>
      </c>
      <c r="F4527" s="602">
        <v>47.78</v>
      </c>
      <c r="G4527" s="600">
        <v>6</v>
      </c>
      <c r="H4527" s="603">
        <v>1.1999999999999999E-3</v>
      </c>
      <c r="I4527" s="602">
        <v>0.34</v>
      </c>
      <c r="J4527" s="602">
        <v>0.69</v>
      </c>
    </row>
    <row r="4528" spans="1:10" s="581" customFormat="1">
      <c r="A4528" s="600" t="s">
        <v>319</v>
      </c>
      <c r="B4528" s="601" t="s">
        <v>722</v>
      </c>
      <c r="C4528" s="601" t="s">
        <v>469</v>
      </c>
      <c r="D4528" s="600" t="s">
        <v>723</v>
      </c>
      <c r="E4528" s="601">
        <v>201504</v>
      </c>
      <c r="F4528" s="602">
        <v>-1002.93</v>
      </c>
      <c r="G4528" s="600">
        <v>6</v>
      </c>
      <c r="H4528" s="603">
        <v>1.3083000000000001E-3</v>
      </c>
      <c r="I4528" s="602">
        <v>-7.87</v>
      </c>
      <c r="J4528" s="602">
        <v>-15.75</v>
      </c>
    </row>
    <row r="4529" spans="1:10" s="581" customFormat="1">
      <c r="A4529" s="600" t="s">
        <v>326</v>
      </c>
      <c r="B4529" s="601" t="s">
        <v>722</v>
      </c>
      <c r="C4529" s="601" t="s">
        <v>469</v>
      </c>
      <c r="D4529" s="600" t="s">
        <v>723</v>
      </c>
      <c r="E4529" s="601">
        <v>201505</v>
      </c>
      <c r="F4529" s="602">
        <v>-37.85</v>
      </c>
      <c r="G4529" s="600">
        <v>5</v>
      </c>
      <c r="H4529" s="603">
        <v>1.1999999999999999E-3</v>
      </c>
      <c r="I4529" s="602">
        <v>-0.23</v>
      </c>
      <c r="J4529" s="602">
        <v>-0.55000000000000004</v>
      </c>
    </row>
    <row r="4530" spans="1:10" s="581" customFormat="1">
      <c r="A4530" s="600" t="s">
        <v>319</v>
      </c>
      <c r="B4530" s="601" t="s">
        <v>722</v>
      </c>
      <c r="C4530" s="601" t="s">
        <v>469</v>
      </c>
      <c r="D4530" s="600" t="s">
        <v>723</v>
      </c>
      <c r="E4530" s="601">
        <v>201505</v>
      </c>
      <c r="F4530" s="602">
        <v>-623.53</v>
      </c>
      <c r="G4530" s="600">
        <v>5</v>
      </c>
      <c r="H4530" s="603">
        <v>1.3083000000000001E-3</v>
      </c>
      <c r="I4530" s="602">
        <v>-4.08</v>
      </c>
      <c r="J4530" s="602">
        <v>-9.7899999999999991</v>
      </c>
    </row>
    <row r="4531" spans="1:10" s="581" customFormat="1">
      <c r="A4531" s="600" t="s">
        <v>326</v>
      </c>
      <c r="B4531" s="601" t="s">
        <v>722</v>
      </c>
      <c r="C4531" s="601" t="s">
        <v>469</v>
      </c>
      <c r="D4531" s="600" t="s">
        <v>723</v>
      </c>
      <c r="E4531" s="601">
        <v>201506</v>
      </c>
      <c r="F4531" s="602">
        <v>10.220000000000001</v>
      </c>
      <c r="G4531" s="600">
        <v>4</v>
      </c>
      <c r="H4531" s="603">
        <v>1.1999999999999999E-3</v>
      </c>
      <c r="I4531" s="602">
        <v>0.05</v>
      </c>
      <c r="J4531" s="602">
        <v>0.15</v>
      </c>
    </row>
    <row r="4532" spans="1:10" s="581" customFormat="1">
      <c r="A4532" s="600" t="s">
        <v>319</v>
      </c>
      <c r="B4532" s="601" t="s">
        <v>722</v>
      </c>
      <c r="C4532" s="601" t="s">
        <v>469</v>
      </c>
      <c r="D4532" s="600" t="s">
        <v>723</v>
      </c>
      <c r="E4532" s="601">
        <v>201506</v>
      </c>
      <c r="F4532" s="602">
        <v>0.8</v>
      </c>
      <c r="G4532" s="600">
        <v>4</v>
      </c>
      <c r="H4532" s="603">
        <v>1.3083000000000001E-3</v>
      </c>
      <c r="I4532" s="602">
        <v>0</v>
      </c>
      <c r="J4532" s="602">
        <v>0.01</v>
      </c>
    </row>
    <row r="4533" spans="1:10" s="581" customFormat="1">
      <c r="A4533" s="600" t="s">
        <v>319</v>
      </c>
      <c r="B4533" s="601" t="s">
        <v>766</v>
      </c>
      <c r="C4533" s="601" t="s">
        <v>469</v>
      </c>
      <c r="D4533" s="600" t="s">
        <v>767</v>
      </c>
      <c r="E4533" s="601">
        <v>201503</v>
      </c>
      <c r="F4533" s="602">
        <v>41.49</v>
      </c>
      <c r="G4533" s="600">
        <v>7</v>
      </c>
      <c r="H4533" s="603">
        <v>1.3083000000000001E-3</v>
      </c>
      <c r="I4533" s="602">
        <v>0.38</v>
      </c>
      <c r="J4533" s="602">
        <v>0.65</v>
      </c>
    </row>
    <row r="4534" spans="1:10" s="581" customFormat="1">
      <c r="A4534" s="600" t="s">
        <v>319</v>
      </c>
      <c r="B4534" s="601" t="s">
        <v>766</v>
      </c>
      <c r="C4534" s="601" t="s">
        <v>469</v>
      </c>
      <c r="D4534" s="600" t="s">
        <v>767</v>
      </c>
      <c r="E4534" s="601">
        <v>201503</v>
      </c>
      <c r="F4534" s="602">
        <v>421.04</v>
      </c>
      <c r="G4534" s="600">
        <v>7</v>
      </c>
      <c r="H4534" s="603">
        <v>1.3083000000000001E-3</v>
      </c>
      <c r="I4534" s="602">
        <v>3.86</v>
      </c>
      <c r="J4534" s="602">
        <v>6.61</v>
      </c>
    </row>
    <row r="4535" spans="1:10" s="581" customFormat="1">
      <c r="A4535" s="600" t="s">
        <v>326</v>
      </c>
      <c r="B4535" s="601" t="s">
        <v>766</v>
      </c>
      <c r="C4535" s="601" t="s">
        <v>469</v>
      </c>
      <c r="D4535" s="600" t="s">
        <v>767</v>
      </c>
      <c r="E4535" s="601">
        <v>201504</v>
      </c>
      <c r="F4535" s="602">
        <v>-199.74</v>
      </c>
      <c r="G4535" s="600">
        <v>6</v>
      </c>
      <c r="H4535" s="603">
        <v>1.1999999999999999E-3</v>
      </c>
      <c r="I4535" s="602">
        <v>-1.44</v>
      </c>
      <c r="J4535" s="602">
        <v>-2.88</v>
      </c>
    </row>
    <row r="4536" spans="1:10" s="581" customFormat="1">
      <c r="A4536" s="600" t="s">
        <v>319</v>
      </c>
      <c r="B4536" s="601" t="s">
        <v>766</v>
      </c>
      <c r="C4536" s="601" t="s">
        <v>469</v>
      </c>
      <c r="D4536" s="600" t="s">
        <v>767</v>
      </c>
      <c r="E4536" s="601">
        <v>201504</v>
      </c>
      <c r="F4536" s="602">
        <v>-2027.05</v>
      </c>
      <c r="G4536" s="600">
        <v>6</v>
      </c>
      <c r="H4536" s="603">
        <v>1.3083000000000001E-3</v>
      </c>
      <c r="I4536" s="602">
        <v>-15.91</v>
      </c>
      <c r="J4536" s="602">
        <v>-31.82</v>
      </c>
    </row>
    <row r="4537" spans="1:10" s="581" customFormat="1">
      <c r="A4537" s="600" t="s">
        <v>326</v>
      </c>
      <c r="B4537" s="601" t="s">
        <v>766</v>
      </c>
      <c r="C4537" s="601" t="s">
        <v>469</v>
      </c>
      <c r="D4537" s="600" t="s">
        <v>767</v>
      </c>
      <c r="E4537" s="601">
        <v>201505</v>
      </c>
      <c r="F4537" s="602">
        <v>-93.83</v>
      </c>
      <c r="G4537" s="600">
        <v>5</v>
      </c>
      <c r="H4537" s="603">
        <v>1.1999999999999999E-3</v>
      </c>
      <c r="I4537" s="602">
        <v>-0.56000000000000005</v>
      </c>
      <c r="J4537" s="602">
        <v>-1.35</v>
      </c>
    </row>
    <row r="4538" spans="1:10" s="581" customFormat="1">
      <c r="A4538" s="600" t="s">
        <v>319</v>
      </c>
      <c r="B4538" s="601" t="s">
        <v>766</v>
      </c>
      <c r="C4538" s="601" t="s">
        <v>469</v>
      </c>
      <c r="D4538" s="600" t="s">
        <v>767</v>
      </c>
      <c r="E4538" s="601">
        <v>201505</v>
      </c>
      <c r="F4538" s="602">
        <v>29.68</v>
      </c>
      <c r="G4538" s="600">
        <v>5</v>
      </c>
      <c r="H4538" s="603">
        <v>1.3083000000000001E-3</v>
      </c>
      <c r="I4538" s="602">
        <v>0.19</v>
      </c>
      <c r="J4538" s="602">
        <v>0.47</v>
      </c>
    </row>
    <row r="4539" spans="1:10" s="581" customFormat="1">
      <c r="A4539" s="600" t="s">
        <v>326</v>
      </c>
      <c r="B4539" s="601" t="s">
        <v>766</v>
      </c>
      <c r="C4539" s="601" t="s">
        <v>469</v>
      </c>
      <c r="D4539" s="600" t="s">
        <v>767</v>
      </c>
      <c r="E4539" s="601">
        <v>201506</v>
      </c>
      <c r="F4539" s="602">
        <v>21.02</v>
      </c>
      <c r="G4539" s="600">
        <v>4</v>
      </c>
      <c r="H4539" s="603">
        <v>1.1999999999999999E-3</v>
      </c>
      <c r="I4539" s="602">
        <v>0.1</v>
      </c>
      <c r="J4539" s="602">
        <v>0.3</v>
      </c>
    </row>
    <row r="4540" spans="1:10" s="581" customFormat="1">
      <c r="A4540" s="600" t="s">
        <v>319</v>
      </c>
      <c r="B4540" s="601" t="s">
        <v>766</v>
      </c>
      <c r="C4540" s="601" t="s">
        <v>469</v>
      </c>
      <c r="D4540" s="600" t="s">
        <v>767</v>
      </c>
      <c r="E4540" s="601">
        <v>201506</v>
      </c>
      <c r="F4540" s="602">
        <v>2.21</v>
      </c>
      <c r="G4540" s="600">
        <v>4</v>
      </c>
      <c r="H4540" s="603">
        <v>1.3083000000000001E-3</v>
      </c>
      <c r="I4540" s="602">
        <v>0.01</v>
      </c>
      <c r="J4540" s="602">
        <v>0.03</v>
      </c>
    </row>
    <row r="4541" spans="1:10" s="581" customFormat="1">
      <c r="A4541" s="600" t="s">
        <v>319</v>
      </c>
      <c r="B4541" s="601" t="s">
        <v>760</v>
      </c>
      <c r="C4541" s="601" t="s">
        <v>469</v>
      </c>
      <c r="D4541" s="600" t="s">
        <v>761</v>
      </c>
      <c r="E4541" s="601">
        <v>201503</v>
      </c>
      <c r="F4541" s="602">
        <v>12.7</v>
      </c>
      <c r="G4541" s="600">
        <v>7</v>
      </c>
      <c r="H4541" s="603">
        <v>1.3083000000000001E-3</v>
      </c>
      <c r="I4541" s="602">
        <v>0.12</v>
      </c>
      <c r="J4541" s="602">
        <v>0.2</v>
      </c>
    </row>
    <row r="4542" spans="1:10" s="581" customFormat="1">
      <c r="A4542" s="600" t="s">
        <v>319</v>
      </c>
      <c r="B4542" s="601" t="s">
        <v>760</v>
      </c>
      <c r="C4542" s="601" t="s">
        <v>469</v>
      </c>
      <c r="D4542" s="600" t="s">
        <v>761</v>
      </c>
      <c r="E4542" s="601">
        <v>201503</v>
      </c>
      <c r="F4542" s="602">
        <v>627.26</v>
      </c>
      <c r="G4542" s="600">
        <v>7</v>
      </c>
      <c r="H4542" s="603">
        <v>1.3083000000000001E-3</v>
      </c>
      <c r="I4542" s="602">
        <v>5.74</v>
      </c>
      <c r="J4542" s="602">
        <v>9.85</v>
      </c>
    </row>
    <row r="4543" spans="1:10" s="581" customFormat="1">
      <c r="A4543" s="600" t="s">
        <v>326</v>
      </c>
      <c r="B4543" s="601" t="s">
        <v>760</v>
      </c>
      <c r="C4543" s="601" t="s">
        <v>469</v>
      </c>
      <c r="D4543" s="600" t="s">
        <v>761</v>
      </c>
      <c r="E4543" s="601">
        <v>201504</v>
      </c>
      <c r="F4543" s="602">
        <v>-132.04</v>
      </c>
      <c r="G4543" s="600">
        <v>6</v>
      </c>
      <c r="H4543" s="603">
        <v>1.1999999999999999E-3</v>
      </c>
      <c r="I4543" s="602">
        <v>-0.95</v>
      </c>
      <c r="J4543" s="602">
        <v>-1.9</v>
      </c>
    </row>
    <row r="4544" spans="1:10" s="581" customFormat="1">
      <c r="A4544" s="600" t="s">
        <v>319</v>
      </c>
      <c r="B4544" s="601" t="s">
        <v>760</v>
      </c>
      <c r="C4544" s="601" t="s">
        <v>469</v>
      </c>
      <c r="D4544" s="600" t="s">
        <v>761</v>
      </c>
      <c r="E4544" s="601">
        <v>201504</v>
      </c>
      <c r="F4544" s="602">
        <v>-6513.35</v>
      </c>
      <c r="G4544" s="600">
        <v>6</v>
      </c>
      <c r="H4544" s="603">
        <v>1.3083000000000001E-3</v>
      </c>
      <c r="I4544" s="602">
        <v>-51.13</v>
      </c>
      <c r="J4544" s="602">
        <v>-102.26</v>
      </c>
    </row>
    <row r="4545" spans="1:10" s="581" customFormat="1">
      <c r="A4545" s="600" t="s">
        <v>326</v>
      </c>
      <c r="B4545" s="601" t="s">
        <v>760</v>
      </c>
      <c r="C4545" s="601" t="s">
        <v>469</v>
      </c>
      <c r="D4545" s="600" t="s">
        <v>761</v>
      </c>
      <c r="E4545" s="601">
        <v>201505</v>
      </c>
      <c r="F4545" s="602">
        <v>-23.92</v>
      </c>
      <c r="G4545" s="600">
        <v>5</v>
      </c>
      <c r="H4545" s="603">
        <v>1.1999999999999999E-3</v>
      </c>
      <c r="I4545" s="602">
        <v>-0.14000000000000001</v>
      </c>
      <c r="J4545" s="602">
        <v>-0.34</v>
      </c>
    </row>
    <row r="4546" spans="1:10" s="581" customFormat="1">
      <c r="A4546" s="600" t="s">
        <v>319</v>
      </c>
      <c r="B4546" s="601" t="s">
        <v>760</v>
      </c>
      <c r="C4546" s="601" t="s">
        <v>469</v>
      </c>
      <c r="D4546" s="600" t="s">
        <v>761</v>
      </c>
      <c r="E4546" s="601">
        <v>201505</v>
      </c>
      <c r="F4546" s="602">
        <v>-1337.6</v>
      </c>
      <c r="G4546" s="600">
        <v>5</v>
      </c>
      <c r="H4546" s="603">
        <v>1.3083000000000001E-3</v>
      </c>
      <c r="I4546" s="602">
        <v>-8.75</v>
      </c>
      <c r="J4546" s="602">
        <v>-21</v>
      </c>
    </row>
    <row r="4547" spans="1:10" s="581" customFormat="1">
      <c r="A4547" s="600" t="s">
        <v>326</v>
      </c>
      <c r="B4547" s="601" t="s">
        <v>760</v>
      </c>
      <c r="C4547" s="601" t="s">
        <v>469</v>
      </c>
      <c r="D4547" s="600" t="s">
        <v>761</v>
      </c>
      <c r="E4547" s="601">
        <v>201506</v>
      </c>
      <c r="F4547" s="602">
        <v>168.2</v>
      </c>
      <c r="G4547" s="600">
        <v>4</v>
      </c>
      <c r="H4547" s="603">
        <v>1.1999999999999999E-3</v>
      </c>
      <c r="I4547" s="602">
        <v>0.81</v>
      </c>
      <c r="J4547" s="602">
        <v>2.42</v>
      </c>
    </row>
    <row r="4548" spans="1:10" s="581" customFormat="1">
      <c r="A4548" s="600" t="s">
        <v>319</v>
      </c>
      <c r="B4548" s="601" t="s">
        <v>760</v>
      </c>
      <c r="C4548" s="601" t="s">
        <v>469</v>
      </c>
      <c r="D4548" s="600" t="s">
        <v>761</v>
      </c>
      <c r="E4548" s="601">
        <v>201506</v>
      </c>
      <c r="F4548" s="602">
        <v>3.14</v>
      </c>
      <c r="G4548" s="600">
        <v>4</v>
      </c>
      <c r="H4548" s="603">
        <v>1.3083000000000001E-3</v>
      </c>
      <c r="I4548" s="602">
        <v>0.02</v>
      </c>
      <c r="J4548" s="602">
        <v>0.05</v>
      </c>
    </row>
    <row r="4549" spans="1:10" s="581" customFormat="1">
      <c r="A4549" s="600" t="s">
        <v>319</v>
      </c>
      <c r="B4549" s="601" t="s">
        <v>727</v>
      </c>
      <c r="C4549" s="601" t="s">
        <v>340</v>
      </c>
      <c r="D4549" s="600" t="s">
        <v>728</v>
      </c>
      <c r="E4549" s="601">
        <v>201503</v>
      </c>
      <c r="F4549" s="602">
        <v>117.57</v>
      </c>
      <c r="G4549" s="600">
        <v>7</v>
      </c>
      <c r="H4549" s="603">
        <v>1.3083000000000001E-3</v>
      </c>
      <c r="I4549" s="602">
        <v>1.08</v>
      </c>
      <c r="J4549" s="602">
        <v>1.85</v>
      </c>
    </row>
    <row r="4550" spans="1:10" s="581" customFormat="1">
      <c r="A4550" s="600" t="s">
        <v>319</v>
      </c>
      <c r="B4550" s="601" t="s">
        <v>727</v>
      </c>
      <c r="C4550" s="601" t="s">
        <v>340</v>
      </c>
      <c r="D4550" s="600" t="s">
        <v>728</v>
      </c>
      <c r="E4550" s="601">
        <v>201503</v>
      </c>
      <c r="F4550" s="602">
        <v>2976.54</v>
      </c>
      <c r="G4550" s="600">
        <v>7</v>
      </c>
      <c r="H4550" s="603">
        <v>1.3083000000000001E-3</v>
      </c>
      <c r="I4550" s="602">
        <v>27.26</v>
      </c>
      <c r="J4550" s="602">
        <v>46.73</v>
      </c>
    </row>
    <row r="4551" spans="1:10" s="581" customFormat="1">
      <c r="A4551" s="600" t="s">
        <v>319</v>
      </c>
      <c r="B4551" s="601" t="s">
        <v>727</v>
      </c>
      <c r="C4551" s="601" t="s">
        <v>340</v>
      </c>
      <c r="D4551" s="600" t="s">
        <v>728</v>
      </c>
      <c r="E4551" s="601">
        <v>201504</v>
      </c>
      <c r="F4551" s="602">
        <v>-10759.24</v>
      </c>
      <c r="G4551" s="600">
        <v>6</v>
      </c>
      <c r="H4551" s="603">
        <v>1.3083000000000001E-3</v>
      </c>
      <c r="I4551" s="602">
        <v>-84.46</v>
      </c>
      <c r="J4551" s="602">
        <v>-168.92</v>
      </c>
    </row>
    <row r="4552" spans="1:10" s="581" customFormat="1">
      <c r="A4552" s="600" t="s">
        <v>326</v>
      </c>
      <c r="B4552" s="601" t="s">
        <v>727</v>
      </c>
      <c r="C4552" s="601" t="s">
        <v>340</v>
      </c>
      <c r="D4552" s="600" t="s">
        <v>728</v>
      </c>
      <c r="E4552" s="601">
        <v>201504</v>
      </c>
      <c r="F4552" s="602">
        <v>-469.89</v>
      </c>
      <c r="G4552" s="600">
        <v>6</v>
      </c>
      <c r="H4552" s="603">
        <v>1.1999999999999999E-3</v>
      </c>
      <c r="I4552" s="602">
        <v>-3.38</v>
      </c>
      <c r="J4552" s="602">
        <v>-6.77</v>
      </c>
    </row>
    <row r="4553" spans="1:10" s="581" customFormat="1">
      <c r="A4553" s="600" t="s">
        <v>319</v>
      </c>
      <c r="B4553" s="601" t="s">
        <v>727</v>
      </c>
      <c r="C4553" s="601" t="s">
        <v>340</v>
      </c>
      <c r="D4553" s="600" t="s">
        <v>728</v>
      </c>
      <c r="E4553" s="601">
        <v>201505</v>
      </c>
      <c r="F4553" s="602">
        <v>-702.67</v>
      </c>
      <c r="G4553" s="600">
        <v>5</v>
      </c>
      <c r="H4553" s="603">
        <v>1.3083000000000001E-3</v>
      </c>
      <c r="I4553" s="602">
        <v>-4.5999999999999996</v>
      </c>
      <c r="J4553" s="602">
        <v>-11.03</v>
      </c>
    </row>
    <row r="4554" spans="1:10" s="581" customFormat="1">
      <c r="A4554" s="600" t="s">
        <v>319</v>
      </c>
      <c r="B4554" s="601" t="s">
        <v>727</v>
      </c>
      <c r="C4554" s="601" t="s">
        <v>340</v>
      </c>
      <c r="D4554" s="600" t="s">
        <v>728</v>
      </c>
      <c r="E4554" s="601">
        <v>201505</v>
      </c>
      <c r="F4554" s="602">
        <v>-31.57</v>
      </c>
      <c r="G4554" s="600">
        <v>5</v>
      </c>
      <c r="H4554" s="603">
        <v>1.3083000000000001E-3</v>
      </c>
      <c r="I4554" s="602">
        <v>-0.21</v>
      </c>
      <c r="J4554" s="602">
        <v>-0.5</v>
      </c>
    </row>
    <row r="4555" spans="1:10" s="581" customFormat="1">
      <c r="A4555" s="600" t="s">
        <v>319</v>
      </c>
      <c r="B4555" s="601" t="s">
        <v>727</v>
      </c>
      <c r="C4555" s="601" t="s">
        <v>340</v>
      </c>
      <c r="D4555" s="600" t="s">
        <v>728</v>
      </c>
      <c r="E4555" s="601">
        <v>201506</v>
      </c>
      <c r="F4555" s="602">
        <v>11.29</v>
      </c>
      <c r="G4555" s="600">
        <v>4</v>
      </c>
      <c r="H4555" s="603">
        <v>1.3083000000000001E-3</v>
      </c>
      <c r="I4555" s="602">
        <v>0.06</v>
      </c>
      <c r="J4555" s="602">
        <v>0.18</v>
      </c>
    </row>
    <row r="4556" spans="1:10" s="581" customFormat="1">
      <c r="A4556" s="600" t="s">
        <v>319</v>
      </c>
      <c r="B4556" s="601" t="s">
        <v>727</v>
      </c>
      <c r="C4556" s="601" t="s">
        <v>340</v>
      </c>
      <c r="D4556" s="600" t="s">
        <v>728</v>
      </c>
      <c r="E4556" s="601">
        <v>201506</v>
      </c>
      <c r="F4556" s="602">
        <v>271.61</v>
      </c>
      <c r="G4556" s="600">
        <v>4</v>
      </c>
      <c r="H4556" s="603">
        <v>1.3083000000000001E-3</v>
      </c>
      <c r="I4556" s="602">
        <v>1.42</v>
      </c>
      <c r="J4556" s="602">
        <v>4.26</v>
      </c>
    </row>
    <row r="4557" spans="1:10" s="581" customFormat="1">
      <c r="A4557" s="600" t="s">
        <v>319</v>
      </c>
      <c r="B4557" s="601" t="s">
        <v>790</v>
      </c>
      <c r="C4557" s="599" t="s">
        <v>340</v>
      </c>
      <c r="D4557" s="600" t="s">
        <v>791</v>
      </c>
      <c r="E4557" s="601">
        <v>201505</v>
      </c>
      <c r="F4557" s="602">
        <v>5746.42</v>
      </c>
      <c r="G4557" s="600">
        <v>5</v>
      </c>
      <c r="H4557" s="603">
        <v>1.3083000000000001E-3</v>
      </c>
      <c r="I4557" s="602">
        <v>37.590000000000003</v>
      </c>
      <c r="J4557" s="602">
        <v>90.22</v>
      </c>
    </row>
    <row r="4558" spans="1:10" s="581" customFormat="1">
      <c r="A4558" s="600" t="s">
        <v>326</v>
      </c>
      <c r="B4558" s="601" t="s">
        <v>790</v>
      </c>
      <c r="C4558" s="599" t="s">
        <v>340</v>
      </c>
      <c r="D4558" s="600" t="s">
        <v>791</v>
      </c>
      <c r="E4558" s="601">
        <v>201506</v>
      </c>
      <c r="F4558" s="602">
        <v>0.62</v>
      </c>
      <c r="G4558" s="600">
        <v>4</v>
      </c>
      <c r="H4558" s="603">
        <v>1.1999999999999999E-3</v>
      </c>
      <c r="I4558" s="602">
        <v>0</v>
      </c>
      <c r="J4558" s="602">
        <v>0.01</v>
      </c>
    </row>
    <row r="4559" spans="1:10" s="581" customFormat="1">
      <c r="A4559" s="600" t="s">
        <v>319</v>
      </c>
      <c r="B4559" s="601" t="s">
        <v>724</v>
      </c>
      <c r="C4559" s="601" t="s">
        <v>340</v>
      </c>
      <c r="D4559" s="600" t="s">
        <v>725</v>
      </c>
      <c r="E4559" s="601">
        <v>201503</v>
      </c>
      <c r="F4559" s="602">
        <v>747.66</v>
      </c>
      <c r="G4559" s="600">
        <v>7</v>
      </c>
      <c r="H4559" s="603">
        <v>1.3083000000000001E-3</v>
      </c>
      <c r="I4559" s="602">
        <v>6.85</v>
      </c>
      <c r="J4559" s="602">
        <v>11.74</v>
      </c>
    </row>
    <row r="4560" spans="1:10" s="581" customFormat="1">
      <c r="A4560" s="600" t="s">
        <v>319</v>
      </c>
      <c r="B4560" s="601" t="s">
        <v>724</v>
      </c>
      <c r="C4560" s="601" t="s">
        <v>340</v>
      </c>
      <c r="D4560" s="600" t="s">
        <v>725</v>
      </c>
      <c r="E4560" s="601">
        <v>201504</v>
      </c>
      <c r="F4560" s="602">
        <v>-3633.43</v>
      </c>
      <c r="G4560" s="600">
        <v>6</v>
      </c>
      <c r="H4560" s="603">
        <v>1.3083000000000001E-3</v>
      </c>
      <c r="I4560" s="602">
        <v>-28.52</v>
      </c>
      <c r="J4560" s="602">
        <v>-57.04</v>
      </c>
    </row>
    <row r="4561" spans="1:10" s="581" customFormat="1">
      <c r="A4561" s="600" t="s">
        <v>319</v>
      </c>
      <c r="B4561" s="601" t="s">
        <v>724</v>
      </c>
      <c r="C4561" s="601" t="s">
        <v>340</v>
      </c>
      <c r="D4561" s="600" t="s">
        <v>725</v>
      </c>
      <c r="E4561" s="601">
        <v>201505</v>
      </c>
      <c r="F4561" s="602">
        <v>-134.09</v>
      </c>
      <c r="G4561" s="600">
        <v>5</v>
      </c>
      <c r="H4561" s="603">
        <v>1.3083000000000001E-3</v>
      </c>
      <c r="I4561" s="602">
        <v>-0.88</v>
      </c>
      <c r="J4561" s="602">
        <v>-2.11</v>
      </c>
    </row>
    <row r="4562" spans="1:10" s="581" customFormat="1">
      <c r="A4562" s="600" t="s">
        <v>319</v>
      </c>
      <c r="B4562" s="601" t="s">
        <v>724</v>
      </c>
      <c r="C4562" s="601" t="s">
        <v>340</v>
      </c>
      <c r="D4562" s="600" t="s">
        <v>725</v>
      </c>
      <c r="E4562" s="601">
        <v>201506</v>
      </c>
      <c r="F4562" s="602">
        <v>107.3</v>
      </c>
      <c r="G4562" s="600">
        <v>4</v>
      </c>
      <c r="H4562" s="603">
        <v>1.3083000000000001E-3</v>
      </c>
      <c r="I4562" s="602">
        <v>0.56000000000000005</v>
      </c>
      <c r="J4562" s="602">
        <v>1.68</v>
      </c>
    </row>
    <row r="4563" spans="1:10" s="581" customFormat="1">
      <c r="A4563" s="600" t="s">
        <v>319</v>
      </c>
      <c r="B4563" s="601" t="s">
        <v>581</v>
      </c>
      <c r="C4563" s="601" t="s">
        <v>340</v>
      </c>
      <c r="D4563" s="600" t="s">
        <v>726</v>
      </c>
      <c r="E4563" s="601">
        <v>201503</v>
      </c>
      <c r="F4563" s="602">
        <v>-0.43</v>
      </c>
      <c r="G4563" s="600">
        <v>7</v>
      </c>
      <c r="H4563" s="603">
        <v>1.3083000000000001E-3</v>
      </c>
      <c r="I4563" s="602">
        <v>0</v>
      </c>
      <c r="J4563" s="602">
        <v>-0.01</v>
      </c>
    </row>
    <row r="4564" spans="1:10" s="581" customFormat="1">
      <c r="A4564" s="600" t="s">
        <v>319</v>
      </c>
      <c r="B4564" s="601" t="s">
        <v>581</v>
      </c>
      <c r="C4564" s="601" t="s">
        <v>340</v>
      </c>
      <c r="D4564" s="600" t="s">
        <v>726</v>
      </c>
      <c r="E4564" s="601">
        <v>201504</v>
      </c>
      <c r="F4564" s="602">
        <v>-0.25</v>
      </c>
      <c r="G4564" s="600">
        <v>6</v>
      </c>
      <c r="H4564" s="603">
        <v>1.3083000000000001E-3</v>
      </c>
      <c r="I4564" s="602">
        <v>0</v>
      </c>
      <c r="J4564" s="602">
        <v>0</v>
      </c>
    </row>
    <row r="4565" spans="1:10" s="581" customFormat="1">
      <c r="A4565" s="600" t="s">
        <v>319</v>
      </c>
      <c r="B4565" s="601" t="s">
        <v>581</v>
      </c>
      <c r="C4565" s="601" t="s">
        <v>340</v>
      </c>
      <c r="D4565" s="600" t="s">
        <v>726</v>
      </c>
      <c r="E4565" s="601">
        <v>201505</v>
      </c>
      <c r="F4565" s="602">
        <v>-0.12</v>
      </c>
      <c r="G4565" s="600">
        <v>5</v>
      </c>
      <c r="H4565" s="603">
        <v>1.3083000000000001E-3</v>
      </c>
      <c r="I4565" s="602">
        <v>0</v>
      </c>
      <c r="J4565" s="602">
        <v>0</v>
      </c>
    </row>
    <row r="4566" spans="1:10" s="581" customFormat="1">
      <c r="A4566" s="600" t="s">
        <v>319</v>
      </c>
      <c r="B4566" s="601" t="s">
        <v>581</v>
      </c>
      <c r="C4566" s="601" t="s">
        <v>340</v>
      </c>
      <c r="D4566" s="600" t="s">
        <v>726</v>
      </c>
      <c r="E4566" s="601">
        <v>201506</v>
      </c>
      <c r="F4566" s="602">
        <v>-7.0000000000000007E-2</v>
      </c>
      <c r="G4566" s="600">
        <v>4</v>
      </c>
      <c r="H4566" s="603">
        <v>1.3083000000000001E-3</v>
      </c>
      <c r="I4566" s="602">
        <v>0</v>
      </c>
      <c r="J4566" s="602">
        <v>0</v>
      </c>
    </row>
    <row r="4567" spans="1:10" s="581" customFormat="1">
      <c r="A4567" s="600" t="s">
        <v>319</v>
      </c>
      <c r="B4567" s="601" t="s">
        <v>768</v>
      </c>
      <c r="C4567" s="601" t="s">
        <v>469</v>
      </c>
      <c r="D4567" s="600" t="s">
        <v>769</v>
      </c>
      <c r="E4567" s="601">
        <v>201503</v>
      </c>
      <c r="F4567" s="602">
        <v>-328.64</v>
      </c>
      <c r="G4567" s="600">
        <v>7</v>
      </c>
      <c r="H4567" s="603">
        <v>1.3083000000000001E-3</v>
      </c>
      <c r="I4567" s="602">
        <v>-3.01</v>
      </c>
      <c r="J4567" s="602">
        <v>-5.16</v>
      </c>
    </row>
    <row r="4568" spans="1:10" s="581" customFormat="1">
      <c r="A4568" s="600" t="s">
        <v>319</v>
      </c>
      <c r="B4568" s="601" t="s">
        <v>768</v>
      </c>
      <c r="C4568" s="601" t="s">
        <v>469</v>
      </c>
      <c r="D4568" s="600" t="s">
        <v>769</v>
      </c>
      <c r="E4568" s="601">
        <v>201503</v>
      </c>
      <c r="F4568" s="602">
        <v>-4963.42</v>
      </c>
      <c r="G4568" s="600">
        <v>7</v>
      </c>
      <c r="H4568" s="603">
        <v>1.3083000000000001E-3</v>
      </c>
      <c r="I4568" s="602">
        <v>-45.46</v>
      </c>
      <c r="J4568" s="602">
        <v>-77.92</v>
      </c>
    </row>
    <row r="4569" spans="1:10" s="581" customFormat="1">
      <c r="A4569" s="600" t="s">
        <v>326</v>
      </c>
      <c r="B4569" s="601" t="s">
        <v>768</v>
      </c>
      <c r="C4569" s="601" t="s">
        <v>469</v>
      </c>
      <c r="D4569" s="600" t="s">
        <v>769</v>
      </c>
      <c r="E4569" s="601">
        <v>201504</v>
      </c>
      <c r="F4569" s="602">
        <v>-56.04</v>
      </c>
      <c r="G4569" s="600">
        <v>6</v>
      </c>
      <c r="H4569" s="603">
        <v>1.1999999999999999E-3</v>
      </c>
      <c r="I4569" s="602">
        <v>-0.4</v>
      </c>
      <c r="J4569" s="602">
        <v>-0.81</v>
      </c>
    </row>
    <row r="4570" spans="1:10" s="581" customFormat="1">
      <c r="A4570" s="600" t="s">
        <v>319</v>
      </c>
      <c r="B4570" s="601" t="s">
        <v>768</v>
      </c>
      <c r="C4570" s="601" t="s">
        <v>469</v>
      </c>
      <c r="D4570" s="600" t="s">
        <v>769</v>
      </c>
      <c r="E4570" s="601">
        <v>201504</v>
      </c>
      <c r="F4570" s="602">
        <v>-846.37</v>
      </c>
      <c r="G4570" s="600">
        <v>6</v>
      </c>
      <c r="H4570" s="603">
        <v>1.3083000000000001E-3</v>
      </c>
      <c r="I4570" s="602">
        <v>-6.64</v>
      </c>
      <c r="J4570" s="602">
        <v>-13.29</v>
      </c>
    </row>
    <row r="4571" spans="1:10" s="581" customFormat="1">
      <c r="A4571" s="600" t="s">
        <v>326</v>
      </c>
      <c r="B4571" s="601" t="s">
        <v>768</v>
      </c>
      <c r="C4571" s="601" t="s">
        <v>469</v>
      </c>
      <c r="D4571" s="600" t="s">
        <v>769</v>
      </c>
      <c r="E4571" s="601">
        <v>201505</v>
      </c>
      <c r="F4571" s="602">
        <v>-17.82</v>
      </c>
      <c r="G4571" s="600">
        <v>5</v>
      </c>
      <c r="H4571" s="603">
        <v>1.1999999999999999E-3</v>
      </c>
      <c r="I4571" s="602">
        <v>-0.11</v>
      </c>
      <c r="J4571" s="602">
        <v>-0.26</v>
      </c>
    </row>
    <row r="4572" spans="1:10" s="581" customFormat="1">
      <c r="A4572" s="600" t="s">
        <v>319</v>
      </c>
      <c r="B4572" s="601" t="s">
        <v>768</v>
      </c>
      <c r="C4572" s="601" t="s">
        <v>469</v>
      </c>
      <c r="D4572" s="600" t="s">
        <v>769</v>
      </c>
      <c r="E4572" s="601">
        <v>201505</v>
      </c>
      <c r="F4572" s="602">
        <v>-269.72000000000003</v>
      </c>
      <c r="G4572" s="600">
        <v>5</v>
      </c>
      <c r="H4572" s="603">
        <v>1.3083000000000001E-3</v>
      </c>
      <c r="I4572" s="602">
        <v>-1.76</v>
      </c>
      <c r="J4572" s="602">
        <v>-4.2300000000000004</v>
      </c>
    </row>
    <row r="4573" spans="1:10" s="581" customFormat="1">
      <c r="A4573" s="600" t="s">
        <v>326</v>
      </c>
      <c r="B4573" s="601" t="s">
        <v>768</v>
      </c>
      <c r="C4573" s="601" t="s">
        <v>469</v>
      </c>
      <c r="D4573" s="600" t="s">
        <v>769</v>
      </c>
      <c r="E4573" s="601">
        <v>201506</v>
      </c>
      <c r="F4573" s="602">
        <v>1426.22</v>
      </c>
      <c r="G4573" s="600">
        <v>4</v>
      </c>
      <c r="H4573" s="603">
        <v>1.1999999999999999E-3</v>
      </c>
      <c r="I4573" s="602">
        <v>6.85</v>
      </c>
      <c r="J4573" s="602">
        <v>20.54</v>
      </c>
    </row>
    <row r="4574" spans="1:10" s="581" customFormat="1">
      <c r="A4574" s="600" t="s">
        <v>319</v>
      </c>
      <c r="B4574" s="601" t="s">
        <v>768</v>
      </c>
      <c r="C4574" s="601" t="s">
        <v>469</v>
      </c>
      <c r="D4574" s="600" t="s">
        <v>769</v>
      </c>
      <c r="E4574" s="601">
        <v>201506</v>
      </c>
      <c r="F4574" s="602">
        <v>306.8</v>
      </c>
      <c r="G4574" s="600">
        <v>4</v>
      </c>
      <c r="H4574" s="603">
        <v>1.3083000000000001E-3</v>
      </c>
      <c r="I4574" s="602">
        <v>1.61</v>
      </c>
      <c r="J4574" s="602">
        <v>4.82</v>
      </c>
    </row>
    <row r="4575" spans="1:10" s="581" customFormat="1">
      <c r="A4575" s="600" t="s">
        <v>319</v>
      </c>
      <c r="B4575" s="601" t="s">
        <v>762</v>
      </c>
      <c r="C4575" s="601" t="s">
        <v>340</v>
      </c>
      <c r="D4575" s="600" t="s">
        <v>763</v>
      </c>
      <c r="E4575" s="601">
        <v>201503</v>
      </c>
      <c r="F4575" s="602">
        <v>233.02</v>
      </c>
      <c r="G4575" s="600">
        <v>7</v>
      </c>
      <c r="H4575" s="603">
        <v>1.3083000000000001E-3</v>
      </c>
      <c r="I4575" s="602">
        <v>2.13</v>
      </c>
      <c r="J4575" s="602">
        <v>3.66</v>
      </c>
    </row>
    <row r="4576" spans="1:10" s="581" customFormat="1">
      <c r="A4576" s="600" t="s">
        <v>319</v>
      </c>
      <c r="B4576" s="601" t="s">
        <v>762</v>
      </c>
      <c r="C4576" s="601" t="s">
        <v>340</v>
      </c>
      <c r="D4576" s="600" t="s">
        <v>763</v>
      </c>
      <c r="E4576" s="601">
        <v>201504</v>
      </c>
      <c r="F4576" s="602">
        <v>-1003.91</v>
      </c>
      <c r="G4576" s="600">
        <v>6</v>
      </c>
      <c r="H4576" s="603">
        <v>1.3083000000000001E-3</v>
      </c>
      <c r="I4576" s="602">
        <v>-7.88</v>
      </c>
      <c r="J4576" s="602">
        <v>-15.76</v>
      </c>
    </row>
    <row r="4577" spans="1:10" s="581" customFormat="1">
      <c r="A4577" s="600" t="s">
        <v>319</v>
      </c>
      <c r="B4577" s="601" t="s">
        <v>762</v>
      </c>
      <c r="C4577" s="601" t="s">
        <v>340</v>
      </c>
      <c r="D4577" s="600" t="s">
        <v>763</v>
      </c>
      <c r="E4577" s="601">
        <v>201505</v>
      </c>
      <c r="F4577" s="602">
        <v>-119.78</v>
      </c>
      <c r="G4577" s="600">
        <v>5</v>
      </c>
      <c r="H4577" s="603">
        <v>1.3083000000000001E-3</v>
      </c>
      <c r="I4577" s="602">
        <v>-0.78</v>
      </c>
      <c r="J4577" s="602">
        <v>-1.88</v>
      </c>
    </row>
    <row r="4578" spans="1:10" s="581" customFormat="1">
      <c r="A4578" s="600" t="s">
        <v>319</v>
      </c>
      <c r="B4578" s="601" t="s">
        <v>762</v>
      </c>
      <c r="C4578" s="601" t="s">
        <v>340</v>
      </c>
      <c r="D4578" s="600" t="s">
        <v>763</v>
      </c>
      <c r="E4578" s="601">
        <v>201506</v>
      </c>
      <c r="F4578" s="602">
        <v>2.66</v>
      </c>
      <c r="G4578" s="600">
        <v>4</v>
      </c>
      <c r="H4578" s="603">
        <v>1.3083000000000001E-3</v>
      </c>
      <c r="I4578" s="602">
        <v>0.01</v>
      </c>
      <c r="J4578" s="602">
        <v>0.04</v>
      </c>
    </row>
    <row r="4579" spans="1:10" s="581" customFormat="1">
      <c r="A4579" s="600" t="s">
        <v>319</v>
      </c>
      <c r="B4579" s="601" t="s">
        <v>792</v>
      </c>
      <c r="C4579" s="599" t="s">
        <v>340</v>
      </c>
      <c r="D4579" s="600" t="s">
        <v>793</v>
      </c>
      <c r="E4579" s="601">
        <v>201506</v>
      </c>
      <c r="F4579" s="602">
        <v>95390.96</v>
      </c>
      <c r="G4579" s="600">
        <v>4</v>
      </c>
      <c r="H4579" s="603">
        <v>1.3083000000000001E-3</v>
      </c>
      <c r="I4579" s="602">
        <v>499.2</v>
      </c>
      <c r="J4579" s="602">
        <v>1497.6</v>
      </c>
    </row>
    <row r="4580" spans="1:10" s="581" customFormat="1">
      <c r="A4580" s="600" t="s">
        <v>326</v>
      </c>
      <c r="B4580" s="601" t="s">
        <v>792</v>
      </c>
      <c r="C4580" s="599" t="s">
        <v>340</v>
      </c>
      <c r="D4580" s="600" t="s">
        <v>793</v>
      </c>
      <c r="E4580" s="601">
        <v>201506</v>
      </c>
      <c r="F4580" s="602">
        <v>6333.79</v>
      </c>
      <c r="G4580" s="600">
        <v>4</v>
      </c>
      <c r="H4580" s="603">
        <v>1.1999999999999999E-3</v>
      </c>
      <c r="I4580" s="602">
        <v>30.4</v>
      </c>
      <c r="J4580" s="602">
        <v>91.21</v>
      </c>
    </row>
    <row r="4581" spans="1:10" s="581" customFormat="1">
      <c r="A4581" s="600" t="s">
        <v>319</v>
      </c>
      <c r="B4581" s="601" t="s">
        <v>794</v>
      </c>
      <c r="C4581" s="599" t="s">
        <v>340</v>
      </c>
      <c r="D4581" s="600" t="s">
        <v>795</v>
      </c>
      <c r="E4581" s="601">
        <v>201506</v>
      </c>
      <c r="F4581" s="602">
        <v>5285.39</v>
      </c>
      <c r="G4581" s="600">
        <v>4</v>
      </c>
      <c r="H4581" s="603">
        <v>1.3083000000000001E-3</v>
      </c>
      <c r="I4581" s="602">
        <v>27.66</v>
      </c>
      <c r="J4581" s="602">
        <v>82.98</v>
      </c>
    </row>
    <row r="4582" spans="1:10" s="581" customFormat="1">
      <c r="A4582" s="600" t="s">
        <v>319</v>
      </c>
      <c r="B4582" s="601" t="s">
        <v>794</v>
      </c>
      <c r="C4582" s="599" t="s">
        <v>340</v>
      </c>
      <c r="D4582" s="600" t="s">
        <v>795</v>
      </c>
      <c r="E4582" s="601">
        <v>201506</v>
      </c>
      <c r="F4582" s="602">
        <v>368.52</v>
      </c>
      <c r="G4582" s="600">
        <v>4</v>
      </c>
      <c r="H4582" s="603">
        <v>1.3083000000000001E-3</v>
      </c>
      <c r="I4582" s="602">
        <v>1.93</v>
      </c>
      <c r="J4582" s="602">
        <v>5.79</v>
      </c>
    </row>
    <row r="4583" spans="1:10" s="581" customFormat="1">
      <c r="A4583" s="600" t="s">
        <v>319</v>
      </c>
      <c r="B4583" s="601" t="s">
        <v>796</v>
      </c>
      <c r="C4583" s="599" t="s">
        <v>340</v>
      </c>
      <c r="D4583" s="600" t="s">
        <v>797</v>
      </c>
      <c r="E4583" s="601">
        <v>201506</v>
      </c>
      <c r="F4583" s="602">
        <v>79813.279999999999</v>
      </c>
      <c r="G4583" s="600">
        <v>4</v>
      </c>
      <c r="H4583" s="603">
        <v>1.3083000000000001E-3</v>
      </c>
      <c r="I4583" s="602">
        <v>417.68</v>
      </c>
      <c r="J4583" s="602">
        <v>1253.04</v>
      </c>
    </row>
    <row r="4584" spans="1:10" s="581" customFormat="1">
      <c r="A4584" s="600" t="s">
        <v>319</v>
      </c>
      <c r="B4584" s="601" t="s">
        <v>796</v>
      </c>
      <c r="C4584" s="599" t="s">
        <v>340</v>
      </c>
      <c r="D4584" s="600" t="s">
        <v>797</v>
      </c>
      <c r="E4584" s="601">
        <v>201506</v>
      </c>
      <c r="F4584" s="602">
        <v>1544.02</v>
      </c>
      <c r="G4584" s="600">
        <v>4</v>
      </c>
      <c r="H4584" s="603">
        <v>1.3083000000000001E-3</v>
      </c>
      <c r="I4584" s="602">
        <v>8.08</v>
      </c>
      <c r="J4584" s="602">
        <v>24.24</v>
      </c>
    </row>
    <row r="4585" spans="1:10" s="581" customFormat="1">
      <c r="A4585" s="600" t="s">
        <v>326</v>
      </c>
      <c r="B4585" s="601" t="s">
        <v>798</v>
      </c>
      <c r="C4585" s="599" t="s">
        <v>340</v>
      </c>
      <c r="D4585" s="600" t="s">
        <v>799</v>
      </c>
      <c r="E4585" s="601">
        <v>201506</v>
      </c>
      <c r="F4585" s="602">
        <v>11572.75</v>
      </c>
      <c r="G4585" s="600">
        <v>4</v>
      </c>
      <c r="H4585" s="603">
        <v>1.1999999999999999E-3</v>
      </c>
      <c r="I4585" s="602">
        <v>55.55</v>
      </c>
      <c r="J4585" s="602">
        <v>166.65</v>
      </c>
    </row>
    <row r="4586" spans="1:10" s="581" customFormat="1">
      <c r="A4586" s="600" t="s">
        <v>326</v>
      </c>
      <c r="B4586" s="601" t="s">
        <v>800</v>
      </c>
      <c r="C4586" s="599" t="s">
        <v>340</v>
      </c>
      <c r="D4586" s="600" t="s">
        <v>801</v>
      </c>
      <c r="E4586" s="601">
        <v>201503</v>
      </c>
      <c r="F4586" s="602">
        <v>65432.85</v>
      </c>
      <c r="G4586" s="600">
        <v>7</v>
      </c>
      <c r="H4586" s="603">
        <v>1.1999999999999999E-3</v>
      </c>
      <c r="I4586" s="602">
        <v>549.64</v>
      </c>
      <c r="J4586" s="602">
        <v>942.23</v>
      </c>
    </row>
    <row r="4587" spans="1:10" s="581" customFormat="1">
      <c r="A4587" s="600" t="s">
        <v>326</v>
      </c>
      <c r="B4587" s="601" t="s">
        <v>800</v>
      </c>
      <c r="C4587" s="599" t="s">
        <v>340</v>
      </c>
      <c r="D4587" s="600" t="s">
        <v>801</v>
      </c>
      <c r="E4587" s="601">
        <v>201504</v>
      </c>
      <c r="F4587" s="602">
        <v>-14328.7</v>
      </c>
      <c r="G4587" s="600">
        <v>6</v>
      </c>
      <c r="H4587" s="603">
        <v>1.1999999999999999E-3</v>
      </c>
      <c r="I4587" s="602">
        <v>-103.17</v>
      </c>
      <c r="J4587" s="602">
        <v>-206.33</v>
      </c>
    </row>
    <row r="4588" spans="1:10" s="581" customFormat="1">
      <c r="A4588" s="600" t="s">
        <v>319</v>
      </c>
      <c r="B4588" s="601" t="s">
        <v>800</v>
      </c>
      <c r="C4588" s="599" t="s">
        <v>340</v>
      </c>
      <c r="D4588" s="600" t="s">
        <v>801</v>
      </c>
      <c r="E4588" s="601">
        <v>201505</v>
      </c>
      <c r="F4588" s="602">
        <v>-246.15</v>
      </c>
      <c r="G4588" s="600">
        <v>5</v>
      </c>
      <c r="H4588" s="603">
        <v>1.3083000000000001E-3</v>
      </c>
      <c r="I4588" s="602">
        <v>-1.61</v>
      </c>
      <c r="J4588" s="602">
        <v>-3.86</v>
      </c>
    </row>
    <row r="4589" spans="1:10" s="581" customFormat="1">
      <c r="A4589" s="600" t="s">
        <v>319</v>
      </c>
      <c r="B4589" s="601" t="s">
        <v>800</v>
      </c>
      <c r="C4589" s="599" t="s">
        <v>340</v>
      </c>
      <c r="D4589" s="600" t="s">
        <v>801</v>
      </c>
      <c r="E4589" s="601">
        <v>201506</v>
      </c>
      <c r="F4589" s="602">
        <v>148.43</v>
      </c>
      <c r="G4589" s="600">
        <v>4</v>
      </c>
      <c r="H4589" s="603">
        <v>1.3083000000000001E-3</v>
      </c>
      <c r="I4589" s="602">
        <v>0.78</v>
      </c>
      <c r="J4589" s="602">
        <v>2.33</v>
      </c>
    </row>
    <row r="4590" spans="1:10" s="581" customFormat="1">
      <c r="A4590" s="600" t="s">
        <v>326</v>
      </c>
      <c r="B4590" s="613" t="s">
        <v>755</v>
      </c>
      <c r="C4590" s="599" t="s">
        <v>340</v>
      </c>
      <c r="D4590" s="614" t="s">
        <v>774</v>
      </c>
      <c r="E4590" s="615">
        <v>201507</v>
      </c>
      <c r="F4590" s="604">
        <v>-14.27</v>
      </c>
      <c r="G4590" s="600">
        <v>3</v>
      </c>
      <c r="H4590" s="603">
        <v>1.1999999999999999E-3</v>
      </c>
      <c r="I4590" s="602">
        <v>-0.05</v>
      </c>
      <c r="J4590" s="602">
        <v>-0.21</v>
      </c>
    </row>
    <row r="4591" spans="1:10" s="581" customFormat="1">
      <c r="A4591" s="600" t="s">
        <v>326</v>
      </c>
      <c r="B4591" s="613" t="s">
        <v>588</v>
      </c>
      <c r="C4591" s="599" t="s">
        <v>340</v>
      </c>
      <c r="D4591" s="614" t="s">
        <v>589</v>
      </c>
      <c r="E4591" s="615">
        <v>201507</v>
      </c>
      <c r="F4591" s="604">
        <v>4.5599999999999996</v>
      </c>
      <c r="G4591" s="600">
        <v>3</v>
      </c>
      <c r="H4591" s="603">
        <v>1.1999999999999999E-3</v>
      </c>
      <c r="I4591" s="602">
        <v>0.02</v>
      </c>
      <c r="J4591" s="602">
        <v>7.0000000000000007E-2</v>
      </c>
    </row>
    <row r="4592" spans="1:10" s="581" customFormat="1">
      <c r="A4592" s="600" t="s">
        <v>326</v>
      </c>
      <c r="B4592" s="613" t="s">
        <v>812</v>
      </c>
      <c r="C4592" s="599" t="s">
        <v>340</v>
      </c>
      <c r="D4592" s="614" t="s">
        <v>813</v>
      </c>
      <c r="E4592" s="615">
        <v>201507</v>
      </c>
      <c r="F4592" s="604">
        <v>-9633.41</v>
      </c>
      <c r="G4592" s="600">
        <v>3</v>
      </c>
      <c r="H4592" s="603">
        <v>1.1999999999999999E-3</v>
      </c>
      <c r="I4592" s="602">
        <v>-34.68</v>
      </c>
      <c r="J4592" s="602">
        <v>-138.72</v>
      </c>
    </row>
    <row r="4593" spans="1:10" s="581" customFormat="1">
      <c r="A4593" s="600" t="s">
        <v>326</v>
      </c>
      <c r="B4593" s="613" t="s">
        <v>590</v>
      </c>
      <c r="C4593" s="599" t="s">
        <v>340</v>
      </c>
      <c r="D4593" s="614" t="s">
        <v>591</v>
      </c>
      <c r="E4593" s="615">
        <v>201507</v>
      </c>
      <c r="F4593" s="604">
        <v>-299.05</v>
      </c>
      <c r="G4593" s="600">
        <v>3</v>
      </c>
      <c r="H4593" s="603">
        <v>1.1999999999999999E-3</v>
      </c>
      <c r="I4593" s="602">
        <v>-1.08</v>
      </c>
      <c r="J4593" s="602">
        <v>-4.3099999999999996</v>
      </c>
    </row>
    <row r="4594" spans="1:10" s="581" customFormat="1">
      <c r="A4594" s="600" t="s">
        <v>326</v>
      </c>
      <c r="B4594" s="613" t="s">
        <v>782</v>
      </c>
      <c r="C4594" s="599" t="s">
        <v>340</v>
      </c>
      <c r="D4594" s="614" t="s">
        <v>783</v>
      </c>
      <c r="E4594" s="615">
        <v>201507</v>
      </c>
      <c r="F4594" s="604">
        <v>-623.74</v>
      </c>
      <c r="G4594" s="600">
        <v>3</v>
      </c>
      <c r="H4594" s="603">
        <v>1.1999999999999999E-3</v>
      </c>
      <c r="I4594" s="602">
        <v>-2.25</v>
      </c>
      <c r="J4594" s="602">
        <v>-8.98</v>
      </c>
    </row>
    <row r="4595" spans="1:10" s="581" customFormat="1">
      <c r="A4595" s="600" t="s">
        <v>326</v>
      </c>
      <c r="B4595" s="613" t="s">
        <v>788</v>
      </c>
      <c r="C4595" s="599" t="s">
        <v>340</v>
      </c>
      <c r="D4595" s="614" t="s">
        <v>789</v>
      </c>
      <c r="E4595" s="615">
        <v>201507</v>
      </c>
      <c r="F4595" s="604">
        <v>-172.48</v>
      </c>
      <c r="G4595" s="600">
        <v>3</v>
      </c>
      <c r="H4595" s="603">
        <v>1.1999999999999999E-3</v>
      </c>
      <c r="I4595" s="602">
        <v>-0.62</v>
      </c>
      <c r="J4595" s="602">
        <v>-2.48</v>
      </c>
    </row>
    <row r="4596" spans="1:10" s="581" customFormat="1">
      <c r="A4596" s="600" t="s">
        <v>326</v>
      </c>
      <c r="B4596" s="613" t="s">
        <v>764</v>
      </c>
      <c r="C4596" s="599" t="s">
        <v>340</v>
      </c>
      <c r="D4596" s="614" t="s">
        <v>765</v>
      </c>
      <c r="E4596" s="615">
        <v>201507</v>
      </c>
      <c r="F4596" s="604">
        <v>-1641.68</v>
      </c>
      <c r="G4596" s="600">
        <v>3</v>
      </c>
      <c r="H4596" s="603">
        <v>1.1999999999999999E-3</v>
      </c>
      <c r="I4596" s="602">
        <v>-5.91</v>
      </c>
      <c r="J4596" s="602">
        <v>-23.64</v>
      </c>
    </row>
    <row r="4597" spans="1:10" s="581" customFormat="1">
      <c r="A4597" s="600" t="s">
        <v>326</v>
      </c>
      <c r="B4597" s="613" t="s">
        <v>758</v>
      </c>
      <c r="C4597" s="599" t="s">
        <v>340</v>
      </c>
      <c r="D4597" s="614" t="s">
        <v>759</v>
      </c>
      <c r="E4597" s="615">
        <v>201507</v>
      </c>
      <c r="F4597" s="604">
        <v>-563.32000000000005</v>
      </c>
      <c r="G4597" s="600">
        <v>3</v>
      </c>
      <c r="H4597" s="603">
        <v>1.1999999999999999E-3</v>
      </c>
      <c r="I4597" s="602">
        <v>-2.0299999999999998</v>
      </c>
      <c r="J4597" s="602">
        <v>-8.11</v>
      </c>
    </row>
    <row r="4598" spans="1:10" s="581" customFormat="1">
      <c r="A4598" s="600" t="s">
        <v>326</v>
      </c>
      <c r="B4598" s="613" t="s">
        <v>727</v>
      </c>
      <c r="C4598" s="599" t="s">
        <v>340</v>
      </c>
      <c r="D4598" s="614" t="s">
        <v>728</v>
      </c>
      <c r="E4598" s="615">
        <v>201507</v>
      </c>
      <c r="F4598" s="604">
        <v>-713.43</v>
      </c>
      <c r="G4598" s="600">
        <v>3</v>
      </c>
      <c r="H4598" s="603">
        <v>1.1999999999999999E-3</v>
      </c>
      <c r="I4598" s="602">
        <v>-2.57</v>
      </c>
      <c r="J4598" s="602">
        <v>-10.27</v>
      </c>
    </row>
    <row r="4599" spans="1:10" s="581" customFormat="1">
      <c r="A4599" s="600" t="s">
        <v>326</v>
      </c>
      <c r="B4599" s="613" t="s">
        <v>724</v>
      </c>
      <c r="C4599" s="599" t="s">
        <v>340</v>
      </c>
      <c r="D4599" s="614" t="s">
        <v>725</v>
      </c>
      <c r="E4599" s="615">
        <v>201507</v>
      </c>
      <c r="F4599" s="604">
        <v>-231.89</v>
      </c>
      <c r="G4599" s="600">
        <v>3</v>
      </c>
      <c r="H4599" s="603">
        <v>1.1999999999999999E-3</v>
      </c>
      <c r="I4599" s="602">
        <v>-0.83</v>
      </c>
      <c r="J4599" s="602">
        <v>-3.34</v>
      </c>
    </row>
    <row r="4600" spans="1:10" s="581" customFormat="1">
      <c r="A4600" s="600" t="s">
        <v>326</v>
      </c>
      <c r="B4600" s="613" t="s">
        <v>796</v>
      </c>
      <c r="C4600" s="599" t="s">
        <v>340</v>
      </c>
      <c r="D4600" s="614" t="s">
        <v>797</v>
      </c>
      <c r="E4600" s="615">
        <v>201507</v>
      </c>
      <c r="F4600" s="604">
        <v>-267.02</v>
      </c>
      <c r="G4600" s="600">
        <v>3</v>
      </c>
      <c r="H4600" s="603">
        <v>1.1999999999999999E-3</v>
      </c>
      <c r="I4600" s="602">
        <v>-0.96</v>
      </c>
      <c r="J4600" s="602">
        <v>-3.85</v>
      </c>
    </row>
    <row r="4601" spans="1:10" s="581" customFormat="1">
      <c r="A4601" s="600" t="s">
        <v>326</v>
      </c>
      <c r="B4601" s="613" t="s">
        <v>798</v>
      </c>
      <c r="C4601" s="599" t="s">
        <v>340</v>
      </c>
      <c r="D4601" s="614" t="s">
        <v>799</v>
      </c>
      <c r="E4601" s="615">
        <v>201507</v>
      </c>
      <c r="F4601" s="604">
        <v>-573.11</v>
      </c>
      <c r="G4601" s="600">
        <v>3</v>
      </c>
      <c r="H4601" s="603">
        <v>1.1999999999999999E-3</v>
      </c>
      <c r="I4601" s="602">
        <v>-2.06</v>
      </c>
      <c r="J4601" s="602">
        <v>-8.25</v>
      </c>
    </row>
    <row r="4602" spans="1:10" s="581" customFormat="1">
      <c r="A4602" s="600" t="s">
        <v>326</v>
      </c>
      <c r="B4602" s="613" t="s">
        <v>812</v>
      </c>
      <c r="C4602" s="599" t="s">
        <v>340</v>
      </c>
      <c r="D4602" s="614" t="s">
        <v>813</v>
      </c>
      <c r="E4602" s="615">
        <v>201507</v>
      </c>
      <c r="F4602" s="604">
        <v>-161.54</v>
      </c>
      <c r="G4602" s="600">
        <v>3</v>
      </c>
      <c r="H4602" s="603">
        <v>1.1999999999999999E-3</v>
      </c>
      <c r="I4602" s="602">
        <v>-0.57999999999999996</v>
      </c>
      <c r="J4602" s="602">
        <v>-2.33</v>
      </c>
    </row>
    <row r="4603" spans="1:10" s="581" customFormat="1">
      <c r="A4603" s="600" t="s">
        <v>326</v>
      </c>
      <c r="B4603" s="613" t="s">
        <v>782</v>
      </c>
      <c r="C4603" s="599" t="s">
        <v>340</v>
      </c>
      <c r="D4603" s="614" t="s">
        <v>783</v>
      </c>
      <c r="E4603" s="615">
        <v>201507</v>
      </c>
      <c r="F4603" s="604">
        <v>-20.85</v>
      </c>
      <c r="G4603" s="600">
        <v>3</v>
      </c>
      <c r="H4603" s="603">
        <v>1.1999999999999999E-3</v>
      </c>
      <c r="I4603" s="602">
        <v>-0.08</v>
      </c>
      <c r="J4603" s="602">
        <v>-0.3</v>
      </c>
    </row>
    <row r="4604" spans="1:10" s="581" customFormat="1">
      <c r="A4604" s="600" t="s">
        <v>326</v>
      </c>
      <c r="B4604" s="613" t="s">
        <v>764</v>
      </c>
      <c r="C4604" s="599" t="s">
        <v>340</v>
      </c>
      <c r="D4604" s="614" t="s">
        <v>765</v>
      </c>
      <c r="E4604" s="615">
        <v>201507</v>
      </c>
      <c r="F4604" s="604">
        <v>-46.98</v>
      </c>
      <c r="G4604" s="600">
        <v>3</v>
      </c>
      <c r="H4604" s="603">
        <v>1.1999999999999999E-3</v>
      </c>
      <c r="I4604" s="602">
        <v>-0.17</v>
      </c>
      <c r="J4604" s="602">
        <v>-0.68</v>
      </c>
    </row>
    <row r="4605" spans="1:10" s="581" customFormat="1">
      <c r="A4605" s="600" t="s">
        <v>326</v>
      </c>
      <c r="B4605" s="613" t="s">
        <v>758</v>
      </c>
      <c r="C4605" s="599" t="s">
        <v>340</v>
      </c>
      <c r="D4605" s="614" t="s">
        <v>759</v>
      </c>
      <c r="E4605" s="615">
        <v>201507</v>
      </c>
      <c r="F4605" s="604">
        <v>-32.39</v>
      </c>
      <c r="G4605" s="600">
        <v>3</v>
      </c>
      <c r="H4605" s="603">
        <v>1.1999999999999999E-3</v>
      </c>
      <c r="I4605" s="602">
        <v>-0.12</v>
      </c>
      <c r="J4605" s="602">
        <v>-0.47</v>
      </c>
    </row>
    <row r="4606" spans="1:10" s="581" customFormat="1">
      <c r="A4606" s="600" t="s">
        <v>326</v>
      </c>
      <c r="B4606" s="613" t="s">
        <v>796</v>
      </c>
      <c r="C4606" s="599" t="s">
        <v>340</v>
      </c>
      <c r="D4606" s="614" t="s">
        <v>797</v>
      </c>
      <c r="E4606" s="615">
        <v>201507</v>
      </c>
      <c r="F4606" s="604">
        <v>-5.16</v>
      </c>
      <c r="G4606" s="600">
        <v>3</v>
      </c>
      <c r="H4606" s="603">
        <v>1.1999999999999999E-3</v>
      </c>
      <c r="I4606" s="602">
        <v>-0.02</v>
      </c>
      <c r="J4606" s="602">
        <v>-7.0000000000000007E-2</v>
      </c>
    </row>
    <row r="4607" spans="1:10" s="581" customFormat="1">
      <c r="A4607" s="600" t="s">
        <v>319</v>
      </c>
      <c r="B4607" s="613" t="s">
        <v>755</v>
      </c>
      <c r="C4607" s="599" t="s">
        <v>340</v>
      </c>
      <c r="D4607" s="614" t="s">
        <v>774</v>
      </c>
      <c r="E4607" s="615">
        <v>201507</v>
      </c>
      <c r="F4607" s="604">
        <v>-151.18</v>
      </c>
      <c r="G4607" s="600">
        <v>3</v>
      </c>
      <c r="H4607" s="603">
        <v>1.3083000000000001E-3</v>
      </c>
      <c r="I4607" s="602">
        <v>-0.59</v>
      </c>
      <c r="J4607" s="602">
        <v>-2.37</v>
      </c>
    </row>
    <row r="4608" spans="1:10" s="581" customFormat="1">
      <c r="A4608" s="600" t="s">
        <v>319</v>
      </c>
      <c r="B4608" s="613" t="s">
        <v>588</v>
      </c>
      <c r="C4608" s="599" t="s">
        <v>340</v>
      </c>
      <c r="D4608" s="614" t="s">
        <v>589</v>
      </c>
      <c r="E4608" s="615">
        <v>201507</v>
      </c>
      <c r="F4608" s="604">
        <v>2.8</v>
      </c>
      <c r="G4608" s="600">
        <v>3</v>
      </c>
      <c r="H4608" s="603">
        <v>1.3083000000000001E-3</v>
      </c>
      <c r="I4608" s="602">
        <v>0.01</v>
      </c>
      <c r="J4608" s="602">
        <v>0.04</v>
      </c>
    </row>
    <row r="4609" spans="1:10" s="581" customFormat="1">
      <c r="A4609" s="600" t="s">
        <v>319</v>
      </c>
      <c r="B4609" s="613" t="s">
        <v>586</v>
      </c>
      <c r="C4609" s="599" t="s">
        <v>340</v>
      </c>
      <c r="D4609" s="614" t="s">
        <v>587</v>
      </c>
      <c r="E4609" s="615">
        <v>201507</v>
      </c>
      <c r="F4609" s="604">
        <v>1.46</v>
      </c>
      <c r="G4609" s="600">
        <v>3</v>
      </c>
      <c r="H4609" s="603">
        <v>1.3083000000000001E-3</v>
      </c>
      <c r="I4609" s="602">
        <v>0.01</v>
      </c>
      <c r="J4609" s="602">
        <v>0.02</v>
      </c>
    </row>
    <row r="4610" spans="1:10" s="581" customFormat="1">
      <c r="A4610" s="600" t="s">
        <v>319</v>
      </c>
      <c r="B4610" s="613" t="s">
        <v>582</v>
      </c>
      <c r="C4610" s="599" t="s">
        <v>340</v>
      </c>
      <c r="D4610" s="614" t="s">
        <v>583</v>
      </c>
      <c r="E4610" s="615">
        <v>201507</v>
      </c>
      <c r="F4610" s="604">
        <v>-49.79</v>
      </c>
      <c r="G4610" s="600">
        <v>3</v>
      </c>
      <c r="H4610" s="603">
        <v>1.3083000000000001E-3</v>
      </c>
      <c r="I4610" s="602">
        <v>-0.2</v>
      </c>
      <c r="J4610" s="602">
        <v>-0.78</v>
      </c>
    </row>
    <row r="4611" spans="1:10" s="581" customFormat="1">
      <c r="A4611" s="600" t="s">
        <v>319</v>
      </c>
      <c r="B4611" s="613" t="s">
        <v>590</v>
      </c>
      <c r="C4611" s="599" t="s">
        <v>340</v>
      </c>
      <c r="D4611" s="614" t="s">
        <v>591</v>
      </c>
      <c r="E4611" s="615">
        <v>201507</v>
      </c>
      <c r="F4611" s="604">
        <v>-31.3</v>
      </c>
      <c r="G4611" s="600">
        <v>3</v>
      </c>
      <c r="H4611" s="603">
        <v>1.3083000000000001E-3</v>
      </c>
      <c r="I4611" s="602">
        <v>-0.12</v>
      </c>
      <c r="J4611" s="602">
        <v>-0.49</v>
      </c>
    </row>
    <row r="4612" spans="1:10" s="581" customFormat="1">
      <c r="A4612" s="600" t="s">
        <v>319</v>
      </c>
      <c r="B4612" s="613" t="s">
        <v>784</v>
      </c>
      <c r="C4612" s="599" t="s">
        <v>340</v>
      </c>
      <c r="D4612" s="614" t="s">
        <v>785</v>
      </c>
      <c r="E4612" s="615">
        <v>201507</v>
      </c>
      <c r="F4612" s="604">
        <v>-1083.7</v>
      </c>
      <c r="G4612" s="600">
        <v>3</v>
      </c>
      <c r="H4612" s="603">
        <v>1.3083000000000001E-3</v>
      </c>
      <c r="I4612" s="602">
        <v>-4.25</v>
      </c>
      <c r="J4612" s="602">
        <v>-17.010000000000002</v>
      </c>
    </row>
    <row r="4613" spans="1:10" s="581" customFormat="1">
      <c r="A4613" s="600" t="s">
        <v>319</v>
      </c>
      <c r="B4613" s="613" t="s">
        <v>579</v>
      </c>
      <c r="C4613" s="599" t="s">
        <v>340</v>
      </c>
      <c r="D4613" s="614" t="s">
        <v>580</v>
      </c>
      <c r="E4613" s="615">
        <v>201507</v>
      </c>
      <c r="F4613" s="604">
        <v>-3.65</v>
      </c>
      <c r="G4613" s="600">
        <v>3</v>
      </c>
      <c r="H4613" s="603">
        <v>1.3083000000000001E-3</v>
      </c>
      <c r="I4613" s="602">
        <v>-0.01</v>
      </c>
      <c r="J4613" s="602">
        <v>-0.06</v>
      </c>
    </row>
    <row r="4614" spans="1:10" s="581" customFormat="1">
      <c r="A4614" s="600" t="s">
        <v>319</v>
      </c>
      <c r="B4614" s="613" t="s">
        <v>786</v>
      </c>
      <c r="C4614" s="599" t="s">
        <v>340</v>
      </c>
      <c r="D4614" s="614" t="s">
        <v>787</v>
      </c>
      <c r="E4614" s="615">
        <v>201507</v>
      </c>
      <c r="F4614" s="604">
        <v>-315.56</v>
      </c>
      <c r="G4614" s="600">
        <v>3</v>
      </c>
      <c r="H4614" s="603">
        <v>1.3083000000000001E-3</v>
      </c>
      <c r="I4614" s="602">
        <v>-1.24</v>
      </c>
      <c r="J4614" s="602">
        <v>-4.95</v>
      </c>
    </row>
    <row r="4615" spans="1:10" s="581" customFormat="1">
      <c r="A4615" s="600" t="s">
        <v>319</v>
      </c>
      <c r="B4615" s="613" t="s">
        <v>756</v>
      </c>
      <c r="C4615" s="599" t="s">
        <v>340</v>
      </c>
      <c r="D4615" s="614" t="s">
        <v>757</v>
      </c>
      <c r="E4615" s="615">
        <v>201507</v>
      </c>
      <c r="F4615" s="604">
        <v>-740.77</v>
      </c>
      <c r="G4615" s="600">
        <v>3</v>
      </c>
      <c r="H4615" s="603">
        <v>1.3083000000000001E-3</v>
      </c>
      <c r="I4615" s="602">
        <v>-2.91</v>
      </c>
      <c r="J4615" s="602">
        <v>-11.63</v>
      </c>
    </row>
    <row r="4616" spans="1:10" s="581" customFormat="1">
      <c r="A4616" s="600" t="s">
        <v>319</v>
      </c>
      <c r="B4616" s="613" t="s">
        <v>584</v>
      </c>
      <c r="C4616" s="599" t="s">
        <v>340</v>
      </c>
      <c r="D4616" s="614" t="s">
        <v>585</v>
      </c>
      <c r="E4616" s="615">
        <v>201507</v>
      </c>
      <c r="F4616" s="604">
        <v>-0.56000000000000005</v>
      </c>
      <c r="G4616" s="600">
        <v>3</v>
      </c>
      <c r="H4616" s="603">
        <v>1.3083000000000001E-3</v>
      </c>
      <c r="I4616" s="602">
        <v>0</v>
      </c>
      <c r="J4616" s="602">
        <v>-0.01</v>
      </c>
    </row>
    <row r="4617" spans="1:10" s="581" customFormat="1">
      <c r="A4617" s="600" t="s">
        <v>319</v>
      </c>
      <c r="B4617" s="613" t="s">
        <v>788</v>
      </c>
      <c r="C4617" s="599" t="s">
        <v>340</v>
      </c>
      <c r="D4617" s="614" t="s">
        <v>789</v>
      </c>
      <c r="E4617" s="615">
        <v>201507</v>
      </c>
      <c r="F4617" s="604">
        <v>-457.69</v>
      </c>
      <c r="G4617" s="600">
        <v>3</v>
      </c>
      <c r="H4617" s="603">
        <v>1.3083000000000001E-3</v>
      </c>
      <c r="I4617" s="602">
        <v>-1.8</v>
      </c>
      <c r="J4617" s="602">
        <v>-7.19</v>
      </c>
    </row>
    <row r="4618" spans="1:10" s="581" customFormat="1">
      <c r="A4618" s="600" t="s">
        <v>319</v>
      </c>
      <c r="B4618" s="613" t="s">
        <v>800</v>
      </c>
      <c r="C4618" s="599" t="s">
        <v>340</v>
      </c>
      <c r="D4618" s="614" t="s">
        <v>801</v>
      </c>
      <c r="E4618" s="615">
        <v>201507</v>
      </c>
      <c r="F4618" s="604">
        <v>-1297.29</v>
      </c>
      <c r="G4618" s="600">
        <v>3</v>
      </c>
      <c r="H4618" s="603">
        <v>1.3083000000000001E-3</v>
      </c>
      <c r="I4618" s="602">
        <v>-5.09</v>
      </c>
      <c r="J4618" s="602">
        <v>-20.37</v>
      </c>
    </row>
    <row r="4619" spans="1:10" s="581" customFormat="1">
      <c r="A4619" s="600" t="s">
        <v>319</v>
      </c>
      <c r="B4619" s="613" t="s">
        <v>758</v>
      </c>
      <c r="C4619" s="599" t="s">
        <v>340</v>
      </c>
      <c r="D4619" s="614" t="s">
        <v>759</v>
      </c>
      <c r="E4619" s="615">
        <v>201507</v>
      </c>
      <c r="F4619" s="604">
        <v>-1757.87</v>
      </c>
      <c r="G4619" s="600">
        <v>3</v>
      </c>
      <c r="H4619" s="603">
        <v>1.3083000000000001E-3</v>
      </c>
      <c r="I4619" s="602">
        <v>-6.9</v>
      </c>
      <c r="J4619" s="602">
        <v>-27.6</v>
      </c>
    </row>
    <row r="4620" spans="1:10" s="581" customFormat="1">
      <c r="A4620" s="600" t="s">
        <v>319</v>
      </c>
      <c r="B4620" s="613" t="s">
        <v>727</v>
      </c>
      <c r="C4620" s="599" t="s">
        <v>340</v>
      </c>
      <c r="D4620" s="614" t="s">
        <v>728</v>
      </c>
      <c r="E4620" s="615">
        <v>201507</v>
      </c>
      <c r="F4620" s="604">
        <v>-31.63</v>
      </c>
      <c r="G4620" s="600">
        <v>3</v>
      </c>
      <c r="H4620" s="603">
        <v>1.3083000000000001E-3</v>
      </c>
      <c r="I4620" s="602">
        <v>-0.12</v>
      </c>
      <c r="J4620" s="602">
        <v>-0.5</v>
      </c>
    </row>
    <row r="4621" spans="1:10" s="581" customFormat="1">
      <c r="A4621" s="600" t="s">
        <v>319</v>
      </c>
      <c r="B4621" s="613" t="s">
        <v>790</v>
      </c>
      <c r="C4621" s="599" t="s">
        <v>340</v>
      </c>
      <c r="D4621" s="614" t="s">
        <v>791</v>
      </c>
      <c r="E4621" s="615">
        <v>201507</v>
      </c>
      <c r="F4621" s="604">
        <v>-22.86</v>
      </c>
      <c r="G4621" s="600">
        <v>3</v>
      </c>
      <c r="H4621" s="603">
        <v>1.3083000000000001E-3</v>
      </c>
      <c r="I4621" s="602">
        <v>-0.09</v>
      </c>
      <c r="J4621" s="602">
        <v>-0.36</v>
      </c>
    </row>
    <row r="4622" spans="1:10" s="581" customFormat="1">
      <c r="A4622" s="600" t="s">
        <v>319</v>
      </c>
      <c r="B4622" s="613" t="s">
        <v>869</v>
      </c>
      <c r="C4622" s="599" t="s">
        <v>340</v>
      </c>
      <c r="D4622" s="614" t="s">
        <v>870</v>
      </c>
      <c r="E4622" s="615">
        <v>201507</v>
      </c>
      <c r="F4622" s="604">
        <v>-75.06</v>
      </c>
      <c r="G4622" s="600">
        <v>3</v>
      </c>
      <c r="H4622" s="603">
        <v>1.3083000000000001E-3</v>
      </c>
      <c r="I4622" s="602">
        <v>-0.28999999999999998</v>
      </c>
      <c r="J4622" s="602">
        <v>-1.18</v>
      </c>
    </row>
    <row r="4623" spans="1:10" s="581" customFormat="1">
      <c r="A4623" s="600" t="s">
        <v>319</v>
      </c>
      <c r="B4623" s="613" t="s">
        <v>581</v>
      </c>
      <c r="C4623" s="599" t="s">
        <v>340</v>
      </c>
      <c r="D4623" s="614" t="s">
        <v>726</v>
      </c>
      <c r="E4623" s="615">
        <v>201507</v>
      </c>
      <c r="F4623" s="604">
        <v>-0.4</v>
      </c>
      <c r="G4623" s="600">
        <v>3</v>
      </c>
      <c r="H4623" s="603">
        <v>1.3083000000000001E-3</v>
      </c>
      <c r="I4623" s="602">
        <v>0</v>
      </c>
      <c r="J4623" s="602">
        <v>-0.01</v>
      </c>
    </row>
    <row r="4624" spans="1:10" s="581" customFormat="1">
      <c r="A4624" s="600" t="s">
        <v>319</v>
      </c>
      <c r="B4624" s="613" t="s">
        <v>762</v>
      </c>
      <c r="C4624" s="599" t="s">
        <v>340</v>
      </c>
      <c r="D4624" s="614" t="s">
        <v>763</v>
      </c>
      <c r="E4624" s="615">
        <v>201507</v>
      </c>
      <c r="F4624" s="604">
        <v>-349.2</v>
      </c>
      <c r="G4624" s="600">
        <v>3</v>
      </c>
      <c r="H4624" s="603">
        <v>1.3083000000000001E-3</v>
      </c>
      <c r="I4624" s="602">
        <v>-1.37</v>
      </c>
      <c r="J4624" s="602">
        <v>-5.48</v>
      </c>
    </row>
    <row r="4625" spans="1:10" s="581" customFormat="1">
      <c r="A4625" s="600" t="s">
        <v>319</v>
      </c>
      <c r="B4625" s="613" t="s">
        <v>776</v>
      </c>
      <c r="C4625" s="599" t="s">
        <v>352</v>
      </c>
      <c r="D4625" s="614" t="s">
        <v>777</v>
      </c>
      <c r="E4625" s="615">
        <v>201507</v>
      </c>
      <c r="F4625" s="604">
        <v>-292.91000000000003</v>
      </c>
      <c r="G4625" s="600">
        <v>3</v>
      </c>
      <c r="H4625" s="603">
        <v>1.3083000000000001E-3</v>
      </c>
      <c r="I4625" s="602">
        <v>-1.1499999999999999</v>
      </c>
      <c r="J4625" s="602">
        <v>-4.5999999999999996</v>
      </c>
    </row>
    <row r="4626" spans="1:10" s="581" customFormat="1">
      <c r="A4626" s="600" t="s">
        <v>319</v>
      </c>
      <c r="B4626" s="613" t="s">
        <v>778</v>
      </c>
      <c r="C4626" s="599" t="s">
        <v>352</v>
      </c>
      <c r="D4626" s="614" t="s">
        <v>779</v>
      </c>
      <c r="E4626" s="615">
        <v>201507</v>
      </c>
      <c r="F4626" s="604">
        <v>-0.94</v>
      </c>
      <c r="G4626" s="600">
        <v>3</v>
      </c>
      <c r="H4626" s="603">
        <v>1.3083000000000001E-3</v>
      </c>
      <c r="I4626" s="602">
        <v>0</v>
      </c>
      <c r="J4626" s="602">
        <v>-0.01</v>
      </c>
    </row>
    <row r="4627" spans="1:10" s="581" customFormat="1">
      <c r="A4627" s="600" t="s">
        <v>319</v>
      </c>
      <c r="B4627" s="613" t="s">
        <v>928</v>
      </c>
      <c r="C4627" s="599" t="s">
        <v>352</v>
      </c>
      <c r="D4627" s="614" t="s">
        <v>929</v>
      </c>
      <c r="E4627" s="615">
        <v>201507</v>
      </c>
      <c r="F4627" s="604">
        <v>932.53</v>
      </c>
      <c r="G4627" s="600">
        <v>3</v>
      </c>
      <c r="H4627" s="603">
        <v>1.3083000000000001E-3</v>
      </c>
      <c r="I4627" s="602">
        <v>3.66</v>
      </c>
      <c r="J4627" s="602">
        <v>14.64</v>
      </c>
    </row>
    <row r="4628" spans="1:10" s="581" customFormat="1">
      <c r="A4628" s="600" t="s">
        <v>319</v>
      </c>
      <c r="B4628" s="613" t="s">
        <v>722</v>
      </c>
      <c r="C4628" s="599" t="s">
        <v>469</v>
      </c>
      <c r="D4628" s="614" t="s">
        <v>723</v>
      </c>
      <c r="E4628" s="615">
        <v>201507</v>
      </c>
      <c r="F4628" s="604">
        <v>-72.510000000000005</v>
      </c>
      <c r="G4628" s="600">
        <v>3</v>
      </c>
      <c r="H4628" s="603">
        <v>1.3083000000000001E-3</v>
      </c>
      <c r="I4628" s="602">
        <v>-0.28000000000000003</v>
      </c>
      <c r="J4628" s="602">
        <v>-1.1399999999999999</v>
      </c>
    </row>
    <row r="4629" spans="1:10" s="581" customFormat="1">
      <c r="A4629" s="600" t="s">
        <v>319</v>
      </c>
      <c r="B4629" s="613" t="s">
        <v>766</v>
      </c>
      <c r="C4629" s="599" t="s">
        <v>469</v>
      </c>
      <c r="D4629" s="614" t="s">
        <v>767</v>
      </c>
      <c r="E4629" s="615">
        <v>201507</v>
      </c>
      <c r="F4629" s="604">
        <v>-950.29</v>
      </c>
      <c r="G4629" s="600">
        <v>3</v>
      </c>
      <c r="H4629" s="603">
        <v>1.3083000000000001E-3</v>
      </c>
      <c r="I4629" s="602">
        <v>-3.73</v>
      </c>
      <c r="J4629" s="602">
        <v>-14.92</v>
      </c>
    </row>
    <row r="4630" spans="1:10" s="581" customFormat="1">
      <c r="A4630" s="600" t="s">
        <v>319</v>
      </c>
      <c r="B4630" s="613" t="s">
        <v>760</v>
      </c>
      <c r="C4630" s="599" t="s">
        <v>469</v>
      </c>
      <c r="D4630" s="614" t="s">
        <v>761</v>
      </c>
      <c r="E4630" s="615">
        <v>201507</v>
      </c>
      <c r="F4630" s="604">
        <v>-483</v>
      </c>
      <c r="G4630" s="600">
        <v>3</v>
      </c>
      <c r="H4630" s="603">
        <v>1.3083000000000001E-3</v>
      </c>
      <c r="I4630" s="602">
        <v>-1.9</v>
      </c>
      <c r="J4630" s="602">
        <v>-7.58</v>
      </c>
    </row>
    <row r="4631" spans="1:10" s="581" customFormat="1">
      <c r="A4631" s="600" t="s">
        <v>319</v>
      </c>
      <c r="B4631" s="613" t="s">
        <v>768</v>
      </c>
      <c r="C4631" s="599" t="s">
        <v>469</v>
      </c>
      <c r="D4631" s="614" t="s">
        <v>769</v>
      </c>
      <c r="E4631" s="615">
        <v>201507</v>
      </c>
      <c r="F4631" s="604">
        <v>-833.89</v>
      </c>
      <c r="G4631" s="600">
        <v>3</v>
      </c>
      <c r="H4631" s="603">
        <v>1.3083000000000001E-3</v>
      </c>
      <c r="I4631" s="602">
        <v>-3.27</v>
      </c>
      <c r="J4631" s="602">
        <v>-13.09</v>
      </c>
    </row>
    <row r="4632" spans="1:10" s="581" customFormat="1">
      <c r="A4632" s="600" t="s">
        <v>319</v>
      </c>
      <c r="B4632" s="613" t="s">
        <v>792</v>
      </c>
      <c r="C4632" s="599" t="s">
        <v>469</v>
      </c>
      <c r="D4632" s="614" t="s">
        <v>793</v>
      </c>
      <c r="E4632" s="615">
        <v>201507</v>
      </c>
      <c r="F4632" s="604">
        <v>-574.42999999999995</v>
      </c>
      <c r="G4632" s="600">
        <v>3</v>
      </c>
      <c r="H4632" s="603">
        <v>1.3083000000000001E-3</v>
      </c>
      <c r="I4632" s="602">
        <v>-2.25</v>
      </c>
      <c r="J4632" s="602">
        <v>-9.02</v>
      </c>
    </row>
    <row r="4633" spans="1:10" s="581" customFormat="1">
      <c r="A4633" s="600" t="s">
        <v>319</v>
      </c>
      <c r="B4633" s="613" t="s">
        <v>794</v>
      </c>
      <c r="C4633" s="599" t="s">
        <v>469</v>
      </c>
      <c r="D4633" s="614" t="s">
        <v>795</v>
      </c>
      <c r="E4633" s="615">
        <v>201507</v>
      </c>
      <c r="F4633" s="604">
        <v>13804.67</v>
      </c>
      <c r="G4633" s="600">
        <v>3</v>
      </c>
      <c r="H4633" s="603">
        <v>1.3083000000000001E-3</v>
      </c>
      <c r="I4633" s="602">
        <v>54.18</v>
      </c>
      <c r="J4633" s="602">
        <v>216.73</v>
      </c>
    </row>
    <row r="4634" spans="1:10" s="581" customFormat="1">
      <c r="A4634" s="600" t="s">
        <v>319</v>
      </c>
      <c r="B4634" s="613" t="s">
        <v>755</v>
      </c>
      <c r="C4634" s="599" t="s">
        <v>340</v>
      </c>
      <c r="D4634" s="614" t="s">
        <v>774</v>
      </c>
      <c r="E4634" s="615">
        <v>201507</v>
      </c>
      <c r="F4634" s="604">
        <v>-2.33</v>
      </c>
      <c r="G4634" s="600">
        <v>3</v>
      </c>
      <c r="H4634" s="603">
        <v>1.3083000000000001E-3</v>
      </c>
      <c r="I4634" s="602">
        <v>-0.01</v>
      </c>
      <c r="J4634" s="602">
        <v>-0.04</v>
      </c>
    </row>
    <row r="4635" spans="1:10" s="581" customFormat="1">
      <c r="A4635" s="600" t="s">
        <v>319</v>
      </c>
      <c r="B4635" s="613" t="s">
        <v>586</v>
      </c>
      <c r="C4635" s="599" t="s">
        <v>340</v>
      </c>
      <c r="D4635" s="614" t="s">
        <v>587</v>
      </c>
      <c r="E4635" s="615">
        <v>201507</v>
      </c>
      <c r="F4635" s="604">
        <v>0.01</v>
      </c>
      <c r="G4635" s="600">
        <v>3</v>
      </c>
      <c r="H4635" s="603">
        <v>1.3083000000000001E-3</v>
      </c>
      <c r="I4635" s="602">
        <v>0</v>
      </c>
      <c r="J4635" s="602">
        <v>0</v>
      </c>
    </row>
    <row r="4636" spans="1:10" s="581" customFormat="1">
      <c r="A4636" s="600" t="s">
        <v>319</v>
      </c>
      <c r="B4636" s="613" t="s">
        <v>579</v>
      </c>
      <c r="C4636" s="599" t="s">
        <v>340</v>
      </c>
      <c r="D4636" s="614" t="s">
        <v>580</v>
      </c>
      <c r="E4636" s="615">
        <v>201507</v>
      </c>
      <c r="F4636" s="604">
        <v>-0.05</v>
      </c>
      <c r="G4636" s="600">
        <v>3</v>
      </c>
      <c r="H4636" s="603">
        <v>1.3083000000000001E-3</v>
      </c>
      <c r="I4636" s="602">
        <v>0</v>
      </c>
      <c r="J4636" s="602">
        <v>0</v>
      </c>
    </row>
    <row r="4637" spans="1:10" s="581" customFormat="1">
      <c r="A4637" s="600" t="s">
        <v>319</v>
      </c>
      <c r="B4637" s="613" t="s">
        <v>756</v>
      </c>
      <c r="C4637" s="599" t="s">
        <v>340</v>
      </c>
      <c r="D4637" s="614" t="s">
        <v>757</v>
      </c>
      <c r="E4637" s="615">
        <v>201507</v>
      </c>
      <c r="F4637" s="604">
        <v>-39.24</v>
      </c>
      <c r="G4637" s="600">
        <v>3</v>
      </c>
      <c r="H4637" s="603">
        <v>1.3083000000000001E-3</v>
      </c>
      <c r="I4637" s="602">
        <v>-0.15</v>
      </c>
      <c r="J4637" s="602">
        <v>-0.62</v>
      </c>
    </row>
    <row r="4638" spans="1:10" s="581" customFormat="1">
      <c r="A4638" s="600" t="s">
        <v>319</v>
      </c>
      <c r="B4638" s="613" t="s">
        <v>788</v>
      </c>
      <c r="C4638" s="599" t="s">
        <v>340</v>
      </c>
      <c r="D4638" s="614" t="s">
        <v>789</v>
      </c>
      <c r="E4638" s="615">
        <v>201507</v>
      </c>
      <c r="F4638" s="604">
        <v>-12.25</v>
      </c>
      <c r="G4638" s="600">
        <v>3</v>
      </c>
      <c r="H4638" s="603">
        <v>1.3083000000000001E-3</v>
      </c>
      <c r="I4638" s="602">
        <v>-0.05</v>
      </c>
      <c r="J4638" s="602">
        <v>-0.19</v>
      </c>
    </row>
    <row r="4639" spans="1:10" s="581" customFormat="1">
      <c r="A4639" s="600" t="s">
        <v>319</v>
      </c>
      <c r="B4639" s="613" t="s">
        <v>758</v>
      </c>
      <c r="C4639" s="599" t="s">
        <v>340</v>
      </c>
      <c r="D4639" s="614" t="s">
        <v>759</v>
      </c>
      <c r="E4639" s="615">
        <v>201507</v>
      </c>
      <c r="F4639" s="604">
        <v>-70.14</v>
      </c>
      <c r="G4639" s="600">
        <v>3</v>
      </c>
      <c r="H4639" s="603">
        <v>1.3083000000000001E-3</v>
      </c>
      <c r="I4639" s="602">
        <v>-0.28000000000000003</v>
      </c>
      <c r="J4639" s="602">
        <v>-1.1000000000000001</v>
      </c>
    </row>
    <row r="4640" spans="1:10" s="581" customFormat="1">
      <c r="A4640" s="600" t="s">
        <v>319</v>
      </c>
      <c r="B4640" s="613" t="s">
        <v>869</v>
      </c>
      <c r="C4640" s="599" t="s">
        <v>340</v>
      </c>
      <c r="D4640" s="614" t="s">
        <v>870</v>
      </c>
      <c r="E4640" s="615">
        <v>201507</v>
      </c>
      <c r="F4640" s="604">
        <v>-9.82</v>
      </c>
      <c r="G4640" s="600">
        <v>3</v>
      </c>
      <c r="H4640" s="603">
        <v>1.3083000000000001E-3</v>
      </c>
      <c r="I4640" s="602">
        <v>-0.04</v>
      </c>
      <c r="J4640" s="602">
        <v>-0.15</v>
      </c>
    </row>
    <row r="4641" spans="1:10" s="581" customFormat="1">
      <c r="A4641" s="600" t="s">
        <v>319</v>
      </c>
      <c r="B4641" s="613" t="s">
        <v>722</v>
      </c>
      <c r="C4641" s="599" t="s">
        <v>469</v>
      </c>
      <c r="D4641" s="614" t="s">
        <v>723</v>
      </c>
      <c r="E4641" s="615">
        <v>201507</v>
      </c>
      <c r="F4641" s="604">
        <v>-4.32</v>
      </c>
      <c r="G4641" s="600">
        <v>3</v>
      </c>
      <c r="H4641" s="603">
        <v>1.3083000000000001E-3</v>
      </c>
      <c r="I4641" s="602">
        <v>-0.02</v>
      </c>
      <c r="J4641" s="602">
        <v>-7.0000000000000007E-2</v>
      </c>
    </row>
    <row r="4642" spans="1:10" s="581" customFormat="1">
      <c r="A4642" s="600" t="s">
        <v>319</v>
      </c>
      <c r="B4642" s="613" t="s">
        <v>766</v>
      </c>
      <c r="C4642" s="599" t="s">
        <v>469</v>
      </c>
      <c r="D4642" s="614" t="s">
        <v>767</v>
      </c>
      <c r="E4642" s="615">
        <v>201507</v>
      </c>
      <c r="F4642" s="604">
        <v>-73.31</v>
      </c>
      <c r="G4642" s="600">
        <v>3</v>
      </c>
      <c r="H4642" s="603">
        <v>1.3083000000000001E-3</v>
      </c>
      <c r="I4642" s="602">
        <v>-0.28999999999999998</v>
      </c>
      <c r="J4642" s="602">
        <v>-1.1499999999999999</v>
      </c>
    </row>
    <row r="4643" spans="1:10" s="581" customFormat="1">
      <c r="A4643" s="600" t="s">
        <v>319</v>
      </c>
      <c r="B4643" s="613" t="s">
        <v>760</v>
      </c>
      <c r="C4643" s="599" t="s">
        <v>469</v>
      </c>
      <c r="D4643" s="614" t="s">
        <v>761</v>
      </c>
      <c r="E4643" s="615">
        <v>201507</v>
      </c>
      <c r="F4643" s="604">
        <v>-8.2899999999999991</v>
      </c>
      <c r="G4643" s="600">
        <v>3</v>
      </c>
      <c r="H4643" s="603">
        <v>1.3083000000000001E-3</v>
      </c>
      <c r="I4643" s="602">
        <v>-0.03</v>
      </c>
      <c r="J4643" s="602">
        <v>-0.13</v>
      </c>
    </row>
    <row r="4644" spans="1:10" s="581" customFormat="1">
      <c r="A4644" s="600" t="s">
        <v>319</v>
      </c>
      <c r="B4644" s="613" t="s">
        <v>768</v>
      </c>
      <c r="C4644" s="599" t="s">
        <v>469</v>
      </c>
      <c r="D4644" s="614" t="s">
        <v>769</v>
      </c>
      <c r="E4644" s="615">
        <v>201507</v>
      </c>
      <c r="F4644" s="604">
        <v>-296.08999999999997</v>
      </c>
      <c r="G4644" s="600">
        <v>3</v>
      </c>
      <c r="H4644" s="603">
        <v>1.3083000000000001E-3</v>
      </c>
      <c r="I4644" s="602">
        <v>-1.1599999999999999</v>
      </c>
      <c r="J4644" s="602">
        <v>-4.6500000000000004</v>
      </c>
    </row>
    <row r="4645" spans="1:10" s="581" customFormat="1">
      <c r="A4645" s="600" t="s">
        <v>319</v>
      </c>
      <c r="B4645" s="613" t="s">
        <v>792</v>
      </c>
      <c r="C4645" s="599" t="s">
        <v>469</v>
      </c>
      <c r="D4645" s="614" t="s">
        <v>793</v>
      </c>
      <c r="E4645" s="615">
        <v>201507</v>
      </c>
      <c r="F4645" s="604">
        <v>-38.130000000000003</v>
      </c>
      <c r="G4645" s="600">
        <v>3</v>
      </c>
      <c r="H4645" s="603">
        <v>1.3083000000000001E-3</v>
      </c>
      <c r="I4645" s="602">
        <v>-0.15</v>
      </c>
      <c r="J4645" s="602">
        <v>-0.6</v>
      </c>
    </row>
    <row r="4646" spans="1:10" s="581" customFormat="1">
      <c r="A4646" s="600" t="s">
        <v>319</v>
      </c>
      <c r="B4646" s="613" t="s">
        <v>794</v>
      </c>
      <c r="C4646" s="599" t="s">
        <v>469</v>
      </c>
      <c r="D4646" s="614" t="s">
        <v>795</v>
      </c>
      <c r="E4646" s="615">
        <v>201507</v>
      </c>
      <c r="F4646" s="604">
        <v>962.54</v>
      </c>
      <c r="G4646" s="600">
        <v>3</v>
      </c>
      <c r="H4646" s="603">
        <v>1.3083000000000001E-3</v>
      </c>
      <c r="I4646" s="602">
        <v>3.78</v>
      </c>
      <c r="J4646" s="602">
        <v>15.11</v>
      </c>
    </row>
    <row r="4647" spans="1:10" s="581" customFormat="1">
      <c r="A4647" s="600" t="s">
        <v>319</v>
      </c>
      <c r="B4647" s="613" t="s">
        <v>776</v>
      </c>
      <c r="C4647" s="599" t="s">
        <v>352</v>
      </c>
      <c r="D4647" s="614" t="s">
        <v>777</v>
      </c>
      <c r="E4647" s="615">
        <v>201508</v>
      </c>
      <c r="F4647" s="604">
        <v>-160.16999999999999</v>
      </c>
      <c r="G4647" s="600">
        <v>2</v>
      </c>
      <c r="H4647" s="603">
        <v>1.3083000000000001E-3</v>
      </c>
      <c r="I4647" s="602">
        <v>-0.42</v>
      </c>
      <c r="J4647" s="602">
        <v>-2.5099999999999998</v>
      </c>
    </row>
    <row r="4648" spans="1:10" s="581" customFormat="1">
      <c r="A4648" s="600" t="s">
        <v>319</v>
      </c>
      <c r="B4648" s="613" t="s">
        <v>778</v>
      </c>
      <c r="C4648" s="599" t="s">
        <v>352</v>
      </c>
      <c r="D4648" s="614" t="s">
        <v>779</v>
      </c>
      <c r="E4648" s="615">
        <v>201508</v>
      </c>
      <c r="F4648" s="604">
        <v>0.81</v>
      </c>
      <c r="G4648" s="600">
        <v>2</v>
      </c>
      <c r="H4648" s="603">
        <v>1.3083000000000001E-3</v>
      </c>
      <c r="I4648" s="602">
        <v>0</v>
      </c>
      <c r="J4648" s="602">
        <v>0.01</v>
      </c>
    </row>
    <row r="4649" spans="1:10" s="581" customFormat="1">
      <c r="A4649" s="600" t="s">
        <v>319</v>
      </c>
      <c r="B4649" s="613" t="s">
        <v>928</v>
      </c>
      <c r="C4649" s="599" t="s">
        <v>352</v>
      </c>
      <c r="D4649" s="614" t="s">
        <v>929</v>
      </c>
      <c r="E4649" s="615">
        <v>201508</v>
      </c>
      <c r="F4649" s="604">
        <v>-12.34</v>
      </c>
      <c r="G4649" s="600">
        <v>2</v>
      </c>
      <c r="H4649" s="603">
        <v>1.3083000000000001E-3</v>
      </c>
      <c r="I4649" s="602">
        <v>-0.03</v>
      </c>
      <c r="J4649" s="602">
        <v>-0.19</v>
      </c>
    </row>
    <row r="4650" spans="1:10" s="581" customFormat="1">
      <c r="A4650" s="600" t="s">
        <v>319</v>
      </c>
      <c r="B4650" s="613" t="s">
        <v>1007</v>
      </c>
      <c r="C4650" s="599" t="s">
        <v>340</v>
      </c>
      <c r="D4650" s="614" t="s">
        <v>1008</v>
      </c>
      <c r="E4650" s="615">
        <v>201508</v>
      </c>
      <c r="F4650" s="604">
        <v>149485.09</v>
      </c>
      <c r="G4650" s="600">
        <v>2</v>
      </c>
      <c r="H4650" s="603">
        <v>1.3083000000000001E-3</v>
      </c>
      <c r="I4650" s="602">
        <v>391.14</v>
      </c>
      <c r="J4650" s="602">
        <v>2346.86</v>
      </c>
    </row>
    <row r="4651" spans="1:10" s="581" customFormat="1">
      <c r="A4651" s="600" t="s">
        <v>319</v>
      </c>
      <c r="B4651" s="613" t="s">
        <v>1007</v>
      </c>
      <c r="C4651" s="599" t="s">
        <v>340</v>
      </c>
      <c r="D4651" s="614" t="s">
        <v>1008</v>
      </c>
      <c r="E4651" s="615">
        <v>201508</v>
      </c>
      <c r="F4651" s="604">
        <v>2128.64</v>
      </c>
      <c r="G4651" s="600">
        <v>2</v>
      </c>
      <c r="H4651" s="603">
        <v>1.3083000000000001E-3</v>
      </c>
      <c r="I4651" s="602">
        <v>5.57</v>
      </c>
      <c r="J4651" s="602">
        <v>33.42</v>
      </c>
    </row>
    <row r="4652" spans="1:10">
      <c r="A4652" s="600" t="s">
        <v>319</v>
      </c>
      <c r="B4652" s="613" t="s">
        <v>755</v>
      </c>
      <c r="C4652" s="599" t="s">
        <v>340</v>
      </c>
      <c r="D4652" s="614" t="s">
        <v>774</v>
      </c>
      <c r="E4652" s="615">
        <v>201508</v>
      </c>
      <c r="F4652" s="604">
        <v>-32.1</v>
      </c>
      <c r="G4652" s="600">
        <v>2</v>
      </c>
      <c r="H4652" s="603">
        <v>1.3083000000000001E-3</v>
      </c>
      <c r="I4652" s="602">
        <v>-0.08</v>
      </c>
      <c r="J4652" s="602">
        <v>-0.5</v>
      </c>
    </row>
    <row r="4653" spans="1:10">
      <c r="A4653" s="600" t="s">
        <v>319</v>
      </c>
      <c r="B4653" s="613" t="s">
        <v>755</v>
      </c>
      <c r="C4653" s="599" t="s">
        <v>340</v>
      </c>
      <c r="D4653" s="614" t="s">
        <v>774</v>
      </c>
      <c r="E4653" s="615">
        <v>201508</v>
      </c>
      <c r="F4653" s="604">
        <v>-341.17</v>
      </c>
      <c r="G4653" s="600">
        <v>2</v>
      </c>
      <c r="H4653" s="603">
        <v>1.3083000000000001E-3</v>
      </c>
      <c r="I4653" s="602">
        <v>-0.89</v>
      </c>
      <c r="J4653" s="602">
        <v>-5.36</v>
      </c>
    </row>
    <row r="4654" spans="1:10">
      <c r="A4654" s="600" t="s">
        <v>319</v>
      </c>
      <c r="B4654" s="613" t="s">
        <v>755</v>
      </c>
      <c r="C4654" s="599" t="s">
        <v>340</v>
      </c>
      <c r="D4654" s="614" t="s">
        <v>774</v>
      </c>
      <c r="E4654" s="615">
        <v>201508</v>
      </c>
      <c r="F4654" s="604">
        <v>-4.8</v>
      </c>
      <c r="G4654" s="600">
        <v>2</v>
      </c>
      <c r="H4654" s="603">
        <v>1.3083000000000001E-3</v>
      </c>
      <c r="I4654" s="602">
        <v>-0.01</v>
      </c>
      <c r="J4654" s="602">
        <v>-0.08</v>
      </c>
    </row>
    <row r="4655" spans="1:10">
      <c r="A4655" s="600" t="s">
        <v>319</v>
      </c>
      <c r="B4655" s="613" t="s">
        <v>588</v>
      </c>
      <c r="C4655" s="599" t="s">
        <v>340</v>
      </c>
      <c r="D4655" s="614" t="s">
        <v>589</v>
      </c>
      <c r="E4655" s="615">
        <v>201508</v>
      </c>
      <c r="F4655" s="604">
        <v>-2.2400000000000002</v>
      </c>
      <c r="G4655" s="600">
        <v>2</v>
      </c>
      <c r="H4655" s="603">
        <v>1.3083000000000001E-3</v>
      </c>
      <c r="I4655" s="602">
        <v>-0.01</v>
      </c>
      <c r="J4655" s="602">
        <v>-0.04</v>
      </c>
    </row>
    <row r="4656" spans="1:10">
      <c r="A4656" s="600" t="s">
        <v>319</v>
      </c>
      <c r="B4656" s="613" t="s">
        <v>588</v>
      </c>
      <c r="C4656" s="599" t="s">
        <v>340</v>
      </c>
      <c r="D4656" s="614" t="s">
        <v>589</v>
      </c>
      <c r="E4656" s="615">
        <v>201508</v>
      </c>
      <c r="F4656" s="604">
        <v>-3.76</v>
      </c>
      <c r="G4656" s="600">
        <v>2</v>
      </c>
      <c r="H4656" s="603">
        <v>1.3083000000000001E-3</v>
      </c>
      <c r="I4656" s="602">
        <v>-0.01</v>
      </c>
      <c r="J4656" s="602">
        <v>-0.06</v>
      </c>
    </row>
    <row r="4657" spans="1:10">
      <c r="A4657" s="600" t="s">
        <v>319</v>
      </c>
      <c r="B4657" s="613" t="s">
        <v>586</v>
      </c>
      <c r="C4657" s="599" t="s">
        <v>340</v>
      </c>
      <c r="D4657" s="614" t="s">
        <v>587</v>
      </c>
      <c r="E4657" s="615">
        <v>201508</v>
      </c>
      <c r="F4657" s="604">
        <v>-1.21</v>
      </c>
      <c r="G4657" s="600">
        <v>2</v>
      </c>
      <c r="H4657" s="603">
        <v>1.3083000000000001E-3</v>
      </c>
      <c r="I4657" s="602">
        <v>0</v>
      </c>
      <c r="J4657" s="602">
        <v>-0.02</v>
      </c>
    </row>
    <row r="4658" spans="1:10">
      <c r="A4658" s="600" t="s">
        <v>326</v>
      </c>
      <c r="B4658" s="613" t="s">
        <v>586</v>
      </c>
      <c r="C4658" s="599" t="s">
        <v>340</v>
      </c>
      <c r="D4658" s="614" t="s">
        <v>587</v>
      </c>
      <c r="E4658" s="615">
        <v>201508</v>
      </c>
      <c r="F4658" s="604">
        <v>-0.02</v>
      </c>
      <c r="G4658" s="600">
        <v>2</v>
      </c>
      <c r="H4658" s="603">
        <v>1.1999999999999999E-3</v>
      </c>
      <c r="I4658" s="602">
        <v>0</v>
      </c>
      <c r="J4658" s="602">
        <v>0</v>
      </c>
    </row>
    <row r="4659" spans="1:10">
      <c r="A4659" s="600" t="s">
        <v>319</v>
      </c>
      <c r="B4659" s="613" t="s">
        <v>812</v>
      </c>
      <c r="C4659" s="599" t="s">
        <v>340</v>
      </c>
      <c r="D4659" s="614" t="s">
        <v>813</v>
      </c>
      <c r="E4659" s="615">
        <v>201508</v>
      </c>
      <c r="F4659" s="604">
        <v>-498.57</v>
      </c>
      <c r="G4659" s="600">
        <v>2</v>
      </c>
      <c r="H4659" s="603">
        <v>1.3083000000000001E-3</v>
      </c>
      <c r="I4659" s="602">
        <v>-1.3</v>
      </c>
      <c r="J4659" s="602">
        <v>-7.83</v>
      </c>
    </row>
    <row r="4660" spans="1:10">
      <c r="A4660" s="600" t="s">
        <v>319</v>
      </c>
      <c r="B4660" s="613" t="s">
        <v>812</v>
      </c>
      <c r="C4660" s="599" t="s">
        <v>340</v>
      </c>
      <c r="D4660" s="614" t="s">
        <v>813</v>
      </c>
      <c r="E4660" s="615">
        <v>201508</v>
      </c>
      <c r="F4660" s="604">
        <v>-8.3699999999999992</v>
      </c>
      <c r="G4660" s="600">
        <v>2</v>
      </c>
      <c r="H4660" s="603">
        <v>1.3083000000000001E-3</v>
      </c>
      <c r="I4660" s="602">
        <v>-0.02</v>
      </c>
      <c r="J4660" s="602">
        <v>-0.13</v>
      </c>
    </row>
    <row r="4661" spans="1:10">
      <c r="A4661" s="600" t="s">
        <v>319</v>
      </c>
      <c r="B4661" s="613" t="s">
        <v>582</v>
      </c>
      <c r="C4661" s="599" t="s">
        <v>340</v>
      </c>
      <c r="D4661" s="614" t="s">
        <v>583</v>
      </c>
      <c r="E4661" s="615">
        <v>201508</v>
      </c>
      <c r="F4661" s="604">
        <v>-76.95</v>
      </c>
      <c r="G4661" s="600">
        <v>2</v>
      </c>
      <c r="H4661" s="603">
        <v>1.3083000000000001E-3</v>
      </c>
      <c r="I4661" s="602">
        <v>-0.2</v>
      </c>
      <c r="J4661" s="602">
        <v>-1.21</v>
      </c>
    </row>
    <row r="4662" spans="1:10">
      <c r="A4662" s="600" t="s">
        <v>319</v>
      </c>
      <c r="B4662" s="613" t="s">
        <v>590</v>
      </c>
      <c r="C4662" s="599" t="s">
        <v>340</v>
      </c>
      <c r="D4662" s="614" t="s">
        <v>591</v>
      </c>
      <c r="E4662" s="615">
        <v>201508</v>
      </c>
      <c r="F4662" s="604">
        <v>-50.45</v>
      </c>
      <c r="G4662" s="600">
        <v>2</v>
      </c>
      <c r="H4662" s="603">
        <v>1.3083000000000001E-3</v>
      </c>
      <c r="I4662" s="602">
        <v>-0.13</v>
      </c>
      <c r="J4662" s="602">
        <v>-0.79</v>
      </c>
    </row>
    <row r="4663" spans="1:10">
      <c r="A4663" s="600" t="s">
        <v>319</v>
      </c>
      <c r="B4663" s="613" t="s">
        <v>590</v>
      </c>
      <c r="C4663" s="599" t="s">
        <v>340</v>
      </c>
      <c r="D4663" s="614" t="s">
        <v>591</v>
      </c>
      <c r="E4663" s="615">
        <v>201508</v>
      </c>
      <c r="F4663" s="604">
        <v>-486.91</v>
      </c>
      <c r="G4663" s="600">
        <v>2</v>
      </c>
      <c r="H4663" s="603">
        <v>1.3083000000000001E-3</v>
      </c>
      <c r="I4663" s="602">
        <v>-1.27</v>
      </c>
      <c r="J4663" s="602">
        <v>-7.64</v>
      </c>
    </row>
    <row r="4664" spans="1:10">
      <c r="A4664" s="600" t="s">
        <v>319</v>
      </c>
      <c r="B4664" s="613" t="s">
        <v>782</v>
      </c>
      <c r="C4664" s="599" t="s">
        <v>340</v>
      </c>
      <c r="D4664" s="614" t="s">
        <v>783</v>
      </c>
      <c r="E4664" s="615">
        <v>201508</v>
      </c>
      <c r="F4664" s="604">
        <v>2342.66</v>
      </c>
      <c r="G4664" s="600">
        <v>2</v>
      </c>
      <c r="H4664" s="603">
        <v>1.3083000000000001E-3</v>
      </c>
      <c r="I4664" s="602">
        <v>6.13</v>
      </c>
      <c r="J4664" s="602">
        <v>36.78</v>
      </c>
    </row>
    <row r="4665" spans="1:10">
      <c r="A4665" s="600" t="s">
        <v>319</v>
      </c>
      <c r="B4665" s="613" t="s">
        <v>782</v>
      </c>
      <c r="C4665" s="599" t="s">
        <v>340</v>
      </c>
      <c r="D4665" s="614" t="s">
        <v>783</v>
      </c>
      <c r="E4665" s="615">
        <v>201508</v>
      </c>
      <c r="F4665" s="604">
        <v>78.3</v>
      </c>
      <c r="G4665" s="600">
        <v>2</v>
      </c>
      <c r="H4665" s="603">
        <v>1.3083000000000001E-3</v>
      </c>
      <c r="I4665" s="602">
        <v>0.2</v>
      </c>
      <c r="J4665" s="602">
        <v>1.23</v>
      </c>
    </row>
    <row r="4666" spans="1:10">
      <c r="A4666" s="600" t="s">
        <v>319</v>
      </c>
      <c r="B4666" s="613" t="s">
        <v>784</v>
      </c>
      <c r="C4666" s="599" t="s">
        <v>340</v>
      </c>
      <c r="D4666" s="614" t="s">
        <v>785</v>
      </c>
      <c r="E4666" s="615">
        <v>201508</v>
      </c>
      <c r="F4666" s="604">
        <v>6828.05</v>
      </c>
      <c r="G4666" s="600">
        <v>2</v>
      </c>
      <c r="H4666" s="603">
        <v>1.3083000000000001E-3</v>
      </c>
      <c r="I4666" s="602">
        <v>17.87</v>
      </c>
      <c r="J4666" s="602">
        <v>107.2</v>
      </c>
    </row>
    <row r="4667" spans="1:10">
      <c r="A4667" s="600" t="s">
        <v>319</v>
      </c>
      <c r="B4667" s="613" t="s">
        <v>579</v>
      </c>
      <c r="C4667" s="599" t="s">
        <v>340</v>
      </c>
      <c r="D4667" s="614" t="s">
        <v>580</v>
      </c>
      <c r="E4667" s="615">
        <v>201508</v>
      </c>
      <c r="F4667" s="604">
        <v>15.96</v>
      </c>
      <c r="G4667" s="600">
        <v>2</v>
      </c>
      <c r="H4667" s="603">
        <v>1.3083000000000001E-3</v>
      </c>
      <c r="I4667" s="602">
        <v>0.04</v>
      </c>
      <c r="J4667" s="602">
        <v>0.25</v>
      </c>
    </row>
    <row r="4668" spans="1:10">
      <c r="A4668" s="600" t="s">
        <v>319</v>
      </c>
      <c r="B4668" s="613" t="s">
        <v>579</v>
      </c>
      <c r="C4668" s="599" t="s">
        <v>340</v>
      </c>
      <c r="D4668" s="614" t="s">
        <v>580</v>
      </c>
      <c r="E4668" s="615">
        <v>201508</v>
      </c>
      <c r="F4668" s="604">
        <v>0.18</v>
      </c>
      <c r="G4668" s="600">
        <v>2</v>
      </c>
      <c r="H4668" s="603">
        <v>1.3083000000000001E-3</v>
      </c>
      <c r="I4668" s="602">
        <v>0</v>
      </c>
      <c r="J4668" s="602">
        <v>0</v>
      </c>
    </row>
    <row r="4669" spans="1:10">
      <c r="A4669" s="600" t="s">
        <v>319</v>
      </c>
      <c r="B4669" s="613" t="s">
        <v>786</v>
      </c>
      <c r="C4669" s="599" t="s">
        <v>340</v>
      </c>
      <c r="D4669" s="614" t="s">
        <v>787</v>
      </c>
      <c r="E4669" s="615">
        <v>201508</v>
      </c>
      <c r="F4669" s="604">
        <v>-944.03</v>
      </c>
      <c r="G4669" s="600">
        <v>2</v>
      </c>
      <c r="H4669" s="603">
        <v>1.3083000000000001E-3</v>
      </c>
      <c r="I4669" s="602">
        <v>-2.4700000000000002</v>
      </c>
      <c r="J4669" s="602">
        <v>-14.82</v>
      </c>
    </row>
    <row r="4670" spans="1:10">
      <c r="A4670" s="600" t="s">
        <v>319</v>
      </c>
      <c r="B4670" s="613" t="s">
        <v>1009</v>
      </c>
      <c r="C4670" s="599" t="s">
        <v>340</v>
      </c>
      <c r="D4670" s="614" t="s">
        <v>1010</v>
      </c>
      <c r="E4670" s="615">
        <v>201508</v>
      </c>
      <c r="F4670" s="604">
        <v>2632.55</v>
      </c>
      <c r="G4670" s="600">
        <v>2</v>
      </c>
      <c r="H4670" s="603">
        <v>1.3083000000000001E-3</v>
      </c>
      <c r="I4670" s="602">
        <v>6.89</v>
      </c>
      <c r="J4670" s="602">
        <v>41.33</v>
      </c>
    </row>
    <row r="4671" spans="1:10">
      <c r="A4671" s="600" t="s">
        <v>319</v>
      </c>
      <c r="B4671" s="613" t="s">
        <v>1009</v>
      </c>
      <c r="C4671" s="599" t="s">
        <v>340</v>
      </c>
      <c r="D4671" s="614" t="s">
        <v>1010</v>
      </c>
      <c r="E4671" s="615">
        <v>201508</v>
      </c>
      <c r="F4671" s="604">
        <v>59110.59</v>
      </c>
      <c r="G4671" s="600">
        <v>2</v>
      </c>
      <c r="H4671" s="603">
        <v>1.3083000000000001E-3</v>
      </c>
      <c r="I4671" s="602">
        <v>154.66999999999999</v>
      </c>
      <c r="J4671" s="602">
        <v>928.01</v>
      </c>
    </row>
    <row r="4672" spans="1:10">
      <c r="A4672" s="600" t="s">
        <v>319</v>
      </c>
      <c r="B4672" s="613" t="s">
        <v>1009</v>
      </c>
      <c r="C4672" s="599" t="s">
        <v>340</v>
      </c>
      <c r="D4672" s="614" t="s">
        <v>1010</v>
      </c>
      <c r="E4672" s="615">
        <v>201508</v>
      </c>
      <c r="F4672" s="604">
        <v>2398.48</v>
      </c>
      <c r="G4672" s="600">
        <v>2</v>
      </c>
      <c r="H4672" s="603">
        <v>1.3083000000000001E-3</v>
      </c>
      <c r="I4672" s="602">
        <v>6.28</v>
      </c>
      <c r="J4672" s="602">
        <v>37.659999999999997</v>
      </c>
    </row>
    <row r="4673" spans="1:10">
      <c r="A4673" s="600" t="s">
        <v>319</v>
      </c>
      <c r="B4673" s="613" t="s">
        <v>756</v>
      </c>
      <c r="C4673" s="599" t="s">
        <v>340</v>
      </c>
      <c r="D4673" s="614" t="s">
        <v>757</v>
      </c>
      <c r="E4673" s="615">
        <v>201508</v>
      </c>
      <c r="F4673" s="604">
        <v>-493.81</v>
      </c>
      <c r="G4673" s="600">
        <v>2</v>
      </c>
      <c r="H4673" s="603">
        <v>1.3083000000000001E-3</v>
      </c>
      <c r="I4673" s="602">
        <v>-1.29</v>
      </c>
      <c r="J4673" s="602">
        <v>-7.75</v>
      </c>
    </row>
    <row r="4674" spans="1:10">
      <c r="A4674" s="600" t="s">
        <v>319</v>
      </c>
      <c r="B4674" s="613" t="s">
        <v>756</v>
      </c>
      <c r="C4674" s="599" t="s">
        <v>340</v>
      </c>
      <c r="D4674" s="614" t="s">
        <v>757</v>
      </c>
      <c r="E4674" s="615">
        <v>201508</v>
      </c>
      <c r="F4674" s="604">
        <v>-23.53</v>
      </c>
      <c r="G4674" s="600">
        <v>2</v>
      </c>
      <c r="H4674" s="603">
        <v>1.3083000000000001E-3</v>
      </c>
      <c r="I4674" s="602">
        <v>-0.06</v>
      </c>
      <c r="J4674" s="602">
        <v>-0.37</v>
      </c>
    </row>
    <row r="4675" spans="1:10">
      <c r="A4675" s="600" t="s">
        <v>319</v>
      </c>
      <c r="B4675" s="613" t="s">
        <v>584</v>
      </c>
      <c r="C4675" s="599" t="s">
        <v>340</v>
      </c>
      <c r="D4675" s="614" t="s">
        <v>585</v>
      </c>
      <c r="E4675" s="615">
        <v>201508</v>
      </c>
      <c r="F4675" s="604">
        <v>3.42</v>
      </c>
      <c r="G4675" s="600">
        <v>2</v>
      </c>
      <c r="H4675" s="603">
        <v>1.3083000000000001E-3</v>
      </c>
      <c r="I4675" s="602">
        <v>0.01</v>
      </c>
      <c r="J4675" s="602">
        <v>0.05</v>
      </c>
    </row>
    <row r="4676" spans="1:10">
      <c r="A4676" s="600" t="s">
        <v>319</v>
      </c>
      <c r="B4676" s="613" t="s">
        <v>788</v>
      </c>
      <c r="C4676" s="599" t="s">
        <v>340</v>
      </c>
      <c r="D4676" s="614" t="s">
        <v>789</v>
      </c>
      <c r="E4676" s="615">
        <v>201508</v>
      </c>
      <c r="F4676" s="604">
        <v>-791.27</v>
      </c>
      <c r="G4676" s="600">
        <v>2</v>
      </c>
      <c r="H4676" s="603">
        <v>1.3083000000000001E-3</v>
      </c>
      <c r="I4676" s="602">
        <v>-2.0699999999999998</v>
      </c>
      <c r="J4676" s="602">
        <v>-12.42</v>
      </c>
    </row>
    <row r="4677" spans="1:10">
      <c r="A4677" s="600" t="s">
        <v>319</v>
      </c>
      <c r="B4677" s="613" t="s">
        <v>788</v>
      </c>
      <c r="C4677" s="599" t="s">
        <v>340</v>
      </c>
      <c r="D4677" s="614" t="s">
        <v>789</v>
      </c>
      <c r="E4677" s="615">
        <v>201508</v>
      </c>
      <c r="F4677" s="604">
        <v>-298.17</v>
      </c>
      <c r="G4677" s="600">
        <v>2</v>
      </c>
      <c r="H4677" s="603">
        <v>1.3083000000000001E-3</v>
      </c>
      <c r="I4677" s="602">
        <v>-0.78</v>
      </c>
      <c r="J4677" s="602">
        <v>-4.68</v>
      </c>
    </row>
    <row r="4678" spans="1:10">
      <c r="A4678" s="600" t="s">
        <v>326</v>
      </c>
      <c r="B4678" s="613" t="s">
        <v>788</v>
      </c>
      <c r="C4678" s="599" t="s">
        <v>340</v>
      </c>
      <c r="D4678" s="614" t="s">
        <v>789</v>
      </c>
      <c r="E4678" s="615">
        <v>201508</v>
      </c>
      <c r="F4678" s="604">
        <v>-21.19</v>
      </c>
      <c r="G4678" s="600">
        <v>2</v>
      </c>
      <c r="H4678" s="603">
        <v>1.1999999999999999E-3</v>
      </c>
      <c r="I4678" s="602">
        <v>-0.05</v>
      </c>
      <c r="J4678" s="602">
        <v>-0.31</v>
      </c>
    </row>
    <row r="4679" spans="1:10">
      <c r="A4679" s="600" t="s">
        <v>319</v>
      </c>
      <c r="B4679" s="613" t="s">
        <v>764</v>
      </c>
      <c r="C4679" s="599" t="s">
        <v>340</v>
      </c>
      <c r="D4679" s="614" t="s">
        <v>765</v>
      </c>
      <c r="E4679" s="615">
        <v>201508</v>
      </c>
      <c r="F4679" s="604">
        <v>-384.63</v>
      </c>
      <c r="G4679" s="600">
        <v>2</v>
      </c>
      <c r="H4679" s="603">
        <v>1.3083000000000001E-3</v>
      </c>
      <c r="I4679" s="602">
        <v>-1.01</v>
      </c>
      <c r="J4679" s="602">
        <v>-6.04</v>
      </c>
    </row>
    <row r="4680" spans="1:10">
      <c r="A4680" s="600" t="s">
        <v>319</v>
      </c>
      <c r="B4680" s="613" t="s">
        <v>764</v>
      </c>
      <c r="C4680" s="599" t="s">
        <v>340</v>
      </c>
      <c r="D4680" s="614" t="s">
        <v>765</v>
      </c>
      <c r="E4680" s="615">
        <v>201508</v>
      </c>
      <c r="F4680" s="604">
        <v>-10.37</v>
      </c>
      <c r="G4680" s="600">
        <v>2</v>
      </c>
      <c r="H4680" s="603">
        <v>1.3083000000000001E-3</v>
      </c>
      <c r="I4680" s="602">
        <v>-0.03</v>
      </c>
      <c r="J4680" s="602">
        <v>-0.16</v>
      </c>
    </row>
    <row r="4681" spans="1:10">
      <c r="A4681" s="600" t="s">
        <v>319</v>
      </c>
      <c r="B4681" s="613" t="s">
        <v>758</v>
      </c>
      <c r="C4681" s="599" t="s">
        <v>340</v>
      </c>
      <c r="D4681" s="614" t="s">
        <v>759</v>
      </c>
      <c r="E4681" s="615">
        <v>201508</v>
      </c>
      <c r="F4681" s="604">
        <v>-846.29</v>
      </c>
      <c r="G4681" s="600">
        <v>2</v>
      </c>
      <c r="H4681" s="603">
        <v>1.3083000000000001E-3</v>
      </c>
      <c r="I4681" s="602">
        <v>-2.21</v>
      </c>
      <c r="J4681" s="602">
        <v>-13.29</v>
      </c>
    </row>
    <row r="4682" spans="1:10">
      <c r="A4682" s="600" t="s">
        <v>319</v>
      </c>
      <c r="B4682" s="613" t="s">
        <v>758</v>
      </c>
      <c r="C4682" s="599" t="s">
        <v>340</v>
      </c>
      <c r="D4682" s="614" t="s">
        <v>759</v>
      </c>
      <c r="E4682" s="615">
        <v>201508</v>
      </c>
      <c r="F4682" s="604">
        <v>-2654.69</v>
      </c>
      <c r="G4682" s="600">
        <v>2</v>
      </c>
      <c r="H4682" s="603">
        <v>1.3083000000000001E-3</v>
      </c>
      <c r="I4682" s="602">
        <v>-6.95</v>
      </c>
      <c r="J4682" s="602">
        <v>-41.68</v>
      </c>
    </row>
    <row r="4683" spans="1:10">
      <c r="A4683" s="600" t="s">
        <v>319</v>
      </c>
      <c r="B4683" s="613" t="s">
        <v>758</v>
      </c>
      <c r="C4683" s="599" t="s">
        <v>340</v>
      </c>
      <c r="D4683" s="614" t="s">
        <v>759</v>
      </c>
      <c r="E4683" s="615">
        <v>201508</v>
      </c>
      <c r="F4683" s="604">
        <v>-98.35</v>
      </c>
      <c r="G4683" s="600">
        <v>2</v>
      </c>
      <c r="H4683" s="603">
        <v>1.3083000000000001E-3</v>
      </c>
      <c r="I4683" s="602">
        <v>-0.26</v>
      </c>
      <c r="J4683" s="602">
        <v>-1.54</v>
      </c>
    </row>
    <row r="4684" spans="1:10">
      <c r="A4684" s="600" t="s">
        <v>319</v>
      </c>
      <c r="B4684" s="613" t="s">
        <v>758</v>
      </c>
      <c r="C4684" s="599" t="s">
        <v>340</v>
      </c>
      <c r="D4684" s="614" t="s">
        <v>759</v>
      </c>
      <c r="E4684" s="615">
        <v>201508</v>
      </c>
      <c r="F4684" s="604">
        <v>-47.57</v>
      </c>
      <c r="G4684" s="600">
        <v>2</v>
      </c>
      <c r="H4684" s="603">
        <v>1.3083000000000001E-3</v>
      </c>
      <c r="I4684" s="602">
        <v>-0.12</v>
      </c>
      <c r="J4684" s="602">
        <v>-0.75</v>
      </c>
    </row>
    <row r="4685" spans="1:10">
      <c r="A4685" s="600" t="s">
        <v>319</v>
      </c>
      <c r="B4685" s="613" t="s">
        <v>1011</v>
      </c>
      <c r="C4685" s="599" t="s">
        <v>340</v>
      </c>
      <c r="D4685" s="614" t="s">
        <v>1012</v>
      </c>
      <c r="E4685" s="615">
        <v>201508</v>
      </c>
      <c r="F4685" s="604">
        <v>15790.33</v>
      </c>
      <c r="G4685" s="600">
        <v>2</v>
      </c>
      <c r="H4685" s="603">
        <v>1.3083000000000001E-3</v>
      </c>
      <c r="I4685" s="602">
        <v>41.32</v>
      </c>
      <c r="J4685" s="602">
        <v>247.9</v>
      </c>
    </row>
    <row r="4686" spans="1:10">
      <c r="A4686" s="600" t="s">
        <v>319</v>
      </c>
      <c r="B4686" s="613" t="s">
        <v>1011</v>
      </c>
      <c r="C4686" s="599" t="s">
        <v>340</v>
      </c>
      <c r="D4686" s="614" t="s">
        <v>1012</v>
      </c>
      <c r="E4686" s="615">
        <v>201508</v>
      </c>
      <c r="F4686" s="604">
        <v>109027.41</v>
      </c>
      <c r="G4686" s="600">
        <v>2</v>
      </c>
      <c r="H4686" s="603">
        <v>1.3083000000000001E-3</v>
      </c>
      <c r="I4686" s="602">
        <v>285.27999999999997</v>
      </c>
      <c r="J4686" s="602">
        <v>1711.69</v>
      </c>
    </row>
    <row r="4687" spans="1:10">
      <c r="A4687" s="600" t="s">
        <v>319</v>
      </c>
      <c r="B4687" s="613" t="s">
        <v>722</v>
      </c>
      <c r="C4687" s="599" t="s">
        <v>469</v>
      </c>
      <c r="D4687" s="614" t="s">
        <v>723</v>
      </c>
      <c r="E4687" s="615">
        <v>201508</v>
      </c>
      <c r="F4687" s="604">
        <v>-118.92</v>
      </c>
      <c r="G4687" s="600">
        <v>2</v>
      </c>
      <c r="H4687" s="603">
        <v>1.3083000000000001E-3</v>
      </c>
      <c r="I4687" s="602">
        <v>-0.31</v>
      </c>
      <c r="J4687" s="602">
        <v>-1.87</v>
      </c>
    </row>
    <row r="4688" spans="1:10">
      <c r="A4688" s="600" t="s">
        <v>319</v>
      </c>
      <c r="B4688" s="613" t="s">
        <v>722</v>
      </c>
      <c r="C4688" s="599" t="s">
        <v>469</v>
      </c>
      <c r="D4688" s="614" t="s">
        <v>723</v>
      </c>
      <c r="E4688" s="615">
        <v>201508</v>
      </c>
      <c r="F4688" s="604">
        <v>-6.41</v>
      </c>
      <c r="G4688" s="600">
        <v>2</v>
      </c>
      <c r="H4688" s="603">
        <v>1.3083000000000001E-3</v>
      </c>
      <c r="I4688" s="602">
        <v>-0.02</v>
      </c>
      <c r="J4688" s="602">
        <v>-0.1</v>
      </c>
    </row>
    <row r="4689" spans="1:10">
      <c r="A4689" s="600" t="s">
        <v>319</v>
      </c>
      <c r="B4689" s="613" t="s">
        <v>766</v>
      </c>
      <c r="C4689" s="599" t="s">
        <v>469</v>
      </c>
      <c r="D4689" s="614" t="s">
        <v>767</v>
      </c>
      <c r="E4689" s="615">
        <v>201508</v>
      </c>
      <c r="F4689" s="604">
        <v>-304.37</v>
      </c>
      <c r="G4689" s="600">
        <v>2</v>
      </c>
      <c r="H4689" s="603">
        <v>1.3083000000000001E-3</v>
      </c>
      <c r="I4689" s="602">
        <v>-0.8</v>
      </c>
      <c r="J4689" s="602">
        <v>-4.78</v>
      </c>
    </row>
    <row r="4690" spans="1:10">
      <c r="A4690" s="600" t="s">
        <v>319</v>
      </c>
      <c r="B4690" s="613" t="s">
        <v>766</v>
      </c>
      <c r="C4690" s="599" t="s">
        <v>469</v>
      </c>
      <c r="D4690" s="614" t="s">
        <v>767</v>
      </c>
      <c r="E4690" s="615">
        <v>201508</v>
      </c>
      <c r="F4690" s="604">
        <v>-22.27</v>
      </c>
      <c r="G4690" s="600">
        <v>2</v>
      </c>
      <c r="H4690" s="603">
        <v>1.3083000000000001E-3</v>
      </c>
      <c r="I4690" s="602">
        <v>-0.06</v>
      </c>
      <c r="J4690" s="602">
        <v>-0.35</v>
      </c>
    </row>
    <row r="4691" spans="1:10">
      <c r="A4691" s="600" t="s">
        <v>319</v>
      </c>
      <c r="B4691" s="613" t="s">
        <v>760</v>
      </c>
      <c r="C4691" s="599" t="s">
        <v>469</v>
      </c>
      <c r="D4691" s="614" t="s">
        <v>761</v>
      </c>
      <c r="E4691" s="615">
        <v>201508</v>
      </c>
      <c r="F4691" s="604">
        <v>-931.83</v>
      </c>
      <c r="G4691" s="600">
        <v>2</v>
      </c>
      <c r="H4691" s="603">
        <v>1.3083000000000001E-3</v>
      </c>
      <c r="I4691" s="602">
        <v>-2.44</v>
      </c>
      <c r="J4691" s="602">
        <v>-14.63</v>
      </c>
    </row>
    <row r="4692" spans="1:10">
      <c r="A4692" s="600" t="s">
        <v>319</v>
      </c>
      <c r="B4692" s="613" t="s">
        <v>760</v>
      </c>
      <c r="C4692" s="599" t="s">
        <v>469</v>
      </c>
      <c r="D4692" s="614" t="s">
        <v>761</v>
      </c>
      <c r="E4692" s="615">
        <v>201508</v>
      </c>
      <c r="F4692" s="604">
        <v>-15.43</v>
      </c>
      <c r="G4692" s="600">
        <v>2</v>
      </c>
      <c r="H4692" s="603">
        <v>1.3083000000000001E-3</v>
      </c>
      <c r="I4692" s="602">
        <v>-0.04</v>
      </c>
      <c r="J4692" s="602">
        <v>-0.24</v>
      </c>
    </row>
    <row r="4693" spans="1:10">
      <c r="A4693" s="600" t="s">
        <v>326</v>
      </c>
      <c r="B4693" s="613" t="s">
        <v>727</v>
      </c>
      <c r="C4693" s="599" t="s">
        <v>340</v>
      </c>
      <c r="D4693" s="614" t="s">
        <v>728</v>
      </c>
      <c r="E4693" s="615">
        <v>201508</v>
      </c>
      <c r="F4693" s="604">
        <v>-77.14</v>
      </c>
      <c r="G4693" s="600">
        <v>2</v>
      </c>
      <c r="H4693" s="603">
        <v>1.1999999999999999E-3</v>
      </c>
      <c r="I4693" s="602">
        <v>-0.19</v>
      </c>
      <c r="J4693" s="602">
        <v>-1.1100000000000001</v>
      </c>
    </row>
    <row r="4694" spans="1:10">
      <c r="A4694" s="600" t="s">
        <v>319</v>
      </c>
      <c r="B4694" s="613" t="s">
        <v>727</v>
      </c>
      <c r="C4694" s="599" t="s">
        <v>340</v>
      </c>
      <c r="D4694" s="614" t="s">
        <v>728</v>
      </c>
      <c r="E4694" s="615">
        <v>201508</v>
      </c>
      <c r="F4694" s="604">
        <v>-1687.61</v>
      </c>
      <c r="G4694" s="600">
        <v>2</v>
      </c>
      <c r="H4694" s="603">
        <v>1.3083000000000001E-3</v>
      </c>
      <c r="I4694" s="602">
        <v>-4.42</v>
      </c>
      <c r="J4694" s="602">
        <v>-26.49</v>
      </c>
    </row>
    <row r="4695" spans="1:10">
      <c r="A4695" s="600" t="s">
        <v>319</v>
      </c>
      <c r="B4695" s="613" t="s">
        <v>790</v>
      </c>
      <c r="C4695" s="599" t="s">
        <v>340</v>
      </c>
      <c r="D4695" s="614" t="s">
        <v>791</v>
      </c>
      <c r="E4695" s="615">
        <v>201508</v>
      </c>
      <c r="F4695" s="604">
        <v>-29.79</v>
      </c>
      <c r="G4695" s="600">
        <v>2</v>
      </c>
      <c r="H4695" s="603">
        <v>1.3083000000000001E-3</v>
      </c>
      <c r="I4695" s="602">
        <v>-0.08</v>
      </c>
      <c r="J4695" s="602">
        <v>-0.47</v>
      </c>
    </row>
    <row r="4696" spans="1:10">
      <c r="A4696" s="600" t="s">
        <v>319</v>
      </c>
      <c r="B4696" s="613" t="s">
        <v>869</v>
      </c>
      <c r="C4696" s="599" t="s">
        <v>340</v>
      </c>
      <c r="D4696" s="614" t="s">
        <v>870</v>
      </c>
      <c r="E4696" s="615">
        <v>201508</v>
      </c>
      <c r="F4696" s="604">
        <v>-167.08</v>
      </c>
      <c r="G4696" s="600">
        <v>2</v>
      </c>
      <c r="H4696" s="603">
        <v>1.3083000000000001E-3</v>
      </c>
      <c r="I4696" s="602">
        <v>-0.44</v>
      </c>
      <c r="J4696" s="602">
        <v>-2.62</v>
      </c>
    </row>
    <row r="4697" spans="1:10">
      <c r="A4697" s="600" t="s">
        <v>319</v>
      </c>
      <c r="B4697" s="613" t="s">
        <v>869</v>
      </c>
      <c r="C4697" s="599" t="s">
        <v>340</v>
      </c>
      <c r="D4697" s="614" t="s">
        <v>870</v>
      </c>
      <c r="E4697" s="615">
        <v>201508</v>
      </c>
      <c r="F4697" s="604">
        <v>-23.21</v>
      </c>
      <c r="G4697" s="600">
        <v>2</v>
      </c>
      <c r="H4697" s="603">
        <v>1.3083000000000001E-3</v>
      </c>
      <c r="I4697" s="602">
        <v>-0.06</v>
      </c>
      <c r="J4697" s="602">
        <v>-0.36</v>
      </c>
    </row>
    <row r="4698" spans="1:10">
      <c r="A4698" s="600" t="s">
        <v>319</v>
      </c>
      <c r="B4698" s="613" t="s">
        <v>1013</v>
      </c>
      <c r="C4698" s="599" t="s">
        <v>340</v>
      </c>
      <c r="D4698" s="614" t="s">
        <v>1014</v>
      </c>
      <c r="E4698" s="615">
        <v>201508</v>
      </c>
      <c r="F4698" s="604">
        <v>234834.08</v>
      </c>
      <c r="G4698" s="600">
        <v>2</v>
      </c>
      <c r="H4698" s="603">
        <v>1.3083000000000001E-3</v>
      </c>
      <c r="I4698" s="602">
        <v>614.47</v>
      </c>
      <c r="J4698" s="602">
        <v>3686.8</v>
      </c>
    </row>
    <row r="4699" spans="1:10">
      <c r="A4699" s="600" t="s">
        <v>319</v>
      </c>
      <c r="B4699" s="613" t="s">
        <v>1013</v>
      </c>
      <c r="C4699" s="599" t="s">
        <v>340</v>
      </c>
      <c r="D4699" s="614" t="s">
        <v>1014</v>
      </c>
      <c r="E4699" s="615">
        <v>201508</v>
      </c>
      <c r="F4699" s="604">
        <v>34925.33</v>
      </c>
      <c r="G4699" s="600">
        <v>2</v>
      </c>
      <c r="H4699" s="603">
        <v>1.3083000000000001E-3</v>
      </c>
      <c r="I4699" s="602">
        <v>91.39</v>
      </c>
      <c r="J4699" s="602">
        <v>548.30999999999995</v>
      </c>
    </row>
    <row r="4700" spans="1:10">
      <c r="A4700" s="600" t="s">
        <v>319</v>
      </c>
      <c r="B4700" s="613" t="s">
        <v>1015</v>
      </c>
      <c r="C4700" s="599" t="s">
        <v>340</v>
      </c>
      <c r="D4700" s="614" t="s">
        <v>1016</v>
      </c>
      <c r="E4700" s="615">
        <v>201508</v>
      </c>
      <c r="F4700" s="604">
        <v>103626.35</v>
      </c>
      <c r="G4700" s="600">
        <v>2</v>
      </c>
      <c r="H4700" s="603">
        <v>1.3083000000000001E-3</v>
      </c>
      <c r="I4700" s="602">
        <v>271.14999999999998</v>
      </c>
      <c r="J4700" s="602">
        <v>1626.89</v>
      </c>
    </row>
    <row r="4701" spans="1:10">
      <c r="A4701" s="600" t="s">
        <v>319</v>
      </c>
      <c r="B4701" s="613" t="s">
        <v>1015</v>
      </c>
      <c r="C4701" s="599" t="s">
        <v>340</v>
      </c>
      <c r="D4701" s="614" t="s">
        <v>1016</v>
      </c>
      <c r="E4701" s="615">
        <v>201508</v>
      </c>
      <c r="F4701" s="604">
        <v>2077.88</v>
      </c>
      <c r="G4701" s="600">
        <v>2</v>
      </c>
      <c r="H4701" s="603">
        <v>1.3083000000000001E-3</v>
      </c>
      <c r="I4701" s="602">
        <v>5.44</v>
      </c>
      <c r="J4701" s="602">
        <v>32.619999999999997</v>
      </c>
    </row>
    <row r="4702" spans="1:10">
      <c r="A4702" s="600" t="s">
        <v>319</v>
      </c>
      <c r="B4702" s="613" t="s">
        <v>724</v>
      </c>
      <c r="C4702" s="599" t="s">
        <v>340</v>
      </c>
      <c r="D4702" s="614" t="s">
        <v>725</v>
      </c>
      <c r="E4702" s="615">
        <v>201508</v>
      </c>
      <c r="F4702" s="604">
        <v>-565.76</v>
      </c>
      <c r="G4702" s="600">
        <v>2</v>
      </c>
      <c r="H4702" s="603">
        <v>1.3083000000000001E-3</v>
      </c>
      <c r="I4702" s="602">
        <v>-1.48</v>
      </c>
      <c r="J4702" s="602">
        <v>-8.8800000000000008</v>
      </c>
    </row>
    <row r="4703" spans="1:10">
      <c r="A4703" s="600" t="s">
        <v>319</v>
      </c>
      <c r="B4703" s="613" t="s">
        <v>581</v>
      </c>
      <c r="C4703" s="599" t="s">
        <v>340</v>
      </c>
      <c r="D4703" s="614" t="s">
        <v>726</v>
      </c>
      <c r="E4703" s="615">
        <v>201508</v>
      </c>
      <c r="F4703" s="604">
        <v>0.34</v>
      </c>
      <c r="G4703" s="600">
        <v>2</v>
      </c>
      <c r="H4703" s="603">
        <v>1.3083000000000001E-3</v>
      </c>
      <c r="I4703" s="602">
        <v>0</v>
      </c>
      <c r="J4703" s="602">
        <v>0.01</v>
      </c>
    </row>
    <row r="4704" spans="1:10">
      <c r="A4704" s="600" t="s">
        <v>319</v>
      </c>
      <c r="B4704" s="613" t="s">
        <v>768</v>
      </c>
      <c r="C4704" s="599" t="s">
        <v>469</v>
      </c>
      <c r="D4704" s="614" t="s">
        <v>769</v>
      </c>
      <c r="E4704" s="615">
        <v>201508</v>
      </c>
      <c r="F4704" s="604">
        <v>-264.06</v>
      </c>
      <c r="G4704" s="600">
        <v>2</v>
      </c>
      <c r="H4704" s="603">
        <v>1.3083000000000001E-3</v>
      </c>
      <c r="I4704" s="602">
        <v>-0.69</v>
      </c>
      <c r="J4704" s="602">
        <v>-4.1500000000000004</v>
      </c>
    </row>
    <row r="4705" spans="1:10">
      <c r="A4705" s="600" t="s">
        <v>319</v>
      </c>
      <c r="B4705" s="613" t="s">
        <v>768</v>
      </c>
      <c r="C4705" s="599" t="s">
        <v>469</v>
      </c>
      <c r="D4705" s="614" t="s">
        <v>769</v>
      </c>
      <c r="E4705" s="615">
        <v>201508</v>
      </c>
      <c r="F4705" s="604">
        <v>-29.03</v>
      </c>
      <c r="G4705" s="600">
        <v>2</v>
      </c>
      <c r="H4705" s="603">
        <v>1.3083000000000001E-3</v>
      </c>
      <c r="I4705" s="602">
        <v>-0.08</v>
      </c>
      <c r="J4705" s="602">
        <v>-0.46</v>
      </c>
    </row>
    <row r="4706" spans="1:10">
      <c r="A4706" s="600" t="s">
        <v>326</v>
      </c>
      <c r="B4706" s="613" t="s">
        <v>762</v>
      </c>
      <c r="C4706" s="599" t="s">
        <v>340</v>
      </c>
      <c r="D4706" s="614" t="s">
        <v>763</v>
      </c>
      <c r="E4706" s="615">
        <v>201508</v>
      </c>
      <c r="F4706" s="604">
        <v>-156.06</v>
      </c>
      <c r="G4706" s="600">
        <v>2</v>
      </c>
      <c r="H4706" s="603">
        <v>1.1999999999999999E-3</v>
      </c>
      <c r="I4706" s="602">
        <v>-0.37</v>
      </c>
      <c r="J4706" s="602">
        <v>-2.25</v>
      </c>
    </row>
    <row r="4707" spans="1:10">
      <c r="A4707" s="600" t="s">
        <v>319</v>
      </c>
      <c r="B4707" s="613" t="s">
        <v>792</v>
      </c>
      <c r="C4707" s="599" t="s">
        <v>469</v>
      </c>
      <c r="D4707" s="614" t="s">
        <v>793</v>
      </c>
      <c r="E4707" s="615">
        <v>201508</v>
      </c>
      <c r="F4707" s="604">
        <v>7062.33</v>
      </c>
      <c r="G4707" s="600">
        <v>2</v>
      </c>
      <c r="H4707" s="603">
        <v>1.3083000000000001E-3</v>
      </c>
      <c r="I4707" s="602">
        <v>18.48</v>
      </c>
      <c r="J4707" s="602">
        <v>110.88</v>
      </c>
    </row>
    <row r="4708" spans="1:10">
      <c r="A4708" s="600" t="s">
        <v>319</v>
      </c>
      <c r="B4708" s="613" t="s">
        <v>792</v>
      </c>
      <c r="C4708" s="599" t="s">
        <v>469</v>
      </c>
      <c r="D4708" s="614" t="s">
        <v>793</v>
      </c>
      <c r="E4708" s="615">
        <v>201508</v>
      </c>
      <c r="F4708" s="604">
        <v>468.92</v>
      </c>
      <c r="G4708" s="600">
        <v>2</v>
      </c>
      <c r="H4708" s="603">
        <v>1.3083000000000001E-3</v>
      </c>
      <c r="I4708" s="602">
        <v>1.23</v>
      </c>
      <c r="J4708" s="602">
        <v>7.36</v>
      </c>
    </row>
    <row r="4709" spans="1:10">
      <c r="A4709" s="600" t="s">
        <v>319</v>
      </c>
      <c r="B4709" s="613" t="s">
        <v>794</v>
      </c>
      <c r="C4709" s="599" t="s">
        <v>469</v>
      </c>
      <c r="D4709" s="614" t="s">
        <v>795</v>
      </c>
      <c r="E4709" s="615">
        <v>201508</v>
      </c>
      <c r="F4709" s="604">
        <v>2346.59</v>
      </c>
      <c r="G4709" s="600">
        <v>2</v>
      </c>
      <c r="H4709" s="603">
        <v>1.3083000000000001E-3</v>
      </c>
      <c r="I4709" s="602">
        <v>6.14</v>
      </c>
      <c r="J4709" s="602">
        <v>36.840000000000003</v>
      </c>
    </row>
    <row r="4710" spans="1:10">
      <c r="A4710" s="600" t="s">
        <v>319</v>
      </c>
      <c r="B4710" s="613" t="s">
        <v>794</v>
      </c>
      <c r="C4710" s="599" t="s">
        <v>469</v>
      </c>
      <c r="D4710" s="614" t="s">
        <v>795</v>
      </c>
      <c r="E4710" s="615">
        <v>201508</v>
      </c>
      <c r="F4710" s="604">
        <v>163.62</v>
      </c>
      <c r="G4710" s="600">
        <v>2</v>
      </c>
      <c r="H4710" s="603">
        <v>1.3083000000000001E-3</v>
      </c>
      <c r="I4710" s="602">
        <v>0.43</v>
      </c>
      <c r="J4710" s="602">
        <v>2.57</v>
      </c>
    </row>
    <row r="4711" spans="1:10">
      <c r="A4711" s="600" t="s">
        <v>319</v>
      </c>
      <c r="B4711" s="613" t="s">
        <v>796</v>
      </c>
      <c r="C4711" s="599" t="s">
        <v>340</v>
      </c>
      <c r="D4711" s="614" t="s">
        <v>797</v>
      </c>
      <c r="E4711" s="615">
        <v>201508</v>
      </c>
      <c r="F4711" s="604">
        <v>-881.5</v>
      </c>
      <c r="G4711" s="600">
        <v>2</v>
      </c>
      <c r="H4711" s="603">
        <v>1.3083000000000001E-3</v>
      </c>
      <c r="I4711" s="602">
        <v>-2.31</v>
      </c>
      <c r="J4711" s="602">
        <v>-13.84</v>
      </c>
    </row>
    <row r="4712" spans="1:10">
      <c r="A4712" s="600" t="s">
        <v>319</v>
      </c>
      <c r="B4712" s="613" t="s">
        <v>796</v>
      </c>
      <c r="C4712" s="599" t="s">
        <v>340</v>
      </c>
      <c r="D4712" s="614" t="s">
        <v>797</v>
      </c>
      <c r="E4712" s="615">
        <v>201508</v>
      </c>
      <c r="F4712" s="604">
        <v>-17.059999999999999</v>
      </c>
      <c r="G4712" s="600">
        <v>2</v>
      </c>
      <c r="H4712" s="603">
        <v>1.3083000000000001E-3</v>
      </c>
      <c r="I4712" s="602">
        <v>-0.04</v>
      </c>
      <c r="J4712" s="602">
        <v>-0.27</v>
      </c>
    </row>
    <row r="4713" spans="1:10">
      <c r="A4713" s="600" t="s">
        <v>319</v>
      </c>
      <c r="B4713" s="613" t="s">
        <v>1017</v>
      </c>
      <c r="C4713" s="599" t="s">
        <v>340</v>
      </c>
      <c r="D4713" s="614" t="s">
        <v>1018</v>
      </c>
      <c r="E4713" s="615">
        <v>201508</v>
      </c>
      <c r="F4713" s="604">
        <v>45015.12</v>
      </c>
      <c r="G4713" s="600">
        <v>2</v>
      </c>
      <c r="H4713" s="603">
        <v>1.3083000000000001E-3</v>
      </c>
      <c r="I4713" s="602">
        <v>117.79</v>
      </c>
      <c r="J4713" s="602">
        <v>706.72</v>
      </c>
    </row>
    <row r="4714" spans="1:10">
      <c r="A4714" s="600" t="s">
        <v>319</v>
      </c>
      <c r="B4714" s="613" t="s">
        <v>999</v>
      </c>
      <c r="C4714" s="599" t="s">
        <v>340</v>
      </c>
      <c r="D4714" s="614" t="s">
        <v>1000</v>
      </c>
      <c r="E4714" s="615">
        <v>201508</v>
      </c>
      <c r="F4714" s="604">
        <v>28113.439999999999</v>
      </c>
      <c r="G4714" s="600">
        <v>2</v>
      </c>
      <c r="H4714" s="603">
        <v>1.3083000000000001E-3</v>
      </c>
      <c r="I4714" s="602">
        <v>73.56</v>
      </c>
      <c r="J4714" s="602">
        <v>441.37</v>
      </c>
    </row>
    <row r="4715" spans="1:10">
      <c r="A4715" s="600" t="s">
        <v>319</v>
      </c>
      <c r="B4715" s="613" t="s">
        <v>1019</v>
      </c>
      <c r="C4715" s="599" t="s">
        <v>340</v>
      </c>
      <c r="D4715" s="614" t="s">
        <v>1020</v>
      </c>
      <c r="E4715" s="615">
        <v>201508</v>
      </c>
      <c r="F4715" s="604">
        <v>20376.7</v>
      </c>
      <c r="G4715" s="600">
        <v>2</v>
      </c>
      <c r="H4715" s="603">
        <v>1.3083000000000001E-3</v>
      </c>
      <c r="I4715" s="602">
        <v>53.32</v>
      </c>
      <c r="J4715" s="602">
        <v>319.91000000000003</v>
      </c>
    </row>
    <row r="4716" spans="1:10">
      <c r="A4716" s="600" t="s">
        <v>319</v>
      </c>
      <c r="B4716" s="613" t="s">
        <v>1019</v>
      </c>
      <c r="C4716" s="599" t="s">
        <v>340</v>
      </c>
      <c r="D4716" s="614" t="s">
        <v>1020</v>
      </c>
      <c r="E4716" s="615">
        <v>201508</v>
      </c>
      <c r="F4716" s="604">
        <v>1236.67</v>
      </c>
      <c r="G4716" s="600">
        <v>2</v>
      </c>
      <c r="H4716" s="603">
        <v>1.3083000000000001E-3</v>
      </c>
      <c r="I4716" s="602">
        <v>3.24</v>
      </c>
      <c r="J4716" s="602">
        <v>19.420000000000002</v>
      </c>
    </row>
    <row r="4717" spans="1:10">
      <c r="A4717" s="600" t="s">
        <v>319</v>
      </c>
      <c r="B4717" s="613" t="s">
        <v>1001</v>
      </c>
      <c r="C4717" s="599" t="s">
        <v>340</v>
      </c>
      <c r="D4717" s="614" t="s">
        <v>1002</v>
      </c>
      <c r="E4717" s="615">
        <v>201508</v>
      </c>
      <c r="F4717" s="604">
        <v>35592.21</v>
      </c>
      <c r="G4717" s="600">
        <v>2</v>
      </c>
      <c r="H4717" s="603">
        <v>1.3083000000000001E-3</v>
      </c>
      <c r="I4717" s="602">
        <v>93.13</v>
      </c>
      <c r="J4717" s="602">
        <v>558.78</v>
      </c>
    </row>
    <row r="4718" spans="1:10">
      <c r="A4718" s="600" t="s">
        <v>319</v>
      </c>
      <c r="B4718" s="613" t="s">
        <v>1001</v>
      </c>
      <c r="C4718" s="599" t="s">
        <v>340</v>
      </c>
      <c r="D4718" s="614" t="s">
        <v>1002</v>
      </c>
      <c r="E4718" s="615">
        <v>201508</v>
      </c>
      <c r="F4718" s="604">
        <v>781.94</v>
      </c>
      <c r="G4718" s="600">
        <v>2</v>
      </c>
      <c r="H4718" s="603">
        <v>1.3083000000000001E-3</v>
      </c>
      <c r="I4718" s="602">
        <v>2.0499999999999998</v>
      </c>
      <c r="J4718" s="602">
        <v>12.28</v>
      </c>
    </row>
    <row r="4719" spans="1:10">
      <c r="A4719" s="600" t="s">
        <v>319</v>
      </c>
      <c r="B4719" s="613" t="s">
        <v>798</v>
      </c>
      <c r="C4719" s="599" t="s">
        <v>340</v>
      </c>
      <c r="D4719" s="614" t="s">
        <v>799</v>
      </c>
      <c r="E4719" s="615">
        <v>201508</v>
      </c>
      <c r="F4719" s="604">
        <v>-85.02</v>
      </c>
      <c r="G4719" s="600">
        <v>2</v>
      </c>
      <c r="H4719" s="603">
        <v>1.3083000000000001E-3</v>
      </c>
      <c r="I4719" s="602">
        <v>-0.22</v>
      </c>
      <c r="J4719" s="602">
        <v>-1.33</v>
      </c>
    </row>
    <row r="4720" spans="1:10">
      <c r="A4720" s="600" t="s">
        <v>319</v>
      </c>
      <c r="B4720" s="613" t="s">
        <v>1003</v>
      </c>
      <c r="C4720" s="599" t="s">
        <v>340</v>
      </c>
      <c r="D4720" s="614" t="s">
        <v>1004</v>
      </c>
      <c r="E4720" s="615">
        <v>201508</v>
      </c>
      <c r="F4720" s="604">
        <v>6515.63</v>
      </c>
      <c r="G4720" s="600">
        <v>2</v>
      </c>
      <c r="H4720" s="603">
        <v>1.3083000000000001E-3</v>
      </c>
      <c r="I4720" s="602">
        <v>17.05</v>
      </c>
      <c r="J4720" s="602">
        <v>102.29</v>
      </c>
    </row>
    <row r="4721" spans="1:17">
      <c r="A4721" s="600" t="s">
        <v>319</v>
      </c>
      <c r="B4721" s="613" t="s">
        <v>1003</v>
      </c>
      <c r="C4721" s="599" t="s">
        <v>340</v>
      </c>
      <c r="D4721" s="614" t="s">
        <v>1004</v>
      </c>
      <c r="E4721" s="615">
        <v>201508</v>
      </c>
      <c r="F4721" s="604">
        <v>75336.41</v>
      </c>
      <c r="G4721" s="600">
        <v>2</v>
      </c>
      <c r="H4721" s="603">
        <v>1.3083000000000001E-3</v>
      </c>
      <c r="I4721" s="602">
        <v>197.13</v>
      </c>
      <c r="J4721" s="602">
        <v>1182.75</v>
      </c>
    </row>
    <row r="4722" spans="1:17">
      <c r="A4722" s="600" t="s">
        <v>319</v>
      </c>
      <c r="B4722" s="613" t="s">
        <v>1003</v>
      </c>
      <c r="C4722" s="599" t="s">
        <v>340</v>
      </c>
      <c r="D4722" s="614" t="s">
        <v>1004</v>
      </c>
      <c r="E4722" s="615">
        <v>201508</v>
      </c>
      <c r="F4722" s="604">
        <v>10049.85</v>
      </c>
      <c r="G4722" s="600">
        <v>2</v>
      </c>
      <c r="H4722" s="603">
        <v>1.3083000000000001E-3</v>
      </c>
      <c r="I4722" s="602">
        <v>26.3</v>
      </c>
      <c r="J4722" s="602">
        <v>157.78</v>
      </c>
    </row>
    <row r="4723" spans="1:17">
      <c r="A4723" s="605"/>
      <c r="B4723" s="609"/>
      <c r="C4723" s="608"/>
      <c r="D4723" s="610"/>
      <c r="E4723" s="611"/>
      <c r="F4723" s="612"/>
      <c r="G4723" s="600"/>
      <c r="H4723" s="607"/>
      <c r="I4723" s="606"/>
      <c r="J4723" s="606"/>
    </row>
    <row r="4724" spans="1:17">
      <c r="A4724" s="764" t="s">
        <v>319</v>
      </c>
      <c r="B4724" s="762" t="s">
        <v>581</v>
      </c>
      <c r="C4724" s="763" t="s">
        <v>340</v>
      </c>
      <c r="D4724" s="760" t="s">
        <v>726</v>
      </c>
      <c r="E4724" s="765">
        <v>201501</v>
      </c>
      <c r="F4724" s="766">
        <v>535.94000000000005</v>
      </c>
      <c r="G4724" s="759">
        <v>4</v>
      </c>
      <c r="H4724" s="761">
        <v>1.3083000000000001E-3</v>
      </c>
      <c r="I4724" s="758">
        <v>2.8046812080000003</v>
      </c>
      <c r="J4724" s="758">
        <v>8.4140436240000014</v>
      </c>
      <c r="Q4724" s="101">
        <f>IF(E4724&lt;=$Q$1,$S$5,#REF!)</f>
        <v>2015</v>
      </c>
    </row>
    <row r="4725" spans="1:17">
      <c r="A4725" s="764" t="s">
        <v>326</v>
      </c>
      <c r="B4725" s="762" t="s">
        <v>588</v>
      </c>
      <c r="C4725" s="763" t="s">
        <v>340</v>
      </c>
      <c r="D4725" s="760" t="s">
        <v>589</v>
      </c>
      <c r="E4725" s="765">
        <v>201501</v>
      </c>
      <c r="F4725" s="766">
        <v>-99.72</v>
      </c>
      <c r="G4725" s="759">
        <v>4</v>
      </c>
      <c r="H4725" s="761">
        <v>1.1999999999999999E-3</v>
      </c>
      <c r="I4725" s="758">
        <v>-0.47865599999999997</v>
      </c>
      <c r="J4725" s="758">
        <v>-1.4359679999999999</v>
      </c>
      <c r="Q4725" s="101">
        <f>IF(E4725&lt;=$Q$1,$S$5,#REF!)</f>
        <v>2015</v>
      </c>
    </row>
    <row r="4726" spans="1:17">
      <c r="A4726" s="764" t="s">
        <v>319</v>
      </c>
      <c r="B4726" s="762" t="s">
        <v>588</v>
      </c>
      <c r="C4726" s="763" t="s">
        <v>340</v>
      </c>
      <c r="D4726" s="760" t="s">
        <v>589</v>
      </c>
      <c r="E4726" s="765">
        <v>201501</v>
      </c>
      <c r="F4726" s="766">
        <v>-60.68</v>
      </c>
      <c r="G4726" s="759">
        <v>4</v>
      </c>
      <c r="H4726" s="761">
        <v>1.3083000000000001E-3</v>
      </c>
      <c r="I4726" s="758">
        <v>-0.31755057600000003</v>
      </c>
      <c r="J4726" s="758">
        <v>-0.95265172800000009</v>
      </c>
      <c r="Q4726" s="101">
        <f>IF(E4726&lt;=$Q$1,$S$5,#REF!)</f>
        <v>2015</v>
      </c>
    </row>
    <row r="4727" spans="1:17">
      <c r="A4727" s="764" t="s">
        <v>319</v>
      </c>
      <c r="B4727" s="762" t="s">
        <v>586</v>
      </c>
      <c r="C4727" s="763" t="s">
        <v>340</v>
      </c>
      <c r="D4727" s="760" t="s">
        <v>587</v>
      </c>
      <c r="E4727" s="765">
        <v>201501</v>
      </c>
      <c r="F4727" s="766">
        <v>63.41</v>
      </c>
      <c r="G4727" s="759">
        <v>4</v>
      </c>
      <c r="H4727" s="761">
        <v>1.3083000000000001E-3</v>
      </c>
      <c r="I4727" s="758">
        <v>0.33183721199999999</v>
      </c>
      <c r="J4727" s="758">
        <v>0.99551163600000003</v>
      </c>
      <c r="Q4727" s="101">
        <f>IF(E4727&lt;=$Q$1,$S$5,#REF!)</f>
        <v>2015</v>
      </c>
    </row>
    <row r="4728" spans="1:17">
      <c r="A4728" s="764" t="s">
        <v>319</v>
      </c>
      <c r="B4728" s="762" t="s">
        <v>586</v>
      </c>
      <c r="C4728" s="763" t="s">
        <v>340</v>
      </c>
      <c r="D4728" s="760" t="s">
        <v>587</v>
      </c>
      <c r="E4728" s="765">
        <v>201501</v>
      </c>
      <c r="F4728" s="766">
        <v>3.93</v>
      </c>
      <c r="G4728" s="759">
        <v>4</v>
      </c>
      <c r="H4728" s="761">
        <v>1.3083000000000001E-3</v>
      </c>
      <c r="I4728" s="758">
        <v>2.0566476000000004E-2</v>
      </c>
      <c r="J4728" s="758">
        <v>6.1699428000000014E-2</v>
      </c>
      <c r="Q4728" s="101">
        <f>IF(E4728&lt;=$Q$1,$S$5,#REF!)</f>
        <v>2015</v>
      </c>
    </row>
    <row r="4729" spans="1:17">
      <c r="A4729" s="764" t="s">
        <v>319</v>
      </c>
      <c r="B4729" s="762" t="s">
        <v>582</v>
      </c>
      <c r="C4729" s="763" t="s">
        <v>340</v>
      </c>
      <c r="D4729" s="760" t="s">
        <v>583</v>
      </c>
      <c r="E4729" s="765">
        <v>201501</v>
      </c>
      <c r="F4729" s="766">
        <v>519.16</v>
      </c>
      <c r="G4729" s="759">
        <v>4</v>
      </c>
      <c r="H4729" s="761">
        <v>1.3083000000000001E-3</v>
      </c>
      <c r="I4729" s="758">
        <v>2.7168681120000002</v>
      </c>
      <c r="J4729" s="758">
        <v>8.1506043360000007</v>
      </c>
      <c r="Q4729" s="101">
        <f>IF(E4729&lt;=$Q$1,$S$5,#REF!)</f>
        <v>2015</v>
      </c>
    </row>
    <row r="4730" spans="1:17">
      <c r="A4730" s="764" t="s">
        <v>326</v>
      </c>
      <c r="B4730" s="762" t="s">
        <v>590</v>
      </c>
      <c r="C4730" s="763" t="s">
        <v>340</v>
      </c>
      <c r="D4730" s="760" t="s">
        <v>591</v>
      </c>
      <c r="E4730" s="765">
        <v>201501</v>
      </c>
      <c r="F4730" s="766">
        <v>3584.02</v>
      </c>
      <c r="G4730" s="759">
        <v>4</v>
      </c>
      <c r="H4730" s="761">
        <v>1.1999999999999999E-3</v>
      </c>
      <c r="I4730" s="758">
        <v>17.203295999999998</v>
      </c>
      <c r="J4730" s="758">
        <v>51.609887999999998</v>
      </c>
      <c r="Q4730" s="101">
        <f>IF(E4730&lt;=$Q$1,$S$5,#REF!)</f>
        <v>2015</v>
      </c>
    </row>
    <row r="4731" spans="1:17">
      <c r="A4731" s="764" t="s">
        <v>319</v>
      </c>
      <c r="B4731" s="762" t="s">
        <v>590</v>
      </c>
      <c r="C4731" s="763" t="s">
        <v>340</v>
      </c>
      <c r="D4731" s="760" t="s">
        <v>591</v>
      </c>
      <c r="E4731" s="765">
        <v>201501</v>
      </c>
      <c r="F4731" s="766">
        <v>390.68</v>
      </c>
      <c r="G4731" s="759">
        <v>4</v>
      </c>
      <c r="H4731" s="761">
        <v>1.3083000000000001E-3</v>
      </c>
      <c r="I4731" s="758">
        <v>2.0445065760000003</v>
      </c>
      <c r="J4731" s="758">
        <v>6.1335197280000013</v>
      </c>
      <c r="Q4731" s="101">
        <f>IF(E4731&lt;=$Q$1,$S$5,#REF!)</f>
        <v>2015</v>
      </c>
    </row>
    <row r="4732" spans="1:17">
      <c r="A4732" s="764" t="s">
        <v>319</v>
      </c>
      <c r="B4732" s="762" t="s">
        <v>579</v>
      </c>
      <c r="C4732" s="763" t="s">
        <v>340</v>
      </c>
      <c r="D4732" s="760" t="s">
        <v>580</v>
      </c>
      <c r="E4732" s="765">
        <v>201501</v>
      </c>
      <c r="F4732" s="766">
        <v>-62.03</v>
      </c>
      <c r="G4732" s="759">
        <v>4</v>
      </c>
      <c r="H4732" s="761">
        <v>1.3083000000000001E-3</v>
      </c>
      <c r="I4732" s="758">
        <v>-0.324615396</v>
      </c>
      <c r="J4732" s="758">
        <v>-0.973846188</v>
      </c>
      <c r="Q4732" s="101">
        <f>IF(E4732&lt;=$Q$1,$S$5,#REF!)</f>
        <v>2015</v>
      </c>
    </row>
    <row r="4733" spans="1:17">
      <c r="A4733" s="764" t="s">
        <v>319</v>
      </c>
      <c r="B4733" s="762" t="s">
        <v>579</v>
      </c>
      <c r="C4733" s="763" t="s">
        <v>340</v>
      </c>
      <c r="D4733" s="760" t="s">
        <v>580</v>
      </c>
      <c r="E4733" s="765">
        <v>201501</v>
      </c>
      <c r="F4733" s="766">
        <v>-0.95</v>
      </c>
      <c r="G4733" s="759">
        <v>4</v>
      </c>
      <c r="H4733" s="761">
        <v>1.3083000000000001E-3</v>
      </c>
      <c r="I4733" s="758">
        <v>-4.97154E-3</v>
      </c>
      <c r="J4733" s="758">
        <v>-1.491462E-2</v>
      </c>
      <c r="Q4733" s="101">
        <f>IF(E4733&lt;=$Q$1,$S$5,#REF!)</f>
        <v>2015</v>
      </c>
    </row>
    <row r="4734" spans="1:17">
      <c r="A4734" s="764" t="s">
        <v>319</v>
      </c>
      <c r="B4734" s="762" t="s">
        <v>584</v>
      </c>
      <c r="C4734" s="763" t="s">
        <v>340</v>
      </c>
      <c r="D4734" s="760" t="s">
        <v>585</v>
      </c>
      <c r="E4734" s="765">
        <v>201501</v>
      </c>
      <c r="F4734" s="766">
        <v>11.09</v>
      </c>
      <c r="G4734" s="759">
        <v>4</v>
      </c>
      <c r="H4734" s="761">
        <v>1.3083000000000001E-3</v>
      </c>
      <c r="I4734" s="758">
        <v>5.8036188000000002E-2</v>
      </c>
      <c r="J4734" s="758">
        <v>0.17410856400000002</v>
      </c>
      <c r="Q4734" s="101">
        <f>IF(E4734&lt;=$Q$1,$S$5,#REF!)</f>
        <v>2015</v>
      </c>
    </row>
    <row r="4735" spans="1:17">
      <c r="A4735" s="764" t="s">
        <v>319</v>
      </c>
      <c r="B4735" s="762" t="s">
        <v>722</v>
      </c>
      <c r="C4735" s="763" t="s">
        <v>469</v>
      </c>
      <c r="D4735" s="760" t="s">
        <v>723</v>
      </c>
      <c r="E4735" s="765">
        <v>201501</v>
      </c>
      <c r="F4735" s="766">
        <v>16239.13</v>
      </c>
      <c r="G4735" s="759">
        <v>4</v>
      </c>
      <c r="H4735" s="761">
        <v>1.3083000000000001E-3</v>
      </c>
      <c r="I4735" s="758">
        <v>84.982615116000005</v>
      </c>
      <c r="J4735" s="758">
        <v>254.94784534800002</v>
      </c>
      <c r="Q4735" s="101">
        <f>IF(E4735&lt;=$Q$1,$S$5,#REF!)</f>
        <v>2015</v>
      </c>
    </row>
    <row r="4736" spans="1:17">
      <c r="A4736" s="764" t="s">
        <v>319</v>
      </c>
      <c r="B4736" s="762" t="s">
        <v>722</v>
      </c>
      <c r="C4736" s="763" t="s">
        <v>469</v>
      </c>
      <c r="D4736" s="760" t="s">
        <v>723</v>
      </c>
      <c r="E4736" s="765">
        <v>201501</v>
      </c>
      <c r="F4736" s="766">
        <v>1236.28</v>
      </c>
      <c r="G4736" s="759">
        <v>4</v>
      </c>
      <c r="H4736" s="761">
        <v>1.3083000000000001E-3</v>
      </c>
      <c r="I4736" s="758">
        <v>6.4697004960000006</v>
      </c>
      <c r="J4736" s="758">
        <v>19.409101488000001</v>
      </c>
      <c r="Q4736" s="101">
        <f>IF(E4736&lt;=$Q$1,$S$5,#REF!)</f>
        <v>2015</v>
      </c>
    </row>
    <row r="4737" spans="1:17">
      <c r="A4737" s="764" t="s">
        <v>326</v>
      </c>
      <c r="B4737" s="762" t="s">
        <v>727</v>
      </c>
      <c r="C4737" s="763" t="s">
        <v>340</v>
      </c>
      <c r="D4737" s="760" t="s">
        <v>728</v>
      </c>
      <c r="E4737" s="765">
        <v>201501</v>
      </c>
      <c r="F4737" s="766">
        <v>147981.41</v>
      </c>
      <c r="G4737" s="759">
        <v>4</v>
      </c>
      <c r="H4737" s="761">
        <v>1.1999999999999999E-3</v>
      </c>
      <c r="I4737" s="758">
        <v>710.31076799999994</v>
      </c>
      <c r="J4737" s="758">
        <v>2130.9323039999999</v>
      </c>
      <c r="Q4737" s="101">
        <f>IF(E4737&lt;=$Q$1,$S$5,#REF!)</f>
        <v>2015</v>
      </c>
    </row>
    <row r="4738" spans="1:17">
      <c r="A4738" s="764" t="s">
        <v>319</v>
      </c>
      <c r="B4738" s="762" t="s">
        <v>727</v>
      </c>
      <c r="C4738" s="763" t="s">
        <v>340</v>
      </c>
      <c r="D4738" s="760" t="s">
        <v>728</v>
      </c>
      <c r="E4738" s="765">
        <v>201501</v>
      </c>
      <c r="F4738" s="766">
        <v>5845.58</v>
      </c>
      <c r="G4738" s="759">
        <v>4</v>
      </c>
      <c r="H4738" s="761">
        <v>1.3083000000000001E-3</v>
      </c>
      <c r="I4738" s="758">
        <v>30.591089256</v>
      </c>
      <c r="J4738" s="758">
        <v>91.773267767999997</v>
      </c>
      <c r="Q4738" s="101">
        <f>IF(E4738&lt;=$Q$1,$S$5,#REF!)</f>
        <v>2015</v>
      </c>
    </row>
    <row r="4739" spans="1:17">
      <c r="A4739" s="764" t="s">
        <v>326</v>
      </c>
      <c r="B4739" s="762" t="s">
        <v>724</v>
      </c>
      <c r="C4739" s="763" t="s">
        <v>340</v>
      </c>
      <c r="D4739" s="760" t="s">
        <v>725</v>
      </c>
      <c r="E4739" s="765">
        <v>201501</v>
      </c>
      <c r="F4739" s="766">
        <v>45156.82</v>
      </c>
      <c r="G4739" s="759">
        <v>4</v>
      </c>
      <c r="H4739" s="761">
        <v>1.1999999999999999E-3</v>
      </c>
      <c r="I4739" s="758">
        <v>216.75273599999997</v>
      </c>
      <c r="J4739" s="758">
        <v>650.25820799999997</v>
      </c>
      <c r="Q4739" s="101">
        <f>IF(E4739&lt;=$Q$1,$S$5,#REF!)</f>
        <v>2015</v>
      </c>
    </row>
    <row r="4740" spans="1:17">
      <c r="A4740" s="764" t="s">
        <v>326</v>
      </c>
      <c r="B4740" s="762" t="s">
        <v>755</v>
      </c>
      <c r="C4740" s="763" t="s">
        <v>340</v>
      </c>
      <c r="D4740" s="760" t="s">
        <v>1271</v>
      </c>
      <c r="E4740" s="765">
        <v>201502</v>
      </c>
      <c r="F4740" s="766">
        <v>17297.57</v>
      </c>
      <c r="G4740" s="759">
        <v>3</v>
      </c>
      <c r="H4740" s="761">
        <v>1.1999999999999999E-3</v>
      </c>
      <c r="I4740" s="758">
        <v>62.271251999999997</v>
      </c>
      <c r="J4740" s="758">
        <v>249.08500799999999</v>
      </c>
      <c r="Q4740" s="101">
        <f>IF(E4740&lt;=$Q$1,$S$5,#REF!)</f>
        <v>2015</v>
      </c>
    </row>
    <row r="4741" spans="1:17">
      <c r="A4741" s="764" t="s">
        <v>319</v>
      </c>
      <c r="B4741" s="762" t="s">
        <v>755</v>
      </c>
      <c r="C4741" s="763" t="s">
        <v>340</v>
      </c>
      <c r="D4741" s="760" t="s">
        <v>1271</v>
      </c>
      <c r="E4741" s="765">
        <v>201502</v>
      </c>
      <c r="F4741" s="766">
        <v>181970.37</v>
      </c>
      <c r="G4741" s="759">
        <v>3</v>
      </c>
      <c r="H4741" s="761">
        <v>1.3083000000000001E-3</v>
      </c>
      <c r="I4741" s="758">
        <v>714.21550521300003</v>
      </c>
      <c r="J4741" s="758">
        <v>2856.8620208520001</v>
      </c>
      <c r="Q4741" s="101">
        <f>IF(E4741&lt;=$Q$1,$S$5,#REF!)</f>
        <v>2015</v>
      </c>
    </row>
    <row r="4742" spans="1:17">
      <c r="A4742" s="764" t="s">
        <v>319</v>
      </c>
      <c r="B4742" s="762" t="s">
        <v>755</v>
      </c>
      <c r="C4742" s="763" t="s">
        <v>340</v>
      </c>
      <c r="D4742" s="760" t="s">
        <v>1271</v>
      </c>
      <c r="E4742" s="765">
        <v>201502</v>
      </c>
      <c r="F4742" s="766">
        <v>3124.21</v>
      </c>
      <c r="G4742" s="759">
        <v>3</v>
      </c>
      <c r="H4742" s="761">
        <v>1.3083000000000001E-3</v>
      </c>
      <c r="I4742" s="758">
        <v>12.262211829000002</v>
      </c>
      <c r="J4742" s="758">
        <v>49.048847316</v>
      </c>
      <c r="Q4742" s="101">
        <f>IF(E4742&lt;=$Q$1,$S$5,#REF!)</f>
        <v>2015</v>
      </c>
    </row>
    <row r="4743" spans="1:17">
      <c r="A4743" s="764" t="s">
        <v>326</v>
      </c>
      <c r="B4743" s="762" t="s">
        <v>588</v>
      </c>
      <c r="C4743" s="763" t="s">
        <v>340</v>
      </c>
      <c r="D4743" s="760" t="s">
        <v>589</v>
      </c>
      <c r="E4743" s="765">
        <v>201502</v>
      </c>
      <c r="F4743" s="766">
        <v>44.33</v>
      </c>
      <c r="G4743" s="759">
        <v>3</v>
      </c>
      <c r="H4743" s="761">
        <v>1.1999999999999999E-3</v>
      </c>
      <c r="I4743" s="758">
        <v>0.15958800000000001</v>
      </c>
      <c r="J4743" s="758">
        <v>0.63835199999999992</v>
      </c>
      <c r="Q4743" s="101">
        <f>IF(E4743&lt;=$Q$1,$S$5,#REF!)</f>
        <v>2015</v>
      </c>
    </row>
    <row r="4744" spans="1:17">
      <c r="A4744" s="764" t="s">
        <v>319</v>
      </c>
      <c r="B4744" s="762" t="s">
        <v>588</v>
      </c>
      <c r="C4744" s="763" t="s">
        <v>340</v>
      </c>
      <c r="D4744" s="760" t="s">
        <v>589</v>
      </c>
      <c r="E4744" s="765">
        <v>201502</v>
      </c>
      <c r="F4744" s="766">
        <v>27</v>
      </c>
      <c r="G4744" s="759">
        <v>3</v>
      </c>
      <c r="H4744" s="761">
        <v>1.3083000000000001E-3</v>
      </c>
      <c r="I4744" s="758">
        <v>0.10597230000000001</v>
      </c>
      <c r="J4744" s="758">
        <v>0.42388920000000008</v>
      </c>
      <c r="Q4744" s="101">
        <f>IF(E4744&lt;=$Q$1,$S$5,#REF!)</f>
        <v>2015</v>
      </c>
    </row>
    <row r="4745" spans="1:17">
      <c r="A4745" s="764" t="s">
        <v>319</v>
      </c>
      <c r="B4745" s="762" t="s">
        <v>586</v>
      </c>
      <c r="C4745" s="763" t="s">
        <v>340</v>
      </c>
      <c r="D4745" s="760" t="s">
        <v>587</v>
      </c>
      <c r="E4745" s="765">
        <v>201502</v>
      </c>
      <c r="F4745" s="766">
        <v>-0.12</v>
      </c>
      <c r="G4745" s="759">
        <v>3</v>
      </c>
      <c r="H4745" s="761">
        <v>1.3083000000000001E-3</v>
      </c>
      <c r="I4745" s="758">
        <v>-4.7098800000000004E-4</v>
      </c>
      <c r="J4745" s="758">
        <v>-1.8839520000000002E-3</v>
      </c>
      <c r="Q4745" s="101">
        <f>IF(E4745&lt;=$Q$1,$S$5,#REF!)</f>
        <v>2015</v>
      </c>
    </row>
    <row r="4746" spans="1:17">
      <c r="A4746" s="764" t="s">
        <v>319</v>
      </c>
      <c r="B4746" s="762" t="s">
        <v>586</v>
      </c>
      <c r="C4746" s="763" t="s">
        <v>340</v>
      </c>
      <c r="D4746" s="760" t="s">
        <v>587</v>
      </c>
      <c r="E4746" s="765">
        <v>201502</v>
      </c>
      <c r="F4746" s="766">
        <v>0.02</v>
      </c>
      <c r="G4746" s="759">
        <v>3</v>
      </c>
      <c r="H4746" s="761">
        <v>1.3083000000000001E-3</v>
      </c>
      <c r="I4746" s="758">
        <v>7.8498000000000006E-5</v>
      </c>
      <c r="J4746" s="758">
        <v>3.1399200000000003E-4</v>
      </c>
      <c r="Q4746" s="101">
        <f>IF(E4746&lt;=$Q$1,$S$5,#REF!)</f>
        <v>2015</v>
      </c>
    </row>
    <row r="4747" spans="1:17">
      <c r="A4747" s="764" t="s">
        <v>319</v>
      </c>
      <c r="B4747" s="762" t="s">
        <v>582</v>
      </c>
      <c r="C4747" s="763" t="s">
        <v>340</v>
      </c>
      <c r="D4747" s="760" t="s">
        <v>583</v>
      </c>
      <c r="E4747" s="765">
        <v>201502</v>
      </c>
      <c r="F4747" s="766">
        <v>-384.73</v>
      </c>
      <c r="G4747" s="759">
        <v>3</v>
      </c>
      <c r="H4747" s="761">
        <v>1.3083000000000001E-3</v>
      </c>
      <c r="I4747" s="758">
        <v>-1.5100267770000002</v>
      </c>
      <c r="J4747" s="758">
        <v>-6.0401071080000008</v>
      </c>
      <c r="Q4747" s="101">
        <f>IF(E4747&lt;=$Q$1,$S$5,#REF!)</f>
        <v>2015</v>
      </c>
    </row>
    <row r="4748" spans="1:17">
      <c r="A4748" s="764" t="s">
        <v>326</v>
      </c>
      <c r="B4748" s="762" t="s">
        <v>590</v>
      </c>
      <c r="C4748" s="763" t="s">
        <v>340</v>
      </c>
      <c r="D4748" s="760" t="s">
        <v>591</v>
      </c>
      <c r="E4748" s="765">
        <v>201502</v>
      </c>
      <c r="F4748" s="766">
        <v>-2383.71</v>
      </c>
      <c r="G4748" s="759">
        <v>3</v>
      </c>
      <c r="H4748" s="761">
        <v>1.1999999999999999E-3</v>
      </c>
      <c r="I4748" s="758">
        <v>-8.5813559999999995</v>
      </c>
      <c r="J4748" s="758">
        <v>-34.325423999999998</v>
      </c>
      <c r="Q4748" s="101">
        <f>IF(E4748&lt;=$Q$1,$S$5,#REF!)</f>
        <v>2015</v>
      </c>
    </row>
    <row r="4749" spans="1:17">
      <c r="A4749" s="764" t="s">
        <v>319</v>
      </c>
      <c r="B4749" s="762" t="s">
        <v>590</v>
      </c>
      <c r="C4749" s="763" t="s">
        <v>340</v>
      </c>
      <c r="D4749" s="760" t="s">
        <v>591</v>
      </c>
      <c r="E4749" s="765">
        <v>201502</v>
      </c>
      <c r="F4749" s="766">
        <v>-259.83999999999997</v>
      </c>
      <c r="G4749" s="759">
        <v>3</v>
      </c>
      <c r="H4749" s="761">
        <v>1.3083000000000001E-3</v>
      </c>
      <c r="I4749" s="758">
        <v>-1.019846016</v>
      </c>
      <c r="J4749" s="758">
        <v>-4.0793840640000001</v>
      </c>
      <c r="Q4749" s="101">
        <f>IF(E4749&lt;=$Q$1,$S$5,#REF!)</f>
        <v>2015</v>
      </c>
    </row>
    <row r="4750" spans="1:17">
      <c r="A4750" s="764" t="s">
        <v>319</v>
      </c>
      <c r="B4750" s="762" t="s">
        <v>579</v>
      </c>
      <c r="C4750" s="763" t="s">
        <v>340</v>
      </c>
      <c r="D4750" s="760" t="s">
        <v>580</v>
      </c>
      <c r="E4750" s="765">
        <v>201502</v>
      </c>
      <c r="F4750" s="766">
        <v>6925.08</v>
      </c>
      <c r="G4750" s="759">
        <v>3</v>
      </c>
      <c r="H4750" s="761">
        <v>1.3083000000000001E-3</v>
      </c>
      <c r="I4750" s="758">
        <v>27.180246491999998</v>
      </c>
      <c r="J4750" s="758">
        <v>108.72098596800001</v>
      </c>
      <c r="Q4750" s="101">
        <f>IF(E4750&lt;=$Q$1,$S$5,#REF!)</f>
        <v>2015</v>
      </c>
    </row>
    <row r="4751" spans="1:17">
      <c r="A4751" s="764" t="s">
        <v>319</v>
      </c>
      <c r="B4751" s="762" t="s">
        <v>579</v>
      </c>
      <c r="C4751" s="763" t="s">
        <v>340</v>
      </c>
      <c r="D4751" s="760" t="s">
        <v>580</v>
      </c>
      <c r="E4751" s="765">
        <v>201502</v>
      </c>
      <c r="F4751" s="766">
        <v>386.41</v>
      </c>
      <c r="G4751" s="759">
        <v>3</v>
      </c>
      <c r="H4751" s="761">
        <v>1.3083000000000001E-3</v>
      </c>
      <c r="I4751" s="758">
        <v>1.5166206090000001</v>
      </c>
      <c r="J4751" s="758">
        <v>6.0664824360000003</v>
      </c>
      <c r="Q4751" s="101">
        <f>IF(E4751&lt;=$Q$1,$S$5,#REF!)</f>
        <v>2015</v>
      </c>
    </row>
    <row r="4752" spans="1:17">
      <c r="A4752" s="764" t="s">
        <v>319</v>
      </c>
      <c r="B4752" s="762" t="s">
        <v>756</v>
      </c>
      <c r="C4752" s="763" t="s">
        <v>340</v>
      </c>
      <c r="D4752" s="760" t="s">
        <v>757</v>
      </c>
      <c r="E4752" s="765">
        <v>201502</v>
      </c>
      <c r="F4752" s="766">
        <v>112066.22</v>
      </c>
      <c r="G4752" s="759">
        <v>3</v>
      </c>
      <c r="H4752" s="761">
        <v>1.3083000000000001E-3</v>
      </c>
      <c r="I4752" s="758">
        <v>439.84870687800009</v>
      </c>
      <c r="J4752" s="758">
        <v>1759.3948275120001</v>
      </c>
      <c r="Q4752" s="101">
        <f>IF(E4752&lt;=$Q$1,$S$5,#REF!)</f>
        <v>2015</v>
      </c>
    </row>
    <row r="4753" spans="1:17">
      <c r="A4753" s="764" t="s">
        <v>319</v>
      </c>
      <c r="B4753" s="762" t="s">
        <v>756</v>
      </c>
      <c r="C4753" s="763" t="s">
        <v>340</v>
      </c>
      <c r="D4753" s="760" t="s">
        <v>757</v>
      </c>
      <c r="E4753" s="765">
        <v>201502</v>
      </c>
      <c r="F4753" s="766">
        <v>10261.370000000001</v>
      </c>
      <c r="G4753" s="759">
        <v>3</v>
      </c>
      <c r="H4753" s="761">
        <v>1.3083000000000001E-3</v>
      </c>
      <c r="I4753" s="758">
        <v>40.274851113000004</v>
      </c>
      <c r="J4753" s="758">
        <v>161.09940445200002</v>
      </c>
      <c r="Q4753" s="101">
        <f>IF(E4753&lt;=$Q$1,$S$5,#REF!)</f>
        <v>2015</v>
      </c>
    </row>
    <row r="4754" spans="1:17">
      <c r="A4754" s="764" t="s">
        <v>319</v>
      </c>
      <c r="B4754" s="762" t="s">
        <v>584</v>
      </c>
      <c r="C4754" s="763" t="s">
        <v>340</v>
      </c>
      <c r="D4754" s="760" t="s">
        <v>585</v>
      </c>
      <c r="E4754" s="765">
        <v>201502</v>
      </c>
      <c r="F4754" s="766">
        <v>-15.02</v>
      </c>
      <c r="G4754" s="759">
        <v>3</v>
      </c>
      <c r="H4754" s="761">
        <v>1.3083000000000001E-3</v>
      </c>
      <c r="I4754" s="758">
        <v>-5.8951998000000005E-2</v>
      </c>
      <c r="J4754" s="758">
        <v>-0.23580799200000002</v>
      </c>
      <c r="Q4754" s="101">
        <f>IF(E4754&lt;=$Q$1,$S$5,#REF!)</f>
        <v>2015</v>
      </c>
    </row>
    <row r="4755" spans="1:17">
      <c r="A4755" s="764" t="s">
        <v>326</v>
      </c>
      <c r="B4755" s="762" t="s">
        <v>764</v>
      </c>
      <c r="C4755" s="763" t="s">
        <v>340</v>
      </c>
      <c r="D4755" s="760" t="s">
        <v>765</v>
      </c>
      <c r="E4755" s="765">
        <v>201502</v>
      </c>
      <c r="F4755" s="766">
        <v>55805.01</v>
      </c>
      <c r="G4755" s="759">
        <v>3</v>
      </c>
      <c r="H4755" s="761">
        <v>1.1999999999999999E-3</v>
      </c>
      <c r="I4755" s="758">
        <v>200.89803599999999</v>
      </c>
      <c r="J4755" s="758">
        <v>803.59214399999996</v>
      </c>
      <c r="Q4755" s="101">
        <f>IF(E4755&lt;=$Q$1,$S$5,#REF!)</f>
        <v>2015</v>
      </c>
    </row>
    <row r="4756" spans="1:17">
      <c r="A4756" s="764" t="s">
        <v>326</v>
      </c>
      <c r="B4756" s="762" t="s">
        <v>764</v>
      </c>
      <c r="C4756" s="763" t="s">
        <v>340</v>
      </c>
      <c r="D4756" s="760" t="s">
        <v>765</v>
      </c>
      <c r="E4756" s="765">
        <v>201502</v>
      </c>
      <c r="F4756" s="766">
        <v>2038.58</v>
      </c>
      <c r="G4756" s="759">
        <v>3</v>
      </c>
      <c r="H4756" s="761">
        <v>1.1999999999999999E-3</v>
      </c>
      <c r="I4756" s="758">
        <v>7.338887999999999</v>
      </c>
      <c r="J4756" s="758">
        <v>29.355551999999996</v>
      </c>
      <c r="Q4756" s="101">
        <f>IF(E4756&lt;=$Q$1,$S$5,#REF!)</f>
        <v>2015</v>
      </c>
    </row>
    <row r="4757" spans="1:17">
      <c r="A4757" s="764" t="s">
        <v>326</v>
      </c>
      <c r="B4757" s="762" t="s">
        <v>758</v>
      </c>
      <c r="C4757" s="763" t="s">
        <v>340</v>
      </c>
      <c r="D4757" s="760" t="s">
        <v>759</v>
      </c>
      <c r="E4757" s="765">
        <v>201502</v>
      </c>
      <c r="F4757" s="766">
        <v>79733.990000000005</v>
      </c>
      <c r="G4757" s="759">
        <v>3</v>
      </c>
      <c r="H4757" s="761">
        <v>1.1999999999999999E-3</v>
      </c>
      <c r="I4757" s="758">
        <v>287.04236400000002</v>
      </c>
      <c r="J4757" s="758">
        <v>1148.1694559999999</v>
      </c>
      <c r="Q4757" s="101">
        <f>IF(E4757&lt;=$Q$1,$S$5,#REF!)</f>
        <v>2015</v>
      </c>
    </row>
    <row r="4758" spans="1:17">
      <c r="A4758" s="764" t="s">
        <v>319</v>
      </c>
      <c r="B4758" s="762" t="s">
        <v>758</v>
      </c>
      <c r="C4758" s="763" t="s">
        <v>340</v>
      </c>
      <c r="D4758" s="760" t="s">
        <v>759</v>
      </c>
      <c r="E4758" s="765">
        <v>201502</v>
      </c>
      <c r="F4758" s="766">
        <v>245236.44</v>
      </c>
      <c r="G4758" s="759">
        <v>3</v>
      </c>
      <c r="H4758" s="761">
        <v>1.3083000000000001E-3</v>
      </c>
      <c r="I4758" s="758">
        <v>962.5285033560001</v>
      </c>
      <c r="J4758" s="758">
        <v>3850.1140134240004</v>
      </c>
      <c r="Q4758" s="101">
        <f>IF(E4758&lt;=$Q$1,$S$5,#REF!)</f>
        <v>2015</v>
      </c>
    </row>
    <row r="4759" spans="1:17">
      <c r="A4759" s="764" t="s">
        <v>326</v>
      </c>
      <c r="B4759" s="762" t="s">
        <v>758</v>
      </c>
      <c r="C4759" s="763" t="s">
        <v>340</v>
      </c>
      <c r="D4759" s="760" t="s">
        <v>759</v>
      </c>
      <c r="E4759" s="765">
        <v>201502</v>
      </c>
      <c r="F4759" s="766">
        <v>5143.8</v>
      </c>
      <c r="G4759" s="759">
        <v>3</v>
      </c>
      <c r="H4759" s="761">
        <v>1.1999999999999999E-3</v>
      </c>
      <c r="I4759" s="758">
        <v>18.517679999999999</v>
      </c>
      <c r="J4759" s="758">
        <v>74.070719999999994</v>
      </c>
      <c r="Q4759" s="101">
        <f>IF(E4759&lt;=$Q$1,$S$5,#REF!)</f>
        <v>2015</v>
      </c>
    </row>
    <row r="4760" spans="1:17">
      <c r="A4760" s="764" t="s">
        <v>319</v>
      </c>
      <c r="B4760" s="762" t="s">
        <v>758</v>
      </c>
      <c r="C4760" s="763" t="s">
        <v>340</v>
      </c>
      <c r="D4760" s="760" t="s">
        <v>759</v>
      </c>
      <c r="E4760" s="765">
        <v>201502</v>
      </c>
      <c r="F4760" s="766">
        <v>13328.81</v>
      </c>
      <c r="G4760" s="759">
        <v>3</v>
      </c>
      <c r="H4760" s="761">
        <v>1.3083000000000001E-3</v>
      </c>
      <c r="I4760" s="758">
        <v>52.314246369000003</v>
      </c>
      <c r="J4760" s="758">
        <v>209.25698547600001</v>
      </c>
      <c r="Q4760" s="101">
        <f>IF(E4760&lt;=$Q$1,$S$5,#REF!)</f>
        <v>2015</v>
      </c>
    </row>
    <row r="4761" spans="1:17">
      <c r="A4761" s="764" t="s">
        <v>319</v>
      </c>
      <c r="B4761" s="762" t="s">
        <v>722</v>
      </c>
      <c r="C4761" s="763" t="s">
        <v>469</v>
      </c>
      <c r="D4761" s="760" t="s">
        <v>723</v>
      </c>
      <c r="E4761" s="765">
        <v>201502</v>
      </c>
      <c r="F4761" s="766">
        <v>-576.62</v>
      </c>
      <c r="G4761" s="759">
        <v>3</v>
      </c>
      <c r="H4761" s="761">
        <v>1.3083000000000001E-3</v>
      </c>
      <c r="I4761" s="758">
        <v>-2.2631758380000004</v>
      </c>
      <c r="J4761" s="758">
        <v>-9.052703352</v>
      </c>
      <c r="Q4761" s="101">
        <f>IF(E4761&lt;=$Q$1,$S$5,#REF!)</f>
        <v>2015</v>
      </c>
    </row>
    <row r="4762" spans="1:17">
      <c r="A4762" s="764" t="s">
        <v>319</v>
      </c>
      <c r="B4762" s="762" t="s">
        <v>722</v>
      </c>
      <c r="C4762" s="763" t="s">
        <v>469</v>
      </c>
      <c r="D4762" s="760" t="s">
        <v>723</v>
      </c>
      <c r="E4762" s="765">
        <v>201502</v>
      </c>
      <c r="F4762" s="766">
        <v>-43.89</v>
      </c>
      <c r="G4762" s="759">
        <v>3</v>
      </c>
      <c r="H4762" s="761">
        <v>1.3083000000000001E-3</v>
      </c>
      <c r="I4762" s="758">
        <v>-0.17226386100000005</v>
      </c>
      <c r="J4762" s="758">
        <v>-0.68905544400000007</v>
      </c>
      <c r="Q4762" s="101">
        <f>IF(E4762&lt;=$Q$1,$S$5,#REF!)</f>
        <v>2015</v>
      </c>
    </row>
    <row r="4763" spans="1:17">
      <c r="A4763" s="764" t="s">
        <v>319</v>
      </c>
      <c r="B4763" s="762" t="s">
        <v>766</v>
      </c>
      <c r="C4763" s="763" t="s">
        <v>469</v>
      </c>
      <c r="D4763" s="760" t="s">
        <v>767</v>
      </c>
      <c r="E4763" s="765">
        <v>201502</v>
      </c>
      <c r="F4763" s="766">
        <v>37209.47</v>
      </c>
      <c r="G4763" s="759">
        <v>3</v>
      </c>
      <c r="H4763" s="761">
        <v>1.3083000000000001E-3</v>
      </c>
      <c r="I4763" s="758">
        <v>146.04344880300002</v>
      </c>
      <c r="J4763" s="758">
        <v>584.17379521199996</v>
      </c>
      <c r="Q4763" s="101">
        <f>IF(E4763&lt;=$Q$1,$S$5,#REF!)</f>
        <v>2015</v>
      </c>
    </row>
    <row r="4764" spans="1:17">
      <c r="A4764" s="764" t="s">
        <v>319</v>
      </c>
      <c r="B4764" s="762" t="s">
        <v>766</v>
      </c>
      <c r="C4764" s="763" t="s">
        <v>469</v>
      </c>
      <c r="D4764" s="760" t="s">
        <v>767</v>
      </c>
      <c r="E4764" s="765">
        <v>201502</v>
      </c>
      <c r="F4764" s="766">
        <v>3666.59</v>
      </c>
      <c r="G4764" s="759">
        <v>3</v>
      </c>
      <c r="H4764" s="761">
        <v>1.3083000000000001E-3</v>
      </c>
      <c r="I4764" s="758">
        <v>14.390999091000001</v>
      </c>
      <c r="J4764" s="758">
        <v>57.563996364000005</v>
      </c>
      <c r="Q4764" s="101">
        <f>IF(E4764&lt;=$Q$1,$S$5,#REF!)</f>
        <v>2015</v>
      </c>
    </row>
    <row r="4765" spans="1:17">
      <c r="A4765" s="764" t="s">
        <v>319</v>
      </c>
      <c r="B4765" s="762" t="s">
        <v>760</v>
      </c>
      <c r="C4765" s="763" t="s">
        <v>469</v>
      </c>
      <c r="D4765" s="760" t="s">
        <v>761</v>
      </c>
      <c r="E4765" s="765">
        <v>201502</v>
      </c>
      <c r="F4765" s="766">
        <v>77225.289999999994</v>
      </c>
      <c r="G4765" s="759">
        <v>3</v>
      </c>
      <c r="H4765" s="761">
        <v>1.3083000000000001E-3</v>
      </c>
      <c r="I4765" s="758">
        <v>303.10154072099999</v>
      </c>
      <c r="J4765" s="758">
        <v>1212.406162884</v>
      </c>
      <c r="Q4765" s="101">
        <f>IF(E4765&lt;=$Q$1,$S$5,#REF!)</f>
        <v>2015</v>
      </c>
    </row>
    <row r="4766" spans="1:17">
      <c r="A4766" s="764" t="s">
        <v>319</v>
      </c>
      <c r="B4766" s="762" t="s">
        <v>760</v>
      </c>
      <c r="C4766" s="763" t="s">
        <v>469</v>
      </c>
      <c r="D4766" s="760" t="s">
        <v>761</v>
      </c>
      <c r="E4766" s="765">
        <v>201502</v>
      </c>
      <c r="F4766" s="766">
        <v>1565.32</v>
      </c>
      <c r="G4766" s="759">
        <v>3</v>
      </c>
      <c r="H4766" s="761">
        <v>1.3083000000000001E-3</v>
      </c>
      <c r="I4766" s="758">
        <v>6.1437244680000003</v>
      </c>
      <c r="J4766" s="758">
        <v>24.574897872000001</v>
      </c>
      <c r="Q4766" s="101">
        <f>IF(E4766&lt;=$Q$1,$S$5,#REF!)</f>
        <v>2015</v>
      </c>
    </row>
    <row r="4767" spans="1:17">
      <c r="A4767" s="764" t="s">
        <v>326</v>
      </c>
      <c r="B4767" s="762" t="s">
        <v>727</v>
      </c>
      <c r="C4767" s="763" t="s">
        <v>340</v>
      </c>
      <c r="D4767" s="760" t="s">
        <v>728</v>
      </c>
      <c r="E4767" s="765">
        <v>201502</v>
      </c>
      <c r="F4767" s="766">
        <v>-7963.84</v>
      </c>
      <c r="G4767" s="759">
        <v>3</v>
      </c>
      <c r="H4767" s="761">
        <v>1.1999999999999999E-3</v>
      </c>
      <c r="I4767" s="758">
        <v>-28.669823999999998</v>
      </c>
      <c r="J4767" s="758">
        <v>-114.67929599999999</v>
      </c>
      <c r="Q4767" s="101">
        <f>IF(E4767&lt;=$Q$1,$S$5,#REF!)</f>
        <v>2015</v>
      </c>
    </row>
    <row r="4768" spans="1:17">
      <c r="A4768" s="764" t="s">
        <v>319</v>
      </c>
      <c r="B4768" s="762" t="s">
        <v>727</v>
      </c>
      <c r="C4768" s="763" t="s">
        <v>340</v>
      </c>
      <c r="D4768" s="760" t="s">
        <v>728</v>
      </c>
      <c r="E4768" s="765">
        <v>201502</v>
      </c>
      <c r="F4768" s="766">
        <v>-314.58999999999997</v>
      </c>
      <c r="G4768" s="759">
        <v>3</v>
      </c>
      <c r="H4768" s="761">
        <v>1.3083000000000001E-3</v>
      </c>
      <c r="I4768" s="758">
        <v>-1.2347342910000001</v>
      </c>
      <c r="J4768" s="758">
        <v>-4.9389371639999995</v>
      </c>
      <c r="Q4768" s="101">
        <f>IF(E4768&lt;=$Q$1,$S$5,#REF!)</f>
        <v>2015</v>
      </c>
    </row>
    <row r="4769" spans="1:17">
      <c r="A4769" s="764" t="s">
        <v>326</v>
      </c>
      <c r="B4769" s="762" t="s">
        <v>724</v>
      </c>
      <c r="C4769" s="763" t="s">
        <v>340</v>
      </c>
      <c r="D4769" s="760" t="s">
        <v>725</v>
      </c>
      <c r="E4769" s="765">
        <v>201502</v>
      </c>
      <c r="F4769" s="766">
        <v>-2573.7199999999998</v>
      </c>
      <c r="G4769" s="759">
        <v>3</v>
      </c>
      <c r="H4769" s="761">
        <v>1.1999999999999999E-3</v>
      </c>
      <c r="I4769" s="758">
        <v>-9.2653919999999985</v>
      </c>
      <c r="J4769" s="758">
        <v>-37.061567999999994</v>
      </c>
      <c r="Q4769" s="101">
        <f>IF(E4769&lt;=$Q$1,$S$5,#REF!)</f>
        <v>2015</v>
      </c>
    </row>
    <row r="4770" spans="1:17">
      <c r="A4770" s="764" t="s">
        <v>319</v>
      </c>
      <c r="B4770" s="762" t="s">
        <v>581</v>
      </c>
      <c r="C4770" s="763" t="s">
        <v>340</v>
      </c>
      <c r="D4770" s="760" t="s">
        <v>726</v>
      </c>
      <c r="E4770" s="765">
        <v>201502</v>
      </c>
      <c r="F4770" s="766">
        <v>-2.93</v>
      </c>
      <c r="G4770" s="759">
        <v>3</v>
      </c>
      <c r="H4770" s="761">
        <v>1.3083000000000001E-3</v>
      </c>
      <c r="I4770" s="758">
        <v>-1.1499957000000002E-2</v>
      </c>
      <c r="J4770" s="758">
        <v>-4.5999828000000006E-2</v>
      </c>
      <c r="Q4770" s="101">
        <f>IF(E4770&lt;=$Q$1,$S$5,#REF!)</f>
        <v>2015</v>
      </c>
    </row>
    <row r="4771" spans="1:17">
      <c r="A4771" s="764" t="s">
        <v>319</v>
      </c>
      <c r="B4771" s="762" t="s">
        <v>768</v>
      </c>
      <c r="C4771" s="763" t="s">
        <v>469</v>
      </c>
      <c r="D4771" s="760" t="s">
        <v>769</v>
      </c>
      <c r="E4771" s="765">
        <v>201502</v>
      </c>
      <c r="F4771" s="766">
        <v>28086.09</v>
      </c>
      <c r="G4771" s="759">
        <v>3</v>
      </c>
      <c r="H4771" s="761">
        <v>1.3083000000000001E-3</v>
      </c>
      <c r="I4771" s="758">
        <v>110.23509464100002</v>
      </c>
      <c r="J4771" s="758">
        <v>440.94037856400007</v>
      </c>
      <c r="Q4771" s="101">
        <f>IF(E4771&lt;=$Q$1,$S$5,#REF!)</f>
        <v>2015</v>
      </c>
    </row>
    <row r="4772" spans="1:17">
      <c r="A4772" s="764" t="s">
        <v>319</v>
      </c>
      <c r="B4772" s="762" t="s">
        <v>768</v>
      </c>
      <c r="C4772" s="763" t="s">
        <v>469</v>
      </c>
      <c r="D4772" s="760" t="s">
        <v>769</v>
      </c>
      <c r="E4772" s="765">
        <v>201502</v>
      </c>
      <c r="F4772" s="766">
        <v>1859.62</v>
      </c>
      <c r="G4772" s="759">
        <v>3</v>
      </c>
      <c r="H4772" s="761">
        <v>1.3083000000000001E-3</v>
      </c>
      <c r="I4772" s="758">
        <v>7.2988225380000005</v>
      </c>
      <c r="J4772" s="758">
        <v>29.195290152000002</v>
      </c>
      <c r="Q4772" s="101">
        <f>IF(E4772&lt;=$Q$1,$S$5,#REF!)</f>
        <v>2015</v>
      </c>
    </row>
    <row r="4773" spans="1:17">
      <c r="A4773" s="764" t="s">
        <v>319</v>
      </c>
      <c r="B4773" s="762" t="s">
        <v>762</v>
      </c>
      <c r="C4773" s="763" t="s">
        <v>340</v>
      </c>
      <c r="D4773" s="760" t="s">
        <v>763</v>
      </c>
      <c r="E4773" s="765">
        <v>201502</v>
      </c>
      <c r="F4773" s="766">
        <v>15878.2</v>
      </c>
      <c r="G4773" s="759">
        <v>3</v>
      </c>
      <c r="H4773" s="761">
        <v>1.3083000000000001E-3</v>
      </c>
      <c r="I4773" s="758">
        <v>62.320347180000013</v>
      </c>
      <c r="J4773" s="758">
        <v>249.28138872</v>
      </c>
      <c r="Q4773" s="101">
        <f>IF(E4773&lt;=$Q$1,$S$5,#REF!)</f>
        <v>2015</v>
      </c>
    </row>
    <row r="4774" spans="1:17">
      <c r="A4774" s="770" t="s">
        <v>326</v>
      </c>
      <c r="B4774" s="771" t="s">
        <v>1276</v>
      </c>
      <c r="C4774" s="772" t="s">
        <v>340</v>
      </c>
      <c r="D4774" s="773" t="s">
        <v>1270</v>
      </c>
      <c r="E4774" s="774">
        <v>201502</v>
      </c>
      <c r="F4774" s="775">
        <v>0</v>
      </c>
      <c r="G4774" s="767">
        <v>3</v>
      </c>
      <c r="H4774" s="768">
        <v>1.1999999999999999E-3</v>
      </c>
      <c r="I4774" s="769">
        <v>0</v>
      </c>
      <c r="J4774" s="769">
        <v>0</v>
      </c>
      <c r="Q4774" s="101">
        <f>IF(E4774&lt;=$Q$1,$S$5,#REF!)</f>
        <v>2015</v>
      </c>
    </row>
    <row r="4775" spans="1:17">
      <c r="A4775" s="173"/>
      <c r="B4775" s="161"/>
      <c r="C4775" s="162"/>
      <c r="D4775" s="127"/>
      <c r="E4775" s="174"/>
      <c r="F4775" s="175"/>
      <c r="G4775" s="126"/>
      <c r="H4775" s="156"/>
      <c r="I4775" s="82"/>
      <c r="J4775" s="82"/>
      <c r="Q4775" s="101">
        <f>IF(E4775&lt;=$Q$1,$S$5,#REF!)</f>
        <v>2015</v>
      </c>
    </row>
    <row r="4776" spans="1:17">
      <c r="A4776" s="173"/>
      <c r="B4776" s="161"/>
      <c r="C4776" s="162"/>
      <c r="D4776" s="127"/>
      <c r="E4776" s="174"/>
      <c r="F4776" s="175"/>
      <c r="G4776" s="126"/>
      <c r="H4776" s="156"/>
      <c r="I4776" s="157"/>
      <c r="J4776" s="158"/>
      <c r="Q4776" s="101">
        <f>IF(E4776&lt;=$Q$1,$S$5,#REF!)</f>
        <v>2015</v>
      </c>
    </row>
    <row r="4777" spans="1:17">
      <c r="A4777" s="103"/>
      <c r="B4777" s="114"/>
      <c r="C4777" s="114"/>
      <c r="D4777" s="114"/>
      <c r="E4777" s="164"/>
      <c r="F4777" s="115"/>
      <c r="G4777" s="166"/>
      <c r="H4777" s="121"/>
      <c r="I4777" s="103"/>
      <c r="J4777" s="103"/>
    </row>
    <row r="4778" spans="1:17" ht="13.5" thickBot="1">
      <c r="A4778" s="69" t="s">
        <v>114</v>
      </c>
      <c r="B4778" s="118"/>
      <c r="E4778" s="152" t="s">
        <v>107</v>
      </c>
      <c r="F4778" s="120">
        <f>SUM(F4233:F4777)</f>
        <v>4668481.8399999961</v>
      </c>
      <c r="I4778" s="120">
        <f>SUM(I4233:I4777)</f>
        <v>23187.262093500987</v>
      </c>
      <c r="J4778" s="120">
        <f>SUM(J4233:J4777)</f>
        <v>72220.677466876048</v>
      </c>
    </row>
    <row r="4779" spans="1:17" ht="13.5" thickTop="1">
      <c r="B4779" s="118"/>
    </row>
    <row r="4780" spans="1:17">
      <c r="A4780" s="69" t="s">
        <v>115</v>
      </c>
      <c r="B4780" s="118"/>
      <c r="F4780" s="105"/>
    </row>
    <row r="4781" spans="1:17">
      <c r="B4781" s="118"/>
    </row>
    <row r="4782" spans="1:17">
      <c r="A4782" s="88" t="s">
        <v>210</v>
      </c>
      <c r="B4782" s="102"/>
      <c r="C4782" s="102"/>
      <c r="F4782" s="123"/>
      <c r="I4782" s="123"/>
      <c r="J4782" s="123"/>
    </row>
    <row r="4783" spans="1:17">
      <c r="A4783" s="102"/>
      <c r="B4783" s="102"/>
      <c r="C4783" s="102"/>
      <c r="F4783" s="123"/>
      <c r="I4783" s="123"/>
      <c r="J4783" s="123"/>
    </row>
    <row r="4784" spans="1:17">
      <c r="A4784" s="81" t="s">
        <v>86</v>
      </c>
      <c r="B4784" s="81" t="s">
        <v>87</v>
      </c>
      <c r="C4784" s="81" t="s">
        <v>88</v>
      </c>
      <c r="D4784" s="81"/>
      <c r="E4784" s="146" t="s">
        <v>89</v>
      </c>
      <c r="F4784" s="90" t="s">
        <v>90</v>
      </c>
      <c r="G4784" s="147"/>
      <c r="H4784" s="81" t="s">
        <v>91</v>
      </c>
      <c r="I4784" s="90" t="s">
        <v>92</v>
      </c>
      <c r="J4784" s="90" t="s">
        <v>93</v>
      </c>
    </row>
    <row r="4785" spans="1:10">
      <c r="A4785" s="86" t="s">
        <v>94</v>
      </c>
      <c r="B4785" s="96" t="s">
        <v>95</v>
      </c>
      <c r="C4785" s="96" t="s">
        <v>96</v>
      </c>
      <c r="D4785" s="96" t="s">
        <v>97</v>
      </c>
      <c r="E4785" s="150" t="s">
        <v>98</v>
      </c>
      <c r="F4785" s="98" t="s">
        <v>99</v>
      </c>
      <c r="G4785" s="151" t="s">
        <v>100</v>
      </c>
      <c r="H4785" s="96" t="s">
        <v>101</v>
      </c>
      <c r="I4785" s="98" t="s">
        <v>93</v>
      </c>
      <c r="J4785" s="98" t="s">
        <v>102</v>
      </c>
    </row>
    <row r="4786" spans="1:10">
      <c r="A4786" s="108"/>
      <c r="B4786" s="108"/>
      <c r="C4786" s="108"/>
      <c r="D4786" s="108"/>
      <c r="E4786" s="159"/>
      <c r="F4786" s="82"/>
      <c r="G4786" s="170"/>
      <c r="H4786" s="126"/>
      <c r="I4786" s="82"/>
      <c r="J4786" s="82"/>
    </row>
    <row r="4787" spans="1:10">
      <c r="A4787" s="108"/>
      <c r="B4787" s="108"/>
      <c r="C4787" s="108"/>
      <c r="D4787" s="108"/>
      <c r="E4787" s="159"/>
      <c r="F4787" s="82"/>
      <c r="G4787" s="170"/>
      <c r="H4787" s="126"/>
      <c r="I4787" s="82"/>
      <c r="J4787" s="82"/>
    </row>
    <row r="4788" spans="1:10">
      <c r="A4788" s="114"/>
      <c r="B4788" s="114"/>
      <c r="C4788" s="114"/>
      <c r="D4788" s="114"/>
      <c r="E4788" s="164"/>
      <c r="F4788" s="123"/>
      <c r="G4788" s="166"/>
      <c r="H4788" s="121"/>
      <c r="I4788" s="129"/>
      <c r="J4788" s="129"/>
    </row>
    <row r="4789" spans="1:10" ht="13.5" thickBot="1">
      <c r="A4789" s="102"/>
      <c r="B4789" s="102"/>
      <c r="C4789" s="102"/>
      <c r="E4789" s="73" t="s">
        <v>107</v>
      </c>
      <c r="F4789" s="130">
        <f>SUM(F4786:F4787)</f>
        <v>0</v>
      </c>
      <c r="I4789" s="130">
        <f>SUM(I4786:I4787)</f>
        <v>0</v>
      </c>
      <c r="J4789" s="130">
        <f>SUM(J4786:J4787)</f>
        <v>0</v>
      </c>
    </row>
    <row r="4790" spans="1:10" ht="13.5" thickTop="1">
      <c r="A4790" s="114"/>
      <c r="B4790" s="114"/>
      <c r="C4790" s="114"/>
      <c r="D4790" s="114"/>
      <c r="E4790" s="164"/>
      <c r="F4790" s="103"/>
      <c r="G4790" s="166"/>
      <c r="H4790" s="121"/>
      <c r="I4790" s="103"/>
      <c r="J4790" s="103"/>
    </row>
    <row r="4791" spans="1:10" ht="13.5" thickBot="1">
      <c r="A4791" s="95" t="s">
        <v>117</v>
      </c>
      <c r="B4791" s="102"/>
      <c r="C4791" s="102"/>
      <c r="E4791" s="73" t="s">
        <v>107</v>
      </c>
      <c r="F4791" s="130">
        <f>+F4789</f>
        <v>0</v>
      </c>
      <c r="I4791" s="130">
        <f>+I4789</f>
        <v>0</v>
      </c>
      <c r="J4791" s="130">
        <f>+J4789</f>
        <v>0</v>
      </c>
    </row>
    <row r="4792" spans="1:10" ht="13.5" thickTop="1">
      <c r="A4792" s="102"/>
      <c r="B4792" s="102"/>
      <c r="C4792" s="102"/>
      <c r="F4792" s="123"/>
      <c r="I4792" s="123"/>
      <c r="J4792" s="123"/>
    </row>
    <row r="4793" spans="1:10" ht="13.5" thickBot="1">
      <c r="A4793" s="69" t="s">
        <v>118</v>
      </c>
      <c r="B4793" s="118"/>
      <c r="F4793" s="120">
        <f>+F4791+F4778+F4227+F4115+F2849</f>
        <v>86081072.48999995</v>
      </c>
      <c r="I4793" s="120">
        <f>+I4791+I4778+I4227+I4115+I2849</f>
        <v>701218.35844094062</v>
      </c>
      <c r="J4793" s="120">
        <f>+J4791+J4778+J4227+J4115+J2849</f>
        <v>2069265.549018417</v>
      </c>
    </row>
    <row r="4794" spans="1:10" ht="13.5" thickTop="1">
      <c r="B4794" s="118"/>
      <c r="F4794" s="105"/>
    </row>
    <row r="4795" spans="1:10">
      <c r="A4795" s="69"/>
      <c r="B4795" s="118"/>
      <c r="F4795" s="105">
        <f>+Additions!F2170</f>
        <v>39918317.450000018</v>
      </c>
      <c r="G4795" s="460" t="s">
        <v>1266</v>
      </c>
    </row>
    <row r="4796" spans="1:10">
      <c r="B4796" s="118"/>
      <c r="F4796" s="617">
        <v>43363473.679999962</v>
      </c>
      <c r="G4796" s="460" t="s">
        <v>1267</v>
      </c>
    </row>
    <row r="4797" spans="1:10" ht="13.5" thickBot="1">
      <c r="B4797" s="118"/>
      <c r="F4797" s="776">
        <v>41408404.399999991</v>
      </c>
      <c r="G4797" s="460" t="s">
        <v>1277</v>
      </c>
    </row>
    <row r="4798" spans="1:10" ht="13.5" thickTop="1">
      <c r="B4798" s="118"/>
      <c r="F4798" s="617">
        <f>+F4795+F4796+F4797</f>
        <v>124690195.52999997</v>
      </c>
    </row>
    <row r="4799" spans="1:10">
      <c r="B4799" s="118"/>
    </row>
    <row r="4800" spans="1:10">
      <c r="B4800" s="118"/>
    </row>
    <row r="4801" spans="2:2">
      <c r="B4801" s="118"/>
    </row>
    <row r="4802" spans="2:2">
      <c r="B4802" s="118"/>
    </row>
    <row r="4803" spans="2:2">
      <c r="B4803" s="118"/>
    </row>
    <row r="4804" spans="2:2">
      <c r="B4804" s="118"/>
    </row>
    <row r="4805" spans="2:2">
      <c r="B4805" s="118"/>
    </row>
    <row r="4806" spans="2:2">
      <c r="B4806" s="118"/>
    </row>
    <row r="4807" spans="2:2">
      <c r="B4807" s="118"/>
    </row>
    <row r="4808" spans="2:2">
      <c r="B4808" s="118"/>
    </row>
    <row r="4809" spans="2:2">
      <c r="B4809" s="118"/>
    </row>
    <row r="4810" spans="2:2">
      <c r="B4810" s="118"/>
    </row>
    <row r="4811" spans="2:2">
      <c r="B4811" s="118"/>
    </row>
    <row r="4812" spans="2:2">
      <c r="B4812" s="118"/>
    </row>
    <row r="4813" spans="2:2">
      <c r="B4813" s="118"/>
    </row>
    <row r="4814" spans="2:2">
      <c r="B4814" s="118"/>
    </row>
    <row r="4815" spans="2:2">
      <c r="B4815" s="118"/>
    </row>
    <row r="4816" spans="2:2">
      <c r="B4816" s="118"/>
    </row>
    <row r="4817" spans="2:2">
      <c r="B4817" s="118"/>
    </row>
    <row r="4818" spans="2:2">
      <c r="B4818" s="118"/>
    </row>
    <row r="4819" spans="2:2">
      <c r="B4819" s="118"/>
    </row>
    <row r="4820" spans="2:2">
      <c r="B4820" s="118"/>
    </row>
    <row r="4821" spans="2:2">
      <c r="B4821" s="118"/>
    </row>
    <row r="4822" spans="2:2">
      <c r="B4822" s="118"/>
    </row>
    <row r="4823" spans="2:2">
      <c r="B4823" s="118"/>
    </row>
    <row r="4824" spans="2:2">
      <c r="B4824" s="118"/>
    </row>
    <row r="4825" spans="2:2">
      <c r="B4825" s="118"/>
    </row>
    <row r="4826" spans="2:2">
      <c r="B4826" s="118"/>
    </row>
    <row r="4827" spans="2:2">
      <c r="B4827" s="118"/>
    </row>
    <row r="4828" spans="2:2">
      <c r="B4828" s="118"/>
    </row>
    <row r="4829" spans="2:2">
      <c r="B4829" s="118"/>
    </row>
    <row r="4830" spans="2:2">
      <c r="B4830" s="118"/>
    </row>
    <row r="4831" spans="2:2">
      <c r="B4831" s="118"/>
    </row>
    <row r="4832" spans="2:2">
      <c r="B4832" s="118"/>
    </row>
    <row r="4833" spans="2:2">
      <c r="B4833" s="118"/>
    </row>
    <row r="4834" spans="2:2">
      <c r="B4834" s="118"/>
    </row>
    <row r="4835" spans="2:2">
      <c r="B4835" s="118"/>
    </row>
    <row r="4836" spans="2:2">
      <c r="B4836" s="118"/>
    </row>
    <row r="4837" spans="2:2">
      <c r="B4837" s="118"/>
    </row>
    <row r="4838" spans="2:2">
      <c r="B4838" s="102"/>
    </row>
    <row r="4839" spans="2:2">
      <c r="B4839" s="102"/>
    </row>
    <row r="4840" spans="2:2">
      <c r="B4840" s="102"/>
    </row>
    <row r="4841" spans="2:2">
      <c r="B4841" s="102"/>
    </row>
    <row r="4842" spans="2:2">
      <c r="B4842" s="102"/>
    </row>
    <row r="4843" spans="2:2">
      <c r="B4843" s="102"/>
    </row>
    <row r="4844" spans="2:2">
      <c r="B4844" s="102"/>
    </row>
    <row r="4845" spans="2:2">
      <c r="B4845" s="102"/>
    </row>
    <row r="4846" spans="2:2">
      <c r="B4846" s="102"/>
    </row>
    <row r="4847" spans="2:2">
      <c r="B4847" s="102"/>
    </row>
    <row r="4848" spans="2:2">
      <c r="B4848" s="102"/>
    </row>
    <row r="4849" spans="2:2">
      <c r="B4849" s="102"/>
    </row>
    <row r="4850" spans="2:2">
      <c r="B4850" s="102"/>
    </row>
    <row r="4851" spans="2:2">
      <c r="B4851" s="102"/>
    </row>
    <row r="4852" spans="2:2">
      <c r="B4852" s="102"/>
    </row>
    <row r="4853" spans="2:2">
      <c r="B4853" s="102"/>
    </row>
    <row r="4854" spans="2:2">
      <c r="B4854" s="102"/>
    </row>
    <row r="4855" spans="2:2">
      <c r="B4855" s="102"/>
    </row>
    <row r="4856" spans="2:2">
      <c r="B4856" s="102"/>
    </row>
    <row r="4857" spans="2:2">
      <c r="B4857" s="102"/>
    </row>
    <row r="4858" spans="2:2">
      <c r="B4858" s="102"/>
    </row>
    <row r="4859" spans="2:2">
      <c r="B4859" s="102"/>
    </row>
    <row r="4860" spans="2:2">
      <c r="B4860" s="102"/>
    </row>
    <row r="4861" spans="2:2">
      <c r="B4861" s="102"/>
    </row>
    <row r="4862" spans="2:2">
      <c r="B4862" s="102"/>
    </row>
    <row r="4863" spans="2:2">
      <c r="B4863" s="102"/>
    </row>
    <row r="4864" spans="2:2">
      <c r="B4864" s="102"/>
    </row>
    <row r="4865" spans="2:2">
      <c r="B4865" s="102"/>
    </row>
    <row r="4866" spans="2:2">
      <c r="B4866" s="102"/>
    </row>
    <row r="4867" spans="2:2">
      <c r="B4867" s="102"/>
    </row>
    <row r="4868" spans="2:2">
      <c r="B4868" s="102"/>
    </row>
    <row r="4869" spans="2:2">
      <c r="B4869" s="102"/>
    </row>
    <row r="4870" spans="2:2">
      <c r="B4870" s="102"/>
    </row>
    <row r="4871" spans="2:2">
      <c r="B4871" s="102"/>
    </row>
    <row r="4872" spans="2:2">
      <c r="B4872" s="102"/>
    </row>
    <row r="4873" spans="2:2">
      <c r="B4873" s="102"/>
    </row>
    <row r="4874" spans="2:2">
      <c r="B4874" s="102"/>
    </row>
    <row r="4875" spans="2:2">
      <c r="B4875" s="102"/>
    </row>
    <row r="4876" spans="2:2">
      <c r="B4876" s="102"/>
    </row>
    <row r="4877" spans="2:2">
      <c r="B4877" s="102"/>
    </row>
    <row r="4878" spans="2:2">
      <c r="B4878" s="102"/>
    </row>
    <row r="4879" spans="2:2">
      <c r="B4879" s="102"/>
    </row>
    <row r="4880" spans="2:2">
      <c r="B4880" s="102"/>
    </row>
    <row r="4881" spans="2:2">
      <c r="B4881" s="102"/>
    </row>
    <row r="4882" spans="2:2">
      <c r="B4882" s="102"/>
    </row>
    <row r="4883" spans="2:2">
      <c r="B4883" s="102"/>
    </row>
    <row r="4884" spans="2:2">
      <c r="B4884" s="102"/>
    </row>
    <row r="4885" spans="2:2">
      <c r="B4885" s="102"/>
    </row>
    <row r="4886" spans="2:2">
      <c r="B4886" s="102"/>
    </row>
    <row r="4887" spans="2:2">
      <c r="B4887" s="102"/>
    </row>
    <row r="4888" spans="2:2">
      <c r="B4888" s="102"/>
    </row>
    <row r="4889" spans="2:2">
      <c r="B4889" s="102"/>
    </row>
    <row r="4890" spans="2:2">
      <c r="B4890" s="102"/>
    </row>
    <row r="4891" spans="2:2">
      <c r="B4891" s="102"/>
    </row>
    <row r="4892" spans="2:2">
      <c r="B4892" s="102"/>
    </row>
    <row r="4893" spans="2:2">
      <c r="B4893" s="102"/>
    </row>
    <row r="4894" spans="2:2">
      <c r="B4894" s="102"/>
    </row>
    <row r="4895" spans="2:2">
      <c r="B4895" s="102"/>
    </row>
    <row r="4896" spans="2:2">
      <c r="B4896" s="102"/>
    </row>
    <row r="4897" spans="2:2">
      <c r="B4897" s="102"/>
    </row>
    <row r="4898" spans="2:2">
      <c r="B4898" s="102"/>
    </row>
    <row r="4899" spans="2:2">
      <c r="B4899" s="102"/>
    </row>
    <row r="4900" spans="2:2">
      <c r="B4900" s="102"/>
    </row>
    <row r="4901" spans="2:2">
      <c r="B4901" s="102"/>
    </row>
    <row r="4902" spans="2:2">
      <c r="B4902" s="102"/>
    </row>
    <row r="4903" spans="2:2">
      <c r="B4903" s="102"/>
    </row>
    <row r="4904" spans="2:2">
      <c r="B4904" s="102"/>
    </row>
    <row r="4905" spans="2:2">
      <c r="B4905" s="102"/>
    </row>
    <row r="4906" spans="2:2">
      <c r="B4906" s="102"/>
    </row>
    <row r="4907" spans="2:2">
      <c r="B4907" s="102"/>
    </row>
    <row r="4908" spans="2:2">
      <c r="B4908" s="102"/>
    </row>
    <row r="4909" spans="2:2">
      <c r="B4909" s="102"/>
    </row>
    <row r="4910" spans="2:2">
      <c r="B4910" s="102"/>
    </row>
    <row r="4911" spans="2:2">
      <c r="B4911" s="102"/>
    </row>
    <row r="4912" spans="2:2">
      <c r="B4912" s="102"/>
    </row>
    <row r="4913" spans="2:2">
      <c r="B4913" s="102"/>
    </row>
    <row r="4914" spans="2:2">
      <c r="B4914" s="102"/>
    </row>
    <row r="4915" spans="2:2">
      <c r="B4915" s="102"/>
    </row>
    <row r="4916" spans="2:2">
      <c r="B4916" s="102"/>
    </row>
    <row r="4917" spans="2:2">
      <c r="B4917" s="102"/>
    </row>
    <row r="4918" spans="2:2">
      <c r="B4918" s="102"/>
    </row>
    <row r="4919" spans="2:2">
      <c r="B4919" s="102"/>
    </row>
    <row r="4920" spans="2:2">
      <c r="B4920" s="102"/>
    </row>
    <row r="4921" spans="2:2">
      <c r="B4921" s="102"/>
    </row>
    <row r="4922" spans="2:2">
      <c r="B4922" s="102"/>
    </row>
    <row r="4923" spans="2:2">
      <c r="B4923" s="102"/>
    </row>
    <row r="4924" spans="2:2">
      <c r="B4924" s="102"/>
    </row>
    <row r="4925" spans="2:2">
      <c r="B4925" s="102"/>
    </row>
    <row r="4926" spans="2:2">
      <c r="B4926" s="102"/>
    </row>
    <row r="4927" spans="2:2">
      <c r="B4927" s="102"/>
    </row>
    <row r="4928" spans="2:2">
      <c r="B4928" s="102"/>
    </row>
    <row r="4929" spans="2:2">
      <c r="B4929" s="102"/>
    </row>
    <row r="4930" spans="2:2">
      <c r="B4930" s="102"/>
    </row>
    <row r="4931" spans="2:2">
      <c r="B4931" s="102"/>
    </row>
    <row r="4932" spans="2:2">
      <c r="B4932" s="102"/>
    </row>
    <row r="4933" spans="2:2">
      <c r="B4933" s="102"/>
    </row>
    <row r="4934" spans="2:2">
      <c r="B4934" s="102"/>
    </row>
    <row r="4935" spans="2:2">
      <c r="B4935" s="102"/>
    </row>
    <row r="4936" spans="2:2">
      <c r="B4936" s="102"/>
    </row>
    <row r="4937" spans="2:2">
      <c r="B4937" s="102"/>
    </row>
    <row r="4938" spans="2:2">
      <c r="B4938" s="102"/>
    </row>
    <row r="4939" spans="2:2">
      <c r="B4939" s="102"/>
    </row>
    <row r="4940" spans="2:2">
      <c r="B4940" s="102"/>
    </row>
    <row r="4941" spans="2:2">
      <c r="B4941" s="102"/>
    </row>
    <row r="4942" spans="2:2">
      <c r="B4942" s="102"/>
    </row>
    <row r="4943" spans="2:2">
      <c r="B4943" s="102"/>
    </row>
    <row r="4944" spans="2:2">
      <c r="B4944" s="102"/>
    </row>
    <row r="4945" spans="2:2">
      <c r="B4945" s="102"/>
    </row>
    <row r="4946" spans="2:2">
      <c r="B4946" s="102"/>
    </row>
    <row r="4947" spans="2:2">
      <c r="B4947" s="102"/>
    </row>
    <row r="4948" spans="2:2">
      <c r="B4948" s="102"/>
    </row>
    <row r="4949" spans="2:2">
      <c r="B4949" s="102"/>
    </row>
    <row r="4950" spans="2:2">
      <c r="B4950" s="102"/>
    </row>
    <row r="4951" spans="2:2">
      <c r="B4951" s="102"/>
    </row>
    <row r="4952" spans="2:2">
      <c r="B4952" s="102"/>
    </row>
    <row r="4953" spans="2:2">
      <c r="B4953" s="102"/>
    </row>
    <row r="4954" spans="2:2">
      <c r="B4954" s="102"/>
    </row>
    <row r="4955" spans="2:2">
      <c r="B4955" s="102"/>
    </row>
    <row r="4956" spans="2:2">
      <c r="B4956" s="102"/>
    </row>
    <row r="4957" spans="2:2">
      <c r="B4957" s="102"/>
    </row>
    <row r="4958" spans="2:2">
      <c r="B4958" s="102"/>
    </row>
    <row r="4959" spans="2:2">
      <c r="B4959" s="102"/>
    </row>
    <row r="4960" spans="2:2">
      <c r="B4960" s="102"/>
    </row>
    <row r="4961" spans="2:2">
      <c r="B4961" s="102"/>
    </row>
    <row r="4962" spans="2:2">
      <c r="B4962" s="102"/>
    </row>
    <row r="4963" spans="2:2">
      <c r="B4963" s="102"/>
    </row>
    <row r="4964" spans="2:2">
      <c r="B4964" s="102"/>
    </row>
    <row r="4965" spans="2:2">
      <c r="B4965" s="102"/>
    </row>
    <row r="4966" spans="2:2">
      <c r="B4966" s="102"/>
    </row>
    <row r="4967" spans="2:2">
      <c r="B4967" s="102"/>
    </row>
    <row r="4968" spans="2:2">
      <c r="B4968" s="102"/>
    </row>
    <row r="4969" spans="2:2">
      <c r="B4969" s="102"/>
    </row>
    <row r="4970" spans="2:2">
      <c r="B4970" s="102"/>
    </row>
    <row r="4971" spans="2:2">
      <c r="B4971" s="102"/>
    </row>
    <row r="4972" spans="2:2">
      <c r="B4972" s="102"/>
    </row>
    <row r="4973" spans="2:2">
      <c r="B4973" s="102"/>
    </row>
    <row r="4974" spans="2:2">
      <c r="B4974" s="102"/>
    </row>
    <row r="4975" spans="2:2">
      <c r="B4975" s="102"/>
    </row>
    <row r="4976" spans="2:2">
      <c r="B4976" s="102"/>
    </row>
    <row r="4977" spans="2:2">
      <c r="B4977" s="102"/>
    </row>
    <row r="4978" spans="2:2">
      <c r="B4978" s="102"/>
    </row>
    <row r="4979" spans="2:2">
      <c r="B4979" s="102"/>
    </row>
    <row r="4980" spans="2:2">
      <c r="B4980" s="102"/>
    </row>
    <row r="4981" spans="2:2">
      <c r="B4981" s="102"/>
    </row>
    <row r="4982" spans="2:2">
      <c r="B4982" s="102"/>
    </row>
    <row r="4983" spans="2:2">
      <c r="B4983" s="102"/>
    </row>
    <row r="4984" spans="2:2">
      <c r="B4984" s="102"/>
    </row>
    <row r="4985" spans="2:2">
      <c r="B4985" s="102"/>
    </row>
    <row r="4986" spans="2:2">
      <c r="B4986" s="102"/>
    </row>
    <row r="4987" spans="2:2">
      <c r="B4987" s="102"/>
    </row>
    <row r="4988" spans="2:2">
      <c r="B4988" s="102"/>
    </row>
    <row r="4989" spans="2:2">
      <c r="B4989" s="102"/>
    </row>
    <row r="4990" spans="2:2">
      <c r="B4990" s="102"/>
    </row>
    <row r="4991" spans="2:2">
      <c r="B4991" s="102"/>
    </row>
    <row r="4992" spans="2:2">
      <c r="B4992" s="102"/>
    </row>
    <row r="4993" spans="2:2">
      <c r="B4993" s="102"/>
    </row>
    <row r="4994" spans="2:2">
      <c r="B4994" s="102"/>
    </row>
    <row r="4995" spans="2:2">
      <c r="B4995" s="102"/>
    </row>
    <row r="4996" spans="2:2">
      <c r="B4996" s="102"/>
    </row>
    <row r="4997" spans="2:2">
      <c r="B4997" s="102"/>
    </row>
    <row r="4998" spans="2:2">
      <c r="B4998" s="102"/>
    </row>
    <row r="4999" spans="2:2">
      <c r="B4999" s="102"/>
    </row>
    <row r="5000" spans="2:2">
      <c r="B5000" s="102"/>
    </row>
    <row r="5001" spans="2:2">
      <c r="B5001" s="102"/>
    </row>
    <row r="5002" spans="2:2">
      <c r="B5002" s="102"/>
    </row>
    <row r="5003" spans="2:2">
      <c r="B5003" s="102"/>
    </row>
    <row r="5004" spans="2:2">
      <c r="B5004" s="102"/>
    </row>
    <row r="5005" spans="2:2">
      <c r="B5005" s="102"/>
    </row>
    <row r="5006" spans="2:2">
      <c r="B5006" s="102"/>
    </row>
    <row r="5007" spans="2:2">
      <c r="B5007" s="102"/>
    </row>
    <row r="5008" spans="2:2">
      <c r="B5008" s="102"/>
    </row>
    <row r="5009" spans="2:2">
      <c r="B5009" s="102"/>
    </row>
    <row r="5010" spans="2:2">
      <c r="B5010" s="102"/>
    </row>
    <row r="5011" spans="2:2">
      <c r="B5011" s="102"/>
    </row>
    <row r="5012" spans="2:2">
      <c r="B5012" s="102"/>
    </row>
    <row r="5013" spans="2:2">
      <c r="B5013" s="102"/>
    </row>
    <row r="5014" spans="2:2">
      <c r="B5014" s="102"/>
    </row>
    <row r="5015" spans="2:2">
      <c r="B5015" s="102"/>
    </row>
    <row r="5016" spans="2:2">
      <c r="B5016" s="102"/>
    </row>
    <row r="5017" spans="2:2">
      <c r="B5017" s="102"/>
    </row>
    <row r="5018" spans="2:2">
      <c r="B5018" s="102"/>
    </row>
    <row r="5019" spans="2:2">
      <c r="B5019" s="102"/>
    </row>
    <row r="5020" spans="2:2">
      <c r="B5020" s="102"/>
    </row>
    <row r="5021" spans="2:2">
      <c r="B5021" s="102"/>
    </row>
    <row r="5022" spans="2:2">
      <c r="B5022" s="102"/>
    </row>
    <row r="5023" spans="2:2">
      <c r="B5023" s="102"/>
    </row>
    <row r="5024" spans="2:2">
      <c r="B5024" s="102"/>
    </row>
    <row r="5025" spans="2:2">
      <c r="B5025" s="102"/>
    </row>
    <row r="5026" spans="2:2">
      <c r="B5026" s="102"/>
    </row>
    <row r="5027" spans="2:2">
      <c r="B5027" s="102"/>
    </row>
    <row r="5028" spans="2:2">
      <c r="B5028" s="102"/>
    </row>
    <row r="5029" spans="2:2">
      <c r="B5029" s="102"/>
    </row>
    <row r="5030" spans="2:2">
      <c r="B5030" s="102"/>
    </row>
    <row r="5031" spans="2:2">
      <c r="B5031" s="102"/>
    </row>
    <row r="5032" spans="2:2">
      <c r="B5032" s="102"/>
    </row>
    <row r="5033" spans="2:2">
      <c r="B5033" s="102"/>
    </row>
    <row r="5034" spans="2:2">
      <c r="B5034" s="102"/>
    </row>
    <row r="5035" spans="2:2">
      <c r="B5035" s="102"/>
    </row>
    <row r="5036" spans="2:2">
      <c r="B5036" s="102"/>
    </row>
    <row r="5037" spans="2:2">
      <c r="B5037" s="102"/>
    </row>
    <row r="5038" spans="2:2">
      <c r="B5038" s="102"/>
    </row>
    <row r="5039" spans="2:2">
      <c r="B5039" s="102"/>
    </row>
    <row r="5040" spans="2:2">
      <c r="B5040" s="102"/>
    </row>
    <row r="5041" spans="2:2">
      <c r="B5041" s="102"/>
    </row>
    <row r="5042" spans="2:2">
      <c r="B5042" s="102"/>
    </row>
    <row r="5043" spans="2:2">
      <c r="B5043" s="102"/>
    </row>
    <row r="5044" spans="2:2">
      <c r="B5044" s="102"/>
    </row>
    <row r="5045" spans="2:2">
      <c r="B5045" s="102"/>
    </row>
    <row r="5046" spans="2:2">
      <c r="B5046" s="102"/>
    </row>
    <row r="5047" spans="2:2">
      <c r="B5047" s="102"/>
    </row>
    <row r="5048" spans="2:2">
      <c r="B5048" s="102"/>
    </row>
    <row r="5049" spans="2:2">
      <c r="B5049" s="102"/>
    </row>
    <row r="5050" spans="2:2">
      <c r="B5050" s="102"/>
    </row>
    <row r="5051" spans="2:2">
      <c r="B5051" s="102"/>
    </row>
    <row r="5052" spans="2:2">
      <c r="B5052" s="102"/>
    </row>
    <row r="5053" spans="2:2">
      <c r="B5053" s="102"/>
    </row>
    <row r="5054" spans="2:2">
      <c r="B5054" s="102"/>
    </row>
    <row r="5055" spans="2:2">
      <c r="B5055" s="102"/>
    </row>
    <row r="5056" spans="2:2">
      <c r="B5056" s="102"/>
    </row>
    <row r="5057" spans="2:2">
      <c r="B5057" s="102"/>
    </row>
    <row r="5058" spans="2:2">
      <c r="B5058" s="102"/>
    </row>
    <row r="5059" spans="2:2">
      <c r="B5059" s="102"/>
    </row>
    <row r="5060" spans="2:2">
      <c r="B5060" s="102"/>
    </row>
    <row r="5061" spans="2:2">
      <c r="B5061" s="102"/>
    </row>
    <row r="5062" spans="2:2">
      <c r="B5062" s="102"/>
    </row>
    <row r="5063" spans="2:2">
      <c r="B5063" s="102"/>
    </row>
    <row r="5064" spans="2:2">
      <c r="B5064" s="102"/>
    </row>
    <row r="5065" spans="2:2">
      <c r="B5065" s="102"/>
    </row>
    <row r="5066" spans="2:2">
      <c r="B5066" s="102"/>
    </row>
    <row r="5067" spans="2:2">
      <c r="B5067" s="102"/>
    </row>
    <row r="5068" spans="2:2">
      <c r="B5068" s="102"/>
    </row>
    <row r="5069" spans="2:2">
      <c r="B5069" s="102"/>
    </row>
    <row r="5070" spans="2:2">
      <c r="B5070" s="102"/>
    </row>
    <row r="5071" spans="2:2">
      <c r="B5071" s="102"/>
    </row>
    <row r="5072" spans="2:2">
      <c r="B5072" s="102"/>
    </row>
    <row r="5073" spans="2:2">
      <c r="B5073" s="102"/>
    </row>
    <row r="5074" spans="2:2">
      <c r="B5074" s="102"/>
    </row>
    <row r="5075" spans="2:2">
      <c r="B5075" s="102"/>
    </row>
    <row r="5076" spans="2:2">
      <c r="B5076" s="102"/>
    </row>
    <row r="5077" spans="2:2">
      <c r="B5077" s="102"/>
    </row>
    <row r="5078" spans="2:2">
      <c r="B5078" s="102"/>
    </row>
    <row r="5079" spans="2:2">
      <c r="B5079" s="102"/>
    </row>
    <row r="5080" spans="2:2">
      <c r="B5080" s="102"/>
    </row>
    <row r="5081" spans="2:2">
      <c r="B5081" s="102"/>
    </row>
    <row r="5082" spans="2:2">
      <c r="B5082" s="102"/>
    </row>
    <row r="5083" spans="2:2">
      <c r="B5083" s="102"/>
    </row>
    <row r="5084" spans="2:2">
      <c r="B5084" s="102"/>
    </row>
    <row r="5085" spans="2:2">
      <c r="B5085" s="102"/>
    </row>
    <row r="5086" spans="2:2">
      <c r="B5086" s="102"/>
    </row>
    <row r="5087" spans="2:2">
      <c r="B5087" s="102"/>
    </row>
    <row r="5088" spans="2:2">
      <c r="B5088" s="102"/>
    </row>
    <row r="5089" spans="2:2">
      <c r="B5089" s="102"/>
    </row>
    <row r="5090" spans="2:2">
      <c r="B5090" s="102"/>
    </row>
    <row r="5091" spans="2:2">
      <c r="B5091" s="102"/>
    </row>
    <row r="5092" spans="2:2">
      <c r="B5092" s="102"/>
    </row>
    <row r="5093" spans="2:2">
      <c r="B5093" s="102"/>
    </row>
    <row r="5094" spans="2:2">
      <c r="B5094" s="102"/>
    </row>
    <row r="5095" spans="2:2">
      <c r="B5095" s="102"/>
    </row>
    <row r="5096" spans="2:2">
      <c r="B5096" s="102"/>
    </row>
    <row r="5097" spans="2:2">
      <c r="B5097" s="102"/>
    </row>
    <row r="5098" spans="2:2">
      <c r="B5098" s="102"/>
    </row>
    <row r="5099" spans="2:2">
      <c r="B5099" s="102"/>
    </row>
    <row r="5100" spans="2:2">
      <c r="B5100" s="102"/>
    </row>
    <row r="5101" spans="2:2">
      <c r="B5101" s="102"/>
    </row>
    <row r="5102" spans="2:2">
      <c r="B5102" s="102"/>
    </row>
    <row r="5103" spans="2:2">
      <c r="B5103" s="102"/>
    </row>
    <row r="5104" spans="2:2">
      <c r="B5104" s="102"/>
    </row>
    <row r="5105" spans="2:2">
      <c r="B5105" s="102"/>
    </row>
    <row r="5106" spans="2:2">
      <c r="B5106" s="102"/>
    </row>
    <row r="5107" spans="2:2">
      <c r="B5107" s="102"/>
    </row>
    <row r="5108" spans="2:2">
      <c r="B5108" s="102"/>
    </row>
    <row r="5109" spans="2:2">
      <c r="B5109" s="102"/>
    </row>
    <row r="5110" spans="2:2">
      <c r="B5110" s="102"/>
    </row>
    <row r="5111" spans="2:2">
      <c r="B5111" s="102"/>
    </row>
    <row r="5112" spans="2:2">
      <c r="B5112" s="102"/>
    </row>
    <row r="5113" spans="2:2">
      <c r="B5113" s="102"/>
    </row>
    <row r="5114" spans="2:2">
      <c r="B5114" s="102"/>
    </row>
    <row r="5115" spans="2:2">
      <c r="B5115" s="102"/>
    </row>
    <row r="5116" spans="2:2">
      <c r="B5116" s="102"/>
    </row>
    <row r="5117" spans="2:2">
      <c r="B5117" s="102"/>
    </row>
    <row r="5118" spans="2:2">
      <c r="B5118" s="102"/>
    </row>
    <row r="5119" spans="2:2">
      <c r="B5119" s="102"/>
    </row>
    <row r="5120" spans="2:2">
      <c r="B5120" s="102"/>
    </row>
    <row r="5121" spans="2:2">
      <c r="B5121" s="102"/>
    </row>
    <row r="5122" spans="2:2">
      <c r="B5122" s="102"/>
    </row>
    <row r="5123" spans="2:2">
      <c r="B5123" s="102"/>
    </row>
    <row r="5124" spans="2:2">
      <c r="B5124" s="102"/>
    </row>
    <row r="5125" spans="2:2">
      <c r="B5125" s="102"/>
    </row>
    <row r="5126" spans="2:2">
      <c r="B5126" s="102"/>
    </row>
    <row r="5127" spans="2:2">
      <c r="B5127" s="102"/>
    </row>
    <row r="5128" spans="2:2">
      <c r="B5128" s="102"/>
    </row>
    <row r="5129" spans="2:2">
      <c r="B5129" s="102"/>
    </row>
    <row r="5130" spans="2:2">
      <c r="B5130" s="102"/>
    </row>
    <row r="5131" spans="2:2">
      <c r="B5131" s="102"/>
    </row>
    <row r="5132" spans="2:2">
      <c r="B5132" s="102"/>
    </row>
    <row r="5133" spans="2:2">
      <c r="B5133" s="102"/>
    </row>
    <row r="5134" spans="2:2">
      <c r="B5134" s="102"/>
    </row>
    <row r="5135" spans="2:2">
      <c r="B5135" s="102"/>
    </row>
    <row r="5136" spans="2:2">
      <c r="B5136" s="102"/>
    </row>
    <row r="5137" spans="2:2">
      <c r="B5137" s="102"/>
    </row>
    <row r="5138" spans="2:2">
      <c r="B5138" s="102"/>
    </row>
    <row r="5139" spans="2:2">
      <c r="B5139" s="102"/>
    </row>
    <row r="5140" spans="2:2">
      <c r="B5140" s="102"/>
    </row>
    <row r="5141" spans="2:2">
      <c r="B5141" s="102"/>
    </row>
    <row r="5142" spans="2:2">
      <c r="B5142" s="102"/>
    </row>
    <row r="5143" spans="2:2">
      <c r="B5143" s="102"/>
    </row>
    <row r="5144" spans="2:2">
      <c r="B5144" s="102"/>
    </row>
    <row r="5145" spans="2:2">
      <c r="B5145" s="102"/>
    </row>
    <row r="5146" spans="2:2">
      <c r="B5146" s="102"/>
    </row>
    <row r="5147" spans="2:2">
      <c r="B5147" s="102"/>
    </row>
    <row r="5148" spans="2:2">
      <c r="B5148" s="102"/>
    </row>
    <row r="5149" spans="2:2">
      <c r="B5149" s="102"/>
    </row>
    <row r="5150" spans="2:2">
      <c r="B5150" s="102"/>
    </row>
    <row r="5151" spans="2:2">
      <c r="B5151" s="102"/>
    </row>
    <row r="5152" spans="2:2">
      <c r="B5152" s="102"/>
    </row>
    <row r="5153" spans="2:2">
      <c r="B5153" s="102"/>
    </row>
    <row r="5154" spans="2:2">
      <c r="B5154" s="102"/>
    </row>
    <row r="5155" spans="2:2">
      <c r="B5155" s="102"/>
    </row>
    <row r="5156" spans="2:2">
      <c r="B5156" s="102"/>
    </row>
    <row r="5157" spans="2:2">
      <c r="B5157" s="102"/>
    </row>
    <row r="5158" spans="2:2">
      <c r="B5158" s="102"/>
    </row>
    <row r="5159" spans="2:2">
      <c r="B5159" s="102"/>
    </row>
    <row r="5160" spans="2:2">
      <c r="B5160" s="102"/>
    </row>
    <row r="5161" spans="2:2">
      <c r="B5161" s="102"/>
    </row>
    <row r="5162" spans="2:2">
      <c r="B5162" s="102"/>
    </row>
    <row r="5163" spans="2:2">
      <c r="B5163" s="102"/>
    </row>
    <row r="5164" spans="2:2">
      <c r="B5164" s="102"/>
    </row>
    <row r="5165" spans="2:2">
      <c r="B5165" s="102"/>
    </row>
    <row r="5166" spans="2:2">
      <c r="B5166" s="102"/>
    </row>
    <row r="5167" spans="2:2">
      <c r="B5167" s="102"/>
    </row>
    <row r="5168" spans="2:2">
      <c r="B5168" s="102"/>
    </row>
    <row r="5169" spans="2:2">
      <c r="B5169" s="102"/>
    </row>
    <row r="5170" spans="2:2">
      <c r="B5170" s="102"/>
    </row>
    <row r="5171" spans="2:2">
      <c r="B5171" s="102"/>
    </row>
    <row r="5172" spans="2:2">
      <c r="B5172" s="102"/>
    </row>
    <row r="5173" spans="2:2">
      <c r="B5173" s="102"/>
    </row>
    <row r="5174" spans="2:2">
      <c r="B5174" s="102"/>
    </row>
    <row r="5175" spans="2:2">
      <c r="B5175" s="102"/>
    </row>
    <row r="5176" spans="2:2">
      <c r="B5176" s="102"/>
    </row>
    <row r="5177" spans="2:2">
      <c r="B5177" s="102"/>
    </row>
    <row r="5178" spans="2:2">
      <c r="B5178" s="102"/>
    </row>
    <row r="5179" spans="2:2">
      <c r="B5179" s="102"/>
    </row>
    <row r="5180" spans="2:2">
      <c r="B5180" s="102"/>
    </row>
    <row r="5181" spans="2:2">
      <c r="B5181" s="102"/>
    </row>
    <row r="5182" spans="2:2">
      <c r="B5182" s="102"/>
    </row>
    <row r="5183" spans="2:2">
      <c r="B5183" s="102"/>
    </row>
    <row r="5184" spans="2:2">
      <c r="B5184" s="102"/>
    </row>
    <row r="5185" spans="2:2">
      <c r="B5185" s="102"/>
    </row>
    <row r="5186" spans="2:2">
      <c r="B5186" s="102"/>
    </row>
    <row r="5187" spans="2:2">
      <c r="B5187" s="102"/>
    </row>
    <row r="5188" spans="2:2">
      <c r="B5188" s="102"/>
    </row>
    <row r="5189" spans="2:2">
      <c r="B5189" s="102"/>
    </row>
    <row r="5190" spans="2:2">
      <c r="B5190" s="102"/>
    </row>
    <row r="5191" spans="2:2">
      <c r="B5191" s="102"/>
    </row>
    <row r="5192" spans="2:2">
      <c r="B5192" s="102"/>
    </row>
    <row r="5193" spans="2:2">
      <c r="B5193" s="102"/>
    </row>
    <row r="5194" spans="2:2">
      <c r="B5194" s="102"/>
    </row>
    <row r="5195" spans="2:2">
      <c r="B5195" s="102"/>
    </row>
    <row r="5196" spans="2:2">
      <c r="B5196" s="102"/>
    </row>
    <row r="5197" spans="2:2">
      <c r="B5197" s="102"/>
    </row>
    <row r="5198" spans="2:2">
      <c r="B5198" s="102"/>
    </row>
    <row r="5199" spans="2:2">
      <c r="B5199" s="102"/>
    </row>
    <row r="5200" spans="2:2">
      <c r="B5200" s="102"/>
    </row>
    <row r="5201" spans="2:2">
      <c r="B5201" s="102"/>
    </row>
    <row r="5202" spans="2:2">
      <c r="B5202" s="102"/>
    </row>
    <row r="5203" spans="2:2">
      <c r="B5203" s="102"/>
    </row>
    <row r="5204" spans="2:2">
      <c r="B5204" s="102"/>
    </row>
    <row r="5205" spans="2:2">
      <c r="B5205" s="102"/>
    </row>
    <row r="5206" spans="2:2">
      <c r="B5206" s="102"/>
    </row>
    <row r="5207" spans="2:2">
      <c r="B5207" s="102"/>
    </row>
    <row r="5208" spans="2:2">
      <c r="B5208" s="102"/>
    </row>
    <row r="5209" spans="2:2">
      <c r="B5209" s="102"/>
    </row>
    <row r="5210" spans="2:2">
      <c r="B5210" s="102"/>
    </row>
    <row r="5211" spans="2:2">
      <c r="B5211" s="102"/>
    </row>
    <row r="5212" spans="2:2">
      <c r="B5212" s="102"/>
    </row>
    <row r="5213" spans="2:2">
      <c r="B5213" s="102"/>
    </row>
    <row r="5214" spans="2:2">
      <c r="B5214" s="102"/>
    </row>
    <row r="5215" spans="2:2">
      <c r="B5215" s="102"/>
    </row>
    <row r="5216" spans="2:2">
      <c r="B5216" s="102"/>
    </row>
    <row r="5217" spans="2:2">
      <c r="B5217" s="102"/>
    </row>
    <row r="5218" spans="2:2">
      <c r="B5218" s="102"/>
    </row>
    <row r="5219" spans="2:2">
      <c r="B5219" s="102"/>
    </row>
    <row r="5220" spans="2:2">
      <c r="B5220" s="102"/>
    </row>
    <row r="5221" spans="2:2">
      <c r="B5221" s="102"/>
    </row>
    <row r="5222" spans="2:2">
      <c r="B5222" s="102"/>
    </row>
    <row r="5223" spans="2:2">
      <c r="B5223" s="102"/>
    </row>
    <row r="5224" spans="2:2">
      <c r="B5224" s="102"/>
    </row>
    <row r="5225" spans="2:2">
      <c r="B5225" s="102"/>
    </row>
    <row r="5226" spans="2:2">
      <c r="B5226" s="102"/>
    </row>
    <row r="5227" spans="2:2">
      <c r="B5227" s="102"/>
    </row>
    <row r="5228" spans="2:2">
      <c r="B5228" s="102"/>
    </row>
    <row r="5229" spans="2:2">
      <c r="B5229" s="102"/>
    </row>
    <row r="5230" spans="2:2">
      <c r="B5230" s="102"/>
    </row>
    <row r="5231" spans="2:2">
      <c r="B5231" s="102"/>
    </row>
    <row r="5232" spans="2:2">
      <c r="B5232" s="102"/>
    </row>
    <row r="5233" spans="2:2">
      <c r="B5233" s="102"/>
    </row>
    <row r="5234" spans="2:2">
      <c r="B5234" s="102"/>
    </row>
    <row r="5235" spans="2:2">
      <c r="B5235" s="102"/>
    </row>
    <row r="5236" spans="2:2">
      <c r="B5236" s="102"/>
    </row>
    <row r="5237" spans="2:2">
      <c r="B5237" s="102"/>
    </row>
    <row r="5238" spans="2:2">
      <c r="B5238" s="102"/>
    </row>
    <row r="5239" spans="2:2">
      <c r="B5239" s="102"/>
    </row>
    <row r="5240" spans="2:2">
      <c r="B5240" s="102"/>
    </row>
    <row r="5241" spans="2:2">
      <c r="B5241" s="102"/>
    </row>
    <row r="5242" spans="2:2">
      <c r="B5242" s="102"/>
    </row>
    <row r="5243" spans="2:2">
      <c r="B5243" s="102"/>
    </row>
    <row r="5244" spans="2:2">
      <c r="B5244" s="102"/>
    </row>
    <row r="5245" spans="2:2">
      <c r="B5245" s="102"/>
    </row>
    <row r="5246" spans="2:2">
      <c r="B5246" s="102"/>
    </row>
    <row r="5247" spans="2:2">
      <c r="B5247" s="102"/>
    </row>
    <row r="5248" spans="2:2">
      <c r="B5248" s="102"/>
    </row>
    <row r="5249" spans="2:2">
      <c r="B5249" s="102"/>
    </row>
    <row r="5250" spans="2:2">
      <c r="B5250" s="102"/>
    </row>
    <row r="5251" spans="2:2">
      <c r="B5251" s="102"/>
    </row>
    <row r="5252" spans="2:2">
      <c r="B5252" s="102"/>
    </row>
    <row r="5253" spans="2:2">
      <c r="B5253" s="102"/>
    </row>
    <row r="5254" spans="2:2">
      <c r="B5254" s="102"/>
    </row>
    <row r="5255" spans="2:2">
      <c r="B5255" s="102"/>
    </row>
    <row r="5256" spans="2:2">
      <c r="B5256" s="102"/>
    </row>
    <row r="5257" spans="2:2">
      <c r="B5257" s="102"/>
    </row>
    <row r="5258" spans="2:2">
      <c r="B5258" s="102"/>
    </row>
    <row r="5259" spans="2:2">
      <c r="B5259" s="102"/>
    </row>
    <row r="5260" spans="2:2">
      <c r="B5260" s="102"/>
    </row>
    <row r="5261" spans="2:2">
      <c r="B5261" s="102"/>
    </row>
    <row r="5262" spans="2:2">
      <c r="B5262" s="102"/>
    </row>
    <row r="5263" spans="2:2">
      <c r="B5263" s="102"/>
    </row>
    <row r="5264" spans="2:2">
      <c r="B5264" s="102"/>
    </row>
    <row r="5265" spans="2:2">
      <c r="B5265" s="102"/>
    </row>
    <row r="5266" spans="2:2">
      <c r="B5266" s="102"/>
    </row>
    <row r="5267" spans="2:2">
      <c r="B5267" s="102"/>
    </row>
    <row r="5268" spans="2:2">
      <c r="B5268" s="102"/>
    </row>
    <row r="5269" spans="2:2">
      <c r="B5269" s="102"/>
    </row>
    <row r="5270" spans="2:2">
      <c r="B5270" s="102"/>
    </row>
    <row r="5271" spans="2:2">
      <c r="B5271" s="102"/>
    </row>
    <row r="5272" spans="2:2">
      <c r="B5272" s="102"/>
    </row>
    <row r="5273" spans="2:2">
      <c r="B5273" s="102"/>
    </row>
    <row r="5274" spans="2:2">
      <c r="B5274" s="102"/>
    </row>
    <row r="5275" spans="2:2">
      <c r="B5275" s="102"/>
    </row>
    <row r="5276" spans="2:2">
      <c r="B5276" s="102"/>
    </row>
    <row r="5277" spans="2:2">
      <c r="B5277" s="102"/>
    </row>
    <row r="5278" spans="2:2">
      <c r="B5278" s="102"/>
    </row>
    <row r="5279" spans="2:2">
      <c r="B5279" s="102"/>
    </row>
    <row r="5280" spans="2:2">
      <c r="B5280" s="102"/>
    </row>
    <row r="5281" spans="2:2">
      <c r="B5281" s="102"/>
    </row>
    <row r="5282" spans="2:2">
      <c r="B5282" s="102"/>
    </row>
    <row r="5283" spans="2:2">
      <c r="B5283" s="102"/>
    </row>
    <row r="5284" spans="2:2">
      <c r="B5284" s="102"/>
    </row>
    <row r="5285" spans="2:2">
      <c r="B5285" s="102"/>
    </row>
    <row r="5286" spans="2:2">
      <c r="B5286" s="102"/>
    </row>
    <row r="5287" spans="2:2">
      <c r="B5287" s="102"/>
    </row>
    <row r="5288" spans="2:2">
      <c r="B5288" s="102"/>
    </row>
    <row r="5289" spans="2:2">
      <c r="B5289" s="102"/>
    </row>
    <row r="5290" spans="2:2">
      <c r="B5290" s="102"/>
    </row>
    <row r="5291" spans="2:2">
      <c r="B5291" s="102"/>
    </row>
    <row r="5292" spans="2:2">
      <c r="B5292" s="102"/>
    </row>
    <row r="5293" spans="2:2">
      <c r="B5293" s="102"/>
    </row>
    <row r="5294" spans="2:2">
      <c r="B5294" s="102"/>
    </row>
    <row r="5295" spans="2:2">
      <c r="B5295" s="102"/>
    </row>
    <row r="5296" spans="2:2">
      <c r="B5296" s="102"/>
    </row>
    <row r="5297" spans="2:2">
      <c r="B5297" s="102"/>
    </row>
    <row r="5298" spans="2:2">
      <c r="B5298" s="102"/>
    </row>
    <row r="5299" spans="2:2">
      <c r="B5299" s="102"/>
    </row>
    <row r="5300" spans="2:2">
      <c r="B5300" s="102"/>
    </row>
    <row r="5301" spans="2:2">
      <c r="B5301" s="102"/>
    </row>
    <row r="5302" spans="2:2">
      <c r="B5302" s="102"/>
    </row>
    <row r="5303" spans="2:2">
      <c r="B5303" s="102"/>
    </row>
    <row r="5304" spans="2:2">
      <c r="B5304" s="102"/>
    </row>
    <row r="5305" spans="2:2">
      <c r="B5305" s="102"/>
    </row>
    <row r="5306" spans="2:2">
      <c r="B5306" s="102"/>
    </row>
    <row r="5307" spans="2:2">
      <c r="B5307" s="102"/>
    </row>
    <row r="5308" spans="2:2">
      <c r="B5308" s="102"/>
    </row>
    <row r="5309" spans="2:2">
      <c r="B5309" s="102"/>
    </row>
    <row r="5310" spans="2:2">
      <c r="B5310" s="102"/>
    </row>
    <row r="5311" spans="2:2">
      <c r="B5311" s="102"/>
    </row>
    <row r="5312" spans="2:2">
      <c r="B5312" s="102"/>
    </row>
    <row r="5313" spans="2:2">
      <c r="B5313" s="102"/>
    </row>
    <row r="5314" spans="2:2">
      <c r="B5314" s="102"/>
    </row>
    <row r="5315" spans="2:2">
      <c r="B5315" s="102"/>
    </row>
    <row r="5316" spans="2:2">
      <c r="B5316" s="102"/>
    </row>
    <row r="5317" spans="2:2">
      <c r="B5317" s="102"/>
    </row>
    <row r="5318" spans="2:2">
      <c r="B5318" s="102"/>
    </row>
    <row r="5319" spans="2:2">
      <c r="B5319" s="102"/>
    </row>
    <row r="5320" spans="2:2">
      <c r="B5320" s="102"/>
    </row>
    <row r="5321" spans="2:2">
      <c r="B5321" s="102"/>
    </row>
    <row r="5322" spans="2:2">
      <c r="B5322" s="102"/>
    </row>
    <row r="5323" spans="2:2">
      <c r="B5323" s="102"/>
    </row>
    <row r="5324" spans="2:2">
      <c r="B5324" s="102"/>
    </row>
    <row r="5325" spans="2:2">
      <c r="B5325" s="102"/>
    </row>
    <row r="5326" spans="2:2">
      <c r="B5326" s="102"/>
    </row>
    <row r="5327" spans="2:2">
      <c r="B5327" s="102"/>
    </row>
    <row r="5328" spans="2:2">
      <c r="B5328" s="102"/>
    </row>
    <row r="5329" spans="2:2">
      <c r="B5329" s="102"/>
    </row>
    <row r="5330" spans="2:2">
      <c r="B5330" s="102"/>
    </row>
    <row r="5331" spans="2:2">
      <c r="B5331" s="102"/>
    </row>
    <row r="5332" spans="2:2">
      <c r="B5332" s="102"/>
    </row>
    <row r="5333" spans="2:2">
      <c r="B5333" s="102"/>
    </row>
    <row r="5334" spans="2:2">
      <c r="B5334" s="102"/>
    </row>
    <row r="5335" spans="2:2">
      <c r="B5335" s="102"/>
    </row>
    <row r="5336" spans="2:2">
      <c r="B5336" s="102"/>
    </row>
    <row r="5337" spans="2:2">
      <c r="B5337" s="102"/>
    </row>
    <row r="5338" spans="2:2">
      <c r="B5338" s="102"/>
    </row>
    <row r="5339" spans="2:2">
      <c r="B5339" s="102"/>
    </row>
    <row r="5340" spans="2:2">
      <c r="B5340" s="102"/>
    </row>
    <row r="5341" spans="2:2">
      <c r="B5341" s="102"/>
    </row>
    <row r="5342" spans="2:2">
      <c r="B5342" s="102"/>
    </row>
    <row r="5343" spans="2:2">
      <c r="B5343" s="102"/>
    </row>
    <row r="5344" spans="2:2">
      <c r="B5344" s="102"/>
    </row>
    <row r="5345" spans="2:2">
      <c r="B5345" s="102"/>
    </row>
    <row r="5346" spans="2:2">
      <c r="B5346" s="102"/>
    </row>
    <row r="5347" spans="2:2">
      <c r="B5347" s="102"/>
    </row>
    <row r="5348" spans="2:2">
      <c r="B5348" s="102"/>
    </row>
    <row r="5349" spans="2:2">
      <c r="B5349" s="102"/>
    </row>
    <row r="5350" spans="2:2">
      <c r="B5350" s="102"/>
    </row>
    <row r="5351" spans="2:2">
      <c r="B5351" s="102"/>
    </row>
    <row r="5352" spans="2:2">
      <c r="B5352" s="102"/>
    </row>
    <row r="5353" spans="2:2">
      <c r="B5353" s="102"/>
    </row>
    <row r="5354" spans="2:2">
      <c r="B5354" s="102"/>
    </row>
    <row r="5355" spans="2:2">
      <c r="B5355" s="102"/>
    </row>
    <row r="5356" spans="2:2">
      <c r="B5356" s="102"/>
    </row>
    <row r="5357" spans="2:2">
      <c r="B5357" s="102"/>
    </row>
    <row r="5358" spans="2:2">
      <c r="B5358" s="102"/>
    </row>
    <row r="5359" spans="2:2">
      <c r="B5359" s="102"/>
    </row>
    <row r="5360" spans="2:2">
      <c r="B5360" s="102"/>
    </row>
    <row r="5361" spans="2:2">
      <c r="B5361" s="102"/>
    </row>
    <row r="5362" spans="2:2">
      <c r="B5362" s="102"/>
    </row>
    <row r="5363" spans="2:2">
      <c r="B5363" s="102"/>
    </row>
    <row r="5364" spans="2:2">
      <c r="B5364" s="102"/>
    </row>
    <row r="5365" spans="2:2">
      <c r="B5365" s="102"/>
    </row>
    <row r="5366" spans="2:2">
      <c r="B5366" s="102"/>
    </row>
    <row r="5367" spans="2:2">
      <c r="B5367" s="102"/>
    </row>
    <row r="5368" spans="2:2">
      <c r="B5368" s="102"/>
    </row>
    <row r="5369" spans="2:2">
      <c r="B5369" s="102"/>
    </row>
    <row r="5370" spans="2:2">
      <c r="B5370" s="102"/>
    </row>
    <row r="5371" spans="2:2">
      <c r="B5371" s="102"/>
    </row>
    <row r="5372" spans="2:2">
      <c r="B5372" s="102"/>
    </row>
    <row r="5373" spans="2:2">
      <c r="B5373" s="102"/>
    </row>
    <row r="5374" spans="2:2">
      <c r="B5374" s="102"/>
    </row>
    <row r="5375" spans="2:2">
      <c r="B5375" s="102"/>
    </row>
    <row r="5376" spans="2:2">
      <c r="B5376" s="102"/>
    </row>
    <row r="5377" spans="2:2">
      <c r="B5377" s="102"/>
    </row>
    <row r="5378" spans="2:2">
      <c r="B5378" s="102"/>
    </row>
    <row r="5379" spans="2:2">
      <c r="B5379" s="102"/>
    </row>
    <row r="5380" spans="2:2">
      <c r="B5380" s="102"/>
    </row>
    <row r="5381" spans="2:2">
      <c r="B5381" s="102"/>
    </row>
    <row r="5382" spans="2:2">
      <c r="B5382" s="102"/>
    </row>
    <row r="5383" spans="2:2">
      <c r="B5383" s="102"/>
    </row>
    <row r="5384" spans="2:2">
      <c r="B5384" s="102"/>
    </row>
    <row r="5385" spans="2:2">
      <c r="B5385" s="102"/>
    </row>
    <row r="5386" spans="2:2">
      <c r="B5386" s="102"/>
    </row>
    <row r="5387" spans="2:2">
      <c r="B5387" s="102"/>
    </row>
    <row r="5388" spans="2:2">
      <c r="B5388" s="102"/>
    </row>
    <row r="5389" spans="2:2">
      <c r="B5389" s="102"/>
    </row>
    <row r="5390" spans="2:2">
      <c r="B5390" s="102"/>
    </row>
    <row r="5391" spans="2:2">
      <c r="B5391" s="102"/>
    </row>
    <row r="5392" spans="2:2">
      <c r="B5392" s="102"/>
    </row>
    <row r="5393" spans="2:2">
      <c r="B5393" s="102"/>
    </row>
    <row r="5394" spans="2:2">
      <c r="B5394" s="102"/>
    </row>
    <row r="5395" spans="2:2">
      <c r="B5395" s="102"/>
    </row>
    <row r="5396" spans="2:2">
      <c r="B5396" s="102"/>
    </row>
    <row r="5397" spans="2:2">
      <c r="B5397" s="102"/>
    </row>
    <row r="5398" spans="2:2">
      <c r="B5398" s="102"/>
    </row>
    <row r="5399" spans="2:2">
      <c r="B5399" s="102"/>
    </row>
    <row r="5400" spans="2:2">
      <c r="B5400" s="102"/>
    </row>
    <row r="5401" spans="2:2">
      <c r="B5401" s="102"/>
    </row>
    <row r="5402" spans="2:2">
      <c r="B5402" s="102"/>
    </row>
    <row r="5403" spans="2:2">
      <c r="B5403" s="102"/>
    </row>
    <row r="5404" spans="2:2">
      <c r="B5404" s="102"/>
    </row>
    <row r="5405" spans="2:2">
      <c r="B5405" s="102"/>
    </row>
    <row r="5406" spans="2:2">
      <c r="B5406" s="102"/>
    </row>
    <row r="5407" spans="2:2">
      <c r="B5407" s="102"/>
    </row>
    <row r="5408" spans="2:2">
      <c r="B5408" s="102"/>
    </row>
    <row r="5409" spans="2:2">
      <c r="B5409" s="102"/>
    </row>
    <row r="5410" spans="2:2">
      <c r="B5410" s="102"/>
    </row>
    <row r="5411" spans="2:2">
      <c r="B5411" s="102"/>
    </row>
    <row r="5412" spans="2:2">
      <c r="B5412" s="102"/>
    </row>
    <row r="5413" spans="2:2">
      <c r="B5413" s="102"/>
    </row>
    <row r="5414" spans="2:2">
      <c r="B5414" s="102"/>
    </row>
    <row r="5415" spans="2:2">
      <c r="B5415" s="102"/>
    </row>
    <row r="5416" spans="2:2">
      <c r="B5416" s="102"/>
    </row>
    <row r="5417" spans="2:2">
      <c r="B5417" s="102"/>
    </row>
    <row r="5418" spans="2:2">
      <c r="B5418" s="102"/>
    </row>
    <row r="5419" spans="2:2">
      <c r="B5419" s="102"/>
    </row>
    <row r="5420" spans="2:2">
      <c r="B5420" s="102"/>
    </row>
    <row r="5421" spans="2:2">
      <c r="B5421" s="102"/>
    </row>
    <row r="5422" spans="2:2">
      <c r="B5422" s="102"/>
    </row>
    <row r="5423" spans="2:2">
      <c r="B5423" s="102"/>
    </row>
    <row r="5424" spans="2:2">
      <c r="B5424" s="102"/>
    </row>
    <row r="5425" spans="2:2">
      <c r="B5425" s="102"/>
    </row>
    <row r="5426" spans="2:2">
      <c r="B5426" s="102"/>
    </row>
    <row r="5427" spans="2:2">
      <c r="B5427" s="102"/>
    </row>
    <row r="5428" spans="2:2">
      <c r="B5428" s="102"/>
    </row>
    <row r="5429" spans="2:2">
      <c r="B5429" s="102"/>
    </row>
    <row r="5430" spans="2:2">
      <c r="B5430" s="102"/>
    </row>
    <row r="5431" spans="2:2">
      <c r="B5431" s="102"/>
    </row>
    <row r="5432" spans="2:2">
      <c r="B5432" s="102"/>
    </row>
    <row r="5433" spans="2:2">
      <c r="B5433" s="102"/>
    </row>
    <row r="5434" spans="2:2">
      <c r="B5434" s="102"/>
    </row>
    <row r="5435" spans="2:2">
      <c r="B5435" s="102"/>
    </row>
    <row r="5436" spans="2:2">
      <c r="B5436" s="102"/>
    </row>
    <row r="5437" spans="2:2">
      <c r="B5437" s="102"/>
    </row>
    <row r="5438" spans="2:2">
      <c r="B5438" s="102"/>
    </row>
    <row r="5439" spans="2:2">
      <c r="B5439" s="102"/>
    </row>
    <row r="5440" spans="2:2">
      <c r="B5440" s="102"/>
    </row>
    <row r="5441" spans="2:2">
      <c r="B5441" s="102"/>
    </row>
    <row r="5442" spans="2:2">
      <c r="B5442" s="102"/>
    </row>
    <row r="5443" spans="2:2">
      <c r="B5443" s="102"/>
    </row>
    <row r="5444" spans="2:2">
      <c r="B5444" s="102"/>
    </row>
    <row r="5445" spans="2:2">
      <c r="B5445" s="102"/>
    </row>
    <row r="5446" spans="2:2">
      <c r="B5446" s="102"/>
    </row>
    <row r="5447" spans="2:2">
      <c r="B5447" s="102"/>
    </row>
    <row r="5448" spans="2:2">
      <c r="B5448" s="102"/>
    </row>
    <row r="5449" spans="2:2">
      <c r="B5449" s="102"/>
    </row>
    <row r="5450" spans="2:2">
      <c r="B5450" s="102"/>
    </row>
    <row r="5451" spans="2:2">
      <c r="B5451" s="102"/>
    </row>
    <row r="5452" spans="2:2">
      <c r="B5452" s="102"/>
    </row>
    <row r="5453" spans="2:2">
      <c r="B5453" s="102"/>
    </row>
    <row r="5454" spans="2:2">
      <c r="B5454" s="102"/>
    </row>
    <row r="5455" spans="2:2">
      <c r="B5455" s="102"/>
    </row>
    <row r="5456" spans="2:2">
      <c r="B5456" s="102"/>
    </row>
    <row r="5457" spans="2:2">
      <c r="B5457" s="102"/>
    </row>
    <row r="5458" spans="2:2">
      <c r="B5458" s="102"/>
    </row>
    <row r="5459" spans="2:2">
      <c r="B5459" s="102"/>
    </row>
    <row r="5460" spans="2:2">
      <c r="B5460" s="102"/>
    </row>
    <row r="5461" spans="2:2">
      <c r="B5461" s="102"/>
    </row>
    <row r="5462" spans="2:2">
      <c r="B5462" s="102"/>
    </row>
    <row r="5463" spans="2:2">
      <c r="B5463" s="102"/>
    </row>
    <row r="5464" spans="2:2">
      <c r="B5464" s="102"/>
    </row>
    <row r="5465" spans="2:2">
      <c r="B5465" s="102"/>
    </row>
    <row r="5466" spans="2:2">
      <c r="B5466" s="102"/>
    </row>
    <row r="5467" spans="2:2">
      <c r="B5467" s="102"/>
    </row>
    <row r="5468" spans="2:2">
      <c r="B5468" s="102"/>
    </row>
    <row r="5469" spans="2:2">
      <c r="B5469" s="102"/>
    </row>
    <row r="5470" spans="2:2">
      <c r="B5470" s="102"/>
    </row>
    <row r="5471" spans="2:2">
      <c r="B5471" s="102"/>
    </row>
    <row r="5472" spans="2:2">
      <c r="B5472" s="102"/>
    </row>
    <row r="5473" spans="2:2">
      <c r="B5473" s="102"/>
    </row>
    <row r="5474" spans="2:2">
      <c r="B5474" s="102"/>
    </row>
    <row r="5475" spans="2:2">
      <c r="B5475" s="102"/>
    </row>
    <row r="5476" spans="2:2">
      <c r="B5476" s="102"/>
    </row>
    <row r="5477" spans="2:2">
      <c r="B5477" s="102"/>
    </row>
    <row r="5478" spans="2:2">
      <c r="B5478" s="102"/>
    </row>
    <row r="5479" spans="2:2">
      <c r="B5479" s="102"/>
    </row>
    <row r="5480" spans="2:2">
      <c r="B5480" s="102"/>
    </row>
    <row r="5481" spans="2:2">
      <c r="B5481" s="102"/>
    </row>
    <row r="5482" spans="2:2">
      <c r="B5482" s="102"/>
    </row>
    <row r="5483" spans="2:2">
      <c r="B5483" s="102"/>
    </row>
    <row r="5484" spans="2:2">
      <c r="B5484" s="102"/>
    </row>
    <row r="5485" spans="2:2">
      <c r="B5485" s="102"/>
    </row>
    <row r="5486" spans="2:2">
      <c r="B5486" s="102"/>
    </row>
    <row r="5487" spans="2:2">
      <c r="B5487" s="102"/>
    </row>
    <row r="5488" spans="2:2">
      <c r="B5488" s="102"/>
    </row>
    <row r="5489" spans="2:2">
      <c r="B5489" s="102"/>
    </row>
    <row r="5490" spans="2:2">
      <c r="B5490" s="102"/>
    </row>
    <row r="5491" spans="2:2">
      <c r="B5491" s="102"/>
    </row>
    <row r="5492" spans="2:2">
      <c r="B5492" s="102"/>
    </row>
    <row r="5493" spans="2:2">
      <c r="B5493" s="102"/>
    </row>
    <row r="5494" spans="2:2">
      <c r="B5494" s="102"/>
    </row>
    <row r="5495" spans="2:2">
      <c r="B5495" s="102"/>
    </row>
    <row r="5496" spans="2:2">
      <c r="B5496" s="102"/>
    </row>
    <row r="5497" spans="2:2">
      <c r="B5497" s="102"/>
    </row>
    <row r="5498" spans="2:2">
      <c r="B5498" s="102"/>
    </row>
    <row r="5499" spans="2:2">
      <c r="B5499" s="102"/>
    </row>
    <row r="5500" spans="2:2">
      <c r="B5500" s="102"/>
    </row>
    <row r="5501" spans="2:2">
      <c r="B5501" s="102"/>
    </row>
    <row r="5502" spans="2:2">
      <c r="B5502" s="102"/>
    </row>
    <row r="5503" spans="2:2">
      <c r="B5503" s="102"/>
    </row>
    <row r="5504" spans="2:2">
      <c r="B5504" s="102"/>
    </row>
    <row r="5505" spans="2:2">
      <c r="B5505" s="102"/>
    </row>
    <row r="5506" spans="2:2">
      <c r="B5506" s="102"/>
    </row>
    <row r="5507" spans="2:2">
      <c r="B5507" s="102"/>
    </row>
    <row r="5508" spans="2:2">
      <c r="B5508" s="102"/>
    </row>
    <row r="5509" spans="2:2">
      <c r="B5509" s="102"/>
    </row>
    <row r="5510" spans="2:2">
      <c r="B5510" s="102"/>
    </row>
    <row r="5511" spans="2:2">
      <c r="B5511" s="102"/>
    </row>
    <row r="5512" spans="2:2">
      <c r="B5512" s="102"/>
    </row>
    <row r="5513" spans="2:2">
      <c r="B5513" s="102"/>
    </row>
    <row r="5514" spans="2:2">
      <c r="B5514" s="102"/>
    </row>
    <row r="5515" spans="2:2">
      <c r="B5515" s="102"/>
    </row>
    <row r="5516" spans="2:2">
      <c r="B5516" s="102"/>
    </row>
    <row r="5517" spans="2:2">
      <c r="B5517" s="102"/>
    </row>
    <row r="5518" spans="2:2">
      <c r="B5518" s="102"/>
    </row>
    <row r="5519" spans="2:2">
      <c r="B5519" s="102"/>
    </row>
    <row r="5520" spans="2:2">
      <c r="B5520" s="102"/>
    </row>
    <row r="5521" spans="2:2">
      <c r="B5521" s="102"/>
    </row>
    <row r="5522" spans="2:2">
      <c r="B5522" s="102"/>
    </row>
    <row r="5523" spans="2:2">
      <c r="B5523" s="102"/>
    </row>
    <row r="5524" spans="2:2">
      <c r="B5524" s="102"/>
    </row>
    <row r="5525" spans="2:2">
      <c r="B5525" s="102"/>
    </row>
    <row r="5526" spans="2:2">
      <c r="B5526" s="102"/>
    </row>
    <row r="5527" spans="2:2">
      <c r="B5527" s="102"/>
    </row>
    <row r="5528" spans="2:2">
      <c r="B5528" s="102"/>
    </row>
    <row r="5529" spans="2:2">
      <c r="B5529" s="102"/>
    </row>
    <row r="5530" spans="2:2">
      <c r="B5530" s="102"/>
    </row>
    <row r="5531" spans="2:2">
      <c r="B5531" s="102"/>
    </row>
    <row r="5532" spans="2:2">
      <c r="B5532" s="102"/>
    </row>
    <row r="5533" spans="2:2">
      <c r="B5533" s="102"/>
    </row>
    <row r="5534" spans="2:2">
      <c r="B5534" s="102"/>
    </row>
    <row r="5535" spans="2:2">
      <c r="B5535" s="102"/>
    </row>
    <row r="5536" spans="2:2">
      <c r="B5536" s="102"/>
    </row>
    <row r="5537" spans="2:2">
      <c r="B5537" s="102"/>
    </row>
    <row r="5538" spans="2:2">
      <c r="B5538" s="102"/>
    </row>
    <row r="5539" spans="2:2">
      <c r="B5539" s="102"/>
    </row>
    <row r="5540" spans="2:2">
      <c r="B5540" s="102"/>
    </row>
    <row r="5541" spans="2:2">
      <c r="B5541" s="102"/>
    </row>
    <row r="5542" spans="2:2">
      <c r="B5542" s="102"/>
    </row>
    <row r="5543" spans="2:2">
      <c r="B5543" s="102"/>
    </row>
    <row r="5544" spans="2:2">
      <c r="B5544" s="102"/>
    </row>
    <row r="5545" spans="2:2">
      <c r="B5545" s="102"/>
    </row>
    <row r="5546" spans="2:2">
      <c r="B5546" s="102"/>
    </row>
    <row r="5547" spans="2:2">
      <c r="B5547" s="102"/>
    </row>
    <row r="5548" spans="2:2">
      <c r="B5548" s="102"/>
    </row>
    <row r="5549" spans="2:2">
      <c r="B5549" s="102"/>
    </row>
    <row r="5550" spans="2:2">
      <c r="B5550" s="102"/>
    </row>
    <row r="5551" spans="2:2">
      <c r="B5551" s="102"/>
    </row>
    <row r="5552" spans="2:2">
      <c r="B5552" s="102"/>
    </row>
    <row r="5553" spans="2:2">
      <c r="B5553" s="102"/>
    </row>
    <row r="5554" spans="2:2">
      <c r="B5554" s="102"/>
    </row>
    <row r="5555" spans="2:2">
      <c r="B5555" s="102"/>
    </row>
    <row r="5556" spans="2:2">
      <c r="B5556" s="102"/>
    </row>
    <row r="5557" spans="2:2">
      <c r="B5557" s="102"/>
    </row>
    <row r="5558" spans="2:2">
      <c r="B5558" s="102"/>
    </row>
    <row r="5559" spans="2:2">
      <c r="B5559" s="102"/>
    </row>
    <row r="5560" spans="2:2">
      <c r="B5560" s="102"/>
    </row>
    <row r="5561" spans="2:2">
      <c r="B5561" s="102"/>
    </row>
    <row r="5562" spans="2:2">
      <c r="B5562" s="102"/>
    </row>
    <row r="5563" spans="2:2">
      <c r="B5563" s="102"/>
    </row>
    <row r="5564" spans="2:2">
      <c r="B5564" s="102"/>
    </row>
    <row r="5565" spans="2:2">
      <c r="B5565" s="102"/>
    </row>
    <row r="5566" spans="2:2">
      <c r="B5566" s="102"/>
    </row>
    <row r="5567" spans="2:2">
      <c r="B5567" s="102"/>
    </row>
    <row r="5568" spans="2:2">
      <c r="B5568" s="102"/>
    </row>
    <row r="5569" spans="2:2">
      <c r="B5569" s="102"/>
    </row>
    <row r="5570" spans="2:2">
      <c r="B5570" s="102"/>
    </row>
    <row r="5571" spans="2:2">
      <c r="B5571" s="102"/>
    </row>
    <row r="5572" spans="2:2">
      <c r="B5572" s="102"/>
    </row>
    <row r="5573" spans="2:2">
      <c r="B5573" s="102"/>
    </row>
    <row r="5574" spans="2:2">
      <c r="B5574" s="102"/>
    </row>
    <row r="5575" spans="2:2">
      <c r="B5575" s="102"/>
    </row>
    <row r="5576" spans="2:2">
      <c r="B5576" s="102"/>
    </row>
    <row r="5577" spans="2:2">
      <c r="B5577" s="102"/>
    </row>
    <row r="5578" spans="2:2">
      <c r="B5578" s="102"/>
    </row>
    <row r="5579" spans="2:2">
      <c r="B5579" s="102"/>
    </row>
    <row r="5580" spans="2:2">
      <c r="B5580" s="102"/>
    </row>
    <row r="5581" spans="2:2">
      <c r="B5581" s="102"/>
    </row>
    <row r="5582" spans="2:2">
      <c r="B5582" s="102"/>
    </row>
    <row r="5583" spans="2:2">
      <c r="B5583" s="102"/>
    </row>
    <row r="5584" spans="2:2">
      <c r="B5584" s="102"/>
    </row>
    <row r="5585" spans="2:2">
      <c r="B5585" s="102"/>
    </row>
    <row r="5586" spans="2:2">
      <c r="B5586" s="102"/>
    </row>
    <row r="5587" spans="2:2">
      <c r="B5587" s="102"/>
    </row>
    <row r="5588" spans="2:2">
      <c r="B5588" s="102"/>
    </row>
    <row r="5589" spans="2:2">
      <c r="B5589" s="102"/>
    </row>
    <row r="5590" spans="2:2">
      <c r="B5590" s="102"/>
    </row>
    <row r="5591" spans="2:2">
      <c r="B5591" s="102"/>
    </row>
    <row r="5592" spans="2:2">
      <c r="B5592" s="102"/>
    </row>
    <row r="5593" spans="2:2">
      <c r="B5593" s="102"/>
    </row>
    <row r="5594" spans="2:2">
      <c r="B5594" s="102"/>
    </row>
    <row r="5595" spans="2:2">
      <c r="B5595" s="102"/>
    </row>
    <row r="5596" spans="2:2">
      <c r="B5596" s="102"/>
    </row>
    <row r="5597" spans="2:2">
      <c r="B5597" s="102"/>
    </row>
    <row r="5598" spans="2:2">
      <c r="B5598" s="102"/>
    </row>
    <row r="5599" spans="2:2">
      <c r="B5599" s="102"/>
    </row>
    <row r="5600" spans="2:2">
      <c r="B5600" s="102"/>
    </row>
    <row r="5601" spans="2:2">
      <c r="B5601" s="102"/>
    </row>
    <row r="5602" spans="2:2">
      <c r="B5602" s="102"/>
    </row>
    <row r="5603" spans="2:2">
      <c r="B5603" s="102"/>
    </row>
    <row r="5604" spans="2:2">
      <c r="B5604" s="102"/>
    </row>
    <row r="5605" spans="2:2">
      <c r="B5605" s="102"/>
    </row>
    <row r="5606" spans="2:2">
      <c r="B5606" s="102"/>
    </row>
    <row r="5607" spans="2:2">
      <c r="B5607" s="102"/>
    </row>
    <row r="5608" spans="2:2">
      <c r="B5608" s="102"/>
    </row>
    <row r="5609" spans="2:2">
      <c r="B5609" s="102"/>
    </row>
    <row r="5610" spans="2:2">
      <c r="B5610" s="102"/>
    </row>
    <row r="5611" spans="2:2">
      <c r="B5611" s="102"/>
    </row>
    <row r="5612" spans="2:2">
      <c r="B5612" s="102"/>
    </row>
    <row r="5613" spans="2:2">
      <c r="B5613" s="102"/>
    </row>
    <row r="5614" spans="2:2">
      <c r="B5614" s="102"/>
    </row>
    <row r="5615" spans="2:2">
      <c r="B5615" s="102"/>
    </row>
    <row r="5616" spans="2:2">
      <c r="B5616" s="102"/>
    </row>
    <row r="5617" spans="2:2">
      <c r="B5617" s="102"/>
    </row>
    <row r="5618" spans="2:2">
      <c r="B5618" s="102"/>
    </row>
    <row r="5619" spans="2:2">
      <c r="B5619" s="102"/>
    </row>
    <row r="5620" spans="2:2">
      <c r="B5620" s="102"/>
    </row>
    <row r="5621" spans="2:2">
      <c r="B5621" s="102"/>
    </row>
    <row r="5622" spans="2:2">
      <c r="B5622" s="102"/>
    </row>
    <row r="5623" spans="2:2">
      <c r="B5623" s="102"/>
    </row>
    <row r="5624" spans="2:2">
      <c r="B5624" s="102"/>
    </row>
    <row r="5625" spans="2:2">
      <c r="B5625" s="102"/>
    </row>
    <row r="5626" spans="2:2">
      <c r="B5626" s="102"/>
    </row>
    <row r="5627" spans="2:2">
      <c r="B5627" s="102"/>
    </row>
    <row r="5628" spans="2:2">
      <c r="B5628" s="102"/>
    </row>
    <row r="5629" spans="2:2">
      <c r="B5629" s="102"/>
    </row>
    <row r="5630" spans="2:2">
      <c r="B5630" s="102"/>
    </row>
    <row r="5631" spans="2:2">
      <c r="B5631" s="102"/>
    </row>
    <row r="5632" spans="2:2">
      <c r="B5632" s="102"/>
    </row>
    <row r="5633" spans="2:2">
      <c r="B5633" s="102"/>
    </row>
    <row r="5634" spans="2:2">
      <c r="B5634" s="102"/>
    </row>
    <row r="5635" spans="2:2">
      <c r="B5635" s="102"/>
    </row>
    <row r="5636" spans="2:2">
      <c r="B5636" s="102"/>
    </row>
    <row r="5637" spans="2:2">
      <c r="B5637" s="102"/>
    </row>
    <row r="5638" spans="2:2">
      <c r="B5638" s="102"/>
    </row>
    <row r="5639" spans="2:2">
      <c r="B5639" s="102"/>
    </row>
    <row r="5640" spans="2:2">
      <c r="B5640" s="102"/>
    </row>
    <row r="5641" spans="2:2">
      <c r="B5641" s="102"/>
    </row>
    <row r="5642" spans="2:2">
      <c r="B5642" s="102"/>
    </row>
    <row r="5643" spans="2:2">
      <c r="B5643" s="102"/>
    </row>
    <row r="5644" spans="2:2">
      <c r="B5644" s="102"/>
    </row>
    <row r="5645" spans="2:2">
      <c r="B5645" s="102"/>
    </row>
    <row r="5646" spans="2:2">
      <c r="B5646" s="102"/>
    </row>
    <row r="5647" spans="2:2">
      <c r="B5647" s="102"/>
    </row>
    <row r="5648" spans="2:2">
      <c r="B5648" s="102"/>
    </row>
    <row r="5649" spans="2:2">
      <c r="B5649" s="102"/>
    </row>
    <row r="5650" spans="2:2">
      <c r="B5650" s="102"/>
    </row>
    <row r="5651" spans="2:2">
      <c r="B5651" s="102"/>
    </row>
    <row r="5652" spans="2:2">
      <c r="B5652" s="102"/>
    </row>
    <row r="5653" spans="2:2">
      <c r="B5653" s="102"/>
    </row>
    <row r="5654" spans="2:2">
      <c r="B5654" s="102"/>
    </row>
    <row r="5655" spans="2:2">
      <c r="B5655" s="102"/>
    </row>
    <row r="5656" spans="2:2">
      <c r="B5656" s="102"/>
    </row>
    <row r="5657" spans="2:2">
      <c r="B5657" s="102"/>
    </row>
    <row r="5658" spans="2:2">
      <c r="B5658" s="102"/>
    </row>
    <row r="5659" spans="2:2">
      <c r="B5659" s="102"/>
    </row>
    <row r="5660" spans="2:2">
      <c r="B5660" s="102"/>
    </row>
    <row r="5661" spans="2:2">
      <c r="B5661" s="102"/>
    </row>
    <row r="5662" spans="2:2">
      <c r="B5662" s="102"/>
    </row>
    <row r="5663" spans="2:2">
      <c r="B5663" s="102"/>
    </row>
    <row r="5664" spans="2:2">
      <c r="B5664" s="102"/>
    </row>
    <row r="5665" spans="2:2">
      <c r="B5665" s="102"/>
    </row>
    <row r="5666" spans="2:2">
      <c r="B5666" s="102"/>
    </row>
    <row r="5667" spans="2:2">
      <c r="B5667" s="102"/>
    </row>
    <row r="5668" spans="2:2">
      <c r="B5668" s="102"/>
    </row>
    <row r="5669" spans="2:2">
      <c r="B5669" s="102"/>
    </row>
    <row r="5670" spans="2:2">
      <c r="B5670" s="102"/>
    </row>
    <row r="5671" spans="2:2">
      <c r="B5671" s="102"/>
    </row>
    <row r="5672" spans="2:2">
      <c r="B5672" s="102"/>
    </row>
    <row r="5673" spans="2:2">
      <c r="B5673" s="102"/>
    </row>
    <row r="5674" spans="2:2">
      <c r="B5674" s="102"/>
    </row>
    <row r="5675" spans="2:2">
      <c r="B5675" s="102"/>
    </row>
    <row r="5676" spans="2:2">
      <c r="B5676" s="102"/>
    </row>
    <row r="5677" spans="2:2">
      <c r="B5677" s="102"/>
    </row>
    <row r="5678" spans="2:2">
      <c r="B5678" s="102"/>
    </row>
    <row r="5679" spans="2:2">
      <c r="B5679" s="102"/>
    </row>
    <row r="5680" spans="2:2">
      <c r="B5680" s="102"/>
    </row>
    <row r="5681" spans="2:2">
      <c r="B5681" s="102"/>
    </row>
    <row r="5682" spans="2:2">
      <c r="B5682" s="102"/>
    </row>
    <row r="5683" spans="2:2">
      <c r="B5683" s="102"/>
    </row>
    <row r="5684" spans="2:2">
      <c r="B5684" s="102"/>
    </row>
    <row r="5685" spans="2:2">
      <c r="B5685" s="102"/>
    </row>
    <row r="5686" spans="2:2">
      <c r="B5686" s="102"/>
    </row>
    <row r="5687" spans="2:2">
      <c r="B5687" s="102"/>
    </row>
    <row r="5688" spans="2:2">
      <c r="B5688" s="102"/>
    </row>
    <row r="5689" spans="2:2">
      <c r="B5689" s="102"/>
    </row>
    <row r="5690" spans="2:2">
      <c r="B5690" s="102"/>
    </row>
    <row r="5691" spans="2:2">
      <c r="B5691" s="102"/>
    </row>
    <row r="5692" spans="2:2">
      <c r="B5692" s="102"/>
    </row>
    <row r="5693" spans="2:2">
      <c r="B5693" s="102"/>
    </row>
    <row r="5694" spans="2:2">
      <c r="B5694" s="102"/>
    </row>
    <row r="5695" spans="2:2">
      <c r="B5695" s="102"/>
    </row>
    <row r="5696" spans="2:2">
      <c r="B5696" s="102"/>
    </row>
    <row r="5697" spans="2:2">
      <c r="B5697" s="102"/>
    </row>
    <row r="5698" spans="2:2">
      <c r="B5698" s="102"/>
    </row>
    <row r="5699" spans="2:2">
      <c r="B5699" s="102"/>
    </row>
    <row r="5700" spans="2:2">
      <c r="B5700" s="102"/>
    </row>
    <row r="5701" spans="2:2">
      <c r="B5701" s="102"/>
    </row>
    <row r="5702" spans="2:2">
      <c r="B5702" s="102"/>
    </row>
    <row r="5703" spans="2:2">
      <c r="B5703" s="102"/>
    </row>
    <row r="5704" spans="2:2">
      <c r="B5704" s="102"/>
    </row>
    <row r="5705" spans="2:2">
      <c r="B5705" s="102"/>
    </row>
    <row r="5706" spans="2:2">
      <c r="B5706" s="102"/>
    </row>
  </sheetData>
  <printOptions horizontalCentered="1"/>
  <pageMargins left="0.4" right="0.4" top="0.5" bottom="1" header="0.5" footer="0.5"/>
  <pageSetup scale="77" fitToHeight="0" orientation="landscape" r:id="rId1"/>
  <headerFooter alignWithMargins="0">
    <oddFooter>&amp;R&amp;"Arial,Bold"APPENDIX A
SCHEDULE 1
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852"/>
  <sheetViews>
    <sheetView view="pageBreakPreview" topLeftCell="A733" zoomScale="70" zoomScaleNormal="75" zoomScaleSheetLayoutView="70" workbookViewId="0">
      <selection activeCell="H53" sqref="H53"/>
    </sheetView>
  </sheetViews>
  <sheetFormatPr defaultRowHeight="12.75"/>
  <cols>
    <col min="1" max="1" width="24.28515625" style="102" customWidth="1"/>
    <col min="2" max="2" width="11.140625" style="102" customWidth="1"/>
    <col min="3" max="4" width="10.140625" style="102" customWidth="1"/>
    <col min="5" max="5" width="38.28515625" style="102" bestFit="1" customWidth="1"/>
    <col min="6" max="6" width="12.5703125" style="152" customWidth="1"/>
    <col min="7" max="7" width="15.85546875" style="123" customWidth="1"/>
    <col min="8" max="8" width="9.7109375" style="176" customWidth="1"/>
    <col min="9" max="9" width="11.140625" style="101" customWidth="1"/>
    <col min="10" max="10" width="14.28515625" style="123" customWidth="1"/>
    <col min="11" max="11" width="15.140625" style="123" bestFit="1" customWidth="1"/>
    <col min="12" max="15" width="9.140625" style="101"/>
    <col min="16" max="16" width="10.5703125" style="101" bestFit="1" customWidth="1"/>
    <col min="17" max="18" width="9.140625" style="101"/>
    <col min="19" max="19" width="9.7109375" style="101" bestFit="1" customWidth="1"/>
    <col min="20" max="20" width="9.140625" style="101"/>
    <col min="21" max="21" width="5.85546875" style="101" bestFit="1" customWidth="1"/>
    <col min="22" max="22" width="36.85546875" style="101" bestFit="1" customWidth="1"/>
    <col min="23" max="25" width="8.140625" style="101" bestFit="1" customWidth="1"/>
    <col min="26" max="26" width="38" style="101" bestFit="1" customWidth="1"/>
    <col min="27" max="27" width="8.140625" style="101" bestFit="1" customWidth="1"/>
    <col min="28" max="28" width="12.85546875" style="101" bestFit="1" customWidth="1"/>
    <col min="29" max="29" width="6" style="101" bestFit="1" customWidth="1"/>
    <col min="30" max="30" width="11.5703125" style="101" bestFit="1" customWidth="1"/>
    <col min="31" max="16384" width="9.140625" style="101"/>
  </cols>
  <sheetData>
    <row r="1" spans="1:21">
      <c r="A1" s="95" t="s">
        <v>119</v>
      </c>
      <c r="S1" s="154">
        <v>201409</v>
      </c>
    </row>
    <row r="3" spans="1:21">
      <c r="A3" s="88" t="s">
        <v>120</v>
      </c>
    </row>
    <row r="5" spans="1:21">
      <c r="A5" s="81" t="s">
        <v>86</v>
      </c>
      <c r="B5" s="81" t="s">
        <v>87</v>
      </c>
      <c r="C5" s="81" t="s">
        <v>88</v>
      </c>
      <c r="D5" s="81" t="s">
        <v>104</v>
      </c>
      <c r="E5" s="81"/>
      <c r="F5" s="146" t="s">
        <v>121</v>
      </c>
      <c r="G5" s="90" t="s">
        <v>121</v>
      </c>
      <c r="H5" s="177"/>
      <c r="I5" s="81" t="s">
        <v>91</v>
      </c>
      <c r="J5" s="90" t="s">
        <v>92</v>
      </c>
      <c r="K5" s="90" t="s">
        <v>93</v>
      </c>
      <c r="S5" s="101" t="s">
        <v>214</v>
      </c>
      <c r="T5" s="121"/>
      <c r="U5" s="101">
        <v>2014</v>
      </c>
    </row>
    <row r="6" spans="1:21">
      <c r="A6" s="86" t="s">
        <v>94</v>
      </c>
      <c r="B6" s="96" t="s">
        <v>95</v>
      </c>
      <c r="C6" s="96" t="s">
        <v>96</v>
      </c>
      <c r="D6" s="96" t="s">
        <v>122</v>
      </c>
      <c r="E6" s="96" t="s">
        <v>97</v>
      </c>
      <c r="F6" s="150" t="s">
        <v>98</v>
      </c>
      <c r="G6" s="98" t="s">
        <v>99</v>
      </c>
      <c r="H6" s="179" t="s">
        <v>100</v>
      </c>
      <c r="I6" s="96" t="s">
        <v>101</v>
      </c>
      <c r="J6" s="98" t="s">
        <v>123</v>
      </c>
      <c r="K6" s="98" t="s">
        <v>102</v>
      </c>
      <c r="S6" s="101" t="s">
        <v>215</v>
      </c>
      <c r="U6" s="101">
        <v>2015</v>
      </c>
    </row>
    <row r="7" spans="1:21">
      <c r="A7" s="650" t="s">
        <v>319</v>
      </c>
      <c r="B7" s="651" t="s">
        <v>1023</v>
      </c>
      <c r="C7" s="434" t="s">
        <v>338</v>
      </c>
      <c r="D7" s="651" t="s">
        <v>1023</v>
      </c>
      <c r="E7" s="650" t="s">
        <v>1024</v>
      </c>
      <c r="F7" s="651">
        <v>201509</v>
      </c>
      <c r="G7" s="652">
        <v>-21921.02</v>
      </c>
      <c r="H7" s="759">
        <f>VLOOKUP(F7,Additions!$N$5:$O$37,2,FALSE)</f>
        <v>14.5</v>
      </c>
      <c r="I7" s="650">
        <v>1.3083000000000001E-3</v>
      </c>
      <c r="J7" s="604">
        <f t="shared" ref="J7:J20" si="0">ROUND(G7*H7*I7,2)</f>
        <v>-415.85</v>
      </c>
      <c r="K7" s="652">
        <f t="shared" ref="K7:K20" si="1">ROUND(G7*I7*12,2)</f>
        <v>-344.15</v>
      </c>
      <c r="S7" s="101">
        <f t="shared" ref="S7:S65" si="2">IF(F7&lt;=$S$1,$U$5,$U$6)</f>
        <v>2015</v>
      </c>
    </row>
    <row r="8" spans="1:21">
      <c r="A8" s="650" t="s">
        <v>319</v>
      </c>
      <c r="B8" s="651" t="s">
        <v>329</v>
      </c>
      <c r="C8" s="451" t="s">
        <v>320</v>
      </c>
      <c r="D8" s="651" t="s">
        <v>329</v>
      </c>
      <c r="E8" s="650" t="s">
        <v>330</v>
      </c>
      <c r="F8" s="651">
        <v>201509</v>
      </c>
      <c r="G8" s="652">
        <v>-1343.72</v>
      </c>
      <c r="H8" s="759">
        <f>VLOOKUP(F8,Additions!$N$5:$O$37,2,FALSE)</f>
        <v>14.5</v>
      </c>
      <c r="I8" s="650">
        <v>1.3083000000000001E-3</v>
      </c>
      <c r="J8" s="604">
        <f t="shared" si="0"/>
        <v>-25.49</v>
      </c>
      <c r="K8" s="652">
        <f t="shared" si="1"/>
        <v>-21.1</v>
      </c>
    </row>
    <row r="9" spans="1:21">
      <c r="A9" s="650" t="s">
        <v>319</v>
      </c>
      <c r="B9" s="651" t="s">
        <v>946</v>
      </c>
      <c r="C9" s="451" t="s">
        <v>338</v>
      </c>
      <c r="D9" s="651" t="s">
        <v>946</v>
      </c>
      <c r="E9" s="650" t="s">
        <v>947</v>
      </c>
      <c r="F9" s="651">
        <v>201509</v>
      </c>
      <c r="G9" s="652">
        <v>-18157.009999999998</v>
      </c>
      <c r="H9" s="759">
        <f>VLOOKUP(F9,Additions!$N$5:$O$37,2,FALSE)</f>
        <v>14.5</v>
      </c>
      <c r="I9" s="650">
        <v>1.3083000000000001E-3</v>
      </c>
      <c r="J9" s="604">
        <f t="shared" si="0"/>
        <v>-344.44</v>
      </c>
      <c r="K9" s="652">
        <f t="shared" si="1"/>
        <v>-285.06</v>
      </c>
    </row>
    <row r="10" spans="1:21">
      <c r="A10" s="650" t="s">
        <v>319</v>
      </c>
      <c r="B10" s="651" t="s">
        <v>1025</v>
      </c>
      <c r="C10" s="599" t="s">
        <v>338</v>
      </c>
      <c r="D10" s="651" t="s">
        <v>1025</v>
      </c>
      <c r="E10" s="650" t="s">
        <v>1026</v>
      </c>
      <c r="F10" s="651">
        <v>201511</v>
      </c>
      <c r="G10" s="652">
        <v>-2847.93</v>
      </c>
      <c r="H10" s="759">
        <f>VLOOKUP(F10,Additions!$N$5:$O$37,2,FALSE)</f>
        <v>12.5</v>
      </c>
      <c r="I10" s="650">
        <v>1.3083000000000001E-3</v>
      </c>
      <c r="J10" s="604">
        <f t="shared" si="0"/>
        <v>-46.57</v>
      </c>
      <c r="K10" s="652">
        <f t="shared" si="1"/>
        <v>-44.71</v>
      </c>
      <c r="P10" s="178" t="s">
        <v>154</v>
      </c>
      <c r="Q10" s="126" t="s">
        <v>155</v>
      </c>
    </row>
    <row r="11" spans="1:21">
      <c r="A11" s="571" t="s">
        <v>319</v>
      </c>
      <c r="B11" s="594" t="s">
        <v>962</v>
      </c>
      <c r="C11" s="599" t="s">
        <v>338</v>
      </c>
      <c r="D11" s="651">
        <v>900568</v>
      </c>
      <c r="E11" s="571" t="s">
        <v>963</v>
      </c>
      <c r="F11" s="594">
        <v>201510</v>
      </c>
      <c r="G11" s="572">
        <v>-6151.14</v>
      </c>
      <c r="H11" s="759">
        <f>VLOOKUP(F11,Additions!$N$5:$O$37,2,FALSE)</f>
        <v>13.5</v>
      </c>
      <c r="I11" s="650">
        <v>1.3083000000000001E-3</v>
      </c>
      <c r="J11" s="604">
        <f t="shared" si="0"/>
        <v>-108.64</v>
      </c>
      <c r="K11" s="652">
        <f t="shared" si="1"/>
        <v>-96.57</v>
      </c>
      <c r="P11" s="159" t="e">
        <f>+'Additions for prop tax'!#REF!</f>
        <v>#REF!</v>
      </c>
      <c r="Q11" s="126" t="e">
        <f>+'Additions for prop tax'!#REF!</f>
        <v>#REF!</v>
      </c>
    </row>
    <row r="12" spans="1:21">
      <c r="A12" s="571" t="s">
        <v>319</v>
      </c>
      <c r="B12" s="594" t="s">
        <v>1096</v>
      </c>
      <c r="C12" s="599" t="s">
        <v>338</v>
      </c>
      <c r="D12" s="594">
        <v>900608</v>
      </c>
      <c r="E12" s="571" t="s">
        <v>1098</v>
      </c>
      <c r="F12" s="594">
        <v>201511</v>
      </c>
      <c r="G12" s="572">
        <v>-25814.73</v>
      </c>
      <c r="H12" s="759">
        <f>VLOOKUP(F12,Additions!$N$5:$O$37,2,FALSE)</f>
        <v>12.5</v>
      </c>
      <c r="I12" s="650">
        <v>1.3083000000000001E-3</v>
      </c>
      <c r="J12" s="604">
        <f t="shared" si="0"/>
        <v>-422.17</v>
      </c>
      <c r="K12" s="652">
        <f t="shared" si="1"/>
        <v>-405.28</v>
      </c>
      <c r="P12" s="159" t="e">
        <f>+'Additions for prop tax'!#REF!</f>
        <v>#REF!</v>
      </c>
      <c r="Q12" s="126" t="e">
        <f>+'Additions for prop tax'!#REF!</f>
        <v>#REF!</v>
      </c>
    </row>
    <row r="13" spans="1:21">
      <c r="A13" s="650" t="s">
        <v>319</v>
      </c>
      <c r="B13" s="651" t="s">
        <v>968</v>
      </c>
      <c r="C13" s="451" t="s">
        <v>338</v>
      </c>
      <c r="D13" s="651" t="s">
        <v>968</v>
      </c>
      <c r="E13" s="650" t="s">
        <v>969</v>
      </c>
      <c r="F13" s="651">
        <v>201509</v>
      </c>
      <c r="G13" s="652">
        <v>-9308.7900000000009</v>
      </c>
      <c r="H13" s="759">
        <f>VLOOKUP(F13,Additions!$N$5:$O$37,2,FALSE)</f>
        <v>14.5</v>
      </c>
      <c r="I13" s="650">
        <v>1.3083000000000001E-3</v>
      </c>
      <c r="J13" s="604">
        <f t="shared" si="0"/>
        <v>-176.59</v>
      </c>
      <c r="K13" s="652">
        <f t="shared" si="1"/>
        <v>-146.13999999999999</v>
      </c>
      <c r="P13" s="159" t="e">
        <f>+'Additions for prop tax'!#REF!</f>
        <v>#REF!</v>
      </c>
      <c r="Q13" s="126" t="e">
        <f>+'Additions for prop tax'!#REF!</f>
        <v>#REF!</v>
      </c>
    </row>
    <row r="14" spans="1:21">
      <c r="A14" s="650" t="s">
        <v>319</v>
      </c>
      <c r="B14" s="651" t="s">
        <v>845</v>
      </c>
      <c r="C14" s="599" t="s">
        <v>338</v>
      </c>
      <c r="D14" s="651" t="s">
        <v>845</v>
      </c>
      <c r="E14" s="650" t="s">
        <v>846</v>
      </c>
      <c r="F14" s="651">
        <v>201512</v>
      </c>
      <c r="G14" s="652">
        <v>-10924.79</v>
      </c>
      <c r="H14" s="759">
        <f>VLOOKUP(F14,Additions!$N$5:$O$37,2,FALSE)</f>
        <v>11.5</v>
      </c>
      <c r="I14" s="650">
        <v>1.3083000000000001E-3</v>
      </c>
      <c r="J14" s="604">
        <f t="shared" si="0"/>
        <v>-164.37</v>
      </c>
      <c r="K14" s="652">
        <f t="shared" si="1"/>
        <v>-171.51</v>
      </c>
      <c r="P14" s="159" t="e">
        <f>+'Additions for prop tax'!#REF!</f>
        <v>#REF!</v>
      </c>
      <c r="Q14" s="126" t="e">
        <f>+'Additions for prop tax'!#REF!</f>
        <v>#REF!</v>
      </c>
    </row>
    <row r="15" spans="1:21">
      <c r="A15" s="650" t="s">
        <v>319</v>
      </c>
      <c r="B15" s="651" t="s">
        <v>853</v>
      </c>
      <c r="C15" s="451" t="s">
        <v>338</v>
      </c>
      <c r="D15" s="651" t="s">
        <v>853</v>
      </c>
      <c r="E15" s="650" t="s">
        <v>854</v>
      </c>
      <c r="F15" s="651">
        <v>201509</v>
      </c>
      <c r="G15" s="652">
        <v>-11093.01</v>
      </c>
      <c r="H15" s="759">
        <f>VLOOKUP(F15,Additions!$N$5:$O$37,2,FALSE)</f>
        <v>14.5</v>
      </c>
      <c r="I15" s="650">
        <v>1.3083000000000001E-3</v>
      </c>
      <c r="J15" s="604">
        <f t="shared" si="0"/>
        <v>-210.44</v>
      </c>
      <c r="K15" s="652">
        <f t="shared" si="1"/>
        <v>-174.16</v>
      </c>
      <c r="P15" s="159" t="e">
        <f>+'Additions for prop tax'!#REF!</f>
        <v>#REF!</v>
      </c>
      <c r="Q15" s="126" t="e">
        <f>+'Additions for prop tax'!#REF!</f>
        <v>#REF!</v>
      </c>
    </row>
    <row r="16" spans="1:21">
      <c r="A16" s="650" t="s">
        <v>319</v>
      </c>
      <c r="B16" s="651" t="s">
        <v>987</v>
      </c>
      <c r="C16" s="599" t="s">
        <v>338</v>
      </c>
      <c r="D16" s="651">
        <v>900873</v>
      </c>
      <c r="E16" s="650" t="s">
        <v>988</v>
      </c>
      <c r="F16" s="651">
        <v>201510</v>
      </c>
      <c r="G16" s="652">
        <v>-786.62</v>
      </c>
      <c r="H16" s="759">
        <f>VLOOKUP(F16,Additions!$N$5:$O$37,2,FALSE)</f>
        <v>13.5</v>
      </c>
      <c r="I16" s="650">
        <v>1.3083000000000001E-3</v>
      </c>
      <c r="J16" s="604">
        <f t="shared" si="0"/>
        <v>-13.89</v>
      </c>
      <c r="K16" s="652">
        <f t="shared" si="1"/>
        <v>-12.35</v>
      </c>
      <c r="P16" s="159" t="e">
        <f>+'Additions for prop tax'!#REF!</f>
        <v>#REF!</v>
      </c>
      <c r="Q16" s="126" t="e">
        <f>+'Additions for prop tax'!#REF!</f>
        <v>#REF!</v>
      </c>
    </row>
    <row r="17" spans="1:19">
      <c r="A17" s="650" t="s">
        <v>319</v>
      </c>
      <c r="B17" s="651" t="s">
        <v>989</v>
      </c>
      <c r="C17" s="451" t="s">
        <v>338</v>
      </c>
      <c r="D17" s="651" t="s">
        <v>989</v>
      </c>
      <c r="E17" s="650" t="s">
        <v>990</v>
      </c>
      <c r="F17" s="651">
        <v>201509</v>
      </c>
      <c r="G17" s="652">
        <v>-2840.24</v>
      </c>
      <c r="H17" s="759">
        <f>VLOOKUP(F17,Additions!$N$5:$O$37,2,FALSE)</f>
        <v>14.5</v>
      </c>
      <c r="I17" s="650">
        <v>1.3083000000000001E-3</v>
      </c>
      <c r="J17" s="604">
        <f t="shared" si="0"/>
        <v>-53.88</v>
      </c>
      <c r="K17" s="652">
        <f t="shared" si="1"/>
        <v>-44.59</v>
      </c>
      <c r="P17" s="159" t="e">
        <f>+'Additions for prop tax'!#REF!</f>
        <v>#REF!</v>
      </c>
      <c r="Q17" s="126" t="e">
        <f>+'Additions for prop tax'!#REF!</f>
        <v>#REF!</v>
      </c>
    </row>
    <row r="18" spans="1:19">
      <c r="A18" s="650" t="s">
        <v>319</v>
      </c>
      <c r="B18" s="651" t="s">
        <v>1170</v>
      </c>
      <c r="C18" s="599" t="s">
        <v>338</v>
      </c>
      <c r="D18" s="651" t="s">
        <v>1170</v>
      </c>
      <c r="E18" s="650" t="s">
        <v>1171</v>
      </c>
      <c r="F18" s="651">
        <v>201512</v>
      </c>
      <c r="G18" s="652">
        <v>-11379.5</v>
      </c>
      <c r="H18" s="759">
        <f>VLOOKUP(F18,Additions!$N$5:$O$37,2,FALSE)</f>
        <v>11.5</v>
      </c>
      <c r="I18" s="650">
        <v>1.3083000000000001E-3</v>
      </c>
      <c r="J18" s="604">
        <f t="shared" si="0"/>
        <v>-171.21</v>
      </c>
      <c r="K18" s="652">
        <f t="shared" si="1"/>
        <v>-178.65</v>
      </c>
      <c r="P18" s="159" t="e">
        <f>+'Additions for prop tax'!#REF!</f>
        <v>#REF!</v>
      </c>
      <c r="Q18" s="126" t="e">
        <f>+'Additions for prop tax'!#REF!</f>
        <v>#REF!</v>
      </c>
    </row>
    <row r="19" spans="1:19">
      <c r="A19" s="650" t="s">
        <v>319</v>
      </c>
      <c r="B19" s="651" t="s">
        <v>1172</v>
      </c>
      <c r="C19" s="599" t="s">
        <v>338</v>
      </c>
      <c r="D19" s="651" t="s">
        <v>1172</v>
      </c>
      <c r="E19" s="650" t="s">
        <v>1173</v>
      </c>
      <c r="F19" s="651">
        <v>201510</v>
      </c>
      <c r="G19" s="652">
        <v>-2078.0300000000002</v>
      </c>
      <c r="H19" s="759">
        <f>VLOOKUP(F19,Additions!$N$5:$O$37,2,FALSE)</f>
        <v>13.5</v>
      </c>
      <c r="I19" s="650">
        <v>1.3083000000000001E-3</v>
      </c>
      <c r="J19" s="604">
        <f t="shared" si="0"/>
        <v>-36.700000000000003</v>
      </c>
      <c r="K19" s="652">
        <f t="shared" si="1"/>
        <v>-32.619999999999997</v>
      </c>
      <c r="P19" s="159" t="e">
        <f>+'Additions for prop tax'!#REF!</f>
        <v>#REF!</v>
      </c>
      <c r="Q19" s="126" t="e">
        <f>+'Additions for prop tax'!#REF!</f>
        <v>#REF!</v>
      </c>
    </row>
    <row r="20" spans="1:19">
      <c r="A20" s="571" t="s">
        <v>319</v>
      </c>
      <c r="B20" s="594" t="s">
        <v>1181</v>
      </c>
      <c r="C20" s="749" t="s">
        <v>338</v>
      </c>
      <c r="D20" s="594" t="s">
        <v>1181</v>
      </c>
      <c r="E20" s="571" t="s">
        <v>1182</v>
      </c>
      <c r="F20" s="594">
        <v>201512</v>
      </c>
      <c r="G20" s="572">
        <v>-10663.71</v>
      </c>
      <c r="H20" s="759">
        <f>VLOOKUP(F20,Additions!$N$5:$O$37,2,FALSE)</f>
        <v>11.5</v>
      </c>
      <c r="I20" s="571">
        <v>1.3083000000000001E-3</v>
      </c>
      <c r="J20" s="604">
        <f t="shared" si="0"/>
        <v>-160.44</v>
      </c>
      <c r="K20" s="652">
        <f t="shared" si="1"/>
        <v>-167.42</v>
      </c>
      <c r="P20" s="159" t="e">
        <f>+'Additions for prop tax'!#REF!</f>
        <v>#REF!</v>
      </c>
      <c r="Q20" s="126" t="e">
        <f>+'Additions for prop tax'!#REF!</f>
        <v>#REF!</v>
      </c>
    </row>
    <row r="21" spans="1:19">
      <c r="A21" s="777"/>
      <c r="B21" s="608"/>
      <c r="C21" s="499"/>
      <c r="D21" s="608"/>
      <c r="E21" s="541"/>
      <c r="F21" s="608"/>
      <c r="G21" s="543"/>
      <c r="H21" s="541"/>
      <c r="I21" s="605"/>
      <c r="J21" s="429"/>
      <c r="K21" s="606"/>
      <c r="P21" s="159" t="e">
        <f>+'Additions for prop tax'!#REF!</f>
        <v>#REF!</v>
      </c>
      <c r="Q21" s="126" t="e">
        <f>+'Additions for prop tax'!#REF!</f>
        <v>#REF!</v>
      </c>
    </row>
    <row r="22" spans="1:19">
      <c r="A22" s="327" t="s">
        <v>319</v>
      </c>
      <c r="B22" s="778">
        <v>599020</v>
      </c>
      <c r="C22" s="651">
        <v>3301</v>
      </c>
      <c r="D22" s="599" t="s">
        <v>1278</v>
      </c>
      <c r="E22" s="532" t="s">
        <v>1279</v>
      </c>
      <c r="F22" s="599">
        <v>201504</v>
      </c>
      <c r="G22" s="534">
        <v>-1240.5</v>
      </c>
      <c r="H22" s="759">
        <f>VLOOKUP(F22,[1]Additions!$N$5:$O$37,2,FALSE)</f>
        <v>6</v>
      </c>
      <c r="I22" s="650">
        <v>1.3083000000000001E-3</v>
      </c>
      <c r="J22" s="604">
        <f t="shared" ref="J22:J52" si="3">ROUND(G22*H22*I22,2)</f>
        <v>-9.74</v>
      </c>
      <c r="K22" s="652">
        <f t="shared" ref="K22:K52" si="4">ROUND(G22*I22*12,2)</f>
        <v>-19.48</v>
      </c>
      <c r="P22" s="159" t="e">
        <f>+'Additions for prop tax'!#REF!</f>
        <v>#REF!</v>
      </c>
      <c r="Q22" s="126" t="e">
        <f>+'Additions for prop tax'!#REF!</f>
        <v>#REF!</v>
      </c>
      <c r="S22" s="101">
        <f t="shared" si="2"/>
        <v>2015</v>
      </c>
    </row>
    <row r="23" spans="1:19" s="717" customFormat="1">
      <c r="A23" s="327" t="s">
        <v>319</v>
      </c>
      <c r="B23" s="778">
        <v>599540</v>
      </c>
      <c r="C23" s="651">
        <v>3301</v>
      </c>
      <c r="D23" s="599" t="s">
        <v>1280</v>
      </c>
      <c r="E23" s="532" t="s">
        <v>1281</v>
      </c>
      <c r="F23" s="599">
        <v>201505</v>
      </c>
      <c r="G23" s="534">
        <v>-16076.93</v>
      </c>
      <c r="H23" s="759">
        <f>VLOOKUP(F23,[1]Additions!$N$5:$O$37,2,FALSE)</f>
        <v>5</v>
      </c>
      <c r="I23" s="650">
        <v>1.3083000000000001E-3</v>
      </c>
      <c r="J23" s="604">
        <f t="shared" si="3"/>
        <v>-105.17</v>
      </c>
      <c r="K23" s="652">
        <f t="shared" si="4"/>
        <v>-252.4</v>
      </c>
      <c r="P23" s="707"/>
      <c r="Q23" s="759"/>
    </row>
    <row r="24" spans="1:19" s="717" customFormat="1">
      <c r="A24" s="402" t="s">
        <v>319</v>
      </c>
      <c r="B24" s="599">
        <v>900899</v>
      </c>
      <c r="C24" s="594">
        <v>3303</v>
      </c>
      <c r="D24" s="651" t="s">
        <v>1282</v>
      </c>
      <c r="E24" s="650" t="s">
        <v>1283</v>
      </c>
      <c r="F24" s="651">
        <v>201506</v>
      </c>
      <c r="G24" s="652">
        <v>-4916.54</v>
      </c>
      <c r="H24" s="759">
        <f>VLOOKUP(F24,[1]Additions!$N$5:$O$37,2,FALSE)</f>
        <v>4</v>
      </c>
      <c r="I24" s="650">
        <v>1.3083000000000001E-3</v>
      </c>
      <c r="J24" s="604">
        <f t="shared" si="3"/>
        <v>-25.73</v>
      </c>
      <c r="K24" s="652">
        <f t="shared" si="4"/>
        <v>-77.19</v>
      </c>
      <c r="P24" s="707"/>
      <c r="Q24" s="759"/>
    </row>
    <row r="25" spans="1:19" s="717" customFormat="1">
      <c r="A25" s="327" t="s">
        <v>319</v>
      </c>
      <c r="B25" s="599" t="s">
        <v>696</v>
      </c>
      <c r="C25" s="651">
        <v>3303</v>
      </c>
      <c r="D25" s="599" t="s">
        <v>696</v>
      </c>
      <c r="E25" s="532" t="s">
        <v>697</v>
      </c>
      <c r="F25" s="599">
        <v>201503</v>
      </c>
      <c r="G25" s="534">
        <v>-3190.88</v>
      </c>
      <c r="H25" s="759">
        <f>VLOOKUP(F25,[1]Additions!$N$5:$O$37,2,FALSE)</f>
        <v>7</v>
      </c>
      <c r="I25" s="650">
        <v>1.3083000000000001E-3</v>
      </c>
      <c r="J25" s="604">
        <f t="shared" si="3"/>
        <v>-29.22</v>
      </c>
      <c r="K25" s="652">
        <f t="shared" si="4"/>
        <v>-50.1</v>
      </c>
      <c r="P25" s="707"/>
      <c r="Q25" s="759"/>
    </row>
    <row r="26" spans="1:19" s="717" customFormat="1">
      <c r="A26" s="327" t="s">
        <v>319</v>
      </c>
      <c r="B26" s="599" t="s">
        <v>463</v>
      </c>
      <c r="C26" s="651">
        <v>3303</v>
      </c>
      <c r="D26" s="599" t="s">
        <v>463</v>
      </c>
      <c r="E26" s="532" t="s">
        <v>464</v>
      </c>
      <c r="F26" s="599">
        <v>201503</v>
      </c>
      <c r="G26" s="534">
        <v>-38763</v>
      </c>
      <c r="H26" s="759">
        <f>VLOOKUP(F26,[1]Additions!$N$5:$O$37,2,FALSE)</f>
        <v>7</v>
      </c>
      <c r="I26" s="650">
        <v>1.3083000000000001E-3</v>
      </c>
      <c r="J26" s="604">
        <f t="shared" si="3"/>
        <v>-355</v>
      </c>
      <c r="K26" s="652">
        <f t="shared" si="4"/>
        <v>-608.55999999999995</v>
      </c>
      <c r="P26" s="707"/>
      <c r="Q26" s="759"/>
    </row>
    <row r="27" spans="1:19" s="717" customFormat="1">
      <c r="A27" s="327" t="s">
        <v>319</v>
      </c>
      <c r="B27" s="599" t="s">
        <v>467</v>
      </c>
      <c r="C27" s="651">
        <v>3303</v>
      </c>
      <c r="D27" s="599" t="s">
        <v>467</v>
      </c>
      <c r="E27" s="532" t="s">
        <v>468</v>
      </c>
      <c r="F27" s="599">
        <v>201503</v>
      </c>
      <c r="G27" s="534">
        <v>-2992.89</v>
      </c>
      <c r="H27" s="759">
        <f>VLOOKUP(F27,[1]Additions!$N$5:$O$37,2,FALSE)</f>
        <v>7</v>
      </c>
      <c r="I27" s="650">
        <v>1.3083000000000001E-3</v>
      </c>
      <c r="J27" s="604">
        <f t="shared" si="3"/>
        <v>-27.41</v>
      </c>
      <c r="K27" s="652">
        <f t="shared" si="4"/>
        <v>-46.99</v>
      </c>
      <c r="P27" s="707"/>
      <c r="Q27" s="759"/>
    </row>
    <row r="28" spans="1:19" s="717" customFormat="1">
      <c r="A28" s="327" t="s">
        <v>319</v>
      </c>
      <c r="B28" s="599" t="s">
        <v>805</v>
      </c>
      <c r="C28" s="651">
        <v>3303</v>
      </c>
      <c r="D28" s="599" t="s">
        <v>805</v>
      </c>
      <c r="E28" s="532" t="s">
        <v>806</v>
      </c>
      <c r="F28" s="599">
        <v>201504</v>
      </c>
      <c r="G28" s="534">
        <v>-10934.11</v>
      </c>
      <c r="H28" s="759">
        <f>VLOOKUP(F28,[1]Additions!$N$5:$O$37,2,FALSE)</f>
        <v>6</v>
      </c>
      <c r="I28" s="650">
        <v>1.3083000000000001E-3</v>
      </c>
      <c r="J28" s="604">
        <f t="shared" si="3"/>
        <v>-85.83</v>
      </c>
      <c r="K28" s="652">
        <f t="shared" si="4"/>
        <v>-171.66</v>
      </c>
      <c r="P28" s="707"/>
      <c r="Q28" s="759"/>
    </row>
    <row r="29" spans="1:19" s="717" customFormat="1">
      <c r="A29" s="327" t="s">
        <v>319</v>
      </c>
      <c r="B29" s="599" t="s">
        <v>851</v>
      </c>
      <c r="C29" s="651">
        <v>3303</v>
      </c>
      <c r="D29" s="599" t="s">
        <v>851</v>
      </c>
      <c r="E29" s="532" t="s">
        <v>852</v>
      </c>
      <c r="F29" s="599">
        <v>201507</v>
      </c>
      <c r="G29" s="534">
        <v>-5988.53</v>
      </c>
      <c r="H29" s="759">
        <f>VLOOKUP(F29,[1]Additions!$N$5:$O$37,2,FALSE)</f>
        <v>3</v>
      </c>
      <c r="I29" s="650">
        <v>1.3083000000000001E-3</v>
      </c>
      <c r="J29" s="604">
        <f t="shared" si="3"/>
        <v>-23.5</v>
      </c>
      <c r="K29" s="652">
        <f t="shared" si="4"/>
        <v>-94.02</v>
      </c>
      <c r="P29" s="707"/>
      <c r="Q29" s="759"/>
    </row>
    <row r="30" spans="1:19" s="717" customFormat="1">
      <c r="A30" s="327" t="s">
        <v>319</v>
      </c>
      <c r="B30" s="599" t="s">
        <v>877</v>
      </c>
      <c r="C30" s="651">
        <v>3303</v>
      </c>
      <c r="D30" s="599" t="s">
        <v>877</v>
      </c>
      <c r="E30" s="532" t="s">
        <v>878</v>
      </c>
      <c r="F30" s="599">
        <v>201507</v>
      </c>
      <c r="G30" s="534">
        <v>-3837.68</v>
      </c>
      <c r="H30" s="759">
        <f>VLOOKUP(F30,[1]Additions!$N$5:$O$37,2,FALSE)</f>
        <v>3</v>
      </c>
      <c r="I30" s="650">
        <v>1.3083000000000001E-3</v>
      </c>
      <c r="J30" s="604">
        <f t="shared" si="3"/>
        <v>-15.06</v>
      </c>
      <c r="K30" s="652">
        <f t="shared" si="4"/>
        <v>-60.25</v>
      </c>
      <c r="P30" s="707"/>
      <c r="Q30" s="759"/>
    </row>
    <row r="31" spans="1:19" s="717" customFormat="1">
      <c r="A31" s="327" t="s">
        <v>319</v>
      </c>
      <c r="B31" s="599" t="s">
        <v>879</v>
      </c>
      <c r="C31" s="651">
        <v>3303</v>
      </c>
      <c r="D31" s="599" t="s">
        <v>879</v>
      </c>
      <c r="E31" s="532" t="s">
        <v>880</v>
      </c>
      <c r="F31" s="599">
        <v>201507</v>
      </c>
      <c r="G31" s="534">
        <v>-6626.33</v>
      </c>
      <c r="H31" s="759">
        <f>VLOOKUP(F31,[1]Additions!$N$5:$O$37,2,FALSE)</f>
        <v>3</v>
      </c>
      <c r="I31" s="650">
        <v>1.3083000000000001E-3</v>
      </c>
      <c r="J31" s="604">
        <f t="shared" si="3"/>
        <v>-26.01</v>
      </c>
      <c r="K31" s="652">
        <f t="shared" si="4"/>
        <v>-104.03</v>
      </c>
      <c r="P31" s="707"/>
      <c r="Q31" s="759"/>
    </row>
    <row r="32" spans="1:19" s="717" customFormat="1">
      <c r="A32" s="327" t="s">
        <v>319</v>
      </c>
      <c r="B32" s="599" t="s">
        <v>889</v>
      </c>
      <c r="C32" s="651">
        <v>3303</v>
      </c>
      <c r="D32" s="599" t="s">
        <v>889</v>
      </c>
      <c r="E32" s="532" t="s">
        <v>890</v>
      </c>
      <c r="F32" s="599">
        <v>201507</v>
      </c>
      <c r="G32" s="534">
        <v>-235.08</v>
      </c>
      <c r="H32" s="759">
        <f>VLOOKUP(F32,[1]Additions!$N$5:$O$37,2,FALSE)</f>
        <v>3</v>
      </c>
      <c r="I32" s="650">
        <v>1.3083000000000001E-3</v>
      </c>
      <c r="J32" s="604">
        <f t="shared" si="3"/>
        <v>-0.92</v>
      </c>
      <c r="K32" s="652">
        <f t="shared" si="4"/>
        <v>-3.69</v>
      </c>
      <c r="P32" s="707"/>
      <c r="Q32" s="759"/>
    </row>
    <row r="33" spans="1:17" s="717" customFormat="1">
      <c r="A33" s="327" t="s">
        <v>319</v>
      </c>
      <c r="B33" s="599" t="s">
        <v>1278</v>
      </c>
      <c r="C33" s="651">
        <v>3301</v>
      </c>
      <c r="D33" s="599" t="s">
        <v>1278</v>
      </c>
      <c r="E33" s="532" t="s">
        <v>1279</v>
      </c>
      <c r="F33" s="599">
        <v>201508</v>
      </c>
      <c r="G33" s="534">
        <v>-1946.13</v>
      </c>
      <c r="H33" s="759">
        <f>VLOOKUP(F33,[1]Additions!$N$5:$O$37,2,FALSE)</f>
        <v>2</v>
      </c>
      <c r="I33" s="650">
        <v>1.3083000000000001E-3</v>
      </c>
      <c r="J33" s="604">
        <f t="shared" si="3"/>
        <v>-5.09</v>
      </c>
      <c r="K33" s="652">
        <f t="shared" si="4"/>
        <v>-30.55</v>
      </c>
      <c r="P33" s="707"/>
      <c r="Q33" s="759"/>
    </row>
    <row r="34" spans="1:17" s="717" customFormat="1">
      <c r="A34" s="327" t="s">
        <v>319</v>
      </c>
      <c r="B34" s="599" t="s">
        <v>453</v>
      </c>
      <c r="C34" s="651">
        <v>3303</v>
      </c>
      <c r="D34" s="599" t="s">
        <v>453</v>
      </c>
      <c r="E34" s="532" t="s">
        <v>454</v>
      </c>
      <c r="F34" s="599">
        <v>201508</v>
      </c>
      <c r="G34" s="534">
        <v>-4500.66</v>
      </c>
      <c r="H34" s="759">
        <f>VLOOKUP(F34,[1]Additions!$N$5:$O$37,2,FALSE)</f>
        <v>2</v>
      </c>
      <c r="I34" s="650">
        <v>1.3083000000000001E-3</v>
      </c>
      <c r="J34" s="604">
        <f t="shared" si="3"/>
        <v>-11.78</v>
      </c>
      <c r="K34" s="652">
        <f t="shared" si="4"/>
        <v>-70.66</v>
      </c>
      <c r="P34" s="707"/>
      <c r="Q34" s="759"/>
    </row>
    <row r="35" spans="1:17" s="717" customFormat="1">
      <c r="A35" s="327" t="s">
        <v>319</v>
      </c>
      <c r="B35" s="599" t="s">
        <v>1021</v>
      </c>
      <c r="C35" s="651">
        <v>3303</v>
      </c>
      <c r="D35" s="599" t="s">
        <v>1021</v>
      </c>
      <c r="E35" s="532" t="s">
        <v>1022</v>
      </c>
      <c r="F35" s="599">
        <v>201508</v>
      </c>
      <c r="G35" s="534">
        <v>-20884.060000000001</v>
      </c>
      <c r="H35" s="759">
        <f>VLOOKUP(F35,[1]Additions!$N$5:$O$37,2,FALSE)</f>
        <v>2</v>
      </c>
      <c r="I35" s="650">
        <v>1.3083000000000001E-3</v>
      </c>
      <c r="J35" s="604">
        <f t="shared" si="3"/>
        <v>-54.65</v>
      </c>
      <c r="K35" s="652">
        <f t="shared" si="4"/>
        <v>-327.87</v>
      </c>
      <c r="P35" s="707"/>
      <c r="Q35" s="759"/>
    </row>
    <row r="36" spans="1:17" s="717" customFormat="1">
      <c r="A36" s="327" t="s">
        <v>319</v>
      </c>
      <c r="B36" s="599" t="s">
        <v>942</v>
      </c>
      <c r="C36" s="651">
        <v>3303</v>
      </c>
      <c r="D36" s="599" t="s">
        <v>942</v>
      </c>
      <c r="E36" s="532" t="s">
        <v>943</v>
      </c>
      <c r="F36" s="599">
        <v>201508</v>
      </c>
      <c r="G36" s="534">
        <v>-10734.91</v>
      </c>
      <c r="H36" s="759">
        <f>VLOOKUP(F36,[1]Additions!$N$5:$O$37,2,FALSE)</f>
        <v>2</v>
      </c>
      <c r="I36" s="650">
        <v>1.3083000000000001E-3</v>
      </c>
      <c r="J36" s="604">
        <f t="shared" si="3"/>
        <v>-28.09</v>
      </c>
      <c r="K36" s="652">
        <f t="shared" si="4"/>
        <v>-168.53</v>
      </c>
      <c r="P36" s="707"/>
      <c r="Q36" s="759"/>
    </row>
    <row r="37" spans="1:17" s="717" customFormat="1">
      <c r="A37" s="327" t="s">
        <v>319</v>
      </c>
      <c r="B37" s="599" t="s">
        <v>944</v>
      </c>
      <c r="C37" s="651">
        <v>3303</v>
      </c>
      <c r="D37" s="599" t="s">
        <v>944</v>
      </c>
      <c r="E37" s="532" t="s">
        <v>945</v>
      </c>
      <c r="F37" s="599">
        <v>201508</v>
      </c>
      <c r="G37" s="534">
        <v>-38467.879999999997</v>
      </c>
      <c r="H37" s="759">
        <f>VLOOKUP(F37,[1]Additions!$N$5:$O$37,2,FALSE)</f>
        <v>2</v>
      </c>
      <c r="I37" s="650">
        <v>1.3083000000000001E-3</v>
      </c>
      <c r="J37" s="604">
        <f t="shared" si="3"/>
        <v>-100.66</v>
      </c>
      <c r="K37" s="652">
        <f t="shared" si="4"/>
        <v>-603.92999999999995</v>
      </c>
      <c r="P37" s="707"/>
      <c r="Q37" s="759"/>
    </row>
    <row r="38" spans="1:17" s="717" customFormat="1">
      <c r="A38" s="327" t="s">
        <v>319</v>
      </c>
      <c r="B38" s="599" t="s">
        <v>954</v>
      </c>
      <c r="C38" s="651">
        <v>3303</v>
      </c>
      <c r="D38" s="599" t="s">
        <v>954</v>
      </c>
      <c r="E38" s="532" t="s">
        <v>955</v>
      </c>
      <c r="F38" s="599">
        <v>201508</v>
      </c>
      <c r="G38" s="534">
        <v>-15654</v>
      </c>
      <c r="H38" s="759">
        <f>VLOOKUP(F38,[1]Additions!$N$5:$O$37,2,FALSE)</f>
        <v>2</v>
      </c>
      <c r="I38" s="650">
        <v>1.3083000000000001E-3</v>
      </c>
      <c r="J38" s="604">
        <f t="shared" si="3"/>
        <v>-40.96</v>
      </c>
      <c r="K38" s="652">
        <f t="shared" si="4"/>
        <v>-245.76</v>
      </c>
      <c r="P38" s="707"/>
      <c r="Q38" s="759"/>
    </row>
    <row r="39" spans="1:17" s="717" customFormat="1">
      <c r="A39" s="327" t="s">
        <v>319</v>
      </c>
      <c r="B39" s="599" t="s">
        <v>964</v>
      </c>
      <c r="C39" s="651">
        <v>3303</v>
      </c>
      <c r="D39" s="599" t="s">
        <v>964</v>
      </c>
      <c r="E39" s="532" t="s">
        <v>965</v>
      </c>
      <c r="F39" s="599">
        <v>201508</v>
      </c>
      <c r="G39" s="534">
        <v>-1290.24</v>
      </c>
      <c r="H39" s="759">
        <f>VLOOKUP(F39,[1]Additions!$N$5:$O$37,2,FALSE)</f>
        <v>2</v>
      </c>
      <c r="I39" s="650">
        <v>1.3083000000000001E-3</v>
      </c>
      <c r="J39" s="604">
        <f t="shared" si="3"/>
        <v>-3.38</v>
      </c>
      <c r="K39" s="652">
        <f t="shared" si="4"/>
        <v>-20.260000000000002</v>
      </c>
      <c r="P39" s="707"/>
      <c r="Q39" s="759"/>
    </row>
    <row r="40" spans="1:17" s="717" customFormat="1">
      <c r="A40" s="327" t="s">
        <v>319</v>
      </c>
      <c r="B40" s="599" t="s">
        <v>970</v>
      </c>
      <c r="C40" s="651">
        <v>3303</v>
      </c>
      <c r="D40" s="599" t="s">
        <v>970</v>
      </c>
      <c r="E40" s="532" t="s">
        <v>971</v>
      </c>
      <c r="F40" s="599">
        <v>201508</v>
      </c>
      <c r="G40" s="534">
        <v>-9781.44</v>
      </c>
      <c r="H40" s="759">
        <f>VLOOKUP(F40,[1]Additions!$N$5:$O$37,2,FALSE)</f>
        <v>2</v>
      </c>
      <c r="I40" s="650">
        <v>1.3083000000000001E-3</v>
      </c>
      <c r="J40" s="604">
        <f t="shared" si="3"/>
        <v>-25.59</v>
      </c>
      <c r="K40" s="652">
        <f t="shared" si="4"/>
        <v>-153.56</v>
      </c>
      <c r="P40" s="707"/>
      <c r="Q40" s="759"/>
    </row>
    <row r="41" spans="1:17" s="717" customFormat="1">
      <c r="A41" s="327" t="s">
        <v>319</v>
      </c>
      <c r="B41" s="599" t="s">
        <v>972</v>
      </c>
      <c r="C41" s="651">
        <v>3303</v>
      </c>
      <c r="D41" s="599" t="s">
        <v>972</v>
      </c>
      <c r="E41" s="532" t="s">
        <v>973</v>
      </c>
      <c r="F41" s="599">
        <v>201508</v>
      </c>
      <c r="G41" s="534">
        <v>-59265.93</v>
      </c>
      <c r="H41" s="759">
        <f>VLOOKUP(F41,[1]Additions!$N$5:$O$37,2,FALSE)</f>
        <v>2</v>
      </c>
      <c r="I41" s="650">
        <v>1.3083000000000001E-3</v>
      </c>
      <c r="J41" s="604">
        <f t="shared" si="3"/>
        <v>-155.08000000000001</v>
      </c>
      <c r="K41" s="652">
        <f t="shared" si="4"/>
        <v>-930.45</v>
      </c>
      <c r="P41" s="707"/>
      <c r="Q41" s="759"/>
    </row>
    <row r="42" spans="1:17" s="717" customFormat="1">
      <c r="A42" s="327" t="s">
        <v>319</v>
      </c>
      <c r="B42" s="599" t="s">
        <v>835</v>
      </c>
      <c r="C42" s="651">
        <v>3303</v>
      </c>
      <c r="D42" s="599" t="s">
        <v>835</v>
      </c>
      <c r="E42" s="532" t="s">
        <v>836</v>
      </c>
      <c r="F42" s="599">
        <v>201508</v>
      </c>
      <c r="G42" s="534">
        <v>-9252.08</v>
      </c>
      <c r="H42" s="759">
        <f>VLOOKUP(F42,[1]Additions!$N$5:$O$37,2,FALSE)</f>
        <v>2</v>
      </c>
      <c r="I42" s="650">
        <v>1.3083000000000001E-3</v>
      </c>
      <c r="J42" s="604">
        <f t="shared" si="3"/>
        <v>-24.21</v>
      </c>
      <c r="K42" s="652">
        <f t="shared" si="4"/>
        <v>-145.25</v>
      </c>
      <c r="P42" s="707"/>
      <c r="Q42" s="759"/>
    </row>
    <row r="43" spans="1:17" s="717" customFormat="1">
      <c r="A43" s="327" t="s">
        <v>319</v>
      </c>
      <c r="B43" s="599" t="s">
        <v>837</v>
      </c>
      <c r="C43" s="651">
        <v>3303</v>
      </c>
      <c r="D43" s="599" t="s">
        <v>837</v>
      </c>
      <c r="E43" s="532" t="s">
        <v>838</v>
      </c>
      <c r="F43" s="599">
        <v>201508</v>
      </c>
      <c r="G43" s="534">
        <v>-10881.84</v>
      </c>
      <c r="H43" s="759">
        <f>VLOOKUP(F43,[1]Additions!$N$5:$O$37,2,FALSE)</f>
        <v>2</v>
      </c>
      <c r="I43" s="650">
        <v>1.3083000000000001E-3</v>
      </c>
      <c r="J43" s="604">
        <f t="shared" si="3"/>
        <v>-28.47</v>
      </c>
      <c r="K43" s="652">
        <f t="shared" si="4"/>
        <v>-170.84</v>
      </c>
      <c r="P43" s="707"/>
      <c r="Q43" s="759"/>
    </row>
    <row r="44" spans="1:17" s="717" customFormat="1">
      <c r="A44" s="327" t="s">
        <v>319</v>
      </c>
      <c r="B44" s="599" t="s">
        <v>841</v>
      </c>
      <c r="C44" s="651">
        <v>3303</v>
      </c>
      <c r="D44" s="599" t="s">
        <v>841</v>
      </c>
      <c r="E44" s="532" t="s">
        <v>842</v>
      </c>
      <c r="F44" s="599">
        <v>201508</v>
      </c>
      <c r="G44" s="534">
        <v>-1687.3</v>
      </c>
      <c r="H44" s="759">
        <f>VLOOKUP(F44,[1]Additions!$N$5:$O$37,2,FALSE)</f>
        <v>2</v>
      </c>
      <c r="I44" s="650">
        <v>1.3083000000000001E-3</v>
      </c>
      <c r="J44" s="604">
        <f t="shared" si="3"/>
        <v>-4.41</v>
      </c>
      <c r="K44" s="652">
        <f t="shared" si="4"/>
        <v>-26.49</v>
      </c>
      <c r="P44" s="707"/>
      <c r="Q44" s="759"/>
    </row>
    <row r="45" spans="1:17" s="717" customFormat="1">
      <c r="A45" s="327" t="s">
        <v>319</v>
      </c>
      <c r="B45" s="599" t="s">
        <v>843</v>
      </c>
      <c r="C45" s="651">
        <v>3303</v>
      </c>
      <c r="D45" s="599" t="s">
        <v>843</v>
      </c>
      <c r="E45" s="532" t="s">
        <v>844</v>
      </c>
      <c r="F45" s="599">
        <v>201508</v>
      </c>
      <c r="G45" s="534">
        <v>-9812.44</v>
      </c>
      <c r="H45" s="759">
        <f>VLOOKUP(F45,[1]Additions!$N$5:$O$37,2,FALSE)</f>
        <v>2</v>
      </c>
      <c r="I45" s="650">
        <v>1.3083000000000001E-3</v>
      </c>
      <c r="J45" s="604">
        <f t="shared" si="3"/>
        <v>-25.68</v>
      </c>
      <c r="K45" s="652">
        <f t="shared" si="4"/>
        <v>-154.05000000000001</v>
      </c>
      <c r="P45" s="707"/>
      <c r="Q45" s="759"/>
    </row>
    <row r="46" spans="1:17" s="717" customFormat="1">
      <c r="A46" s="327" t="s">
        <v>319</v>
      </c>
      <c r="B46" s="599" t="s">
        <v>979</v>
      </c>
      <c r="C46" s="651">
        <v>3303</v>
      </c>
      <c r="D46" s="599" t="s">
        <v>979</v>
      </c>
      <c r="E46" s="532" t="s">
        <v>980</v>
      </c>
      <c r="F46" s="599">
        <v>201508</v>
      </c>
      <c r="G46" s="534">
        <v>-23243.4</v>
      </c>
      <c r="H46" s="759">
        <f>VLOOKUP(F46,[1]Additions!$N$5:$O$37,2,FALSE)</f>
        <v>2</v>
      </c>
      <c r="I46" s="650">
        <v>1.3083000000000001E-3</v>
      </c>
      <c r="J46" s="604">
        <f t="shared" si="3"/>
        <v>-60.82</v>
      </c>
      <c r="K46" s="652">
        <f t="shared" si="4"/>
        <v>-364.91</v>
      </c>
      <c r="P46" s="707"/>
      <c r="Q46" s="759"/>
    </row>
    <row r="47" spans="1:17" s="717" customFormat="1">
      <c r="A47" s="327" t="s">
        <v>319</v>
      </c>
      <c r="B47" s="599" t="s">
        <v>981</v>
      </c>
      <c r="C47" s="651">
        <v>3303</v>
      </c>
      <c r="D47" s="599" t="s">
        <v>981</v>
      </c>
      <c r="E47" s="532" t="s">
        <v>982</v>
      </c>
      <c r="F47" s="599">
        <v>201508</v>
      </c>
      <c r="G47" s="534">
        <v>-271.47000000000003</v>
      </c>
      <c r="H47" s="759">
        <f>VLOOKUP(F47,[1]Additions!$N$5:$O$37,2,FALSE)</f>
        <v>2</v>
      </c>
      <c r="I47" s="650">
        <v>1.3083000000000001E-3</v>
      </c>
      <c r="J47" s="604">
        <f t="shared" si="3"/>
        <v>-0.71</v>
      </c>
      <c r="K47" s="652">
        <f t="shared" si="4"/>
        <v>-4.26</v>
      </c>
      <c r="P47" s="707"/>
      <c r="Q47" s="759"/>
    </row>
    <row r="48" spans="1:17" s="717" customFormat="1">
      <c r="A48" s="327" t="s">
        <v>319</v>
      </c>
      <c r="B48" s="599" t="s">
        <v>857</v>
      </c>
      <c r="C48" s="651">
        <v>3303</v>
      </c>
      <c r="D48" s="599" t="s">
        <v>857</v>
      </c>
      <c r="E48" s="532" t="s">
        <v>858</v>
      </c>
      <c r="F48" s="599">
        <v>201508</v>
      </c>
      <c r="G48" s="534">
        <v>-1841.96</v>
      </c>
      <c r="H48" s="759">
        <f>VLOOKUP(F48,[1]Additions!$N$5:$O$37,2,FALSE)</f>
        <v>2</v>
      </c>
      <c r="I48" s="650">
        <v>1.3083000000000001E-3</v>
      </c>
      <c r="J48" s="604">
        <f t="shared" si="3"/>
        <v>-4.82</v>
      </c>
      <c r="K48" s="652">
        <f t="shared" si="4"/>
        <v>-28.92</v>
      </c>
      <c r="P48" s="707"/>
      <c r="Q48" s="759"/>
    </row>
    <row r="49" spans="1:17" s="717" customFormat="1">
      <c r="A49" s="327" t="s">
        <v>319</v>
      </c>
      <c r="B49" s="599" t="s">
        <v>867</v>
      </c>
      <c r="C49" s="651">
        <v>3303</v>
      </c>
      <c r="D49" s="599" t="s">
        <v>867</v>
      </c>
      <c r="E49" s="532" t="s">
        <v>868</v>
      </c>
      <c r="F49" s="599">
        <v>201508</v>
      </c>
      <c r="G49" s="534">
        <v>-47427.27</v>
      </c>
      <c r="H49" s="759">
        <f>VLOOKUP(F49,[1]Additions!$N$5:$O$37,2,FALSE)</f>
        <v>2</v>
      </c>
      <c r="I49" s="650">
        <v>1.3083000000000001E-3</v>
      </c>
      <c r="J49" s="604">
        <f t="shared" si="3"/>
        <v>-124.1</v>
      </c>
      <c r="K49" s="652">
        <f t="shared" si="4"/>
        <v>-744.59</v>
      </c>
      <c r="P49" s="707"/>
      <c r="Q49" s="759"/>
    </row>
    <row r="50" spans="1:17" s="717" customFormat="1">
      <c r="A50" s="327" t="s">
        <v>319</v>
      </c>
      <c r="B50" s="599" t="s">
        <v>991</v>
      </c>
      <c r="C50" s="651">
        <v>3303</v>
      </c>
      <c r="D50" s="599" t="s">
        <v>991</v>
      </c>
      <c r="E50" s="532" t="s">
        <v>992</v>
      </c>
      <c r="F50" s="599">
        <v>201508</v>
      </c>
      <c r="G50" s="534">
        <v>-2635.45</v>
      </c>
      <c r="H50" s="759">
        <f>VLOOKUP(F50,[1]Additions!$N$5:$O$37,2,FALSE)</f>
        <v>2</v>
      </c>
      <c r="I50" s="650">
        <v>1.3083000000000001E-3</v>
      </c>
      <c r="J50" s="604">
        <f t="shared" si="3"/>
        <v>-6.9</v>
      </c>
      <c r="K50" s="652">
        <f t="shared" si="4"/>
        <v>-41.38</v>
      </c>
      <c r="P50" s="707"/>
      <c r="Q50" s="759"/>
    </row>
    <row r="51" spans="1:17" s="717" customFormat="1">
      <c r="A51" s="327" t="s">
        <v>319</v>
      </c>
      <c r="B51" s="599" t="s">
        <v>1041</v>
      </c>
      <c r="C51" s="651">
        <v>3303</v>
      </c>
      <c r="D51" s="599" t="s">
        <v>1041</v>
      </c>
      <c r="E51" s="532" t="s">
        <v>1042</v>
      </c>
      <c r="F51" s="599">
        <v>201508</v>
      </c>
      <c r="G51" s="534">
        <v>-45.28</v>
      </c>
      <c r="H51" s="759">
        <f>VLOOKUP(F51,[1]Additions!$N$5:$O$37,2,FALSE)</f>
        <v>2</v>
      </c>
      <c r="I51" s="650">
        <v>1.3083000000000001E-3</v>
      </c>
      <c r="J51" s="604">
        <f t="shared" si="3"/>
        <v>-0.12</v>
      </c>
      <c r="K51" s="652">
        <f t="shared" si="4"/>
        <v>-0.71</v>
      </c>
      <c r="P51" s="707"/>
      <c r="Q51" s="759"/>
    </row>
    <row r="52" spans="1:17" s="717" customFormat="1">
      <c r="A52" s="327" t="s">
        <v>319</v>
      </c>
      <c r="B52" s="599" t="s">
        <v>829</v>
      </c>
      <c r="C52" s="651">
        <v>3304</v>
      </c>
      <c r="D52" s="599" t="s">
        <v>829</v>
      </c>
      <c r="E52" s="532" t="s">
        <v>830</v>
      </c>
      <c r="F52" s="599">
        <v>201508</v>
      </c>
      <c r="G52" s="534">
        <v>-13365.76</v>
      </c>
      <c r="H52" s="759">
        <f>VLOOKUP(F52,[1]Additions!$N$5:$O$37,2,FALSE)</f>
        <v>2</v>
      </c>
      <c r="I52" s="650">
        <v>1.3083000000000001E-3</v>
      </c>
      <c r="J52" s="604">
        <f t="shared" si="3"/>
        <v>-34.97</v>
      </c>
      <c r="K52" s="652">
        <f t="shared" si="4"/>
        <v>-209.84</v>
      </c>
      <c r="P52" s="707"/>
      <c r="Q52" s="759"/>
    </row>
    <row r="53" spans="1:17" s="717" customFormat="1">
      <c r="A53" s="777"/>
      <c r="B53" s="608"/>
      <c r="C53" s="499"/>
      <c r="D53" s="608"/>
      <c r="E53" s="541"/>
      <c r="F53" s="608"/>
      <c r="G53" s="543"/>
      <c r="H53" s="541"/>
      <c r="I53" s="605"/>
      <c r="J53" s="429"/>
      <c r="K53" s="606"/>
      <c r="P53" s="707"/>
      <c r="Q53" s="759"/>
    </row>
    <row r="54" spans="1:17" s="717" customFormat="1">
      <c r="A54" s="651" t="s">
        <v>319</v>
      </c>
      <c r="B54" s="594" t="s">
        <v>577</v>
      </c>
      <c r="C54" s="651">
        <v>3303</v>
      </c>
      <c r="D54" s="651" t="s">
        <v>577</v>
      </c>
      <c r="E54" s="650" t="s">
        <v>578</v>
      </c>
      <c r="F54" s="651">
        <v>201501</v>
      </c>
      <c r="G54" s="652">
        <v>-120041.02</v>
      </c>
      <c r="H54" s="759">
        <f>VLOOKUP(F54,[2]Additions!$N$5:$O$37,2)</f>
        <v>0</v>
      </c>
      <c r="I54" s="650">
        <v>1.3083000000000001E-3</v>
      </c>
      <c r="J54" s="758">
        <f t="shared" ref="J54:J55" si="5">ROUND(G54*H54*I54,2)</f>
        <v>0</v>
      </c>
      <c r="K54" s="758">
        <f t="shared" ref="K54:K63" si="6">ROUND(G54*I54*12,2)</f>
        <v>-1884.6</v>
      </c>
      <c r="P54" s="707"/>
      <c r="Q54" s="759"/>
    </row>
    <row r="55" spans="1:17" s="717" customFormat="1">
      <c r="A55" s="651" t="s">
        <v>319</v>
      </c>
      <c r="B55" s="594" t="s">
        <v>702</v>
      </c>
      <c r="C55" s="651">
        <v>3303</v>
      </c>
      <c r="D55" s="651" t="s">
        <v>702</v>
      </c>
      <c r="E55" s="650" t="s">
        <v>703</v>
      </c>
      <c r="F55" s="651">
        <v>201501</v>
      </c>
      <c r="G55" s="652">
        <v>-639.37</v>
      </c>
      <c r="H55" s="759">
        <f>VLOOKUP(F55,[2]Additions!$N$5:$O$37,2)</f>
        <v>0</v>
      </c>
      <c r="I55" s="650">
        <v>1.3083000000000001E-3</v>
      </c>
      <c r="J55" s="758">
        <f t="shared" si="5"/>
        <v>0</v>
      </c>
      <c r="K55" s="758">
        <f t="shared" si="6"/>
        <v>-10.039999999999999</v>
      </c>
      <c r="P55" s="707"/>
      <c r="Q55" s="759"/>
    </row>
    <row r="56" spans="1:17" s="717" customFormat="1">
      <c r="A56" s="651" t="s">
        <v>319</v>
      </c>
      <c r="B56" s="594" t="s">
        <v>720</v>
      </c>
      <c r="C56" s="651">
        <v>3303</v>
      </c>
      <c r="D56" s="651" t="s">
        <v>720</v>
      </c>
      <c r="E56" s="650" t="s">
        <v>721</v>
      </c>
      <c r="F56" s="651">
        <v>201501</v>
      </c>
      <c r="G56" s="652">
        <v>-44.42</v>
      </c>
      <c r="H56" s="759">
        <f>VLOOKUP(F56,[2]Additions!$N$5:$O$37,2)</f>
        <v>0</v>
      </c>
      <c r="I56" s="650">
        <v>1.3083000000000001E-3</v>
      </c>
      <c r="J56" s="758">
        <f>ROUND(G56*H56*I56,2)</f>
        <v>0</v>
      </c>
      <c r="K56" s="758">
        <f t="shared" si="6"/>
        <v>-0.7</v>
      </c>
      <c r="P56" s="707"/>
      <c r="Q56" s="759"/>
    </row>
    <row r="57" spans="1:17" s="717" customFormat="1">
      <c r="A57" s="651" t="s">
        <v>319</v>
      </c>
      <c r="B57" s="594" t="s">
        <v>731</v>
      </c>
      <c r="C57" s="651">
        <v>3303</v>
      </c>
      <c r="D57" s="651" t="s">
        <v>731</v>
      </c>
      <c r="E57" s="650" t="s">
        <v>732</v>
      </c>
      <c r="F57" s="651">
        <v>201502</v>
      </c>
      <c r="G57" s="652">
        <v>-14590.28</v>
      </c>
      <c r="H57" s="759">
        <f>VLOOKUP(F57,[2]Additions!$N$5:$O$37,2)</f>
        <v>0</v>
      </c>
      <c r="I57" s="650">
        <v>1.3083000000000001E-3</v>
      </c>
      <c r="J57" s="758">
        <f t="shared" ref="J57:J63" si="7">ROUND(G57*H57*I57,2)</f>
        <v>0</v>
      </c>
      <c r="K57" s="758">
        <f t="shared" si="6"/>
        <v>-229.06</v>
      </c>
      <c r="P57" s="707"/>
      <c r="Q57" s="759"/>
    </row>
    <row r="58" spans="1:17" s="717" customFormat="1">
      <c r="A58" s="651" t="s">
        <v>319</v>
      </c>
      <c r="B58" s="594" t="s">
        <v>741</v>
      </c>
      <c r="C58" s="651">
        <v>3303</v>
      </c>
      <c r="D58" s="651" t="s">
        <v>741</v>
      </c>
      <c r="E58" s="650" t="s">
        <v>742</v>
      </c>
      <c r="F58" s="651">
        <v>201502</v>
      </c>
      <c r="G58" s="652">
        <v>-32362.91</v>
      </c>
      <c r="H58" s="759">
        <f>VLOOKUP(F58,[2]Additions!$N$5:$O$37,2)</f>
        <v>0</v>
      </c>
      <c r="I58" s="650">
        <v>1.3083000000000001E-3</v>
      </c>
      <c r="J58" s="758">
        <f t="shared" si="7"/>
        <v>0</v>
      </c>
      <c r="K58" s="758">
        <f t="shared" si="6"/>
        <v>-508.08</v>
      </c>
      <c r="P58" s="707"/>
      <c r="Q58" s="759"/>
    </row>
    <row r="59" spans="1:17" s="717" customFormat="1">
      <c r="A59" s="651" t="s">
        <v>319</v>
      </c>
      <c r="B59" s="594" t="s">
        <v>743</v>
      </c>
      <c r="C59" s="651">
        <v>3303</v>
      </c>
      <c r="D59" s="651" t="s">
        <v>743</v>
      </c>
      <c r="E59" s="650" t="s">
        <v>744</v>
      </c>
      <c r="F59" s="651">
        <v>201502</v>
      </c>
      <c r="G59" s="652">
        <v>-19669.41</v>
      </c>
      <c r="H59" s="759">
        <f>VLOOKUP(F59,[2]Additions!$N$5:$O$37,2)</f>
        <v>0</v>
      </c>
      <c r="I59" s="650">
        <v>1.3083000000000001E-3</v>
      </c>
      <c r="J59" s="758">
        <f t="shared" si="7"/>
        <v>0</v>
      </c>
      <c r="K59" s="758">
        <f t="shared" si="6"/>
        <v>-308.8</v>
      </c>
      <c r="P59" s="707"/>
      <c r="Q59" s="759"/>
    </row>
    <row r="60" spans="1:17" s="717" customFormat="1">
      <c r="A60" s="651" t="s">
        <v>319</v>
      </c>
      <c r="B60" s="594" t="s">
        <v>747</v>
      </c>
      <c r="C60" s="651">
        <v>3303</v>
      </c>
      <c r="D60" s="651" t="s">
        <v>747</v>
      </c>
      <c r="E60" s="650" t="s">
        <v>748</v>
      </c>
      <c r="F60" s="651">
        <v>201502</v>
      </c>
      <c r="G60" s="652">
        <v>-4122.08</v>
      </c>
      <c r="H60" s="759">
        <f>VLOOKUP(F60,[2]Additions!$N$5:$O$37,2)</f>
        <v>0</v>
      </c>
      <c r="I60" s="650">
        <v>1.3083000000000001E-3</v>
      </c>
      <c r="J60" s="758">
        <f t="shared" si="7"/>
        <v>0</v>
      </c>
      <c r="K60" s="758">
        <f t="shared" si="6"/>
        <v>-64.72</v>
      </c>
      <c r="P60" s="707"/>
      <c r="Q60" s="759"/>
    </row>
    <row r="61" spans="1:17" s="717" customFormat="1">
      <c r="A61" s="651" t="s">
        <v>319</v>
      </c>
      <c r="B61" s="594" t="s">
        <v>749</v>
      </c>
      <c r="C61" s="651">
        <v>3303</v>
      </c>
      <c r="D61" s="651" t="s">
        <v>749</v>
      </c>
      <c r="E61" s="650" t="s">
        <v>750</v>
      </c>
      <c r="F61" s="651">
        <v>201502</v>
      </c>
      <c r="G61" s="652">
        <v>-3474.86</v>
      </c>
      <c r="H61" s="759">
        <f>VLOOKUP(F61,[2]Additions!$N$5:$O$37,2)</f>
        <v>0</v>
      </c>
      <c r="I61" s="650">
        <v>1.3083000000000001E-3</v>
      </c>
      <c r="J61" s="758">
        <f t="shared" si="7"/>
        <v>0</v>
      </c>
      <c r="K61" s="758">
        <f t="shared" si="6"/>
        <v>-54.55</v>
      </c>
      <c r="P61" s="707"/>
      <c r="Q61" s="759"/>
    </row>
    <row r="62" spans="1:17" s="717" customFormat="1">
      <c r="A62" s="651" t="s">
        <v>319</v>
      </c>
      <c r="B62" s="594">
        <v>900538</v>
      </c>
      <c r="C62" s="651">
        <v>3303</v>
      </c>
      <c r="D62" s="651">
        <v>900538</v>
      </c>
      <c r="E62" s="650" t="s">
        <v>959</v>
      </c>
      <c r="F62" s="651">
        <v>201502</v>
      </c>
      <c r="G62" s="652">
        <v>-43285.34</v>
      </c>
      <c r="H62" s="759">
        <f>VLOOKUP(F62,[2]Additions!$N$5:$O$37,2)</f>
        <v>0</v>
      </c>
      <c r="I62" s="650">
        <v>1.3083000000000001E-3</v>
      </c>
      <c r="J62" s="758">
        <f t="shared" si="7"/>
        <v>0</v>
      </c>
      <c r="K62" s="758">
        <f t="shared" si="6"/>
        <v>-679.56</v>
      </c>
      <c r="P62" s="707"/>
      <c r="Q62" s="759"/>
    </row>
    <row r="63" spans="1:17" s="717" customFormat="1">
      <c r="A63" s="651" t="s">
        <v>319</v>
      </c>
      <c r="B63" s="594">
        <v>900540</v>
      </c>
      <c r="C63" s="651">
        <v>3303</v>
      </c>
      <c r="D63" s="651">
        <v>900540</v>
      </c>
      <c r="E63" s="650" t="s">
        <v>961</v>
      </c>
      <c r="F63" s="651">
        <v>201502</v>
      </c>
      <c r="G63" s="652">
        <v>-21062.240000000002</v>
      </c>
      <c r="H63" s="759">
        <f>VLOOKUP(F63,[2]Additions!$N$5:$O$37,2)</f>
        <v>0</v>
      </c>
      <c r="I63" s="650">
        <v>1.3083000000000001E-3</v>
      </c>
      <c r="J63" s="758">
        <f t="shared" si="7"/>
        <v>0</v>
      </c>
      <c r="K63" s="758">
        <f t="shared" si="6"/>
        <v>-330.67</v>
      </c>
      <c r="P63" s="707"/>
      <c r="Q63" s="759"/>
    </row>
    <row r="64" spans="1:17" s="717" customFormat="1">
      <c r="A64" s="107"/>
      <c r="B64" s="718"/>
      <c r="C64" s="718"/>
      <c r="D64" s="718"/>
      <c r="E64" s="759"/>
      <c r="F64" s="707"/>
      <c r="G64" s="758"/>
      <c r="H64" s="180"/>
      <c r="I64" s="759"/>
      <c r="J64" s="758"/>
      <c r="K64" s="758"/>
      <c r="P64" s="707"/>
      <c r="Q64" s="759"/>
    </row>
    <row r="65" spans="1:19">
      <c r="A65" s="107"/>
      <c r="B65" s="108"/>
      <c r="C65" s="108"/>
      <c r="D65" s="108"/>
      <c r="E65" s="126"/>
      <c r="F65" s="159"/>
      <c r="G65" s="82"/>
      <c r="H65" s="180"/>
      <c r="I65" s="126"/>
      <c r="J65" s="82"/>
      <c r="K65" s="82"/>
      <c r="S65" s="101">
        <f t="shared" si="2"/>
        <v>2014</v>
      </c>
    </row>
    <row r="66" spans="1:19">
      <c r="A66" s="113"/>
      <c r="B66" s="114"/>
      <c r="C66" s="114"/>
      <c r="D66" s="114"/>
      <c r="E66" s="114"/>
      <c r="F66" s="164"/>
      <c r="G66" s="129"/>
      <c r="H66" s="181"/>
      <c r="I66" s="121"/>
      <c r="J66" s="129"/>
      <c r="K66" s="129"/>
    </row>
    <row r="67" spans="1:19" ht="13.5" thickBot="1">
      <c r="A67" s="95" t="s">
        <v>151</v>
      </c>
      <c r="B67" s="114"/>
      <c r="C67" s="114"/>
      <c r="D67" s="114"/>
      <c r="E67" s="114"/>
      <c r="F67" s="164"/>
      <c r="G67" s="130">
        <f>SUM(G7:G66)</f>
        <v>-772394.14000000013</v>
      </c>
      <c r="H67" s="181"/>
      <c r="I67" s="121"/>
      <c r="J67" s="130">
        <f>SUM(J7:J66)</f>
        <v>-3794.7599999999998</v>
      </c>
      <c r="K67" s="130">
        <f>SUM(K7:K66)</f>
        <v>-12126.269999999999</v>
      </c>
    </row>
    <row r="68" spans="1:19" ht="13.5" thickTop="1">
      <c r="A68" s="95"/>
      <c r="B68" s="114"/>
      <c r="C68" s="114"/>
      <c r="D68" s="114"/>
      <c r="E68" s="114"/>
      <c r="F68" s="164"/>
      <c r="G68" s="103"/>
      <c r="H68" s="181"/>
      <c r="I68" s="121"/>
      <c r="J68" s="103"/>
      <c r="K68" s="103"/>
    </row>
    <row r="69" spans="1:19">
      <c r="A69" s="88" t="s">
        <v>124</v>
      </c>
    </row>
    <row r="70" spans="1:19">
      <c r="A70" s="95"/>
      <c r="B70" s="114"/>
      <c r="C70" s="114"/>
      <c r="D70" s="114"/>
      <c r="E70" s="114"/>
      <c r="F70" s="164"/>
      <c r="G70" s="103"/>
      <c r="H70" s="181"/>
      <c r="I70" s="121"/>
      <c r="J70" s="103"/>
      <c r="K70" s="103"/>
    </row>
    <row r="71" spans="1:19">
      <c r="A71" s="81" t="s">
        <v>86</v>
      </c>
      <c r="B71" s="81" t="s">
        <v>87</v>
      </c>
      <c r="C71" s="81" t="s">
        <v>88</v>
      </c>
      <c r="D71" s="81" t="s">
        <v>104</v>
      </c>
      <c r="E71" s="81"/>
      <c r="F71" s="146" t="s">
        <v>121</v>
      </c>
      <c r="G71" s="90" t="s">
        <v>121</v>
      </c>
      <c r="H71" s="177"/>
      <c r="I71" s="81" t="s">
        <v>91</v>
      </c>
      <c r="J71" s="90" t="s">
        <v>92</v>
      </c>
      <c r="K71" s="90" t="s">
        <v>93</v>
      </c>
    </row>
    <row r="72" spans="1:19">
      <c r="A72" s="86" t="s">
        <v>94</v>
      </c>
      <c r="B72" s="96" t="s">
        <v>95</v>
      </c>
      <c r="C72" s="96" t="s">
        <v>96</v>
      </c>
      <c r="D72" s="96" t="s">
        <v>122</v>
      </c>
      <c r="E72" s="96" t="s">
        <v>97</v>
      </c>
      <c r="F72" s="150" t="s">
        <v>98</v>
      </c>
      <c r="G72" s="98" t="s">
        <v>99</v>
      </c>
      <c r="H72" s="179" t="s">
        <v>100</v>
      </c>
      <c r="I72" s="96" t="s">
        <v>101</v>
      </c>
      <c r="J72" s="98" t="s">
        <v>123</v>
      </c>
      <c r="K72" s="98" t="s">
        <v>102</v>
      </c>
    </row>
    <row r="73" spans="1:19">
      <c r="A73" s="650" t="s">
        <v>341</v>
      </c>
      <c r="B73" s="651" t="s">
        <v>1023</v>
      </c>
      <c r="C73" s="434" t="s">
        <v>338</v>
      </c>
      <c r="D73" s="651" t="s">
        <v>1023</v>
      </c>
      <c r="E73" s="650" t="s">
        <v>1024</v>
      </c>
      <c r="F73" s="651">
        <v>201509</v>
      </c>
      <c r="G73" s="652">
        <v>-19587.669999999998</v>
      </c>
      <c r="H73" s="759">
        <f>VLOOKUP(F73,Additions!$N$5:$O$37,2,FALSE)</f>
        <v>14.5</v>
      </c>
      <c r="I73" s="595">
        <v>2.7583E-3</v>
      </c>
      <c r="J73" s="604">
        <f t="shared" ref="J73:J85" si="8">ROUND(G73*H73*I73,2)</f>
        <v>-783.42</v>
      </c>
      <c r="K73" s="652">
        <f t="shared" ref="K73:K85" si="9">ROUND(G73*I73*12,2)</f>
        <v>-648.34</v>
      </c>
      <c r="S73" s="101">
        <f t="shared" ref="S73:S144" si="10">IF(F73&lt;=$S$1,$U$5,$U$6)</f>
        <v>2015</v>
      </c>
    </row>
    <row r="74" spans="1:19">
      <c r="A74" s="650" t="s">
        <v>341</v>
      </c>
      <c r="B74" s="651" t="s">
        <v>329</v>
      </c>
      <c r="C74" s="599" t="s">
        <v>320</v>
      </c>
      <c r="D74" s="651" t="s">
        <v>329</v>
      </c>
      <c r="E74" s="650" t="s">
        <v>330</v>
      </c>
      <c r="F74" s="651">
        <v>201510</v>
      </c>
      <c r="G74" s="652">
        <v>-1493.11</v>
      </c>
      <c r="H74" s="759">
        <f>VLOOKUP(F74,Additions!$N$5:$O$37,2,FALSE)</f>
        <v>13.5</v>
      </c>
      <c r="I74" s="595">
        <v>2.7583E-3</v>
      </c>
      <c r="J74" s="404">
        <f t="shared" si="8"/>
        <v>-55.6</v>
      </c>
      <c r="K74" s="572">
        <f t="shared" si="9"/>
        <v>-49.42</v>
      </c>
    </row>
    <row r="75" spans="1:19">
      <c r="A75" s="650" t="s">
        <v>341</v>
      </c>
      <c r="B75" s="651" t="s">
        <v>946</v>
      </c>
      <c r="C75" s="451" t="s">
        <v>338</v>
      </c>
      <c r="D75" s="651" t="s">
        <v>946</v>
      </c>
      <c r="E75" s="650" t="s">
        <v>947</v>
      </c>
      <c r="F75" s="651">
        <v>201509</v>
      </c>
      <c r="G75" s="652">
        <v>-552.11</v>
      </c>
      <c r="H75" s="759">
        <f>VLOOKUP(F75,Additions!$N$5:$O$37,2,FALSE)</f>
        <v>14.5</v>
      </c>
      <c r="I75" s="595">
        <v>2.7583E-3</v>
      </c>
      <c r="J75" s="604">
        <f t="shared" si="8"/>
        <v>-22.08</v>
      </c>
      <c r="K75" s="652">
        <f t="shared" si="9"/>
        <v>-18.27</v>
      </c>
    </row>
    <row r="76" spans="1:19">
      <c r="A76" s="650" t="s">
        <v>341</v>
      </c>
      <c r="B76" s="651" t="s">
        <v>1025</v>
      </c>
      <c r="C76" s="599" t="s">
        <v>338</v>
      </c>
      <c r="D76" s="651" t="s">
        <v>1025</v>
      </c>
      <c r="E76" s="650" t="s">
        <v>1026</v>
      </c>
      <c r="F76" s="651">
        <v>201511</v>
      </c>
      <c r="G76" s="652">
        <v>-127878.66</v>
      </c>
      <c r="H76" s="759">
        <f>VLOOKUP(F76,Additions!$N$5:$O$37,2,FALSE)</f>
        <v>12.5</v>
      </c>
      <c r="I76" s="595">
        <v>2.7583E-3</v>
      </c>
      <c r="J76" s="604">
        <f t="shared" si="8"/>
        <v>-4409.1000000000004</v>
      </c>
      <c r="K76" s="652">
        <f t="shared" si="9"/>
        <v>-4232.7299999999996</v>
      </c>
    </row>
    <row r="77" spans="1:19">
      <c r="A77" s="650" t="s">
        <v>341</v>
      </c>
      <c r="B77" s="651" t="s">
        <v>1082</v>
      </c>
      <c r="C77" s="599" t="s">
        <v>338</v>
      </c>
      <c r="D77" s="651">
        <v>900566</v>
      </c>
      <c r="E77" s="650" t="s">
        <v>1084</v>
      </c>
      <c r="F77" s="651">
        <v>201510</v>
      </c>
      <c r="G77" s="652">
        <v>-10540.87</v>
      </c>
      <c r="H77" s="759">
        <f>VLOOKUP(F77,Additions!$N$5:$O$37,2,FALSE)</f>
        <v>13.5</v>
      </c>
      <c r="I77" s="595">
        <v>2.7583E-3</v>
      </c>
      <c r="J77" s="604">
        <f t="shared" si="8"/>
        <v>-392.51</v>
      </c>
      <c r="K77" s="652">
        <f t="shared" si="9"/>
        <v>-348.9</v>
      </c>
    </row>
    <row r="78" spans="1:19">
      <c r="A78" s="571" t="s">
        <v>341</v>
      </c>
      <c r="B78" s="594" t="s">
        <v>962</v>
      </c>
      <c r="C78" s="599" t="s">
        <v>338</v>
      </c>
      <c r="D78" s="651">
        <v>900568</v>
      </c>
      <c r="E78" s="571" t="s">
        <v>963</v>
      </c>
      <c r="F78" s="594">
        <v>201510</v>
      </c>
      <c r="G78" s="572">
        <v>-7532.69</v>
      </c>
      <c r="H78" s="759">
        <f>VLOOKUP(F78,Additions!$N$5:$O$37,2,FALSE)</f>
        <v>13.5</v>
      </c>
      <c r="I78" s="595">
        <v>2.7583E-3</v>
      </c>
      <c r="J78" s="604">
        <f t="shared" si="8"/>
        <v>-280.5</v>
      </c>
      <c r="K78" s="652">
        <f t="shared" si="9"/>
        <v>-249.33</v>
      </c>
    </row>
    <row r="79" spans="1:19">
      <c r="A79" s="571" t="s">
        <v>341</v>
      </c>
      <c r="B79" s="594" t="s">
        <v>1096</v>
      </c>
      <c r="C79" s="599" t="s">
        <v>338</v>
      </c>
      <c r="D79" s="594">
        <v>900608</v>
      </c>
      <c r="E79" s="571" t="s">
        <v>1098</v>
      </c>
      <c r="F79" s="594">
        <v>201511</v>
      </c>
      <c r="G79" s="572">
        <v>-38174.47</v>
      </c>
      <c r="H79" s="759">
        <f>VLOOKUP(F79,Additions!$N$5:$O$37,2,FALSE)</f>
        <v>12.5</v>
      </c>
      <c r="I79" s="595">
        <v>2.7583E-3</v>
      </c>
      <c r="J79" s="604">
        <f t="shared" si="8"/>
        <v>-1316.21</v>
      </c>
      <c r="K79" s="652">
        <f t="shared" si="9"/>
        <v>-1263.56</v>
      </c>
    </row>
    <row r="80" spans="1:19">
      <c r="A80" s="650" t="s">
        <v>341</v>
      </c>
      <c r="B80" s="651" t="s">
        <v>968</v>
      </c>
      <c r="C80" s="451" t="s">
        <v>338</v>
      </c>
      <c r="D80" s="651" t="s">
        <v>968</v>
      </c>
      <c r="E80" s="650" t="s">
        <v>969</v>
      </c>
      <c r="F80" s="651">
        <v>201509</v>
      </c>
      <c r="G80" s="652">
        <v>-8854.3700000000008</v>
      </c>
      <c r="H80" s="759">
        <f>VLOOKUP(F80,Additions!$N$5:$O$37,2,FALSE)</f>
        <v>14.5</v>
      </c>
      <c r="I80" s="595">
        <v>2.7583E-3</v>
      </c>
      <c r="J80" s="604">
        <f t="shared" si="8"/>
        <v>-354.13</v>
      </c>
      <c r="K80" s="652">
        <f t="shared" si="9"/>
        <v>-293.08</v>
      </c>
    </row>
    <row r="81" spans="1:19">
      <c r="A81" s="650" t="s">
        <v>341</v>
      </c>
      <c r="B81" s="651" t="s">
        <v>845</v>
      </c>
      <c r="C81" s="599" t="s">
        <v>338</v>
      </c>
      <c r="D81" s="651" t="s">
        <v>845</v>
      </c>
      <c r="E81" s="650" t="s">
        <v>846</v>
      </c>
      <c r="F81" s="651">
        <v>201512</v>
      </c>
      <c r="G81" s="652">
        <v>-12082.24</v>
      </c>
      <c r="H81" s="759">
        <f>VLOOKUP(F81,Additions!$N$5:$O$37,2,FALSE)</f>
        <v>11.5</v>
      </c>
      <c r="I81" s="595">
        <v>2.7583E-3</v>
      </c>
      <c r="J81" s="604">
        <f t="shared" si="8"/>
        <v>-383.25</v>
      </c>
      <c r="K81" s="652">
        <f t="shared" si="9"/>
        <v>-399.92</v>
      </c>
    </row>
    <row r="82" spans="1:19">
      <c r="A82" s="650" t="s">
        <v>341</v>
      </c>
      <c r="B82" s="651" t="s">
        <v>853</v>
      </c>
      <c r="C82" s="451" t="s">
        <v>338</v>
      </c>
      <c r="D82" s="651" t="s">
        <v>853</v>
      </c>
      <c r="E82" s="650" t="s">
        <v>854</v>
      </c>
      <c r="F82" s="651">
        <v>201509</v>
      </c>
      <c r="G82" s="652">
        <v>-20208.830000000002</v>
      </c>
      <c r="H82" s="759">
        <f>VLOOKUP(F82,Additions!$N$5:$O$37,2,FALSE)</f>
        <v>14.5</v>
      </c>
      <c r="I82" s="595">
        <v>2.7583E-3</v>
      </c>
      <c r="J82" s="604">
        <f t="shared" si="8"/>
        <v>-808.26</v>
      </c>
      <c r="K82" s="652">
        <f t="shared" si="9"/>
        <v>-668.9</v>
      </c>
    </row>
    <row r="83" spans="1:19">
      <c r="A83" s="650" t="s">
        <v>341</v>
      </c>
      <c r="B83" s="651" t="s">
        <v>1170</v>
      </c>
      <c r="C83" s="599" t="s">
        <v>338</v>
      </c>
      <c r="D83" s="651" t="s">
        <v>1170</v>
      </c>
      <c r="E83" s="650" t="s">
        <v>1171</v>
      </c>
      <c r="F83" s="651">
        <v>201512</v>
      </c>
      <c r="G83" s="652">
        <v>-1366.11</v>
      </c>
      <c r="H83" s="759">
        <f>VLOOKUP(F83,Additions!$N$5:$O$37,2,FALSE)</f>
        <v>11.5</v>
      </c>
      <c r="I83" s="595">
        <v>2.7583E-3</v>
      </c>
      <c r="J83" s="604">
        <f t="shared" si="8"/>
        <v>-43.33</v>
      </c>
      <c r="K83" s="652">
        <f t="shared" si="9"/>
        <v>-45.22</v>
      </c>
    </row>
    <row r="84" spans="1:19">
      <c r="A84" s="650" t="s">
        <v>341</v>
      </c>
      <c r="B84" s="651" t="s">
        <v>1172</v>
      </c>
      <c r="C84" s="599" t="s">
        <v>338</v>
      </c>
      <c r="D84" s="651" t="s">
        <v>1172</v>
      </c>
      <c r="E84" s="650" t="s">
        <v>1173</v>
      </c>
      <c r="F84" s="651">
        <v>201510</v>
      </c>
      <c r="G84" s="652">
        <v>-6054.28</v>
      </c>
      <c r="H84" s="759">
        <f>VLOOKUP(F84,Additions!$N$5:$O$37,2,FALSE)</f>
        <v>13.5</v>
      </c>
      <c r="I84" s="595">
        <v>2.7583E-3</v>
      </c>
      <c r="J84" s="604">
        <f t="shared" si="8"/>
        <v>-225.44</v>
      </c>
      <c r="K84" s="652">
        <f t="shared" si="9"/>
        <v>-200.39</v>
      </c>
    </row>
    <row r="85" spans="1:19">
      <c r="A85" s="571" t="s">
        <v>341</v>
      </c>
      <c r="B85" s="594" t="s">
        <v>1181</v>
      </c>
      <c r="C85" s="749" t="s">
        <v>338</v>
      </c>
      <c r="D85" s="594" t="s">
        <v>1181</v>
      </c>
      <c r="E85" s="571" t="s">
        <v>1182</v>
      </c>
      <c r="F85" s="594">
        <v>201512</v>
      </c>
      <c r="G85" s="572">
        <v>-694.67</v>
      </c>
      <c r="H85" s="759">
        <f>VLOOKUP(F85,Additions!$N$5:$O$37,2,FALSE)</f>
        <v>11.5</v>
      </c>
      <c r="I85" s="403">
        <v>2.7583E-3</v>
      </c>
      <c r="J85" s="604">
        <f t="shared" si="8"/>
        <v>-22.04</v>
      </c>
      <c r="K85" s="652">
        <f t="shared" si="9"/>
        <v>-22.99</v>
      </c>
    </row>
    <row r="86" spans="1:19">
      <c r="A86" s="777"/>
      <c r="B86" s="608"/>
      <c r="C86" s="499"/>
      <c r="D86" s="608"/>
      <c r="E86" s="541"/>
      <c r="F86" s="608"/>
      <c r="G86" s="543"/>
      <c r="H86" s="541"/>
      <c r="I86" s="605"/>
      <c r="J86" s="429"/>
      <c r="K86" s="606"/>
    </row>
    <row r="87" spans="1:19">
      <c r="A87" s="327" t="s">
        <v>341</v>
      </c>
      <c r="B87" s="778">
        <v>699220</v>
      </c>
      <c r="C87" s="651">
        <v>3301</v>
      </c>
      <c r="D87" s="599" t="s">
        <v>329</v>
      </c>
      <c r="E87" s="532" t="s">
        <v>330</v>
      </c>
      <c r="F87" s="599">
        <v>201505</v>
      </c>
      <c r="G87" s="534">
        <v>-101.57</v>
      </c>
      <c r="H87" s="759">
        <f>VLOOKUP(F87,[1]Additions!$N$5:$O$37,2,FALSE)</f>
        <v>5</v>
      </c>
      <c r="I87" s="595">
        <v>2.7583E-3</v>
      </c>
      <c r="J87" s="604">
        <f t="shared" ref="J87:J131" si="11">ROUND(G87*H87*I87,2)</f>
        <v>-1.4</v>
      </c>
      <c r="K87" s="652">
        <f t="shared" ref="K87:K131" si="12">ROUND(G87*I87*12,2)</f>
        <v>-3.36</v>
      </c>
      <c r="S87" s="101">
        <f t="shared" si="10"/>
        <v>2015</v>
      </c>
    </row>
    <row r="88" spans="1:19">
      <c r="A88" s="327" t="s">
        <v>341</v>
      </c>
      <c r="B88" s="594">
        <v>900536</v>
      </c>
      <c r="C88" s="651">
        <v>3303</v>
      </c>
      <c r="D88" s="599" t="s">
        <v>903</v>
      </c>
      <c r="E88" s="750" t="s">
        <v>904</v>
      </c>
      <c r="F88" s="599">
        <v>201505</v>
      </c>
      <c r="G88" s="339">
        <v>-32879.9</v>
      </c>
      <c r="H88" s="759">
        <f>VLOOKUP(F88,[1]Additions!$N$5:$O$37,2,FALSE)</f>
        <v>5</v>
      </c>
      <c r="I88" s="403">
        <v>2.7583E-3</v>
      </c>
      <c r="J88" s="404">
        <f t="shared" si="11"/>
        <v>-453.46</v>
      </c>
      <c r="K88" s="572">
        <f t="shared" si="12"/>
        <v>-1088.31</v>
      </c>
      <c r="S88" s="101">
        <f t="shared" si="10"/>
        <v>2015</v>
      </c>
    </row>
    <row r="89" spans="1:19">
      <c r="A89" s="327" t="s">
        <v>341</v>
      </c>
      <c r="B89" s="651">
        <v>900859</v>
      </c>
      <c r="C89" s="651">
        <v>3303</v>
      </c>
      <c r="D89" s="599" t="s">
        <v>865</v>
      </c>
      <c r="E89" s="532" t="s">
        <v>866</v>
      </c>
      <c r="F89" s="599">
        <v>201505</v>
      </c>
      <c r="G89" s="534">
        <v>-434.38</v>
      </c>
      <c r="H89" s="759">
        <f>VLOOKUP(F89,[1]Additions!$N$5:$O$37,2,FALSE)</f>
        <v>5</v>
      </c>
      <c r="I89" s="595">
        <v>2.7583E-3</v>
      </c>
      <c r="J89" s="604">
        <f t="shared" si="11"/>
        <v>-5.99</v>
      </c>
      <c r="K89" s="652">
        <f t="shared" si="12"/>
        <v>-14.38</v>
      </c>
      <c r="S89" s="101">
        <f t="shared" si="10"/>
        <v>2015</v>
      </c>
    </row>
    <row r="90" spans="1:19">
      <c r="A90" s="402" t="s">
        <v>341</v>
      </c>
      <c r="B90" s="651">
        <v>900864</v>
      </c>
      <c r="C90" s="651">
        <v>3304</v>
      </c>
      <c r="D90" s="651" t="s">
        <v>869</v>
      </c>
      <c r="E90" s="650" t="s">
        <v>870</v>
      </c>
      <c r="F90" s="651">
        <v>201506</v>
      </c>
      <c r="G90" s="652">
        <v>-95.89</v>
      </c>
      <c r="H90" s="759">
        <f>VLOOKUP(F90,[1]Additions!$N$5:$O$37,2,FALSE)</f>
        <v>4</v>
      </c>
      <c r="I90" s="595">
        <v>2.7583E-3</v>
      </c>
      <c r="J90" s="604">
        <f t="shared" si="11"/>
        <v>-1.06</v>
      </c>
      <c r="K90" s="652">
        <f t="shared" si="12"/>
        <v>-3.17</v>
      </c>
      <c r="S90" s="101">
        <f t="shared" si="10"/>
        <v>2015</v>
      </c>
    </row>
    <row r="91" spans="1:19" s="717" customFormat="1">
      <c r="A91" s="402" t="s">
        <v>341</v>
      </c>
      <c r="B91" s="651">
        <v>900899</v>
      </c>
      <c r="C91" s="651">
        <v>3303</v>
      </c>
      <c r="D91" s="651" t="s">
        <v>1282</v>
      </c>
      <c r="E91" s="650" t="s">
        <v>1283</v>
      </c>
      <c r="F91" s="651">
        <v>201506</v>
      </c>
      <c r="G91" s="652">
        <v>-614.4</v>
      </c>
      <c r="H91" s="759">
        <f>VLOOKUP(F91,[1]Additions!$N$5:$O$37,2,FALSE)</f>
        <v>4</v>
      </c>
      <c r="I91" s="595">
        <v>2.7583E-3</v>
      </c>
      <c r="J91" s="604">
        <f t="shared" si="11"/>
        <v>-6.78</v>
      </c>
      <c r="K91" s="652">
        <f t="shared" si="12"/>
        <v>-20.34</v>
      </c>
    </row>
    <row r="92" spans="1:19" s="717" customFormat="1">
      <c r="A92" s="402" t="s">
        <v>341</v>
      </c>
      <c r="B92" s="651">
        <v>900907</v>
      </c>
      <c r="C92" s="651">
        <v>3303</v>
      </c>
      <c r="D92" s="651" t="s">
        <v>905</v>
      </c>
      <c r="E92" s="650" t="s">
        <v>906</v>
      </c>
      <c r="F92" s="651">
        <v>201506</v>
      </c>
      <c r="G92" s="652">
        <v>-891.22</v>
      </c>
      <c r="H92" s="759">
        <f>VLOOKUP(F92,[1]Additions!$N$5:$O$37,2,FALSE)</f>
        <v>4</v>
      </c>
      <c r="I92" s="595">
        <v>2.7583E-3</v>
      </c>
      <c r="J92" s="604">
        <f t="shared" si="11"/>
        <v>-9.83</v>
      </c>
      <c r="K92" s="652">
        <f t="shared" si="12"/>
        <v>-29.5</v>
      </c>
    </row>
    <row r="93" spans="1:19" s="717" customFormat="1">
      <c r="A93" s="402" t="s">
        <v>341</v>
      </c>
      <c r="B93" s="651">
        <v>900908</v>
      </c>
      <c r="C93" s="651">
        <v>3303</v>
      </c>
      <c r="D93" s="651" t="s">
        <v>883</v>
      </c>
      <c r="E93" s="650" t="s">
        <v>884</v>
      </c>
      <c r="F93" s="651">
        <v>201506</v>
      </c>
      <c r="G93" s="652">
        <v>-613.79999999999995</v>
      </c>
      <c r="H93" s="759">
        <f>VLOOKUP(F93,[1]Additions!$N$5:$O$37,2,FALSE)</f>
        <v>4</v>
      </c>
      <c r="I93" s="595">
        <v>2.7583E-3</v>
      </c>
      <c r="J93" s="604">
        <f t="shared" si="11"/>
        <v>-6.77</v>
      </c>
      <c r="K93" s="652">
        <f t="shared" si="12"/>
        <v>-20.32</v>
      </c>
    </row>
    <row r="94" spans="1:19" s="717" customFormat="1">
      <c r="A94" s="402" t="s">
        <v>341</v>
      </c>
      <c r="B94" s="651">
        <v>900912</v>
      </c>
      <c r="C94" s="651">
        <v>3303</v>
      </c>
      <c r="D94" s="651" t="s">
        <v>885</v>
      </c>
      <c r="E94" s="650" t="s">
        <v>886</v>
      </c>
      <c r="F94" s="651">
        <v>201506</v>
      </c>
      <c r="G94" s="652">
        <v>-957.94</v>
      </c>
      <c r="H94" s="759">
        <f>VLOOKUP(F94,[1]Additions!$N$5:$O$37,2,FALSE)</f>
        <v>4</v>
      </c>
      <c r="I94" s="595">
        <v>2.7583E-3</v>
      </c>
      <c r="J94" s="604">
        <f t="shared" si="11"/>
        <v>-10.57</v>
      </c>
      <c r="K94" s="652">
        <f t="shared" si="12"/>
        <v>-31.71</v>
      </c>
    </row>
    <row r="95" spans="1:19" s="717" customFormat="1">
      <c r="A95" s="327" t="s">
        <v>341</v>
      </c>
      <c r="B95" s="599" t="s">
        <v>696</v>
      </c>
      <c r="C95" s="651">
        <v>3303</v>
      </c>
      <c r="D95" s="599" t="s">
        <v>696</v>
      </c>
      <c r="E95" s="532" t="s">
        <v>697</v>
      </c>
      <c r="F95" s="599">
        <v>201503</v>
      </c>
      <c r="G95" s="534">
        <v>-2358.44</v>
      </c>
      <c r="H95" s="759">
        <f>VLOOKUP(F95,[1]Additions!$N$5:$O$37,2,FALSE)</f>
        <v>7</v>
      </c>
      <c r="I95" s="595">
        <v>2.7583E-3</v>
      </c>
      <c r="J95" s="604">
        <f t="shared" si="11"/>
        <v>-45.54</v>
      </c>
      <c r="K95" s="652">
        <f t="shared" si="12"/>
        <v>-78.06</v>
      </c>
    </row>
    <row r="96" spans="1:19" s="717" customFormat="1">
      <c r="A96" s="327" t="s">
        <v>341</v>
      </c>
      <c r="B96" s="599" t="s">
        <v>463</v>
      </c>
      <c r="C96" s="651">
        <v>3303</v>
      </c>
      <c r="D96" s="599" t="s">
        <v>463</v>
      </c>
      <c r="E96" s="532" t="s">
        <v>464</v>
      </c>
      <c r="F96" s="599">
        <v>201503</v>
      </c>
      <c r="G96" s="534">
        <v>-17066.310000000001</v>
      </c>
      <c r="H96" s="759">
        <f>VLOOKUP(F96,[1]Additions!$N$5:$O$37,2,FALSE)</f>
        <v>7</v>
      </c>
      <c r="I96" s="595">
        <v>2.7583E-3</v>
      </c>
      <c r="J96" s="604">
        <f t="shared" si="11"/>
        <v>-329.52</v>
      </c>
      <c r="K96" s="652">
        <f t="shared" si="12"/>
        <v>-564.89</v>
      </c>
    </row>
    <row r="97" spans="1:11" s="717" customFormat="1">
      <c r="A97" s="327" t="s">
        <v>341</v>
      </c>
      <c r="B97" s="599" t="s">
        <v>467</v>
      </c>
      <c r="C97" s="651">
        <v>3303</v>
      </c>
      <c r="D97" s="599" t="s">
        <v>467</v>
      </c>
      <c r="E97" s="532" t="s">
        <v>468</v>
      </c>
      <c r="F97" s="599">
        <v>201503</v>
      </c>
      <c r="G97" s="534">
        <v>-30706.13</v>
      </c>
      <c r="H97" s="759">
        <f>VLOOKUP(F97,[1]Additions!$N$5:$O$37,2,FALSE)</f>
        <v>7</v>
      </c>
      <c r="I97" s="595">
        <v>2.7583E-3</v>
      </c>
      <c r="J97" s="604">
        <f t="shared" si="11"/>
        <v>-592.88</v>
      </c>
      <c r="K97" s="652">
        <f t="shared" si="12"/>
        <v>-1016.36</v>
      </c>
    </row>
    <row r="98" spans="1:11" s="717" customFormat="1">
      <c r="A98" s="327" t="s">
        <v>341</v>
      </c>
      <c r="B98" s="599" t="s">
        <v>729</v>
      </c>
      <c r="C98" s="651">
        <v>3303</v>
      </c>
      <c r="D98" s="599" t="s">
        <v>729</v>
      </c>
      <c r="E98" s="532" t="s">
        <v>730</v>
      </c>
      <c r="F98" s="599">
        <v>201503</v>
      </c>
      <c r="G98" s="534">
        <v>-250.95</v>
      </c>
      <c r="H98" s="759">
        <f>VLOOKUP(F98,[1]Additions!$N$5:$O$37,2,FALSE)</f>
        <v>7</v>
      </c>
      <c r="I98" s="595">
        <v>2.7583E-3</v>
      </c>
      <c r="J98" s="604">
        <f t="shared" si="11"/>
        <v>-4.8499999999999996</v>
      </c>
      <c r="K98" s="652">
        <f t="shared" si="12"/>
        <v>-8.31</v>
      </c>
    </row>
    <row r="99" spans="1:11" s="717" customFormat="1">
      <c r="A99" s="327" t="s">
        <v>341</v>
      </c>
      <c r="B99" s="599" t="s">
        <v>805</v>
      </c>
      <c r="C99" s="651">
        <v>3303</v>
      </c>
      <c r="D99" s="599" t="s">
        <v>805</v>
      </c>
      <c r="E99" s="532" t="s">
        <v>806</v>
      </c>
      <c r="F99" s="599">
        <v>201504</v>
      </c>
      <c r="G99" s="534">
        <v>-14733.8</v>
      </c>
      <c r="H99" s="759">
        <f>VLOOKUP(F99,[1]Additions!$N$5:$O$37,2,FALSE)</f>
        <v>6</v>
      </c>
      <c r="I99" s="595">
        <v>2.7583E-3</v>
      </c>
      <c r="J99" s="604">
        <f t="shared" si="11"/>
        <v>-243.84</v>
      </c>
      <c r="K99" s="652">
        <f t="shared" si="12"/>
        <v>-487.68</v>
      </c>
    </row>
    <row r="100" spans="1:11" s="717" customFormat="1">
      <c r="A100" s="327" t="s">
        <v>341</v>
      </c>
      <c r="B100" s="599" t="s">
        <v>825</v>
      </c>
      <c r="C100" s="651">
        <v>3303</v>
      </c>
      <c r="D100" s="599" t="s">
        <v>825</v>
      </c>
      <c r="E100" s="532" t="s">
        <v>826</v>
      </c>
      <c r="F100" s="599">
        <v>201507</v>
      </c>
      <c r="G100" s="534">
        <v>-5179.34</v>
      </c>
      <c r="H100" s="759">
        <f>VLOOKUP(F100,[1]Additions!$N$5:$O$37,2,FALSE)</f>
        <v>3</v>
      </c>
      <c r="I100" s="595">
        <v>2.7583E-3</v>
      </c>
      <c r="J100" s="604">
        <f t="shared" si="11"/>
        <v>-42.86</v>
      </c>
      <c r="K100" s="652">
        <f t="shared" si="12"/>
        <v>-171.43</v>
      </c>
    </row>
    <row r="101" spans="1:11" s="717" customFormat="1">
      <c r="A101" s="327" t="s">
        <v>341</v>
      </c>
      <c r="B101" s="599" t="s">
        <v>831</v>
      </c>
      <c r="C101" s="651">
        <v>3303</v>
      </c>
      <c r="D101" s="599" t="s">
        <v>831</v>
      </c>
      <c r="E101" s="532" t="s">
        <v>832</v>
      </c>
      <c r="F101" s="599">
        <v>201507</v>
      </c>
      <c r="G101" s="534">
        <v>-6416.72</v>
      </c>
      <c r="H101" s="759">
        <f>VLOOKUP(F101,[1]Additions!$N$5:$O$37,2,FALSE)</f>
        <v>3</v>
      </c>
      <c r="I101" s="595">
        <v>2.7583E-3</v>
      </c>
      <c r="J101" s="604">
        <f t="shared" si="11"/>
        <v>-53.1</v>
      </c>
      <c r="K101" s="652">
        <f t="shared" si="12"/>
        <v>-212.39</v>
      </c>
    </row>
    <row r="102" spans="1:11" s="717" customFormat="1">
      <c r="A102" s="327" t="s">
        <v>341</v>
      </c>
      <c r="B102" s="599" t="s">
        <v>875</v>
      </c>
      <c r="C102" s="651">
        <v>3303</v>
      </c>
      <c r="D102" s="599" t="s">
        <v>875</v>
      </c>
      <c r="E102" s="532" t="s">
        <v>876</v>
      </c>
      <c r="F102" s="599">
        <v>201507</v>
      </c>
      <c r="G102" s="534">
        <v>-3082.42</v>
      </c>
      <c r="H102" s="759">
        <f>VLOOKUP(F102,[1]Additions!$N$5:$O$37,2,FALSE)</f>
        <v>3</v>
      </c>
      <c r="I102" s="595">
        <v>2.7583E-3</v>
      </c>
      <c r="J102" s="604">
        <f t="shared" si="11"/>
        <v>-25.51</v>
      </c>
      <c r="K102" s="652">
        <f t="shared" si="12"/>
        <v>-102.03</v>
      </c>
    </row>
    <row r="103" spans="1:11" s="717" customFormat="1">
      <c r="A103" s="327" t="s">
        <v>341</v>
      </c>
      <c r="B103" s="599" t="s">
        <v>877</v>
      </c>
      <c r="C103" s="651">
        <v>3303</v>
      </c>
      <c r="D103" s="599" t="s">
        <v>877</v>
      </c>
      <c r="E103" s="532" t="s">
        <v>878</v>
      </c>
      <c r="F103" s="599">
        <v>201507</v>
      </c>
      <c r="G103" s="534">
        <v>-1707.54</v>
      </c>
      <c r="H103" s="759">
        <f>VLOOKUP(F103,[1]Additions!$N$5:$O$37,2,FALSE)</f>
        <v>3</v>
      </c>
      <c r="I103" s="595">
        <v>2.7583E-3</v>
      </c>
      <c r="J103" s="604">
        <f t="shared" si="11"/>
        <v>-14.13</v>
      </c>
      <c r="K103" s="652">
        <f t="shared" si="12"/>
        <v>-56.52</v>
      </c>
    </row>
    <row r="104" spans="1:11" s="717" customFormat="1">
      <c r="A104" s="327" t="s">
        <v>341</v>
      </c>
      <c r="B104" s="599" t="s">
        <v>879</v>
      </c>
      <c r="C104" s="651">
        <v>3303</v>
      </c>
      <c r="D104" s="599" t="s">
        <v>879</v>
      </c>
      <c r="E104" s="532" t="s">
        <v>880</v>
      </c>
      <c r="F104" s="599">
        <v>201507</v>
      </c>
      <c r="G104" s="534">
        <v>-4226.74</v>
      </c>
      <c r="H104" s="759">
        <f>VLOOKUP(F104,[1]Additions!$N$5:$O$37,2,FALSE)</f>
        <v>3</v>
      </c>
      <c r="I104" s="595">
        <v>2.7583E-3</v>
      </c>
      <c r="J104" s="604">
        <f t="shared" si="11"/>
        <v>-34.979999999999997</v>
      </c>
      <c r="K104" s="652">
        <f t="shared" si="12"/>
        <v>-139.9</v>
      </c>
    </row>
    <row r="105" spans="1:11" s="717" customFormat="1">
      <c r="A105" s="327" t="s">
        <v>341</v>
      </c>
      <c r="B105" s="599" t="s">
        <v>1284</v>
      </c>
      <c r="C105" s="651">
        <v>3301</v>
      </c>
      <c r="D105" s="599" t="s">
        <v>1284</v>
      </c>
      <c r="E105" s="532" t="s">
        <v>1285</v>
      </c>
      <c r="F105" s="599">
        <v>201508</v>
      </c>
      <c r="G105" s="534">
        <v>-30.45</v>
      </c>
      <c r="H105" s="759">
        <f>VLOOKUP(F105,[1]Additions!$N$5:$O$37,2,FALSE)</f>
        <v>2</v>
      </c>
      <c r="I105" s="595">
        <v>2.7583E-3</v>
      </c>
      <c r="J105" s="604">
        <f t="shared" si="11"/>
        <v>-0.17</v>
      </c>
      <c r="K105" s="652">
        <f t="shared" si="12"/>
        <v>-1.01</v>
      </c>
    </row>
    <row r="106" spans="1:11" s="717" customFormat="1">
      <c r="A106" s="327" t="s">
        <v>341</v>
      </c>
      <c r="B106" s="599" t="s">
        <v>453</v>
      </c>
      <c r="C106" s="651">
        <v>3303</v>
      </c>
      <c r="D106" s="599" t="s">
        <v>453</v>
      </c>
      <c r="E106" s="532" t="s">
        <v>454</v>
      </c>
      <c r="F106" s="599">
        <v>201508</v>
      </c>
      <c r="G106" s="534">
        <v>-56908.94</v>
      </c>
      <c r="H106" s="759">
        <f>VLOOKUP(F106,[1]Additions!$N$5:$O$37,2,FALSE)</f>
        <v>2</v>
      </c>
      <c r="I106" s="595">
        <v>2.7583E-3</v>
      </c>
      <c r="J106" s="604">
        <f t="shared" si="11"/>
        <v>-313.94</v>
      </c>
      <c r="K106" s="652">
        <f t="shared" si="12"/>
        <v>-1883.66</v>
      </c>
    </row>
    <row r="107" spans="1:11" s="717" customFormat="1">
      <c r="A107" s="327" t="s">
        <v>341</v>
      </c>
      <c r="B107" s="599" t="s">
        <v>1021</v>
      </c>
      <c r="C107" s="651">
        <v>3303</v>
      </c>
      <c r="D107" s="599" t="s">
        <v>1021</v>
      </c>
      <c r="E107" s="532" t="s">
        <v>1022</v>
      </c>
      <c r="F107" s="599">
        <v>201508</v>
      </c>
      <c r="G107" s="534">
        <v>-9228.98</v>
      </c>
      <c r="H107" s="759">
        <f>VLOOKUP(F107,[1]Additions!$N$5:$O$37,2,FALSE)</f>
        <v>2</v>
      </c>
      <c r="I107" s="595">
        <v>2.7583E-3</v>
      </c>
      <c r="J107" s="604">
        <f t="shared" si="11"/>
        <v>-50.91</v>
      </c>
      <c r="K107" s="652">
        <f t="shared" si="12"/>
        <v>-305.48</v>
      </c>
    </row>
    <row r="108" spans="1:11" s="717" customFormat="1">
      <c r="A108" s="327" t="s">
        <v>341</v>
      </c>
      <c r="B108" s="599" t="s">
        <v>942</v>
      </c>
      <c r="C108" s="651">
        <v>3303</v>
      </c>
      <c r="D108" s="599" t="s">
        <v>942</v>
      </c>
      <c r="E108" s="532" t="s">
        <v>943</v>
      </c>
      <c r="F108" s="599">
        <v>201508</v>
      </c>
      <c r="G108" s="534">
        <v>-9841.8799999999992</v>
      </c>
      <c r="H108" s="759">
        <f>VLOOKUP(F108,[1]Additions!$N$5:$O$37,2,FALSE)</f>
        <v>2</v>
      </c>
      <c r="I108" s="595">
        <v>2.7583E-3</v>
      </c>
      <c r="J108" s="604">
        <f t="shared" si="11"/>
        <v>-54.29</v>
      </c>
      <c r="K108" s="652">
        <f t="shared" si="12"/>
        <v>-325.76</v>
      </c>
    </row>
    <row r="109" spans="1:11" s="717" customFormat="1">
      <c r="A109" s="327" t="s">
        <v>341</v>
      </c>
      <c r="B109" s="599" t="s">
        <v>944</v>
      </c>
      <c r="C109" s="651">
        <v>3303</v>
      </c>
      <c r="D109" s="599" t="s">
        <v>944</v>
      </c>
      <c r="E109" s="532" t="s">
        <v>945</v>
      </c>
      <c r="F109" s="599">
        <v>201508</v>
      </c>
      <c r="G109" s="534">
        <v>-7444.09</v>
      </c>
      <c r="H109" s="759">
        <f>VLOOKUP(F109,[1]Additions!$N$5:$O$37,2,FALSE)</f>
        <v>2</v>
      </c>
      <c r="I109" s="595">
        <v>2.7583E-3</v>
      </c>
      <c r="J109" s="604">
        <f t="shared" si="11"/>
        <v>-41.07</v>
      </c>
      <c r="K109" s="652">
        <f t="shared" si="12"/>
        <v>-246.4</v>
      </c>
    </row>
    <row r="110" spans="1:11" s="717" customFormat="1">
      <c r="A110" s="327" t="s">
        <v>341</v>
      </c>
      <c r="B110" s="599" t="s">
        <v>954</v>
      </c>
      <c r="C110" s="651">
        <v>3303</v>
      </c>
      <c r="D110" s="599" t="s">
        <v>954</v>
      </c>
      <c r="E110" s="532" t="s">
        <v>955</v>
      </c>
      <c r="F110" s="599">
        <v>201508</v>
      </c>
      <c r="G110" s="534">
        <v>-41928.19</v>
      </c>
      <c r="H110" s="759">
        <f>VLOOKUP(F110,[1]Additions!$N$5:$O$37,2,FALSE)</f>
        <v>2</v>
      </c>
      <c r="I110" s="595">
        <v>2.7583E-3</v>
      </c>
      <c r="J110" s="604">
        <f t="shared" si="11"/>
        <v>-231.3</v>
      </c>
      <c r="K110" s="652">
        <f t="shared" si="12"/>
        <v>-1387.81</v>
      </c>
    </row>
    <row r="111" spans="1:11" s="717" customFormat="1">
      <c r="A111" s="327" t="s">
        <v>341</v>
      </c>
      <c r="B111" s="599" t="s">
        <v>964</v>
      </c>
      <c r="C111" s="651">
        <v>3303</v>
      </c>
      <c r="D111" s="599" t="s">
        <v>964</v>
      </c>
      <c r="E111" s="532" t="s">
        <v>965</v>
      </c>
      <c r="F111" s="599">
        <v>201508</v>
      </c>
      <c r="G111" s="534">
        <v>-12608.56</v>
      </c>
      <c r="H111" s="759">
        <f>VLOOKUP(F111,[1]Additions!$N$5:$O$37,2,FALSE)</f>
        <v>2</v>
      </c>
      <c r="I111" s="595">
        <v>2.7583E-3</v>
      </c>
      <c r="J111" s="604">
        <f t="shared" si="11"/>
        <v>-69.56</v>
      </c>
      <c r="K111" s="652">
        <f t="shared" si="12"/>
        <v>-417.34</v>
      </c>
    </row>
    <row r="112" spans="1:11" s="717" customFormat="1">
      <c r="A112" s="327" t="s">
        <v>341</v>
      </c>
      <c r="B112" s="599" t="s">
        <v>970</v>
      </c>
      <c r="C112" s="651">
        <v>3303</v>
      </c>
      <c r="D112" s="599" t="s">
        <v>970</v>
      </c>
      <c r="E112" s="532" t="s">
        <v>971</v>
      </c>
      <c r="F112" s="599">
        <v>201508</v>
      </c>
      <c r="G112" s="534">
        <v>-10033.17</v>
      </c>
      <c r="H112" s="759">
        <f>VLOOKUP(F112,[1]Additions!$N$5:$O$37,2,FALSE)</f>
        <v>2</v>
      </c>
      <c r="I112" s="595">
        <v>2.7583E-3</v>
      </c>
      <c r="J112" s="604">
        <f t="shared" si="11"/>
        <v>-55.35</v>
      </c>
      <c r="K112" s="652">
        <f t="shared" si="12"/>
        <v>-332.09</v>
      </c>
    </row>
    <row r="113" spans="1:19" s="717" customFormat="1">
      <c r="A113" s="327" t="s">
        <v>341</v>
      </c>
      <c r="B113" s="599" t="s">
        <v>972</v>
      </c>
      <c r="C113" s="651">
        <v>3303</v>
      </c>
      <c r="D113" s="599" t="s">
        <v>972</v>
      </c>
      <c r="E113" s="532" t="s">
        <v>973</v>
      </c>
      <c r="F113" s="599">
        <v>201508</v>
      </c>
      <c r="G113" s="534">
        <v>-8293.5400000000009</v>
      </c>
      <c r="H113" s="759">
        <f>VLOOKUP(F113,[1]Additions!$N$5:$O$37,2,FALSE)</f>
        <v>2</v>
      </c>
      <c r="I113" s="595">
        <v>2.7583E-3</v>
      </c>
      <c r="J113" s="604">
        <f t="shared" si="11"/>
        <v>-45.75</v>
      </c>
      <c r="K113" s="652">
        <f t="shared" si="12"/>
        <v>-274.51</v>
      </c>
    </row>
    <row r="114" spans="1:19" s="717" customFormat="1">
      <c r="A114" s="327" t="s">
        <v>341</v>
      </c>
      <c r="B114" s="599" t="s">
        <v>835</v>
      </c>
      <c r="C114" s="651">
        <v>3303</v>
      </c>
      <c r="D114" s="599" t="s">
        <v>835</v>
      </c>
      <c r="E114" s="532" t="s">
        <v>836</v>
      </c>
      <c r="F114" s="599">
        <v>201508</v>
      </c>
      <c r="G114" s="534">
        <v>-45293.16</v>
      </c>
      <c r="H114" s="759">
        <f>VLOOKUP(F114,[1]Additions!$N$5:$O$37,2,FALSE)</f>
        <v>2</v>
      </c>
      <c r="I114" s="595">
        <v>2.7583E-3</v>
      </c>
      <c r="J114" s="604">
        <f t="shared" si="11"/>
        <v>-249.86</v>
      </c>
      <c r="K114" s="652">
        <f t="shared" si="12"/>
        <v>-1499.19</v>
      </c>
    </row>
    <row r="115" spans="1:19" s="717" customFormat="1">
      <c r="A115" s="327" t="s">
        <v>341</v>
      </c>
      <c r="B115" s="599" t="s">
        <v>837</v>
      </c>
      <c r="C115" s="651">
        <v>3303</v>
      </c>
      <c r="D115" s="599" t="s">
        <v>837</v>
      </c>
      <c r="E115" s="532" t="s">
        <v>838</v>
      </c>
      <c r="F115" s="599">
        <v>201508</v>
      </c>
      <c r="G115" s="534">
        <v>-6253.67</v>
      </c>
      <c r="H115" s="759">
        <f>VLOOKUP(F115,[1]Additions!$N$5:$O$37,2,FALSE)</f>
        <v>2</v>
      </c>
      <c r="I115" s="595">
        <v>2.7583E-3</v>
      </c>
      <c r="J115" s="604">
        <f t="shared" si="11"/>
        <v>-34.5</v>
      </c>
      <c r="K115" s="652">
        <f t="shared" si="12"/>
        <v>-206.99</v>
      </c>
    </row>
    <row r="116" spans="1:19" s="717" customFormat="1">
      <c r="A116" s="327" t="s">
        <v>341</v>
      </c>
      <c r="B116" s="599" t="s">
        <v>841</v>
      </c>
      <c r="C116" s="651">
        <v>3303</v>
      </c>
      <c r="D116" s="599" t="s">
        <v>841</v>
      </c>
      <c r="E116" s="532" t="s">
        <v>842</v>
      </c>
      <c r="F116" s="599">
        <v>201508</v>
      </c>
      <c r="G116" s="534">
        <v>-845.35</v>
      </c>
      <c r="H116" s="759">
        <f>VLOOKUP(F116,[1]Additions!$N$5:$O$37,2,FALSE)</f>
        <v>2</v>
      </c>
      <c r="I116" s="595">
        <v>2.7583E-3</v>
      </c>
      <c r="J116" s="604">
        <f t="shared" si="11"/>
        <v>-4.66</v>
      </c>
      <c r="K116" s="652">
        <f t="shared" si="12"/>
        <v>-27.98</v>
      </c>
    </row>
    <row r="117" spans="1:19" s="717" customFormat="1">
      <c r="A117" s="327" t="s">
        <v>341</v>
      </c>
      <c r="B117" s="599" t="s">
        <v>843</v>
      </c>
      <c r="C117" s="651">
        <v>3303</v>
      </c>
      <c r="D117" s="599" t="s">
        <v>843</v>
      </c>
      <c r="E117" s="532" t="s">
        <v>844</v>
      </c>
      <c r="F117" s="599">
        <v>201508</v>
      </c>
      <c r="G117" s="534">
        <v>-35165.360000000001</v>
      </c>
      <c r="H117" s="759">
        <f>VLOOKUP(F117,[1]Additions!$N$5:$O$37,2,FALSE)</f>
        <v>2</v>
      </c>
      <c r="I117" s="595">
        <v>2.7583E-3</v>
      </c>
      <c r="J117" s="604">
        <f t="shared" si="11"/>
        <v>-193.99</v>
      </c>
      <c r="K117" s="652">
        <f t="shared" si="12"/>
        <v>-1163.96</v>
      </c>
    </row>
    <row r="118" spans="1:19" s="717" customFormat="1">
      <c r="A118" s="327" t="s">
        <v>341</v>
      </c>
      <c r="B118" s="599" t="s">
        <v>979</v>
      </c>
      <c r="C118" s="651">
        <v>3303</v>
      </c>
      <c r="D118" s="599" t="s">
        <v>979</v>
      </c>
      <c r="E118" s="532" t="s">
        <v>980</v>
      </c>
      <c r="F118" s="599">
        <v>201508</v>
      </c>
      <c r="G118" s="534">
        <v>-35158.589999999997</v>
      </c>
      <c r="H118" s="759">
        <f>VLOOKUP(F118,[1]Additions!$N$5:$O$37,2,FALSE)</f>
        <v>2</v>
      </c>
      <c r="I118" s="595">
        <v>2.7583E-3</v>
      </c>
      <c r="J118" s="604">
        <f t="shared" si="11"/>
        <v>-193.96</v>
      </c>
      <c r="K118" s="652">
        <f t="shared" si="12"/>
        <v>-1163.74</v>
      </c>
    </row>
    <row r="119" spans="1:19" s="717" customFormat="1">
      <c r="A119" s="327" t="s">
        <v>341</v>
      </c>
      <c r="B119" s="599" t="s">
        <v>981</v>
      </c>
      <c r="C119" s="651">
        <v>3303</v>
      </c>
      <c r="D119" s="599" t="s">
        <v>981</v>
      </c>
      <c r="E119" s="532" t="s">
        <v>982</v>
      </c>
      <c r="F119" s="599">
        <v>201508</v>
      </c>
      <c r="G119" s="534">
        <v>-1494.6</v>
      </c>
      <c r="H119" s="759">
        <f>VLOOKUP(F119,[1]Additions!$N$5:$O$37,2,FALSE)</f>
        <v>2</v>
      </c>
      <c r="I119" s="595">
        <v>2.7583E-3</v>
      </c>
      <c r="J119" s="604">
        <f t="shared" si="11"/>
        <v>-8.25</v>
      </c>
      <c r="K119" s="652">
        <f t="shared" si="12"/>
        <v>-49.47</v>
      </c>
    </row>
    <row r="120" spans="1:19" s="717" customFormat="1">
      <c r="A120" s="327" t="s">
        <v>341</v>
      </c>
      <c r="B120" s="599" t="s">
        <v>857</v>
      </c>
      <c r="C120" s="651">
        <v>3303</v>
      </c>
      <c r="D120" s="599" t="s">
        <v>857</v>
      </c>
      <c r="E120" s="532" t="s">
        <v>858</v>
      </c>
      <c r="F120" s="599">
        <v>201508</v>
      </c>
      <c r="G120" s="534">
        <v>-5348.24</v>
      </c>
      <c r="H120" s="759">
        <f>VLOOKUP(F120,[1]Additions!$N$5:$O$37,2,FALSE)</f>
        <v>2</v>
      </c>
      <c r="I120" s="595">
        <v>2.7583E-3</v>
      </c>
      <c r="J120" s="604">
        <f t="shared" si="11"/>
        <v>-29.5</v>
      </c>
      <c r="K120" s="652">
        <f t="shared" si="12"/>
        <v>-177.02</v>
      </c>
    </row>
    <row r="121" spans="1:19" s="717" customFormat="1">
      <c r="A121" s="327" t="s">
        <v>341</v>
      </c>
      <c r="B121" s="599" t="s">
        <v>867</v>
      </c>
      <c r="C121" s="651">
        <v>3303</v>
      </c>
      <c r="D121" s="599" t="s">
        <v>867</v>
      </c>
      <c r="E121" s="532" t="s">
        <v>868</v>
      </c>
      <c r="F121" s="599">
        <v>201508</v>
      </c>
      <c r="G121" s="534">
        <v>-21043.22</v>
      </c>
      <c r="H121" s="759">
        <f>VLOOKUP(F121,[1]Additions!$N$5:$O$37,2,FALSE)</f>
        <v>2</v>
      </c>
      <c r="I121" s="595">
        <v>2.7583E-3</v>
      </c>
      <c r="J121" s="604">
        <f t="shared" si="11"/>
        <v>-116.09</v>
      </c>
      <c r="K121" s="652">
        <f t="shared" si="12"/>
        <v>-696.52</v>
      </c>
    </row>
    <row r="122" spans="1:19" s="717" customFormat="1">
      <c r="A122" s="327" t="s">
        <v>341</v>
      </c>
      <c r="B122" s="599" t="s">
        <v>871</v>
      </c>
      <c r="C122" s="651">
        <v>3303</v>
      </c>
      <c r="D122" s="599" t="s">
        <v>871</v>
      </c>
      <c r="E122" s="532" t="s">
        <v>872</v>
      </c>
      <c r="F122" s="599">
        <v>201508</v>
      </c>
      <c r="G122" s="534">
        <v>-4092.55</v>
      </c>
      <c r="H122" s="759">
        <f>VLOOKUP(F122,[1]Additions!$N$5:$O$37,2,FALSE)</f>
        <v>2</v>
      </c>
      <c r="I122" s="595">
        <v>2.7583E-3</v>
      </c>
      <c r="J122" s="604">
        <f t="shared" si="11"/>
        <v>-22.58</v>
      </c>
      <c r="K122" s="652">
        <f t="shared" si="12"/>
        <v>-135.46</v>
      </c>
    </row>
    <row r="123" spans="1:19" s="717" customFormat="1">
      <c r="A123" s="327" t="s">
        <v>341</v>
      </c>
      <c r="B123" s="599" t="s">
        <v>991</v>
      </c>
      <c r="C123" s="651">
        <v>3303</v>
      </c>
      <c r="D123" s="599" t="s">
        <v>991</v>
      </c>
      <c r="E123" s="532" t="s">
        <v>992</v>
      </c>
      <c r="F123" s="599">
        <v>201508</v>
      </c>
      <c r="G123" s="534">
        <v>-4019.83</v>
      </c>
      <c r="H123" s="759">
        <f>VLOOKUP(F123,[1]Additions!$N$5:$O$37,2,FALSE)</f>
        <v>2</v>
      </c>
      <c r="I123" s="595">
        <v>2.7583E-3</v>
      </c>
      <c r="J123" s="604">
        <f t="shared" si="11"/>
        <v>-22.18</v>
      </c>
      <c r="K123" s="652">
        <f t="shared" si="12"/>
        <v>-133.05000000000001</v>
      </c>
    </row>
    <row r="124" spans="1:19">
      <c r="A124" s="327" t="s">
        <v>341</v>
      </c>
      <c r="B124" s="599" t="s">
        <v>873</v>
      </c>
      <c r="C124" s="651">
        <v>3303</v>
      </c>
      <c r="D124" s="599" t="s">
        <v>873</v>
      </c>
      <c r="E124" s="532" t="s">
        <v>874</v>
      </c>
      <c r="F124" s="599">
        <v>201508</v>
      </c>
      <c r="G124" s="534">
        <v>-2201.5</v>
      </c>
      <c r="H124" s="759">
        <f>VLOOKUP(F124,[1]Additions!$N$5:$O$37,2,FALSE)</f>
        <v>2</v>
      </c>
      <c r="I124" s="595">
        <v>2.7583E-3</v>
      </c>
      <c r="J124" s="604">
        <f t="shared" si="11"/>
        <v>-12.14</v>
      </c>
      <c r="K124" s="652">
        <f t="shared" si="12"/>
        <v>-72.87</v>
      </c>
      <c r="S124" s="101">
        <f t="shared" si="10"/>
        <v>2015</v>
      </c>
    </row>
    <row r="125" spans="1:19">
      <c r="A125" s="327" t="s">
        <v>341</v>
      </c>
      <c r="B125" s="599" t="s">
        <v>993</v>
      </c>
      <c r="C125" s="651">
        <v>3303</v>
      </c>
      <c r="D125" s="599" t="s">
        <v>993</v>
      </c>
      <c r="E125" s="532" t="s">
        <v>994</v>
      </c>
      <c r="F125" s="599">
        <v>201508</v>
      </c>
      <c r="G125" s="534">
        <v>-5142.72</v>
      </c>
      <c r="H125" s="759">
        <f>VLOOKUP(F125,[1]Additions!$N$5:$O$37,2,FALSE)</f>
        <v>2</v>
      </c>
      <c r="I125" s="595">
        <v>2.7583E-3</v>
      </c>
      <c r="J125" s="604">
        <f t="shared" si="11"/>
        <v>-28.37</v>
      </c>
      <c r="K125" s="652">
        <f t="shared" si="12"/>
        <v>-170.22</v>
      </c>
      <c r="S125" s="101">
        <f t="shared" si="10"/>
        <v>2015</v>
      </c>
    </row>
    <row r="126" spans="1:19">
      <c r="A126" s="327" t="s">
        <v>341</v>
      </c>
      <c r="B126" s="599" t="s">
        <v>995</v>
      </c>
      <c r="C126" s="651">
        <v>3303</v>
      </c>
      <c r="D126" s="599" t="s">
        <v>995</v>
      </c>
      <c r="E126" s="532" t="s">
        <v>996</v>
      </c>
      <c r="F126" s="599">
        <v>201508</v>
      </c>
      <c r="G126" s="534">
        <v>-253.02</v>
      </c>
      <c r="H126" s="759">
        <f>VLOOKUP(F126,[1]Additions!$N$5:$O$37,2,FALSE)</f>
        <v>2</v>
      </c>
      <c r="I126" s="595">
        <v>2.7583E-3</v>
      </c>
      <c r="J126" s="604">
        <f t="shared" si="11"/>
        <v>-1.4</v>
      </c>
      <c r="K126" s="652">
        <f t="shared" si="12"/>
        <v>-8.3699999999999992</v>
      </c>
      <c r="S126" s="101">
        <f t="shared" si="10"/>
        <v>2015</v>
      </c>
    </row>
    <row r="127" spans="1:19">
      <c r="A127" s="327" t="s">
        <v>341</v>
      </c>
      <c r="B127" s="599" t="s">
        <v>881</v>
      </c>
      <c r="C127" s="651">
        <v>3303</v>
      </c>
      <c r="D127" s="599" t="s">
        <v>881</v>
      </c>
      <c r="E127" s="532" t="s">
        <v>882</v>
      </c>
      <c r="F127" s="599">
        <v>201508</v>
      </c>
      <c r="G127" s="534">
        <v>-2131.14</v>
      </c>
      <c r="H127" s="759">
        <f>VLOOKUP(F127,[1]Additions!$N$5:$O$37,2,FALSE)</f>
        <v>2</v>
      </c>
      <c r="I127" s="595">
        <v>2.7583E-3</v>
      </c>
      <c r="J127" s="604">
        <f t="shared" si="11"/>
        <v>-11.76</v>
      </c>
      <c r="K127" s="652">
        <f t="shared" si="12"/>
        <v>-70.540000000000006</v>
      </c>
      <c r="S127" s="101">
        <f t="shared" si="10"/>
        <v>2015</v>
      </c>
    </row>
    <row r="128" spans="1:19">
      <c r="A128" s="327" t="s">
        <v>341</v>
      </c>
      <c r="B128" s="599" t="s">
        <v>893</v>
      </c>
      <c r="C128" s="651">
        <v>3303</v>
      </c>
      <c r="D128" s="599" t="s">
        <v>893</v>
      </c>
      <c r="E128" s="532" t="s">
        <v>894</v>
      </c>
      <c r="F128" s="599">
        <v>201508</v>
      </c>
      <c r="G128" s="534">
        <v>-7456.41</v>
      </c>
      <c r="H128" s="759">
        <f>VLOOKUP(F128,[1]Additions!$N$5:$O$37,2,FALSE)</f>
        <v>2</v>
      </c>
      <c r="I128" s="595">
        <v>2.7583E-3</v>
      </c>
      <c r="J128" s="604">
        <f t="shared" si="11"/>
        <v>-41.13</v>
      </c>
      <c r="K128" s="652">
        <f t="shared" si="12"/>
        <v>-246.8</v>
      </c>
      <c r="S128" s="101">
        <f t="shared" si="10"/>
        <v>2015</v>
      </c>
    </row>
    <row r="129" spans="1:19">
      <c r="A129" s="327" t="s">
        <v>341</v>
      </c>
      <c r="B129" s="599" t="s">
        <v>997</v>
      </c>
      <c r="C129" s="651">
        <v>3303</v>
      </c>
      <c r="D129" s="599" t="s">
        <v>997</v>
      </c>
      <c r="E129" s="532" t="s">
        <v>998</v>
      </c>
      <c r="F129" s="599">
        <v>201508</v>
      </c>
      <c r="G129" s="534">
        <v>-362.57</v>
      </c>
      <c r="H129" s="759">
        <f>VLOOKUP(F129,[1]Additions!$N$5:$O$37,2,FALSE)</f>
        <v>2</v>
      </c>
      <c r="I129" s="595">
        <v>2.7583E-3</v>
      </c>
      <c r="J129" s="604">
        <f t="shared" si="11"/>
        <v>-2</v>
      </c>
      <c r="K129" s="652">
        <f t="shared" si="12"/>
        <v>-12</v>
      </c>
      <c r="S129" s="101">
        <f t="shared" si="10"/>
        <v>2015</v>
      </c>
    </row>
    <row r="130" spans="1:19">
      <c r="A130" s="327" t="s">
        <v>341</v>
      </c>
      <c r="B130" s="599" t="s">
        <v>1286</v>
      </c>
      <c r="C130" s="651">
        <v>3303</v>
      </c>
      <c r="D130" s="599" t="s">
        <v>1286</v>
      </c>
      <c r="E130" s="532" t="s">
        <v>1287</v>
      </c>
      <c r="F130" s="599">
        <v>201508</v>
      </c>
      <c r="G130" s="534">
        <v>-49</v>
      </c>
      <c r="H130" s="759">
        <f>VLOOKUP(F130,[1]Additions!$N$5:$O$37,2,FALSE)</f>
        <v>2</v>
      </c>
      <c r="I130" s="595">
        <v>2.7583E-3</v>
      </c>
      <c r="J130" s="604">
        <f t="shared" si="11"/>
        <v>-0.27</v>
      </c>
      <c r="K130" s="652">
        <f t="shared" si="12"/>
        <v>-1.62</v>
      </c>
      <c r="S130" s="101">
        <f t="shared" si="10"/>
        <v>2015</v>
      </c>
    </row>
    <row r="131" spans="1:19">
      <c r="A131" s="327" t="s">
        <v>341</v>
      </c>
      <c r="B131" s="599" t="s">
        <v>1288</v>
      </c>
      <c r="C131" s="651">
        <v>3303</v>
      </c>
      <c r="D131" s="599" t="s">
        <v>1288</v>
      </c>
      <c r="E131" s="532" t="s">
        <v>1289</v>
      </c>
      <c r="F131" s="599">
        <v>201508</v>
      </c>
      <c r="G131" s="534">
        <v>-351.62</v>
      </c>
      <c r="H131" s="759">
        <f>VLOOKUP(F131,[1]Additions!$N$5:$O$37,2,FALSE)</f>
        <v>2</v>
      </c>
      <c r="I131" s="595">
        <v>2.7583E-3</v>
      </c>
      <c r="J131" s="604">
        <f t="shared" si="11"/>
        <v>-1.94</v>
      </c>
      <c r="K131" s="652">
        <f t="shared" si="12"/>
        <v>-11.64</v>
      </c>
      <c r="S131" s="101">
        <f t="shared" si="10"/>
        <v>2015</v>
      </c>
    </row>
    <row r="132" spans="1:19">
      <c r="A132" s="777"/>
      <c r="B132" s="608"/>
      <c r="C132" s="499"/>
      <c r="D132" s="608"/>
      <c r="E132" s="541"/>
      <c r="F132" s="608"/>
      <c r="G132" s="543"/>
      <c r="H132" s="541"/>
      <c r="I132" s="605"/>
      <c r="J132" s="429"/>
      <c r="K132" s="606"/>
      <c r="S132" s="101">
        <f t="shared" si="10"/>
        <v>2014</v>
      </c>
    </row>
    <row r="133" spans="1:19" s="717" customFormat="1">
      <c r="A133" s="651" t="s">
        <v>341</v>
      </c>
      <c r="B133" s="594" t="s">
        <v>577</v>
      </c>
      <c r="C133" s="651">
        <v>3303</v>
      </c>
      <c r="D133" s="651" t="s">
        <v>577</v>
      </c>
      <c r="E133" s="650" t="s">
        <v>578</v>
      </c>
      <c r="F133" s="651">
        <v>201501</v>
      </c>
      <c r="G133" s="652">
        <v>-135411.69</v>
      </c>
      <c r="H133" s="759">
        <f>VLOOKUP(F133,[2]Additions!$N$5:$O$37,2)</f>
        <v>0</v>
      </c>
      <c r="I133" s="595">
        <v>2.7583E-3</v>
      </c>
      <c r="J133" s="758">
        <f t="shared" ref="J133:J134" si="13">ROUND(G133*H133*I133,2)</f>
        <v>0</v>
      </c>
      <c r="K133" s="758">
        <f t="shared" ref="K133:K134" si="14">ROUND(G133*I133*12,2)</f>
        <v>-4482.07</v>
      </c>
    </row>
    <row r="134" spans="1:19" s="717" customFormat="1">
      <c r="A134" s="651" t="s">
        <v>341</v>
      </c>
      <c r="B134" s="594" t="s">
        <v>698</v>
      </c>
      <c r="C134" s="651">
        <v>3304</v>
      </c>
      <c r="D134" s="651" t="s">
        <v>698</v>
      </c>
      <c r="E134" s="650" t="s">
        <v>699</v>
      </c>
      <c r="F134" s="651">
        <v>201501</v>
      </c>
      <c r="G134" s="652">
        <v>-146.38999999999999</v>
      </c>
      <c r="H134" s="759">
        <f>VLOOKUP(F134,[2]Additions!$N$5:$O$37,2)</f>
        <v>0</v>
      </c>
      <c r="I134" s="595">
        <v>2.7583E-3</v>
      </c>
      <c r="J134" s="758">
        <f t="shared" si="13"/>
        <v>0</v>
      </c>
      <c r="K134" s="758">
        <f t="shared" si="14"/>
        <v>-4.8499999999999996</v>
      </c>
    </row>
    <row r="135" spans="1:19" s="717" customFormat="1">
      <c r="A135" s="651" t="s">
        <v>341</v>
      </c>
      <c r="B135" s="594" t="s">
        <v>720</v>
      </c>
      <c r="C135" s="651">
        <v>3303</v>
      </c>
      <c r="D135" s="651" t="s">
        <v>720</v>
      </c>
      <c r="E135" s="650" t="s">
        <v>721</v>
      </c>
      <c r="F135" s="651">
        <v>201501</v>
      </c>
      <c r="G135" s="652">
        <v>-103.06</v>
      </c>
      <c r="H135" s="759">
        <f>VLOOKUP(F135,[2]Additions!$N$5:$O$37,2)</f>
        <v>0</v>
      </c>
      <c r="I135" s="595">
        <v>2.7583E-3</v>
      </c>
      <c r="J135" s="758">
        <f>ROUND(G135*H135*I135,2)</f>
        <v>0</v>
      </c>
      <c r="K135" s="758">
        <f>ROUND(G135*I135*12,2)</f>
        <v>-3.41</v>
      </c>
    </row>
    <row r="136" spans="1:19" s="717" customFormat="1">
      <c r="A136" s="651" t="s">
        <v>341</v>
      </c>
      <c r="B136" s="594" t="s">
        <v>741</v>
      </c>
      <c r="C136" s="651">
        <v>3303</v>
      </c>
      <c r="D136" s="651" t="s">
        <v>741</v>
      </c>
      <c r="E136" s="650" t="s">
        <v>742</v>
      </c>
      <c r="F136" s="651">
        <v>201502</v>
      </c>
      <c r="G136" s="652">
        <v>-3331.56</v>
      </c>
      <c r="H136" s="759">
        <f>VLOOKUP(F136,[2]Additions!$N$5:$O$37,2)</f>
        <v>0</v>
      </c>
      <c r="I136" s="595">
        <v>2.7583E-3</v>
      </c>
      <c r="J136" s="758">
        <f t="shared" ref="J136:J142" si="15">ROUND(G136*H136*I136,2)</f>
        <v>0</v>
      </c>
      <c r="K136" s="758">
        <f t="shared" ref="K136:K142" si="16">ROUND(G136*I136*12,2)</f>
        <v>-110.27</v>
      </c>
    </row>
    <row r="137" spans="1:19" s="717" customFormat="1">
      <c r="A137" s="651" t="s">
        <v>341</v>
      </c>
      <c r="B137" s="594" t="s">
        <v>743</v>
      </c>
      <c r="C137" s="651">
        <v>3303</v>
      </c>
      <c r="D137" s="651" t="s">
        <v>743</v>
      </c>
      <c r="E137" s="650" t="s">
        <v>744</v>
      </c>
      <c r="F137" s="651">
        <v>201502</v>
      </c>
      <c r="G137" s="652">
        <v>-4422.62</v>
      </c>
      <c r="H137" s="759">
        <f>VLOOKUP(F137,[2]Additions!$N$5:$O$37,2)</f>
        <v>0</v>
      </c>
      <c r="I137" s="595">
        <v>2.7583E-3</v>
      </c>
      <c r="J137" s="758">
        <f t="shared" si="15"/>
        <v>0</v>
      </c>
      <c r="K137" s="758">
        <f t="shared" si="16"/>
        <v>-146.38999999999999</v>
      </c>
    </row>
    <row r="138" spans="1:19" s="717" customFormat="1">
      <c r="A138" s="651" t="s">
        <v>341</v>
      </c>
      <c r="B138" s="594" t="s">
        <v>747</v>
      </c>
      <c r="C138" s="651">
        <v>3303</v>
      </c>
      <c r="D138" s="651" t="s">
        <v>747</v>
      </c>
      <c r="E138" s="650" t="s">
        <v>748</v>
      </c>
      <c r="F138" s="651">
        <v>201502</v>
      </c>
      <c r="G138" s="652">
        <v>-14208.49</v>
      </c>
      <c r="H138" s="759">
        <f>VLOOKUP(F138,[2]Additions!$N$5:$O$37,2)</f>
        <v>0</v>
      </c>
      <c r="I138" s="595">
        <v>2.7583E-3</v>
      </c>
      <c r="J138" s="758">
        <f t="shared" si="15"/>
        <v>0</v>
      </c>
      <c r="K138" s="758">
        <f t="shared" si="16"/>
        <v>-470.3</v>
      </c>
    </row>
    <row r="139" spans="1:19" s="717" customFormat="1">
      <c r="A139" s="651" t="s">
        <v>341</v>
      </c>
      <c r="B139" s="594" t="s">
        <v>749</v>
      </c>
      <c r="C139" s="651">
        <v>3303</v>
      </c>
      <c r="D139" s="651" t="s">
        <v>749</v>
      </c>
      <c r="E139" s="650" t="s">
        <v>750</v>
      </c>
      <c r="F139" s="651">
        <v>201502</v>
      </c>
      <c r="G139" s="652">
        <v>-2319.0700000000002</v>
      </c>
      <c r="H139" s="759">
        <f>VLOOKUP(F139,[2]Additions!$N$5:$O$37,2)</f>
        <v>0</v>
      </c>
      <c r="I139" s="595">
        <v>2.7583E-3</v>
      </c>
      <c r="J139" s="758">
        <f t="shared" si="15"/>
        <v>0</v>
      </c>
      <c r="K139" s="758">
        <f t="shared" si="16"/>
        <v>-76.760000000000005</v>
      </c>
    </row>
    <row r="140" spans="1:19" s="717" customFormat="1">
      <c r="A140" s="651" t="s">
        <v>341</v>
      </c>
      <c r="B140" s="594">
        <v>900538</v>
      </c>
      <c r="C140" s="651">
        <v>3303</v>
      </c>
      <c r="D140" s="651">
        <v>900538</v>
      </c>
      <c r="E140" s="650" t="s">
        <v>959</v>
      </c>
      <c r="F140" s="651">
        <v>201502</v>
      </c>
      <c r="G140" s="652">
        <v>-6546.09</v>
      </c>
      <c r="H140" s="759">
        <f>VLOOKUP(F140,[2]Additions!$N$5:$O$37,2)</f>
        <v>0</v>
      </c>
      <c r="I140" s="595">
        <v>2.7583E-3</v>
      </c>
      <c r="J140" s="758">
        <f t="shared" si="15"/>
        <v>0</v>
      </c>
      <c r="K140" s="758">
        <f t="shared" si="16"/>
        <v>-216.67</v>
      </c>
    </row>
    <row r="141" spans="1:19">
      <c r="A141" s="651" t="s">
        <v>341</v>
      </c>
      <c r="B141" s="594">
        <v>900540</v>
      </c>
      <c r="C141" s="651">
        <v>3303</v>
      </c>
      <c r="D141" s="651">
        <v>900540</v>
      </c>
      <c r="E141" s="650" t="s">
        <v>961</v>
      </c>
      <c r="F141" s="651">
        <v>201502</v>
      </c>
      <c r="G141" s="652">
        <v>-3618.36</v>
      </c>
      <c r="H141" s="759">
        <f>VLOOKUP(F141,[2]Additions!$N$5:$O$37,2)</f>
        <v>0</v>
      </c>
      <c r="I141" s="595">
        <v>2.7583E-3</v>
      </c>
      <c r="J141" s="758">
        <f t="shared" si="15"/>
        <v>0</v>
      </c>
      <c r="K141" s="758">
        <f t="shared" si="16"/>
        <v>-119.77</v>
      </c>
      <c r="S141" s="101">
        <f t="shared" si="10"/>
        <v>2015</v>
      </c>
    </row>
    <row r="142" spans="1:19">
      <c r="A142" s="651" t="s">
        <v>341</v>
      </c>
      <c r="B142" s="594">
        <v>900542</v>
      </c>
      <c r="C142" s="651">
        <v>3303</v>
      </c>
      <c r="D142" s="651">
        <v>900542</v>
      </c>
      <c r="E142" s="650" t="s">
        <v>1342</v>
      </c>
      <c r="F142" s="651">
        <v>201502</v>
      </c>
      <c r="G142" s="652">
        <v>-9150.68</v>
      </c>
      <c r="H142" s="759">
        <f>VLOOKUP(F142,[2]Additions!$N$5:$O$37,2)</f>
        <v>0</v>
      </c>
      <c r="I142" s="595">
        <v>2.7583E-3</v>
      </c>
      <c r="J142" s="758">
        <f t="shared" si="15"/>
        <v>0</v>
      </c>
      <c r="K142" s="758">
        <f t="shared" si="16"/>
        <v>-302.88</v>
      </c>
      <c r="S142" s="101">
        <f t="shared" si="10"/>
        <v>2015</v>
      </c>
    </row>
    <row r="143" spans="1:19">
      <c r="A143" s="107"/>
      <c r="B143" s="108"/>
      <c r="C143" s="108"/>
      <c r="D143" s="108"/>
      <c r="E143" s="126"/>
      <c r="F143" s="159"/>
      <c r="G143" s="82"/>
      <c r="H143" s="180"/>
      <c r="I143" s="126"/>
      <c r="J143" s="82"/>
      <c r="K143" s="82"/>
      <c r="S143" s="101">
        <f t="shared" si="10"/>
        <v>2014</v>
      </c>
    </row>
    <row r="144" spans="1:19">
      <c r="A144" s="107"/>
      <c r="B144" s="108"/>
      <c r="C144" s="108"/>
      <c r="D144" s="108"/>
      <c r="E144" s="126"/>
      <c r="F144" s="159"/>
      <c r="G144" s="82"/>
      <c r="H144" s="180"/>
      <c r="I144" s="126"/>
      <c r="J144" s="82"/>
      <c r="K144" s="82"/>
      <c r="S144" s="101">
        <f t="shared" si="10"/>
        <v>2014</v>
      </c>
    </row>
    <row r="145" spans="1:19">
      <c r="A145" s="113"/>
      <c r="B145" s="114"/>
      <c r="C145" s="114"/>
      <c r="D145" s="114"/>
      <c r="E145" s="114"/>
      <c r="F145" s="164"/>
      <c r="G145" s="129"/>
      <c r="H145" s="181"/>
      <c r="I145" s="121"/>
      <c r="J145" s="129"/>
      <c r="K145" s="129"/>
    </row>
    <row r="146" spans="1:19" ht="13.5" thickBot="1">
      <c r="A146" s="95" t="s">
        <v>125</v>
      </c>
      <c r="B146" s="114"/>
      <c r="C146" s="114"/>
      <c r="D146" s="114"/>
      <c r="E146" s="114"/>
      <c r="F146" s="164"/>
      <c r="G146" s="130">
        <f>SUM(G73:G145)</f>
        <v>-889575.92999999993</v>
      </c>
      <c r="H146" s="181"/>
      <c r="I146" s="121"/>
      <c r="J146" s="130">
        <f>SUM(J73:J145)</f>
        <v>-12815.860000000002</v>
      </c>
      <c r="K146" s="130">
        <f>SUM(K73:K145)</f>
        <v>-29444.579999999987</v>
      </c>
    </row>
    <row r="147" spans="1:19" ht="13.5" thickTop="1">
      <c r="A147" s="95"/>
      <c r="B147" s="114"/>
      <c r="C147" s="114"/>
      <c r="D147" s="114"/>
      <c r="E147" s="114"/>
      <c r="F147" s="164"/>
      <c r="G147" s="103"/>
      <c r="H147" s="181"/>
      <c r="I147" s="121"/>
      <c r="J147" s="103"/>
      <c r="K147" s="103"/>
    </row>
    <row r="148" spans="1:19">
      <c r="A148" s="88" t="s">
        <v>126</v>
      </c>
    </row>
    <row r="150" spans="1:19">
      <c r="A150" s="81" t="s">
        <v>86</v>
      </c>
      <c r="B150" s="81" t="s">
        <v>87</v>
      </c>
      <c r="C150" s="81" t="s">
        <v>88</v>
      </c>
      <c r="D150" s="81" t="s">
        <v>104</v>
      </c>
      <c r="E150" s="81"/>
      <c r="F150" s="146" t="s">
        <v>121</v>
      </c>
      <c r="G150" s="90" t="s">
        <v>121</v>
      </c>
      <c r="H150" s="177"/>
      <c r="I150" s="81" t="s">
        <v>91</v>
      </c>
      <c r="J150" s="90" t="s">
        <v>92</v>
      </c>
      <c r="K150" s="90" t="s">
        <v>93</v>
      </c>
    </row>
    <row r="151" spans="1:19">
      <c r="A151" s="86" t="s">
        <v>94</v>
      </c>
      <c r="B151" s="96" t="s">
        <v>95</v>
      </c>
      <c r="C151" s="96" t="s">
        <v>96</v>
      </c>
      <c r="D151" s="96" t="s">
        <v>122</v>
      </c>
      <c r="E151" s="96" t="s">
        <v>97</v>
      </c>
      <c r="F151" s="150" t="s">
        <v>98</v>
      </c>
      <c r="G151" s="98" t="s">
        <v>99</v>
      </c>
      <c r="H151" s="179" t="s">
        <v>100</v>
      </c>
      <c r="I151" s="96" t="s">
        <v>101</v>
      </c>
      <c r="J151" s="98" t="s">
        <v>123</v>
      </c>
      <c r="K151" s="98" t="s">
        <v>102</v>
      </c>
    </row>
    <row r="152" spans="1:19">
      <c r="A152" s="650" t="s">
        <v>326</v>
      </c>
      <c r="B152" s="651" t="s">
        <v>926</v>
      </c>
      <c r="C152" s="451" t="s">
        <v>429</v>
      </c>
      <c r="D152" s="651" t="s">
        <v>926</v>
      </c>
      <c r="E152" s="650" t="s">
        <v>927</v>
      </c>
      <c r="F152" s="651">
        <v>201509</v>
      </c>
      <c r="G152" s="652">
        <v>-2715.33</v>
      </c>
      <c r="H152" s="759">
        <f>VLOOKUP(F152,Additions!$N$5:$O$37,2,FALSE)</f>
        <v>14.5</v>
      </c>
      <c r="I152" s="595">
        <v>1.1999999999999999E-3</v>
      </c>
      <c r="J152" s="604">
        <f t="shared" ref="J152:J167" si="17">ROUND(G152*H152*I152,2)</f>
        <v>-47.25</v>
      </c>
      <c r="K152" s="652">
        <f t="shared" ref="K152:K167" si="18">ROUND(G152*I152*12,2)</f>
        <v>-39.1</v>
      </c>
      <c r="S152" s="101">
        <f t="shared" ref="S152:S201" si="19">IF(F152&lt;=$S$1,$U$5,$U$6)</f>
        <v>2015</v>
      </c>
    </row>
    <row r="153" spans="1:19">
      <c r="A153" s="571" t="s">
        <v>326</v>
      </c>
      <c r="B153" s="594" t="s">
        <v>1245</v>
      </c>
      <c r="C153" s="594" t="s">
        <v>1246</v>
      </c>
      <c r="D153" s="594" t="s">
        <v>1245</v>
      </c>
      <c r="E153" s="571" t="s">
        <v>1247</v>
      </c>
      <c r="F153" s="594">
        <v>201511</v>
      </c>
      <c r="G153" s="572">
        <v>-1431.37</v>
      </c>
      <c r="H153" s="759">
        <f>VLOOKUP(F153,Additions!$N$5:$O$37,2,FALSE)</f>
        <v>12.5</v>
      </c>
      <c r="I153" s="403">
        <v>1.1999999999999999E-3</v>
      </c>
      <c r="J153" s="604">
        <f t="shared" si="17"/>
        <v>-21.47</v>
      </c>
      <c r="K153" s="652">
        <f t="shared" si="18"/>
        <v>-20.61</v>
      </c>
    </row>
    <row r="154" spans="1:19">
      <c r="A154" s="650" t="s">
        <v>326</v>
      </c>
      <c r="B154" s="651" t="s">
        <v>329</v>
      </c>
      <c r="C154" s="451" t="s">
        <v>320</v>
      </c>
      <c r="D154" s="651" t="s">
        <v>329</v>
      </c>
      <c r="E154" s="650" t="s">
        <v>330</v>
      </c>
      <c r="F154" s="651">
        <v>201509</v>
      </c>
      <c r="G154" s="652">
        <v>-1777.44</v>
      </c>
      <c r="H154" s="759">
        <f>VLOOKUP(F154,Additions!$N$5:$O$37,2,FALSE)</f>
        <v>14.5</v>
      </c>
      <c r="I154" s="595">
        <v>1.1999999999999999E-3</v>
      </c>
      <c r="J154" s="604">
        <f t="shared" si="17"/>
        <v>-30.93</v>
      </c>
      <c r="K154" s="652">
        <f t="shared" si="18"/>
        <v>-25.6</v>
      </c>
    </row>
    <row r="155" spans="1:19">
      <c r="A155" s="650" t="s">
        <v>326</v>
      </c>
      <c r="B155" s="651" t="s">
        <v>331</v>
      </c>
      <c r="C155" s="451" t="s">
        <v>320</v>
      </c>
      <c r="D155" s="651" t="s">
        <v>331</v>
      </c>
      <c r="E155" s="650" t="s">
        <v>332</v>
      </c>
      <c r="F155" s="651">
        <v>201509</v>
      </c>
      <c r="G155" s="652">
        <v>-285.99</v>
      </c>
      <c r="H155" s="759">
        <f>VLOOKUP(F155,Additions!$N$5:$O$37,2,FALSE)</f>
        <v>14.5</v>
      </c>
      <c r="I155" s="595">
        <v>1.1999999999999999E-3</v>
      </c>
      <c r="J155" s="604">
        <f t="shared" si="17"/>
        <v>-4.9800000000000004</v>
      </c>
      <c r="K155" s="652">
        <f t="shared" si="18"/>
        <v>-4.12</v>
      </c>
    </row>
    <row r="156" spans="1:19">
      <c r="A156" s="650" t="s">
        <v>326</v>
      </c>
      <c r="B156" s="651" t="s">
        <v>333</v>
      </c>
      <c r="C156" s="451" t="s">
        <v>320</v>
      </c>
      <c r="D156" s="651" t="s">
        <v>333</v>
      </c>
      <c r="E156" s="650" t="s">
        <v>334</v>
      </c>
      <c r="F156" s="651">
        <v>201509</v>
      </c>
      <c r="G156" s="652">
        <v>-400.02</v>
      </c>
      <c r="H156" s="759">
        <f>VLOOKUP(F156,Additions!$N$5:$O$37,2,FALSE)</f>
        <v>14.5</v>
      </c>
      <c r="I156" s="595">
        <v>1.1999999999999999E-3</v>
      </c>
      <c r="J156" s="604">
        <f t="shared" si="17"/>
        <v>-6.96</v>
      </c>
      <c r="K156" s="652">
        <f t="shared" si="18"/>
        <v>-5.76</v>
      </c>
    </row>
    <row r="157" spans="1:19">
      <c r="A157" s="650" t="s">
        <v>326</v>
      </c>
      <c r="B157" s="651" t="s">
        <v>333</v>
      </c>
      <c r="C157" s="599" t="s">
        <v>338</v>
      </c>
      <c r="D157" s="651" t="s">
        <v>333</v>
      </c>
      <c r="E157" s="650" t="s">
        <v>334</v>
      </c>
      <c r="F157" s="651">
        <v>201511</v>
      </c>
      <c r="G157" s="652">
        <v>-21.05</v>
      </c>
      <c r="H157" s="759">
        <f>VLOOKUP(F157,Additions!$N$5:$O$37,2,FALSE)</f>
        <v>12.5</v>
      </c>
      <c r="I157" s="595">
        <v>1.1999999999999999E-3</v>
      </c>
      <c r="J157" s="604">
        <f t="shared" si="17"/>
        <v>-0.32</v>
      </c>
      <c r="K157" s="652">
        <f t="shared" si="18"/>
        <v>-0.3</v>
      </c>
    </row>
    <row r="158" spans="1:19">
      <c r="A158" s="650" t="s">
        <v>326</v>
      </c>
      <c r="B158" s="651" t="s">
        <v>1025</v>
      </c>
      <c r="C158" s="599" t="s">
        <v>338</v>
      </c>
      <c r="D158" s="651" t="s">
        <v>1025</v>
      </c>
      <c r="E158" s="650" t="s">
        <v>1026</v>
      </c>
      <c r="F158" s="651">
        <v>201511</v>
      </c>
      <c r="G158" s="652">
        <v>-19466.060000000001</v>
      </c>
      <c r="H158" s="759">
        <f>VLOOKUP(F158,Additions!$N$5:$O$37,2,FALSE)</f>
        <v>12.5</v>
      </c>
      <c r="I158" s="595">
        <v>1.1999999999999999E-3</v>
      </c>
      <c r="J158" s="604">
        <f t="shared" si="17"/>
        <v>-291.99</v>
      </c>
      <c r="K158" s="652">
        <f t="shared" si="18"/>
        <v>-280.31</v>
      </c>
    </row>
    <row r="159" spans="1:19">
      <c r="A159" s="571" t="s">
        <v>326</v>
      </c>
      <c r="B159" s="594" t="s">
        <v>962</v>
      </c>
      <c r="C159" s="599" t="s">
        <v>338</v>
      </c>
      <c r="D159" s="651">
        <v>900568</v>
      </c>
      <c r="E159" s="571" t="s">
        <v>963</v>
      </c>
      <c r="F159" s="594">
        <v>201510</v>
      </c>
      <c r="G159" s="572">
        <v>-34.99</v>
      </c>
      <c r="H159" s="759">
        <f>VLOOKUP(F159,Additions!$N$5:$O$37,2,FALSE)</f>
        <v>13.5</v>
      </c>
      <c r="I159" s="595">
        <v>1.1999999999999999E-3</v>
      </c>
      <c r="J159" s="604">
        <f t="shared" si="17"/>
        <v>-0.56999999999999995</v>
      </c>
      <c r="K159" s="652">
        <f t="shared" si="18"/>
        <v>-0.5</v>
      </c>
    </row>
    <row r="160" spans="1:19">
      <c r="A160" s="571" t="s">
        <v>326</v>
      </c>
      <c r="B160" s="594" t="s">
        <v>1096</v>
      </c>
      <c r="C160" s="599" t="s">
        <v>338</v>
      </c>
      <c r="D160" s="594">
        <v>900608</v>
      </c>
      <c r="E160" s="571" t="s">
        <v>1098</v>
      </c>
      <c r="F160" s="594">
        <v>201511</v>
      </c>
      <c r="G160" s="572">
        <v>-19757.82</v>
      </c>
      <c r="H160" s="759">
        <f>VLOOKUP(F160,Additions!$N$5:$O$37,2,FALSE)</f>
        <v>12.5</v>
      </c>
      <c r="I160" s="595">
        <v>1.1999999999999999E-3</v>
      </c>
      <c r="J160" s="604">
        <f t="shared" si="17"/>
        <v>-296.37</v>
      </c>
      <c r="K160" s="652">
        <f t="shared" si="18"/>
        <v>-284.51</v>
      </c>
    </row>
    <row r="161" spans="1:19">
      <c r="A161" s="650" t="s">
        <v>326</v>
      </c>
      <c r="B161" s="651" t="s">
        <v>845</v>
      </c>
      <c r="C161" s="599" t="s">
        <v>338</v>
      </c>
      <c r="D161" s="651" t="s">
        <v>845</v>
      </c>
      <c r="E161" s="650" t="s">
        <v>846</v>
      </c>
      <c r="F161" s="651">
        <v>201512</v>
      </c>
      <c r="G161" s="652">
        <v>-38449.9</v>
      </c>
      <c r="H161" s="759">
        <f>VLOOKUP(F161,Additions!$N$5:$O$37,2,FALSE)</f>
        <v>11.5</v>
      </c>
      <c r="I161" s="595">
        <v>1.1999999999999999E-3</v>
      </c>
      <c r="J161" s="604">
        <f t="shared" si="17"/>
        <v>-530.61</v>
      </c>
      <c r="K161" s="652">
        <f t="shared" si="18"/>
        <v>-553.67999999999995</v>
      </c>
    </row>
    <row r="162" spans="1:19">
      <c r="A162" s="650" t="s">
        <v>326</v>
      </c>
      <c r="B162" s="651" t="s">
        <v>853</v>
      </c>
      <c r="C162" s="451" t="s">
        <v>338</v>
      </c>
      <c r="D162" s="651" t="s">
        <v>853</v>
      </c>
      <c r="E162" s="650" t="s">
        <v>854</v>
      </c>
      <c r="F162" s="651">
        <v>201509</v>
      </c>
      <c r="G162" s="652">
        <v>-6329.05</v>
      </c>
      <c r="H162" s="759">
        <f>VLOOKUP(F162,Additions!$N$5:$O$37,2,FALSE)</f>
        <v>14.5</v>
      </c>
      <c r="I162" s="595">
        <v>1.1999999999999999E-3</v>
      </c>
      <c r="J162" s="604">
        <f t="shared" si="17"/>
        <v>-110.13</v>
      </c>
      <c r="K162" s="652">
        <f t="shared" si="18"/>
        <v>-91.14</v>
      </c>
    </row>
    <row r="163" spans="1:19">
      <c r="A163" s="650" t="s">
        <v>326</v>
      </c>
      <c r="B163" s="651" t="s">
        <v>987</v>
      </c>
      <c r="C163" s="599" t="s">
        <v>338</v>
      </c>
      <c r="D163" s="651">
        <v>900873</v>
      </c>
      <c r="E163" s="650" t="s">
        <v>988</v>
      </c>
      <c r="F163" s="651">
        <v>201510</v>
      </c>
      <c r="G163" s="652">
        <v>-225.58</v>
      </c>
      <c r="H163" s="759">
        <f>VLOOKUP(F163,Additions!$N$5:$O$37,2,FALSE)</f>
        <v>13.5</v>
      </c>
      <c r="I163" s="595">
        <v>1.1999999999999999E-3</v>
      </c>
      <c r="J163" s="604">
        <f t="shared" si="17"/>
        <v>-3.65</v>
      </c>
      <c r="K163" s="652">
        <f t="shared" si="18"/>
        <v>-3.25</v>
      </c>
    </row>
    <row r="164" spans="1:19">
      <c r="A164" s="650" t="s">
        <v>326</v>
      </c>
      <c r="B164" s="651" t="s">
        <v>989</v>
      </c>
      <c r="C164" s="451" t="s">
        <v>338</v>
      </c>
      <c r="D164" s="651" t="s">
        <v>989</v>
      </c>
      <c r="E164" s="650" t="s">
        <v>990</v>
      </c>
      <c r="F164" s="651">
        <v>201509</v>
      </c>
      <c r="G164" s="652">
        <v>-210.86</v>
      </c>
      <c r="H164" s="759">
        <f>VLOOKUP(F164,Additions!$N$5:$O$37,2,FALSE)</f>
        <v>14.5</v>
      </c>
      <c r="I164" s="595">
        <v>1.1999999999999999E-3</v>
      </c>
      <c r="J164" s="604">
        <f t="shared" si="17"/>
        <v>-3.67</v>
      </c>
      <c r="K164" s="652">
        <f t="shared" si="18"/>
        <v>-3.04</v>
      </c>
    </row>
    <row r="165" spans="1:19">
      <c r="A165" s="650" t="s">
        <v>326</v>
      </c>
      <c r="B165" s="651" t="s">
        <v>1170</v>
      </c>
      <c r="C165" s="599" t="s">
        <v>338</v>
      </c>
      <c r="D165" s="651" t="s">
        <v>1170</v>
      </c>
      <c r="E165" s="650" t="s">
        <v>1171</v>
      </c>
      <c r="F165" s="651">
        <v>201512</v>
      </c>
      <c r="G165" s="652">
        <v>-773.46</v>
      </c>
      <c r="H165" s="759">
        <f>VLOOKUP(F165,Additions!$N$5:$O$37,2,FALSE)</f>
        <v>11.5</v>
      </c>
      <c r="I165" s="595">
        <v>1.1999999999999999E-3</v>
      </c>
      <c r="J165" s="604">
        <f t="shared" si="17"/>
        <v>-10.67</v>
      </c>
      <c r="K165" s="652">
        <f t="shared" si="18"/>
        <v>-11.14</v>
      </c>
    </row>
    <row r="166" spans="1:19">
      <c r="A166" s="650" t="s">
        <v>326</v>
      </c>
      <c r="B166" s="651" t="s">
        <v>1172</v>
      </c>
      <c r="C166" s="599" t="s">
        <v>338</v>
      </c>
      <c r="D166" s="651" t="s">
        <v>1172</v>
      </c>
      <c r="E166" s="650" t="s">
        <v>1173</v>
      </c>
      <c r="F166" s="651">
        <v>201510</v>
      </c>
      <c r="G166" s="652">
        <v>-928.35</v>
      </c>
      <c r="H166" s="759">
        <f>VLOOKUP(F166,Additions!$N$5:$O$37,2,FALSE)</f>
        <v>13.5</v>
      </c>
      <c r="I166" s="595">
        <v>1.1999999999999999E-3</v>
      </c>
      <c r="J166" s="604">
        <f t="shared" si="17"/>
        <v>-15.04</v>
      </c>
      <c r="K166" s="652">
        <f t="shared" si="18"/>
        <v>-13.37</v>
      </c>
    </row>
    <row r="167" spans="1:19">
      <c r="A167" s="650" t="s">
        <v>326</v>
      </c>
      <c r="B167" s="651" t="s">
        <v>1178</v>
      </c>
      <c r="C167" s="289" t="s">
        <v>338</v>
      </c>
      <c r="D167" s="651" t="s">
        <v>1178</v>
      </c>
      <c r="E167" s="650" t="s">
        <v>1180</v>
      </c>
      <c r="F167" s="651">
        <v>201511</v>
      </c>
      <c r="G167" s="652">
        <v>-316.68</v>
      </c>
      <c r="H167" s="759">
        <f>VLOOKUP(F167,Additions!$N$5:$O$37,2,FALSE)</f>
        <v>12.5</v>
      </c>
      <c r="I167" s="595">
        <v>1.1999999999999999E-3</v>
      </c>
      <c r="J167" s="604">
        <f t="shared" si="17"/>
        <v>-4.75</v>
      </c>
      <c r="K167" s="652">
        <f t="shared" si="18"/>
        <v>-4.5599999999999996</v>
      </c>
    </row>
    <row r="168" spans="1:19">
      <c r="A168" s="777"/>
      <c r="B168" s="608"/>
      <c r="C168" s="499"/>
      <c r="D168" s="608"/>
      <c r="E168" s="541"/>
      <c r="F168" s="608"/>
      <c r="G168" s="543"/>
      <c r="H168" s="541"/>
      <c r="I168" s="605"/>
      <c r="J168" s="429"/>
      <c r="K168" s="606"/>
    </row>
    <row r="169" spans="1:19">
      <c r="A169" s="532" t="s">
        <v>326</v>
      </c>
      <c r="B169" s="405">
        <v>581380</v>
      </c>
      <c r="C169" s="651">
        <v>3601</v>
      </c>
      <c r="D169" s="651" t="s">
        <v>1290</v>
      </c>
      <c r="E169" s="650" t="s">
        <v>1291</v>
      </c>
      <c r="F169" s="651">
        <v>201506</v>
      </c>
      <c r="G169" s="652">
        <v>-316.89</v>
      </c>
      <c r="H169" s="759">
        <f>VLOOKUP(F169,[1]Additions!$N$5:$O$37,2,FALSE)</f>
        <v>4</v>
      </c>
      <c r="I169" s="595">
        <v>1.1999999999999999E-3</v>
      </c>
      <c r="J169" s="604">
        <f t="shared" ref="J169:J192" si="20">ROUND(G169*H169*I169,2)</f>
        <v>-1.52</v>
      </c>
      <c r="K169" s="652">
        <f t="shared" ref="K169:K192" si="21">ROUND(G169*I169*12,2)</f>
        <v>-4.5599999999999996</v>
      </c>
    </row>
    <row r="170" spans="1:19" ht="13.5" customHeight="1">
      <c r="A170" s="532" t="s">
        <v>326</v>
      </c>
      <c r="B170" s="778">
        <v>599540</v>
      </c>
      <c r="C170" s="651">
        <v>3301</v>
      </c>
      <c r="D170" s="599" t="s">
        <v>1280</v>
      </c>
      <c r="E170" s="532" t="s">
        <v>1281</v>
      </c>
      <c r="F170" s="599">
        <v>201504</v>
      </c>
      <c r="G170" s="534">
        <v>-29.04</v>
      </c>
      <c r="H170" s="759">
        <f>VLOOKUP(F170,[1]Additions!$N$5:$O$37,2,FALSE)</f>
        <v>6</v>
      </c>
      <c r="I170" s="595">
        <v>1.1999999999999999E-3</v>
      </c>
      <c r="J170" s="604">
        <f t="shared" si="20"/>
        <v>-0.21</v>
      </c>
      <c r="K170" s="652">
        <f t="shared" si="21"/>
        <v>-0.42</v>
      </c>
      <c r="S170" s="101">
        <f t="shared" si="19"/>
        <v>2015</v>
      </c>
    </row>
    <row r="171" spans="1:19">
      <c r="A171" s="532" t="s">
        <v>326</v>
      </c>
      <c r="B171" s="778">
        <v>599540</v>
      </c>
      <c r="C171" s="651">
        <v>3301</v>
      </c>
      <c r="D171" s="599" t="s">
        <v>1280</v>
      </c>
      <c r="E171" s="532" t="s">
        <v>1281</v>
      </c>
      <c r="F171" s="599">
        <v>201505</v>
      </c>
      <c r="G171" s="534">
        <v>-647.36</v>
      </c>
      <c r="H171" s="759">
        <f>VLOOKUP(F171,[1]Additions!$N$5:$O$37,2,FALSE)</f>
        <v>5</v>
      </c>
      <c r="I171" s="595">
        <v>1.1999999999999999E-3</v>
      </c>
      <c r="J171" s="604">
        <f t="shared" si="20"/>
        <v>-3.88</v>
      </c>
      <c r="K171" s="652">
        <f t="shared" si="21"/>
        <v>-9.32</v>
      </c>
      <c r="S171" s="101">
        <f t="shared" si="19"/>
        <v>2015</v>
      </c>
    </row>
    <row r="172" spans="1:19">
      <c r="A172" s="532" t="s">
        <v>326</v>
      </c>
      <c r="B172" s="405">
        <v>599540</v>
      </c>
      <c r="C172" s="599">
        <v>3301</v>
      </c>
      <c r="D172" s="651" t="s">
        <v>1280</v>
      </c>
      <c r="E172" s="650" t="s">
        <v>1281</v>
      </c>
      <c r="F172" s="651">
        <v>201506</v>
      </c>
      <c r="G172" s="652">
        <v>-252.53</v>
      </c>
      <c r="H172" s="759">
        <f>VLOOKUP(F172,[1]Additions!$N$5:$O$37,2,FALSE)</f>
        <v>4</v>
      </c>
      <c r="I172" s="595">
        <v>1.1999999999999999E-3</v>
      </c>
      <c r="J172" s="604">
        <f t="shared" si="20"/>
        <v>-1.21</v>
      </c>
      <c r="K172" s="652">
        <f t="shared" si="21"/>
        <v>-3.64</v>
      </c>
    </row>
    <row r="173" spans="1:19" s="717" customFormat="1">
      <c r="A173" s="532" t="s">
        <v>326</v>
      </c>
      <c r="B173" s="778">
        <v>699500</v>
      </c>
      <c r="C173" s="651">
        <v>3301</v>
      </c>
      <c r="D173" s="599" t="s">
        <v>331</v>
      </c>
      <c r="E173" s="532" t="s">
        <v>332</v>
      </c>
      <c r="F173" s="599">
        <v>201505</v>
      </c>
      <c r="G173" s="534">
        <v>-33.49</v>
      </c>
      <c r="H173" s="759">
        <f>VLOOKUP(F173,[1]Additions!$N$5:$O$37,2,FALSE)</f>
        <v>5</v>
      </c>
      <c r="I173" s="595">
        <v>1.1999999999999999E-3</v>
      </c>
      <c r="J173" s="604">
        <f t="shared" si="20"/>
        <v>-0.2</v>
      </c>
      <c r="K173" s="652">
        <f t="shared" si="21"/>
        <v>-0.48</v>
      </c>
    </row>
    <row r="174" spans="1:19" s="717" customFormat="1">
      <c r="A174" s="532" t="s">
        <v>326</v>
      </c>
      <c r="B174" s="778">
        <v>900709</v>
      </c>
      <c r="C174" s="651">
        <v>3303</v>
      </c>
      <c r="D174" s="599" t="s">
        <v>847</v>
      </c>
      <c r="E174" s="532" t="s">
        <v>848</v>
      </c>
      <c r="F174" s="599">
        <v>201505</v>
      </c>
      <c r="G174" s="534">
        <v>-11103.37</v>
      </c>
      <c r="H174" s="759">
        <f>VLOOKUP(F174,[1]Additions!$N$5:$O$37,2,FALSE)</f>
        <v>5</v>
      </c>
      <c r="I174" s="595">
        <v>1.1999999999999999E-3</v>
      </c>
      <c r="J174" s="604">
        <f t="shared" si="20"/>
        <v>-66.62</v>
      </c>
      <c r="K174" s="652">
        <f t="shared" si="21"/>
        <v>-159.88999999999999</v>
      </c>
    </row>
    <row r="175" spans="1:19" s="717" customFormat="1">
      <c r="A175" s="532" t="s">
        <v>326</v>
      </c>
      <c r="B175" s="778">
        <v>900817</v>
      </c>
      <c r="C175" s="651">
        <v>3304</v>
      </c>
      <c r="D175" s="599" t="s">
        <v>788</v>
      </c>
      <c r="E175" s="532" t="s">
        <v>789</v>
      </c>
      <c r="F175" s="599">
        <v>201504</v>
      </c>
      <c r="G175" s="534">
        <v>-1207.55</v>
      </c>
      <c r="H175" s="759">
        <f>VLOOKUP(F175,[1]Additions!$N$5:$O$37,2,FALSE)</f>
        <v>6</v>
      </c>
      <c r="I175" s="595">
        <v>1.1999999999999999E-3</v>
      </c>
      <c r="J175" s="604">
        <f t="shared" si="20"/>
        <v>-8.69</v>
      </c>
      <c r="K175" s="652">
        <f t="shared" si="21"/>
        <v>-17.39</v>
      </c>
    </row>
    <row r="176" spans="1:19" s="717" customFormat="1">
      <c r="A176" s="532" t="s">
        <v>326</v>
      </c>
      <c r="B176" s="778">
        <v>900977</v>
      </c>
      <c r="C176" s="651">
        <v>3303</v>
      </c>
      <c r="D176" s="599" t="s">
        <v>891</v>
      </c>
      <c r="E176" s="532" t="s">
        <v>892</v>
      </c>
      <c r="F176" s="599">
        <v>201503</v>
      </c>
      <c r="G176" s="534">
        <v>-12888.06</v>
      </c>
      <c r="H176" s="759">
        <f>VLOOKUP(F176,[1]Additions!$N$5:$O$37,2,FALSE)</f>
        <v>7</v>
      </c>
      <c r="I176" s="595">
        <v>1.1999999999999999E-3</v>
      </c>
      <c r="J176" s="604">
        <f t="shared" si="20"/>
        <v>-108.26</v>
      </c>
      <c r="K176" s="652">
        <f t="shared" si="21"/>
        <v>-185.59</v>
      </c>
    </row>
    <row r="177" spans="1:11" s="717" customFormat="1">
      <c r="A177" s="532" t="s">
        <v>326</v>
      </c>
      <c r="B177" s="599" t="s">
        <v>463</v>
      </c>
      <c r="C177" s="651">
        <v>3303</v>
      </c>
      <c r="D177" s="599" t="s">
        <v>463</v>
      </c>
      <c r="E177" s="532" t="s">
        <v>464</v>
      </c>
      <c r="F177" s="599">
        <v>201503</v>
      </c>
      <c r="G177" s="534">
        <v>-1774.51</v>
      </c>
      <c r="H177" s="759">
        <f>VLOOKUP(F177,[1]Additions!$N$5:$O$37,2,FALSE)</f>
        <v>7</v>
      </c>
      <c r="I177" s="595">
        <v>1.1999999999999999E-3</v>
      </c>
      <c r="J177" s="604">
        <f t="shared" si="20"/>
        <v>-14.91</v>
      </c>
      <c r="K177" s="652">
        <f t="shared" si="21"/>
        <v>-25.55</v>
      </c>
    </row>
    <row r="178" spans="1:11" s="717" customFormat="1">
      <c r="A178" s="532" t="s">
        <v>326</v>
      </c>
      <c r="B178" s="599" t="s">
        <v>467</v>
      </c>
      <c r="C178" s="651">
        <v>3303</v>
      </c>
      <c r="D178" s="599" t="s">
        <v>467</v>
      </c>
      <c r="E178" s="532" t="s">
        <v>468</v>
      </c>
      <c r="F178" s="599">
        <v>201503</v>
      </c>
      <c r="G178" s="534">
        <v>-2204.91</v>
      </c>
      <c r="H178" s="759">
        <f>VLOOKUP(F178,[1]Additions!$N$5:$O$37,2,FALSE)</f>
        <v>7</v>
      </c>
      <c r="I178" s="595">
        <v>1.1999999999999999E-3</v>
      </c>
      <c r="J178" s="604">
        <f t="shared" si="20"/>
        <v>-18.52</v>
      </c>
      <c r="K178" s="652">
        <f t="shared" si="21"/>
        <v>-31.75</v>
      </c>
    </row>
    <row r="179" spans="1:11" s="717" customFormat="1">
      <c r="A179" s="532" t="s">
        <v>326</v>
      </c>
      <c r="B179" s="599" t="s">
        <v>805</v>
      </c>
      <c r="C179" s="651">
        <v>3303</v>
      </c>
      <c r="D179" s="599" t="s">
        <v>805</v>
      </c>
      <c r="E179" s="532" t="s">
        <v>806</v>
      </c>
      <c r="F179" s="599">
        <v>201504</v>
      </c>
      <c r="G179" s="534">
        <v>-2082.9899999999998</v>
      </c>
      <c r="H179" s="759">
        <f>VLOOKUP(F179,[1]Additions!$N$5:$O$37,2,FALSE)</f>
        <v>6</v>
      </c>
      <c r="I179" s="595">
        <v>1.1999999999999999E-3</v>
      </c>
      <c r="J179" s="604">
        <f t="shared" si="20"/>
        <v>-15</v>
      </c>
      <c r="K179" s="652">
        <f t="shared" si="21"/>
        <v>-30</v>
      </c>
    </row>
    <row r="180" spans="1:11" s="717" customFormat="1">
      <c r="A180" s="532" t="s">
        <v>326</v>
      </c>
      <c r="B180" s="599" t="s">
        <v>812</v>
      </c>
      <c r="C180" s="651">
        <v>3303</v>
      </c>
      <c r="D180" s="599" t="s">
        <v>812</v>
      </c>
      <c r="E180" s="532" t="s">
        <v>813</v>
      </c>
      <c r="F180" s="599">
        <v>201507</v>
      </c>
      <c r="G180" s="534">
        <v>-1060.4100000000001</v>
      </c>
      <c r="H180" s="759">
        <f>VLOOKUP(F180,[1]Additions!$N$5:$O$37,2,FALSE)</f>
        <v>3</v>
      </c>
      <c r="I180" s="595">
        <v>1.1999999999999999E-3</v>
      </c>
      <c r="J180" s="604">
        <f t="shared" si="20"/>
        <v>-3.82</v>
      </c>
      <c r="K180" s="652">
        <f t="shared" si="21"/>
        <v>-15.27</v>
      </c>
    </row>
    <row r="181" spans="1:11" s="717" customFormat="1">
      <c r="A181" s="650" t="s">
        <v>326</v>
      </c>
      <c r="B181" s="651" t="s">
        <v>1021</v>
      </c>
      <c r="C181" s="651">
        <v>3303</v>
      </c>
      <c r="D181" s="651" t="s">
        <v>1021</v>
      </c>
      <c r="E181" s="650" t="s">
        <v>1022</v>
      </c>
      <c r="F181" s="651">
        <v>201508</v>
      </c>
      <c r="G181" s="572">
        <v>-1929.23</v>
      </c>
      <c r="H181" s="759">
        <f>VLOOKUP(F181,[1]Additions!$N$5:$O$37,2,FALSE)</f>
        <v>2</v>
      </c>
      <c r="I181" s="595">
        <v>1.1999999999999999E-3</v>
      </c>
      <c r="J181" s="604">
        <f t="shared" si="20"/>
        <v>-4.63</v>
      </c>
      <c r="K181" s="652">
        <f t="shared" si="21"/>
        <v>-27.78</v>
      </c>
    </row>
    <row r="182" spans="1:11" s="717" customFormat="1">
      <c r="A182" s="650" t="s">
        <v>326</v>
      </c>
      <c r="B182" s="651" t="s">
        <v>954</v>
      </c>
      <c r="C182" s="651">
        <v>3303</v>
      </c>
      <c r="D182" s="651" t="s">
        <v>954</v>
      </c>
      <c r="E182" s="650" t="s">
        <v>955</v>
      </c>
      <c r="F182" s="651">
        <v>201508</v>
      </c>
      <c r="G182" s="572">
        <v>-9729.18</v>
      </c>
      <c r="H182" s="759">
        <f>VLOOKUP(F182,[1]Additions!$N$5:$O$37,2,FALSE)</f>
        <v>2</v>
      </c>
      <c r="I182" s="595">
        <v>1.1999999999999999E-3</v>
      </c>
      <c r="J182" s="604">
        <f t="shared" si="20"/>
        <v>-23.35</v>
      </c>
      <c r="K182" s="652">
        <f t="shared" si="21"/>
        <v>-140.1</v>
      </c>
    </row>
    <row r="183" spans="1:11" s="717" customFormat="1">
      <c r="A183" s="650" t="s">
        <v>326</v>
      </c>
      <c r="B183" s="651" t="s">
        <v>835</v>
      </c>
      <c r="C183" s="651">
        <v>3303</v>
      </c>
      <c r="D183" s="651" t="s">
        <v>835</v>
      </c>
      <c r="E183" s="650" t="s">
        <v>836</v>
      </c>
      <c r="F183" s="651">
        <v>201508</v>
      </c>
      <c r="G183" s="572">
        <v>-6946.96</v>
      </c>
      <c r="H183" s="759">
        <f>VLOOKUP(F183,[1]Additions!$N$5:$O$37,2,FALSE)</f>
        <v>2</v>
      </c>
      <c r="I183" s="595">
        <v>1.1999999999999999E-3</v>
      </c>
      <c r="J183" s="604">
        <f t="shared" si="20"/>
        <v>-16.670000000000002</v>
      </c>
      <c r="K183" s="652">
        <f t="shared" si="21"/>
        <v>-100.04</v>
      </c>
    </row>
    <row r="184" spans="1:11" s="717" customFormat="1">
      <c r="A184" s="650" t="s">
        <v>326</v>
      </c>
      <c r="B184" s="651" t="s">
        <v>843</v>
      </c>
      <c r="C184" s="651">
        <v>3303</v>
      </c>
      <c r="D184" s="651" t="s">
        <v>843</v>
      </c>
      <c r="E184" s="650" t="s">
        <v>844</v>
      </c>
      <c r="F184" s="651">
        <v>201508</v>
      </c>
      <c r="G184" s="652">
        <v>-40244.239999999998</v>
      </c>
      <c r="H184" s="759">
        <f>VLOOKUP(F184,[1]Additions!$N$5:$O$37,2,FALSE)</f>
        <v>2</v>
      </c>
      <c r="I184" s="595">
        <v>1.1999999999999999E-3</v>
      </c>
      <c r="J184" s="604">
        <f t="shared" si="20"/>
        <v>-96.59</v>
      </c>
      <c r="K184" s="652">
        <f t="shared" si="21"/>
        <v>-579.52</v>
      </c>
    </row>
    <row r="185" spans="1:11" s="717" customFormat="1">
      <c r="A185" s="650" t="s">
        <v>326</v>
      </c>
      <c r="B185" s="651" t="s">
        <v>979</v>
      </c>
      <c r="C185" s="651">
        <v>3303</v>
      </c>
      <c r="D185" s="651" t="s">
        <v>979</v>
      </c>
      <c r="E185" s="650" t="s">
        <v>980</v>
      </c>
      <c r="F185" s="651">
        <v>201508</v>
      </c>
      <c r="G185" s="652">
        <v>-5373.97</v>
      </c>
      <c r="H185" s="759">
        <f>VLOOKUP(F185,[1]Additions!$N$5:$O$37,2,FALSE)</f>
        <v>2</v>
      </c>
      <c r="I185" s="595">
        <v>1.1999999999999999E-3</v>
      </c>
      <c r="J185" s="604">
        <f t="shared" si="20"/>
        <v>-12.9</v>
      </c>
      <c r="K185" s="652">
        <f t="shared" si="21"/>
        <v>-77.39</v>
      </c>
    </row>
    <row r="186" spans="1:11" s="717" customFormat="1">
      <c r="A186" s="650" t="s">
        <v>326</v>
      </c>
      <c r="B186" s="651" t="s">
        <v>981</v>
      </c>
      <c r="C186" s="651">
        <v>3303</v>
      </c>
      <c r="D186" s="651" t="s">
        <v>981</v>
      </c>
      <c r="E186" s="650" t="s">
        <v>982</v>
      </c>
      <c r="F186" s="651">
        <v>201508</v>
      </c>
      <c r="G186" s="652">
        <v>-90.14</v>
      </c>
      <c r="H186" s="759">
        <f>VLOOKUP(F186,[1]Additions!$N$5:$O$37,2,FALSE)</f>
        <v>2</v>
      </c>
      <c r="I186" s="595">
        <v>1.1999999999999999E-3</v>
      </c>
      <c r="J186" s="604">
        <f t="shared" si="20"/>
        <v>-0.22</v>
      </c>
      <c r="K186" s="652">
        <f t="shared" si="21"/>
        <v>-1.3</v>
      </c>
    </row>
    <row r="187" spans="1:11" s="717" customFormat="1">
      <c r="A187" s="650" t="s">
        <v>326</v>
      </c>
      <c r="B187" s="651" t="s">
        <v>857</v>
      </c>
      <c r="C187" s="651">
        <v>3303</v>
      </c>
      <c r="D187" s="651" t="s">
        <v>857</v>
      </c>
      <c r="E187" s="650" t="s">
        <v>858</v>
      </c>
      <c r="F187" s="651">
        <v>201508</v>
      </c>
      <c r="G187" s="652">
        <v>-4032.03</v>
      </c>
      <c r="H187" s="759">
        <f>VLOOKUP(F187,[1]Additions!$N$5:$O$37,2,FALSE)</f>
        <v>2</v>
      </c>
      <c r="I187" s="595">
        <v>1.1999999999999999E-3</v>
      </c>
      <c r="J187" s="604">
        <f t="shared" si="20"/>
        <v>-9.68</v>
      </c>
      <c r="K187" s="652">
        <f t="shared" si="21"/>
        <v>-58.06</v>
      </c>
    </row>
    <row r="188" spans="1:11" s="717" customFormat="1">
      <c r="A188" s="650" t="s">
        <v>326</v>
      </c>
      <c r="B188" s="651" t="s">
        <v>867</v>
      </c>
      <c r="C188" s="651">
        <v>3303</v>
      </c>
      <c r="D188" s="651" t="s">
        <v>867</v>
      </c>
      <c r="E188" s="650" t="s">
        <v>868</v>
      </c>
      <c r="F188" s="651">
        <v>201508</v>
      </c>
      <c r="G188" s="652">
        <v>-7192.47</v>
      </c>
      <c r="H188" s="759">
        <f>VLOOKUP(F188,[1]Additions!$N$5:$O$37,2,FALSE)</f>
        <v>2</v>
      </c>
      <c r="I188" s="595">
        <v>1.1999999999999999E-3</v>
      </c>
      <c r="J188" s="604">
        <f t="shared" si="20"/>
        <v>-17.260000000000002</v>
      </c>
      <c r="K188" s="652">
        <f t="shared" si="21"/>
        <v>-103.57</v>
      </c>
    </row>
    <row r="189" spans="1:11" s="717" customFormat="1">
      <c r="A189" s="650" t="s">
        <v>326</v>
      </c>
      <c r="B189" s="651" t="s">
        <v>993</v>
      </c>
      <c r="C189" s="651">
        <v>3303</v>
      </c>
      <c r="D189" s="651" t="s">
        <v>993</v>
      </c>
      <c r="E189" s="650" t="s">
        <v>994</v>
      </c>
      <c r="F189" s="651">
        <v>201508</v>
      </c>
      <c r="G189" s="652">
        <v>-3938.89</v>
      </c>
      <c r="H189" s="759">
        <f>VLOOKUP(F189,[1]Additions!$N$5:$O$37,2,FALSE)</f>
        <v>2</v>
      </c>
      <c r="I189" s="595">
        <v>1.1999999999999999E-3</v>
      </c>
      <c r="J189" s="604">
        <f t="shared" si="20"/>
        <v>-9.4499999999999993</v>
      </c>
      <c r="K189" s="652">
        <f t="shared" si="21"/>
        <v>-56.72</v>
      </c>
    </row>
    <row r="190" spans="1:11" s="717" customFormat="1">
      <c r="A190" s="650" t="s">
        <v>326</v>
      </c>
      <c r="B190" s="651" t="s">
        <v>995</v>
      </c>
      <c r="C190" s="651">
        <v>3303</v>
      </c>
      <c r="D190" s="651" t="s">
        <v>995</v>
      </c>
      <c r="E190" s="650" t="s">
        <v>996</v>
      </c>
      <c r="F190" s="651">
        <v>201508</v>
      </c>
      <c r="G190" s="652">
        <v>-160.77000000000001</v>
      </c>
      <c r="H190" s="759">
        <f>VLOOKUP(F190,[1]Additions!$N$5:$O$37,2,FALSE)</f>
        <v>2</v>
      </c>
      <c r="I190" s="595">
        <v>1.1999999999999999E-3</v>
      </c>
      <c r="J190" s="604">
        <f t="shared" si="20"/>
        <v>-0.39</v>
      </c>
      <c r="K190" s="652">
        <f t="shared" si="21"/>
        <v>-2.3199999999999998</v>
      </c>
    </row>
    <row r="191" spans="1:11" s="717" customFormat="1">
      <c r="A191" s="650" t="s">
        <v>326</v>
      </c>
      <c r="B191" s="651" t="s">
        <v>1292</v>
      </c>
      <c r="C191" s="651">
        <v>3303</v>
      </c>
      <c r="D191" s="651" t="s">
        <v>1292</v>
      </c>
      <c r="E191" s="650" t="s">
        <v>1293</v>
      </c>
      <c r="F191" s="651">
        <v>201508</v>
      </c>
      <c r="G191" s="652">
        <v>-1308.9100000000001</v>
      </c>
      <c r="H191" s="759">
        <f>VLOOKUP(F191,[1]Additions!$N$5:$O$37,2,FALSE)</f>
        <v>2</v>
      </c>
      <c r="I191" s="595">
        <v>1.1999999999999999E-3</v>
      </c>
      <c r="J191" s="604">
        <f t="shared" si="20"/>
        <v>-3.14</v>
      </c>
      <c r="K191" s="652">
        <f t="shared" si="21"/>
        <v>-18.850000000000001</v>
      </c>
    </row>
    <row r="192" spans="1:11" s="717" customFormat="1">
      <c r="A192" s="650" t="s">
        <v>326</v>
      </c>
      <c r="B192" s="651" t="s">
        <v>895</v>
      </c>
      <c r="C192" s="651">
        <v>3303</v>
      </c>
      <c r="D192" s="651" t="s">
        <v>895</v>
      </c>
      <c r="E192" s="650" t="s">
        <v>896</v>
      </c>
      <c r="F192" s="651">
        <v>201508</v>
      </c>
      <c r="G192" s="652">
        <v>-290.45999999999998</v>
      </c>
      <c r="H192" s="759">
        <f>VLOOKUP(F192,[1]Additions!$N$5:$O$37,2,FALSE)</f>
        <v>2</v>
      </c>
      <c r="I192" s="595">
        <v>1.1999999999999999E-3</v>
      </c>
      <c r="J192" s="604">
        <f t="shared" si="20"/>
        <v>-0.7</v>
      </c>
      <c r="K192" s="652">
        <f t="shared" si="21"/>
        <v>-4.18</v>
      </c>
    </row>
    <row r="193" spans="1:19" s="717" customFormat="1">
      <c r="A193" s="777"/>
      <c r="B193" s="608"/>
      <c r="C193" s="499"/>
      <c r="D193" s="608"/>
      <c r="E193" s="541"/>
      <c r="F193" s="608"/>
      <c r="G193" s="543"/>
      <c r="H193" s="541"/>
      <c r="I193" s="605"/>
      <c r="J193" s="429"/>
      <c r="K193" s="606"/>
    </row>
    <row r="194" spans="1:19" s="717" customFormat="1">
      <c r="A194" s="532" t="s">
        <v>326</v>
      </c>
      <c r="B194" s="784" t="s">
        <v>577</v>
      </c>
      <c r="C194" s="599">
        <v>3303</v>
      </c>
      <c r="D194" s="599" t="s">
        <v>577</v>
      </c>
      <c r="E194" s="327" t="s">
        <v>578</v>
      </c>
      <c r="F194" s="599">
        <v>201501</v>
      </c>
      <c r="G194" s="534">
        <v>-47019.15</v>
      </c>
      <c r="H194" s="759">
        <f>VLOOKUP(F194,[2]Additions!$N$5:$O$37,2)</f>
        <v>0</v>
      </c>
      <c r="I194" s="781">
        <v>1.1999999999999999E-3</v>
      </c>
      <c r="J194" s="758">
        <f t="shared" ref="J194:J199" si="22">ROUND(G194*H194*I194,2)</f>
        <v>0</v>
      </c>
      <c r="K194" s="758">
        <f t="shared" ref="K194:K199" si="23">ROUND(G194*I194*12,2)</f>
        <v>-677.08</v>
      </c>
    </row>
    <row r="195" spans="1:19" s="717" customFormat="1">
      <c r="A195" s="532" t="s">
        <v>326</v>
      </c>
      <c r="B195" s="784" t="s">
        <v>702</v>
      </c>
      <c r="C195" s="599">
        <v>3303</v>
      </c>
      <c r="D195" s="599" t="s">
        <v>702</v>
      </c>
      <c r="E195" s="327" t="s">
        <v>703</v>
      </c>
      <c r="F195" s="599">
        <v>201501</v>
      </c>
      <c r="G195" s="534">
        <v>-4222.8500000000004</v>
      </c>
      <c r="H195" s="759">
        <f>VLOOKUP(F195,[2]Additions!$N$5:$O$37,2)</f>
        <v>0</v>
      </c>
      <c r="I195" s="781">
        <v>1.1999999999999999E-3</v>
      </c>
      <c r="J195" s="758">
        <f t="shared" si="22"/>
        <v>0</v>
      </c>
      <c r="K195" s="758">
        <f t="shared" si="23"/>
        <v>-60.81</v>
      </c>
    </row>
    <row r="196" spans="1:19" s="717" customFormat="1">
      <c r="A196" s="532" t="s">
        <v>326</v>
      </c>
      <c r="B196" s="784" t="s">
        <v>731</v>
      </c>
      <c r="C196" s="599">
        <v>3303</v>
      </c>
      <c r="D196" s="599" t="s">
        <v>731</v>
      </c>
      <c r="E196" s="327" t="s">
        <v>732</v>
      </c>
      <c r="F196" s="599">
        <v>201502</v>
      </c>
      <c r="G196" s="534">
        <v>-17652.490000000002</v>
      </c>
      <c r="H196" s="759">
        <f>VLOOKUP(F196,[2]Additions!$N$5:$O$37,2)</f>
        <v>0</v>
      </c>
      <c r="I196" s="781">
        <v>1.1999999999999999E-3</v>
      </c>
      <c r="J196" s="758">
        <f t="shared" si="22"/>
        <v>0</v>
      </c>
      <c r="K196" s="758">
        <f t="shared" si="23"/>
        <v>-254.2</v>
      </c>
    </row>
    <row r="197" spans="1:19" s="717" customFormat="1">
      <c r="A197" s="532" t="s">
        <v>326</v>
      </c>
      <c r="B197" s="784" t="s">
        <v>747</v>
      </c>
      <c r="C197" s="599">
        <v>3303</v>
      </c>
      <c r="D197" s="599" t="s">
        <v>747</v>
      </c>
      <c r="E197" s="327" t="s">
        <v>748</v>
      </c>
      <c r="F197" s="599">
        <v>201502</v>
      </c>
      <c r="G197" s="534">
        <v>-2509.56</v>
      </c>
      <c r="H197" s="759">
        <f>VLOOKUP(F197,[2]Additions!$N$5:$O$37,2)</f>
        <v>0</v>
      </c>
      <c r="I197" s="781">
        <v>1.1999999999999999E-3</v>
      </c>
      <c r="J197" s="758">
        <f t="shared" si="22"/>
        <v>0</v>
      </c>
      <c r="K197" s="758">
        <f t="shared" si="23"/>
        <v>-36.14</v>
      </c>
    </row>
    <row r="198" spans="1:19" s="717" customFormat="1">
      <c r="A198" s="532" t="s">
        <v>326</v>
      </c>
      <c r="B198" s="784">
        <v>900542</v>
      </c>
      <c r="C198" s="599">
        <v>3303</v>
      </c>
      <c r="D198" s="599">
        <v>900542</v>
      </c>
      <c r="E198" s="327" t="s">
        <v>1342</v>
      </c>
      <c r="F198" s="599">
        <v>201502</v>
      </c>
      <c r="G198" s="534">
        <v>-664.24</v>
      </c>
      <c r="H198" s="759">
        <f>VLOOKUP(F198,[2]Additions!$N$5:$O$37,2)</f>
        <v>0</v>
      </c>
      <c r="I198" s="781">
        <v>1.1999999999999999E-3</v>
      </c>
      <c r="J198" s="758">
        <f t="shared" si="22"/>
        <v>0</v>
      </c>
      <c r="K198" s="758">
        <f t="shared" si="23"/>
        <v>-9.57</v>
      </c>
    </row>
    <row r="199" spans="1:19" s="717" customFormat="1">
      <c r="A199" s="532" t="s">
        <v>326</v>
      </c>
      <c r="B199" s="784" t="s">
        <v>753</v>
      </c>
      <c r="C199" s="599">
        <v>3303</v>
      </c>
      <c r="D199" s="599" t="s">
        <v>753</v>
      </c>
      <c r="E199" s="327" t="s">
        <v>754</v>
      </c>
      <c r="F199" s="599">
        <v>201502</v>
      </c>
      <c r="G199" s="534">
        <v>-413.28</v>
      </c>
      <c r="H199" s="759">
        <f>VLOOKUP(F199,[2]Additions!$N$5:$O$37,2)</f>
        <v>0</v>
      </c>
      <c r="I199" s="781">
        <v>1.1999999999999999E-3</v>
      </c>
      <c r="J199" s="758">
        <f t="shared" si="22"/>
        <v>0</v>
      </c>
      <c r="K199" s="758">
        <f t="shared" si="23"/>
        <v>-5.95</v>
      </c>
    </row>
    <row r="200" spans="1:19" s="717" customFormat="1">
      <c r="A200" s="107"/>
      <c r="B200" s="718"/>
      <c r="C200" s="718"/>
      <c r="D200" s="718"/>
      <c r="E200" s="759"/>
      <c r="F200" s="707"/>
      <c r="G200" s="758"/>
      <c r="H200" s="180"/>
      <c r="I200" s="725"/>
      <c r="J200" s="758"/>
      <c r="K200" s="758"/>
    </row>
    <row r="201" spans="1:19">
      <c r="A201" s="107"/>
      <c r="B201" s="108"/>
      <c r="C201" s="108"/>
      <c r="D201" s="108"/>
      <c r="E201" s="126"/>
      <c r="F201" s="159"/>
      <c r="G201" s="82"/>
      <c r="H201" s="180"/>
      <c r="I201" s="168"/>
      <c r="J201" s="82"/>
      <c r="K201" s="82"/>
      <c r="S201" s="101">
        <f t="shared" si="19"/>
        <v>2014</v>
      </c>
    </row>
    <row r="202" spans="1:19">
      <c r="A202" s="113"/>
      <c r="B202" s="114"/>
      <c r="C202" s="114"/>
      <c r="D202" s="114"/>
      <c r="E202" s="114"/>
      <c r="F202" s="164"/>
      <c r="G202" s="129"/>
      <c r="H202" s="181"/>
      <c r="I202" s="121"/>
      <c r="J202" s="129"/>
      <c r="K202" s="129"/>
    </row>
    <row r="203" spans="1:19" ht="13.5" thickBot="1">
      <c r="A203" s="95" t="s">
        <v>127</v>
      </c>
      <c r="B203" s="114"/>
      <c r="C203" s="114"/>
      <c r="D203" s="114"/>
      <c r="E203" s="114"/>
      <c r="F203" s="164"/>
      <c r="G203" s="130">
        <f>SUM(G152:G202)</f>
        <v>-280443.88</v>
      </c>
      <c r="H203" s="181"/>
      <c r="I203" s="121"/>
      <c r="J203" s="130">
        <f>SUM(J152:J202)</f>
        <v>-1817.180000000001</v>
      </c>
      <c r="K203" s="130">
        <f>SUM(K152:K202)</f>
        <v>-4038.4299999999989</v>
      </c>
    </row>
    <row r="204" spans="1:19" ht="13.5" thickTop="1">
      <c r="A204" s="113"/>
      <c r="B204" s="114"/>
      <c r="C204" s="114"/>
      <c r="D204" s="114"/>
      <c r="E204" s="114"/>
      <c r="F204" s="164"/>
      <c r="G204" s="103"/>
      <c r="H204" s="181"/>
      <c r="I204" s="121"/>
      <c r="J204" s="103"/>
      <c r="K204" s="103"/>
    </row>
    <row r="205" spans="1:19">
      <c r="A205" s="95"/>
      <c r="B205" s="114"/>
      <c r="C205" s="114"/>
      <c r="D205" s="114"/>
      <c r="E205" s="114"/>
      <c r="F205" s="164"/>
      <c r="G205" s="103"/>
      <c r="H205" s="181"/>
      <c r="I205" s="121"/>
      <c r="J205" s="103"/>
      <c r="K205" s="103"/>
    </row>
    <row r="206" spans="1:19" ht="13.5" thickBot="1">
      <c r="A206" s="183" t="s">
        <v>128</v>
      </c>
      <c r="B206" s="114"/>
      <c r="C206" s="114"/>
      <c r="D206" s="114"/>
      <c r="E206" s="114"/>
      <c r="F206" s="164"/>
      <c r="G206" s="130">
        <f>+G67+G146+G203</f>
        <v>-1942413.9500000002</v>
      </c>
      <c r="H206" s="181"/>
      <c r="I206" s="121"/>
      <c r="J206" s="130">
        <f>+J67+J146+J203</f>
        <v>-18427.800000000003</v>
      </c>
      <c r="K206" s="130">
        <f>+K67+K146+K203</f>
        <v>-45609.279999999984</v>
      </c>
    </row>
    <row r="207" spans="1:19" ht="13.5" thickTop="1">
      <c r="A207" s="113"/>
      <c r="B207" s="114"/>
      <c r="C207" s="114"/>
      <c r="D207" s="114"/>
      <c r="E207" s="114"/>
      <c r="F207" s="164"/>
      <c r="G207" s="103"/>
      <c r="H207" s="181"/>
      <c r="I207" s="121"/>
      <c r="J207" s="103"/>
      <c r="K207" s="103"/>
    </row>
    <row r="208" spans="1:19">
      <c r="A208" s="183" t="s">
        <v>129</v>
      </c>
      <c r="B208" s="114"/>
      <c r="C208" s="114"/>
      <c r="D208" s="114"/>
      <c r="E208" s="114" t="s">
        <v>150</v>
      </c>
      <c r="F208" s="164"/>
      <c r="G208" s="103"/>
      <c r="H208" s="181"/>
      <c r="I208" s="121"/>
      <c r="J208" s="103"/>
      <c r="K208" s="103"/>
    </row>
    <row r="209" spans="1:19">
      <c r="A209" s="113"/>
      <c r="B209" s="114"/>
      <c r="C209" s="114"/>
      <c r="D209" s="114"/>
      <c r="E209" s="114"/>
      <c r="F209" s="164"/>
      <c r="G209" s="103"/>
      <c r="H209" s="181"/>
      <c r="I209" s="121"/>
      <c r="J209" s="103"/>
      <c r="K209" s="103"/>
    </row>
    <row r="210" spans="1:19">
      <c r="A210" s="88" t="s">
        <v>428</v>
      </c>
    </row>
    <row r="212" spans="1:19">
      <c r="A212" s="81" t="s">
        <v>86</v>
      </c>
      <c r="B212" s="81" t="s">
        <v>87</v>
      </c>
      <c r="C212" s="81" t="s">
        <v>88</v>
      </c>
      <c r="D212" s="81"/>
      <c r="E212" s="81"/>
      <c r="F212" s="146" t="s">
        <v>121</v>
      </c>
      <c r="G212" s="89" t="s">
        <v>121</v>
      </c>
      <c r="H212" s="177"/>
      <c r="I212" s="81" t="s">
        <v>91</v>
      </c>
      <c r="J212" s="90" t="s">
        <v>92</v>
      </c>
      <c r="K212" s="90" t="s">
        <v>93</v>
      </c>
    </row>
    <row r="213" spans="1:19">
      <c r="A213" s="86" t="s">
        <v>94</v>
      </c>
      <c r="B213" s="96" t="s">
        <v>95</v>
      </c>
      <c r="C213" s="96" t="s">
        <v>96</v>
      </c>
      <c r="D213" s="96"/>
      <c r="E213" s="96" t="s">
        <v>97</v>
      </c>
      <c r="F213" s="150" t="s">
        <v>98</v>
      </c>
      <c r="G213" s="98" t="s">
        <v>99</v>
      </c>
      <c r="H213" s="179" t="s">
        <v>100</v>
      </c>
      <c r="I213" s="96" t="s">
        <v>101</v>
      </c>
      <c r="J213" s="98" t="s">
        <v>93</v>
      </c>
      <c r="K213" s="98" t="s">
        <v>102</v>
      </c>
    </row>
    <row r="214" spans="1:19">
      <c r="A214" s="650" t="s">
        <v>418</v>
      </c>
      <c r="B214" s="651" t="s">
        <v>1250</v>
      </c>
      <c r="C214" s="651"/>
      <c r="D214" s="651"/>
      <c r="E214" s="650" t="s">
        <v>1251</v>
      </c>
      <c r="F214" s="651">
        <v>201512</v>
      </c>
      <c r="G214" s="652">
        <v>-180.24</v>
      </c>
      <c r="H214" s="759">
        <f>VLOOKUP(F214,Additions!$N$5:$O$37,2,FALSE)</f>
        <v>11.5</v>
      </c>
      <c r="I214" s="650">
        <v>4.3582999999999998E-3</v>
      </c>
      <c r="J214" s="652">
        <f>ROUND(G214*H214*I214,2)</f>
        <v>-9.0299999999999994</v>
      </c>
      <c r="K214" s="652">
        <f>ROUND(G214*I214*12,2)</f>
        <v>-9.43</v>
      </c>
      <c r="S214" s="101">
        <f t="shared" ref="S214:S345" si="24">IF(F214&lt;=$S$1,$U$5,$U$6)</f>
        <v>2015</v>
      </c>
    </row>
    <row r="215" spans="1:19">
      <c r="A215" s="650" t="s">
        <v>418</v>
      </c>
      <c r="B215" s="651" t="s">
        <v>410</v>
      </c>
      <c r="C215" s="651"/>
      <c r="D215" s="651"/>
      <c r="E215" s="650" t="s">
        <v>411</v>
      </c>
      <c r="F215" s="651">
        <v>201509</v>
      </c>
      <c r="G215" s="652">
        <v>-7146.36</v>
      </c>
      <c r="H215" s="759">
        <f>VLOOKUP(F215,Additions!$N$5:$O$37,2,FALSE)</f>
        <v>14.5</v>
      </c>
      <c r="I215" s="650">
        <v>4.3582999999999998E-3</v>
      </c>
      <c r="J215" s="652">
        <f>ROUND(G215*H215*I215,2)</f>
        <v>-451.62</v>
      </c>
      <c r="K215" s="652">
        <f>ROUND(G215*I215*12,2)</f>
        <v>-373.75</v>
      </c>
    </row>
    <row r="216" spans="1:19">
      <c r="A216" s="650" t="s">
        <v>418</v>
      </c>
      <c r="B216" s="651" t="s">
        <v>410</v>
      </c>
      <c r="C216" s="651"/>
      <c r="D216" s="651"/>
      <c r="E216" s="650" t="s">
        <v>411</v>
      </c>
      <c r="F216" s="651">
        <v>201510</v>
      </c>
      <c r="G216" s="652">
        <v>-5292.96</v>
      </c>
      <c r="H216" s="759">
        <f>VLOOKUP(F216,Additions!$N$5:$O$37,2,FALSE)</f>
        <v>13.5</v>
      </c>
      <c r="I216" s="650">
        <v>4.3582999999999998E-3</v>
      </c>
      <c r="J216" s="652">
        <f t="shared" ref="J216:J264" si="25">ROUND(G216*H216*I216,2)</f>
        <v>-311.42</v>
      </c>
      <c r="K216" s="652">
        <f t="shared" ref="K216:K264" si="26">ROUND(G216*I216*12,2)</f>
        <v>-276.82</v>
      </c>
    </row>
    <row r="217" spans="1:19">
      <c r="A217" s="650" t="s">
        <v>418</v>
      </c>
      <c r="B217" s="651" t="s">
        <v>410</v>
      </c>
      <c r="C217" s="651"/>
      <c r="D217" s="651"/>
      <c r="E217" s="650" t="s">
        <v>411</v>
      </c>
      <c r="F217" s="651">
        <v>201511</v>
      </c>
      <c r="G217" s="652">
        <v>-34.79</v>
      </c>
      <c r="H217" s="759">
        <f>VLOOKUP(F217,Additions!$N$5:$O$37,2,FALSE)</f>
        <v>12.5</v>
      </c>
      <c r="I217" s="650">
        <v>4.3582999999999998E-3</v>
      </c>
      <c r="J217" s="652">
        <f t="shared" si="25"/>
        <v>-1.9</v>
      </c>
      <c r="K217" s="652">
        <f t="shared" si="26"/>
        <v>-1.82</v>
      </c>
    </row>
    <row r="218" spans="1:19">
      <c r="A218" s="650" t="s">
        <v>418</v>
      </c>
      <c r="B218" s="651" t="s">
        <v>410</v>
      </c>
      <c r="C218" s="651"/>
      <c r="D218" s="651"/>
      <c r="E218" s="650" t="s">
        <v>411</v>
      </c>
      <c r="F218" s="651">
        <v>201512</v>
      </c>
      <c r="G218" s="652">
        <v>-241.91</v>
      </c>
      <c r="H218" s="759">
        <f>VLOOKUP(F218,Additions!$N$5:$O$37,2,FALSE)</f>
        <v>11.5</v>
      </c>
      <c r="I218" s="650">
        <v>4.3582999999999998E-3</v>
      </c>
      <c r="J218" s="652">
        <f t="shared" si="25"/>
        <v>-12.12</v>
      </c>
      <c r="K218" s="652">
        <f t="shared" si="26"/>
        <v>-12.65</v>
      </c>
    </row>
    <row r="219" spans="1:19">
      <c r="A219" s="650" t="s">
        <v>418</v>
      </c>
      <c r="B219" s="651" t="s">
        <v>356</v>
      </c>
      <c r="C219" s="651"/>
      <c r="D219" s="651"/>
      <c r="E219" s="650" t="s">
        <v>357</v>
      </c>
      <c r="F219" s="651">
        <v>201509</v>
      </c>
      <c r="G219" s="652">
        <v>-1152.6300000000001</v>
      </c>
      <c r="H219" s="759">
        <f>VLOOKUP(F219,Additions!$N$5:$O$37,2,FALSE)</f>
        <v>14.5</v>
      </c>
      <c r="I219" s="650">
        <v>4.3582999999999998E-3</v>
      </c>
      <c r="J219" s="652">
        <f t="shared" si="25"/>
        <v>-72.84</v>
      </c>
      <c r="K219" s="652">
        <f t="shared" si="26"/>
        <v>-60.28</v>
      </c>
    </row>
    <row r="220" spans="1:19">
      <c r="A220" s="650" t="s">
        <v>418</v>
      </c>
      <c r="B220" s="651" t="s">
        <v>356</v>
      </c>
      <c r="C220" s="651"/>
      <c r="D220" s="651"/>
      <c r="E220" s="650" t="s">
        <v>357</v>
      </c>
      <c r="F220" s="651">
        <v>201510</v>
      </c>
      <c r="G220" s="652">
        <v>-7836.78</v>
      </c>
      <c r="H220" s="759">
        <f>VLOOKUP(F220,Additions!$N$5:$O$37,2,FALSE)</f>
        <v>13.5</v>
      </c>
      <c r="I220" s="650">
        <v>4.3582999999999998E-3</v>
      </c>
      <c r="J220" s="652">
        <f t="shared" si="25"/>
        <v>-461.09</v>
      </c>
      <c r="K220" s="652">
        <f t="shared" si="26"/>
        <v>-409.86</v>
      </c>
    </row>
    <row r="221" spans="1:19">
      <c r="A221" s="650" t="s">
        <v>418</v>
      </c>
      <c r="B221" s="651" t="s">
        <v>356</v>
      </c>
      <c r="C221" s="651"/>
      <c r="D221" s="651"/>
      <c r="E221" s="650" t="s">
        <v>357</v>
      </c>
      <c r="F221" s="651">
        <v>201511</v>
      </c>
      <c r="G221" s="652">
        <v>-5549.88</v>
      </c>
      <c r="H221" s="759">
        <f>VLOOKUP(F221,Additions!$N$5:$O$37,2,FALSE)</f>
        <v>12.5</v>
      </c>
      <c r="I221" s="650">
        <v>4.3582999999999998E-3</v>
      </c>
      <c r="J221" s="652">
        <f t="shared" si="25"/>
        <v>-302.35000000000002</v>
      </c>
      <c r="K221" s="652">
        <f t="shared" si="26"/>
        <v>-290.26</v>
      </c>
    </row>
    <row r="222" spans="1:19">
      <c r="A222" s="650" t="s">
        <v>418</v>
      </c>
      <c r="B222" s="651" t="s">
        <v>356</v>
      </c>
      <c r="C222" s="651"/>
      <c r="D222" s="651"/>
      <c r="E222" s="650" t="s">
        <v>357</v>
      </c>
      <c r="F222" s="651">
        <v>201512</v>
      </c>
      <c r="G222" s="652">
        <v>-3630.24</v>
      </c>
      <c r="H222" s="759">
        <f>VLOOKUP(F222,Additions!$N$5:$O$37,2,FALSE)</f>
        <v>11.5</v>
      </c>
      <c r="I222" s="650">
        <v>4.3582999999999998E-3</v>
      </c>
      <c r="J222" s="652">
        <f t="shared" si="25"/>
        <v>-181.95</v>
      </c>
      <c r="K222" s="652">
        <f t="shared" si="26"/>
        <v>-189.86</v>
      </c>
    </row>
    <row r="223" spans="1:19">
      <c r="A223" s="650" t="s">
        <v>418</v>
      </c>
      <c r="B223" s="651" t="s">
        <v>358</v>
      </c>
      <c r="C223" s="651"/>
      <c r="D223" s="651"/>
      <c r="E223" s="650" t="s">
        <v>359</v>
      </c>
      <c r="F223" s="651">
        <v>201509</v>
      </c>
      <c r="G223" s="652">
        <v>-839.2</v>
      </c>
      <c r="H223" s="759">
        <f>VLOOKUP(F223,Additions!$N$5:$O$37,2,FALSE)</f>
        <v>14.5</v>
      </c>
      <c r="I223" s="650">
        <v>4.3582999999999998E-3</v>
      </c>
      <c r="J223" s="652">
        <f t="shared" si="25"/>
        <v>-53.03</v>
      </c>
      <c r="K223" s="652">
        <f t="shared" si="26"/>
        <v>-43.89</v>
      </c>
    </row>
    <row r="224" spans="1:19">
      <c r="A224" s="650" t="s">
        <v>418</v>
      </c>
      <c r="B224" s="651" t="s">
        <v>358</v>
      </c>
      <c r="C224" s="651"/>
      <c r="D224" s="651"/>
      <c r="E224" s="650" t="s">
        <v>359</v>
      </c>
      <c r="F224" s="651">
        <v>201510</v>
      </c>
      <c r="G224" s="652">
        <v>-982.68</v>
      </c>
      <c r="H224" s="759">
        <f>VLOOKUP(F224,Additions!$N$5:$O$37,2,FALSE)</f>
        <v>13.5</v>
      </c>
      <c r="I224" s="650">
        <v>4.3582999999999998E-3</v>
      </c>
      <c r="J224" s="652">
        <f t="shared" si="25"/>
        <v>-57.82</v>
      </c>
      <c r="K224" s="652">
        <f t="shared" si="26"/>
        <v>-51.39</v>
      </c>
    </row>
    <row r="225" spans="1:11">
      <c r="A225" s="650" t="s">
        <v>418</v>
      </c>
      <c r="B225" s="651" t="s">
        <v>358</v>
      </c>
      <c r="C225" s="651"/>
      <c r="D225" s="651"/>
      <c r="E225" s="650" t="s">
        <v>359</v>
      </c>
      <c r="F225" s="651">
        <v>201511</v>
      </c>
      <c r="G225" s="652">
        <v>-1295.47</v>
      </c>
      <c r="H225" s="759">
        <f>VLOOKUP(F225,Additions!$N$5:$O$37,2,FALSE)</f>
        <v>12.5</v>
      </c>
      <c r="I225" s="650">
        <v>4.3582999999999998E-3</v>
      </c>
      <c r="J225" s="652">
        <f t="shared" si="25"/>
        <v>-70.58</v>
      </c>
      <c r="K225" s="652">
        <f t="shared" si="26"/>
        <v>-67.75</v>
      </c>
    </row>
    <row r="226" spans="1:11">
      <c r="A226" s="650" t="s">
        <v>418</v>
      </c>
      <c r="B226" s="651" t="s">
        <v>358</v>
      </c>
      <c r="C226" s="651"/>
      <c r="D226" s="651"/>
      <c r="E226" s="650" t="s">
        <v>359</v>
      </c>
      <c r="F226" s="651">
        <v>201512</v>
      </c>
      <c r="G226" s="652">
        <v>-174.31</v>
      </c>
      <c r="H226" s="759">
        <f>VLOOKUP(F226,Additions!$N$5:$O$37,2,FALSE)</f>
        <v>11.5</v>
      </c>
      <c r="I226" s="650">
        <v>4.3582999999999998E-3</v>
      </c>
      <c r="J226" s="652">
        <f t="shared" si="25"/>
        <v>-8.74</v>
      </c>
      <c r="K226" s="652">
        <f t="shared" si="26"/>
        <v>-9.1199999999999992</v>
      </c>
    </row>
    <row r="227" spans="1:11">
      <c r="A227" s="650" t="s">
        <v>418</v>
      </c>
      <c r="B227" s="651" t="s">
        <v>360</v>
      </c>
      <c r="C227" s="651"/>
      <c r="D227" s="651"/>
      <c r="E227" s="650" t="s">
        <v>361</v>
      </c>
      <c r="F227" s="651">
        <v>201509</v>
      </c>
      <c r="G227" s="652">
        <v>-1181.57</v>
      </c>
      <c r="H227" s="759">
        <f>VLOOKUP(F227,Additions!$N$5:$O$37,2,FALSE)</f>
        <v>14.5</v>
      </c>
      <c r="I227" s="650">
        <v>4.3582999999999998E-3</v>
      </c>
      <c r="J227" s="652">
        <f t="shared" si="25"/>
        <v>-74.67</v>
      </c>
      <c r="K227" s="652">
        <f t="shared" si="26"/>
        <v>-61.8</v>
      </c>
    </row>
    <row r="228" spans="1:11">
      <c r="A228" s="650" t="s">
        <v>418</v>
      </c>
      <c r="B228" s="651" t="s">
        <v>360</v>
      </c>
      <c r="C228" s="651"/>
      <c r="D228" s="651"/>
      <c r="E228" s="650" t="s">
        <v>361</v>
      </c>
      <c r="F228" s="651">
        <v>201510</v>
      </c>
      <c r="G228" s="652">
        <v>-364.66</v>
      </c>
      <c r="H228" s="759">
        <f>VLOOKUP(F228,Additions!$N$5:$O$37,2,FALSE)</f>
        <v>13.5</v>
      </c>
      <c r="I228" s="650">
        <v>4.3582999999999998E-3</v>
      </c>
      <c r="J228" s="652">
        <f t="shared" si="25"/>
        <v>-21.46</v>
      </c>
      <c r="K228" s="652">
        <f t="shared" si="26"/>
        <v>-19.07</v>
      </c>
    </row>
    <row r="229" spans="1:11">
      <c r="A229" s="650" t="s">
        <v>418</v>
      </c>
      <c r="B229" s="651" t="s">
        <v>362</v>
      </c>
      <c r="C229" s="651"/>
      <c r="D229" s="651"/>
      <c r="E229" s="650" t="s">
        <v>363</v>
      </c>
      <c r="F229" s="651">
        <v>201510</v>
      </c>
      <c r="G229" s="652">
        <v>-134.12</v>
      </c>
      <c r="H229" s="759">
        <f>VLOOKUP(F229,Additions!$N$5:$O$37,2,FALSE)</f>
        <v>13.5</v>
      </c>
      <c r="I229" s="650">
        <v>4.3582999999999998E-3</v>
      </c>
      <c r="J229" s="652">
        <f t="shared" si="25"/>
        <v>-7.89</v>
      </c>
      <c r="K229" s="652">
        <f t="shared" si="26"/>
        <v>-7.01</v>
      </c>
    </row>
    <row r="230" spans="1:11">
      <c r="A230" s="650" t="s">
        <v>418</v>
      </c>
      <c r="B230" s="651" t="s">
        <v>364</v>
      </c>
      <c r="C230" s="651"/>
      <c r="D230" s="651"/>
      <c r="E230" s="650" t="s">
        <v>365</v>
      </c>
      <c r="F230" s="651">
        <v>201511</v>
      </c>
      <c r="G230" s="652">
        <v>-199.83</v>
      </c>
      <c r="H230" s="759">
        <f>VLOOKUP(F230,Additions!$N$5:$O$37,2,FALSE)</f>
        <v>12.5</v>
      </c>
      <c r="I230" s="650">
        <v>4.3582999999999998E-3</v>
      </c>
      <c r="J230" s="652">
        <f t="shared" si="25"/>
        <v>-10.89</v>
      </c>
      <c r="K230" s="652">
        <f t="shared" si="26"/>
        <v>-10.45</v>
      </c>
    </row>
    <row r="231" spans="1:11">
      <c r="A231" s="650" t="s">
        <v>418</v>
      </c>
      <c r="B231" s="651" t="s">
        <v>366</v>
      </c>
      <c r="C231" s="651"/>
      <c r="D231" s="651"/>
      <c r="E231" s="650" t="s">
        <v>367</v>
      </c>
      <c r="F231" s="651">
        <v>201510</v>
      </c>
      <c r="G231" s="652">
        <v>-123.83</v>
      </c>
      <c r="H231" s="759">
        <f>VLOOKUP(F231,Additions!$N$5:$O$37,2,FALSE)</f>
        <v>13.5</v>
      </c>
      <c r="I231" s="650">
        <v>4.3582999999999998E-3</v>
      </c>
      <c r="J231" s="652">
        <f t="shared" si="25"/>
        <v>-7.29</v>
      </c>
      <c r="K231" s="652">
        <f t="shared" si="26"/>
        <v>-6.48</v>
      </c>
    </row>
    <row r="232" spans="1:11">
      <c r="A232" s="650" t="s">
        <v>418</v>
      </c>
      <c r="B232" s="651" t="s">
        <v>366</v>
      </c>
      <c r="C232" s="651"/>
      <c r="D232" s="651"/>
      <c r="E232" s="650" t="s">
        <v>367</v>
      </c>
      <c r="F232" s="651">
        <v>201511</v>
      </c>
      <c r="G232" s="652">
        <v>-19.87</v>
      </c>
      <c r="H232" s="759">
        <f>VLOOKUP(F232,Additions!$N$5:$O$37,2,FALSE)</f>
        <v>12.5</v>
      </c>
      <c r="I232" s="650">
        <v>4.3582999999999998E-3</v>
      </c>
      <c r="J232" s="652">
        <f t="shared" si="25"/>
        <v>-1.08</v>
      </c>
      <c r="K232" s="652">
        <f t="shared" si="26"/>
        <v>-1.04</v>
      </c>
    </row>
    <row r="233" spans="1:11">
      <c r="A233" s="650" t="s">
        <v>418</v>
      </c>
      <c r="B233" s="651" t="s">
        <v>366</v>
      </c>
      <c r="C233" s="651"/>
      <c r="D233" s="651"/>
      <c r="E233" s="650" t="s">
        <v>367</v>
      </c>
      <c r="F233" s="651">
        <v>201512</v>
      </c>
      <c r="G233" s="652">
        <v>-156.9</v>
      </c>
      <c r="H233" s="759">
        <f>VLOOKUP(F233,Additions!$N$5:$O$37,2,FALSE)</f>
        <v>11.5</v>
      </c>
      <c r="I233" s="650">
        <v>4.3582999999999998E-3</v>
      </c>
      <c r="J233" s="652">
        <f t="shared" si="25"/>
        <v>-7.86</v>
      </c>
      <c r="K233" s="652">
        <f t="shared" si="26"/>
        <v>-8.2100000000000009</v>
      </c>
    </row>
    <row r="234" spans="1:11">
      <c r="A234" s="650" t="s">
        <v>418</v>
      </c>
      <c r="B234" s="651" t="s">
        <v>368</v>
      </c>
      <c r="C234" s="651"/>
      <c r="D234" s="651"/>
      <c r="E234" s="650" t="s">
        <v>369</v>
      </c>
      <c r="F234" s="651">
        <v>201510</v>
      </c>
      <c r="G234" s="652">
        <v>-1852.38</v>
      </c>
      <c r="H234" s="759">
        <f>VLOOKUP(F234,Additions!$N$5:$O$37,2,FALSE)</f>
        <v>13.5</v>
      </c>
      <c r="I234" s="650">
        <v>4.3582999999999998E-3</v>
      </c>
      <c r="J234" s="652">
        <f t="shared" si="25"/>
        <v>-108.99</v>
      </c>
      <c r="K234" s="652">
        <f t="shared" si="26"/>
        <v>-96.88</v>
      </c>
    </row>
    <row r="235" spans="1:11">
      <c r="A235" s="650" t="s">
        <v>418</v>
      </c>
      <c r="B235" s="651" t="s">
        <v>414</v>
      </c>
      <c r="C235" s="651"/>
      <c r="D235" s="651"/>
      <c r="E235" s="650" t="s">
        <v>415</v>
      </c>
      <c r="F235" s="651">
        <v>201510</v>
      </c>
      <c r="G235" s="652">
        <v>-5558.46</v>
      </c>
      <c r="H235" s="759">
        <f>VLOOKUP(F235,Additions!$N$5:$O$37,2,FALSE)</f>
        <v>13.5</v>
      </c>
      <c r="I235" s="650">
        <v>4.3582999999999998E-3</v>
      </c>
      <c r="J235" s="652">
        <f t="shared" si="25"/>
        <v>-327.04000000000002</v>
      </c>
      <c r="K235" s="652">
        <f t="shared" si="26"/>
        <v>-290.70999999999998</v>
      </c>
    </row>
    <row r="236" spans="1:11">
      <c r="A236" s="650" t="s">
        <v>418</v>
      </c>
      <c r="B236" s="651" t="s">
        <v>388</v>
      </c>
      <c r="C236" s="651"/>
      <c r="D236" s="651"/>
      <c r="E236" s="650" t="s">
        <v>389</v>
      </c>
      <c r="F236" s="651">
        <v>201509</v>
      </c>
      <c r="G236" s="652">
        <v>-64.55</v>
      </c>
      <c r="H236" s="759">
        <f>VLOOKUP(F236,Additions!$N$5:$O$37,2,FALSE)</f>
        <v>14.5</v>
      </c>
      <c r="I236" s="650">
        <v>4.3582999999999998E-3</v>
      </c>
      <c r="J236" s="652">
        <f t="shared" si="25"/>
        <v>-4.08</v>
      </c>
      <c r="K236" s="652">
        <f t="shared" si="26"/>
        <v>-3.38</v>
      </c>
    </row>
    <row r="237" spans="1:11">
      <c r="A237" s="650" t="s">
        <v>418</v>
      </c>
      <c r="B237" s="651" t="s">
        <v>388</v>
      </c>
      <c r="C237" s="651"/>
      <c r="D237" s="651"/>
      <c r="E237" s="650" t="s">
        <v>389</v>
      </c>
      <c r="F237" s="651">
        <v>201510</v>
      </c>
      <c r="G237" s="652">
        <v>-349.68</v>
      </c>
      <c r="H237" s="759">
        <f>VLOOKUP(F237,Additions!$N$5:$O$37,2,FALSE)</f>
        <v>13.5</v>
      </c>
      <c r="I237" s="650">
        <v>4.3582999999999998E-3</v>
      </c>
      <c r="J237" s="652">
        <f t="shared" si="25"/>
        <v>-20.57</v>
      </c>
      <c r="K237" s="652">
        <f t="shared" si="26"/>
        <v>-18.29</v>
      </c>
    </row>
    <row r="238" spans="1:11">
      <c r="A238" s="650" t="s">
        <v>418</v>
      </c>
      <c r="B238" s="651" t="s">
        <v>416</v>
      </c>
      <c r="C238" s="651"/>
      <c r="D238" s="651"/>
      <c r="E238" s="650" t="s">
        <v>417</v>
      </c>
      <c r="F238" s="651">
        <v>201509</v>
      </c>
      <c r="G238" s="652">
        <v>-8667.32</v>
      </c>
      <c r="H238" s="759">
        <f>VLOOKUP(F238,Additions!$N$5:$O$37,2,FALSE)</f>
        <v>14.5</v>
      </c>
      <c r="I238" s="650">
        <v>4.3582999999999998E-3</v>
      </c>
      <c r="J238" s="652">
        <f t="shared" si="25"/>
        <v>-547.73</v>
      </c>
      <c r="K238" s="652">
        <f t="shared" si="26"/>
        <v>-453.3</v>
      </c>
    </row>
    <row r="239" spans="1:11">
      <c r="A239" s="650" t="s">
        <v>418</v>
      </c>
      <c r="B239" s="651" t="s">
        <v>416</v>
      </c>
      <c r="C239" s="651"/>
      <c r="D239" s="651"/>
      <c r="E239" s="650" t="s">
        <v>417</v>
      </c>
      <c r="F239" s="651">
        <v>201512</v>
      </c>
      <c r="G239" s="652">
        <v>-758.13</v>
      </c>
      <c r="H239" s="759">
        <f>VLOOKUP(F239,Additions!$N$5:$O$37,2,FALSE)</f>
        <v>11.5</v>
      </c>
      <c r="I239" s="650">
        <v>4.3582999999999998E-3</v>
      </c>
      <c r="J239" s="652">
        <f t="shared" si="25"/>
        <v>-38</v>
      </c>
      <c r="K239" s="652">
        <f t="shared" si="26"/>
        <v>-39.65</v>
      </c>
    </row>
    <row r="240" spans="1:11">
      <c r="A240" s="650" t="s">
        <v>418</v>
      </c>
      <c r="B240" s="651" t="s">
        <v>398</v>
      </c>
      <c r="C240" s="651"/>
      <c r="D240" s="651"/>
      <c r="E240" s="650" t="s">
        <v>399</v>
      </c>
      <c r="F240" s="651">
        <v>201509</v>
      </c>
      <c r="G240" s="652">
        <v>-1181.8800000000001</v>
      </c>
      <c r="H240" s="759">
        <f>VLOOKUP(F240,Additions!$N$5:$O$37,2,FALSE)</f>
        <v>14.5</v>
      </c>
      <c r="I240" s="650">
        <v>4.3582999999999998E-3</v>
      </c>
      <c r="J240" s="652">
        <f t="shared" si="25"/>
        <v>-74.69</v>
      </c>
      <c r="K240" s="652">
        <f t="shared" si="26"/>
        <v>-61.81</v>
      </c>
    </row>
    <row r="241" spans="1:11">
      <c r="A241" s="650" t="s">
        <v>418</v>
      </c>
      <c r="B241" s="651" t="s">
        <v>398</v>
      </c>
      <c r="C241" s="651"/>
      <c r="D241" s="651"/>
      <c r="E241" s="650" t="s">
        <v>399</v>
      </c>
      <c r="F241" s="651">
        <v>201510</v>
      </c>
      <c r="G241" s="652">
        <v>-3486.26</v>
      </c>
      <c r="H241" s="759">
        <f>VLOOKUP(F241,Additions!$N$5:$O$37,2,FALSE)</f>
        <v>13.5</v>
      </c>
      <c r="I241" s="650">
        <v>4.3582999999999998E-3</v>
      </c>
      <c r="J241" s="652">
        <f t="shared" si="25"/>
        <v>-205.12</v>
      </c>
      <c r="K241" s="652">
        <f t="shared" si="26"/>
        <v>-182.33</v>
      </c>
    </row>
    <row r="242" spans="1:11">
      <c r="A242" s="650" t="s">
        <v>418</v>
      </c>
      <c r="B242" s="651" t="s">
        <v>398</v>
      </c>
      <c r="C242" s="651"/>
      <c r="D242" s="651"/>
      <c r="E242" s="650" t="s">
        <v>399</v>
      </c>
      <c r="F242" s="651">
        <v>201511</v>
      </c>
      <c r="G242" s="652">
        <v>-4564.53</v>
      </c>
      <c r="H242" s="759">
        <f>VLOOKUP(F242,Additions!$N$5:$O$37,2,FALSE)</f>
        <v>12.5</v>
      </c>
      <c r="I242" s="650">
        <v>4.3582999999999998E-3</v>
      </c>
      <c r="J242" s="652">
        <f t="shared" si="25"/>
        <v>-248.67</v>
      </c>
      <c r="K242" s="652">
        <f t="shared" si="26"/>
        <v>-238.72</v>
      </c>
    </row>
    <row r="243" spans="1:11">
      <c r="A243" s="650" t="s">
        <v>418</v>
      </c>
      <c r="B243" s="651" t="s">
        <v>398</v>
      </c>
      <c r="C243" s="651"/>
      <c r="D243" s="651"/>
      <c r="E243" s="650" t="s">
        <v>399</v>
      </c>
      <c r="F243" s="651">
        <v>201512</v>
      </c>
      <c r="G243" s="652">
        <v>-1643.64</v>
      </c>
      <c r="H243" s="759">
        <f>VLOOKUP(F243,Additions!$N$5:$O$37,2,FALSE)</f>
        <v>11.5</v>
      </c>
      <c r="I243" s="650">
        <v>4.3582999999999998E-3</v>
      </c>
      <c r="J243" s="652">
        <f t="shared" si="25"/>
        <v>-82.38</v>
      </c>
      <c r="K243" s="652">
        <f t="shared" si="26"/>
        <v>-85.96</v>
      </c>
    </row>
    <row r="244" spans="1:11">
      <c r="A244" s="650" t="s">
        <v>418</v>
      </c>
      <c r="B244" s="651" t="s">
        <v>400</v>
      </c>
      <c r="C244" s="651"/>
      <c r="D244" s="651"/>
      <c r="E244" s="650" t="s">
        <v>401</v>
      </c>
      <c r="F244" s="651">
        <v>201509</v>
      </c>
      <c r="G244" s="652">
        <v>-627.42999999999995</v>
      </c>
      <c r="H244" s="759">
        <f>VLOOKUP(F244,Additions!$N$5:$O$37,2,FALSE)</f>
        <v>14.5</v>
      </c>
      <c r="I244" s="650">
        <v>4.3582999999999998E-3</v>
      </c>
      <c r="J244" s="652">
        <f t="shared" si="25"/>
        <v>-39.65</v>
      </c>
      <c r="K244" s="652">
        <f t="shared" si="26"/>
        <v>-32.81</v>
      </c>
    </row>
    <row r="245" spans="1:11">
      <c r="A245" s="650" t="s">
        <v>418</v>
      </c>
      <c r="B245" s="651" t="s">
        <v>400</v>
      </c>
      <c r="C245" s="651"/>
      <c r="D245" s="651"/>
      <c r="E245" s="650" t="s">
        <v>401</v>
      </c>
      <c r="F245" s="651">
        <v>201510</v>
      </c>
      <c r="G245" s="652">
        <v>-1747.72</v>
      </c>
      <c r="H245" s="759">
        <f>VLOOKUP(F245,Additions!$N$5:$O$37,2,FALSE)</f>
        <v>13.5</v>
      </c>
      <c r="I245" s="650">
        <v>4.3582999999999998E-3</v>
      </c>
      <c r="J245" s="652">
        <f t="shared" si="25"/>
        <v>-102.83</v>
      </c>
      <c r="K245" s="652">
        <f t="shared" si="26"/>
        <v>-91.41</v>
      </c>
    </row>
    <row r="246" spans="1:11">
      <c r="A246" s="650" t="s">
        <v>418</v>
      </c>
      <c r="B246" s="651" t="s">
        <v>400</v>
      </c>
      <c r="C246" s="651"/>
      <c r="D246" s="651"/>
      <c r="E246" s="650" t="s">
        <v>401</v>
      </c>
      <c r="F246" s="651">
        <v>201511</v>
      </c>
      <c r="G246" s="652">
        <v>-3686.11</v>
      </c>
      <c r="H246" s="759">
        <f>VLOOKUP(F246,Additions!$N$5:$O$37,2,FALSE)</f>
        <v>12.5</v>
      </c>
      <c r="I246" s="650">
        <v>4.3582999999999998E-3</v>
      </c>
      <c r="J246" s="652">
        <f t="shared" si="25"/>
        <v>-200.81</v>
      </c>
      <c r="K246" s="652">
        <f t="shared" si="26"/>
        <v>-192.78</v>
      </c>
    </row>
    <row r="247" spans="1:11">
      <c r="A247" s="650" t="s">
        <v>418</v>
      </c>
      <c r="B247" s="651" t="s">
        <v>400</v>
      </c>
      <c r="C247" s="651"/>
      <c r="D247" s="651"/>
      <c r="E247" s="650" t="s">
        <v>401</v>
      </c>
      <c r="F247" s="651">
        <v>201512</v>
      </c>
      <c r="G247" s="652">
        <v>-363.79</v>
      </c>
      <c r="H247" s="759">
        <f>VLOOKUP(F247,Additions!$N$5:$O$37,2,FALSE)</f>
        <v>11.5</v>
      </c>
      <c r="I247" s="650">
        <v>4.3582999999999998E-3</v>
      </c>
      <c r="J247" s="652">
        <f t="shared" si="25"/>
        <v>-18.23</v>
      </c>
      <c r="K247" s="652">
        <f t="shared" si="26"/>
        <v>-19.03</v>
      </c>
    </row>
    <row r="248" spans="1:11">
      <c r="A248" s="650" t="s">
        <v>418</v>
      </c>
      <c r="B248" s="651" t="s">
        <v>402</v>
      </c>
      <c r="C248" s="651"/>
      <c r="D248" s="651"/>
      <c r="E248" s="650" t="s">
        <v>403</v>
      </c>
      <c r="F248" s="651">
        <v>201509</v>
      </c>
      <c r="G248" s="652">
        <v>-3411.99</v>
      </c>
      <c r="H248" s="759">
        <f>VLOOKUP(F248,Additions!$N$5:$O$37,2,FALSE)</f>
        <v>14.5</v>
      </c>
      <c r="I248" s="650">
        <v>4.3582999999999998E-3</v>
      </c>
      <c r="J248" s="652">
        <f t="shared" si="25"/>
        <v>-215.62</v>
      </c>
      <c r="K248" s="652">
        <f t="shared" si="26"/>
        <v>-178.45</v>
      </c>
    </row>
    <row r="249" spans="1:11">
      <c r="A249" s="650" t="s">
        <v>418</v>
      </c>
      <c r="B249" s="651" t="s">
        <v>402</v>
      </c>
      <c r="C249" s="651"/>
      <c r="D249" s="651"/>
      <c r="E249" s="650" t="s">
        <v>403</v>
      </c>
      <c r="F249" s="651">
        <v>201510</v>
      </c>
      <c r="G249" s="652">
        <v>-973.15</v>
      </c>
      <c r="H249" s="759">
        <f>VLOOKUP(F249,Additions!$N$5:$O$37,2,FALSE)</f>
        <v>13.5</v>
      </c>
      <c r="I249" s="650">
        <v>4.3582999999999998E-3</v>
      </c>
      <c r="J249" s="652">
        <f t="shared" si="25"/>
        <v>-57.26</v>
      </c>
      <c r="K249" s="652">
        <f t="shared" si="26"/>
        <v>-50.9</v>
      </c>
    </row>
    <row r="250" spans="1:11">
      <c r="A250" s="650" t="s">
        <v>418</v>
      </c>
      <c r="B250" s="651" t="s">
        <v>404</v>
      </c>
      <c r="C250" s="651"/>
      <c r="D250" s="651"/>
      <c r="E250" s="650" t="s">
        <v>405</v>
      </c>
      <c r="F250" s="651">
        <v>201509</v>
      </c>
      <c r="G250" s="652">
        <v>-353.8</v>
      </c>
      <c r="H250" s="759">
        <f>VLOOKUP(F250,Additions!$N$5:$O$37,2,FALSE)</f>
        <v>14.5</v>
      </c>
      <c r="I250" s="650">
        <v>4.3582999999999998E-3</v>
      </c>
      <c r="J250" s="652">
        <f t="shared" si="25"/>
        <v>-22.36</v>
      </c>
      <c r="K250" s="652">
        <f t="shared" si="26"/>
        <v>-18.5</v>
      </c>
    </row>
    <row r="251" spans="1:11">
      <c r="A251" s="650" t="s">
        <v>418</v>
      </c>
      <c r="B251" s="651" t="s">
        <v>946</v>
      </c>
      <c r="C251" s="651"/>
      <c r="D251" s="651"/>
      <c r="E251" s="650" t="s">
        <v>947</v>
      </c>
      <c r="F251" s="651">
        <v>201509</v>
      </c>
      <c r="G251" s="652">
        <v>-1949.06</v>
      </c>
      <c r="H251" s="759">
        <f>VLOOKUP(F251,Additions!$N$5:$O$37,2,FALSE)</f>
        <v>14.5</v>
      </c>
      <c r="I251" s="650">
        <v>4.3582999999999998E-3</v>
      </c>
      <c r="J251" s="652">
        <f t="shared" si="25"/>
        <v>-123.17</v>
      </c>
      <c r="K251" s="652">
        <f t="shared" si="26"/>
        <v>-101.94</v>
      </c>
    </row>
    <row r="252" spans="1:11">
      <c r="A252" s="650" t="s">
        <v>418</v>
      </c>
      <c r="B252" s="651" t="s">
        <v>1025</v>
      </c>
      <c r="C252" s="651"/>
      <c r="D252" s="651"/>
      <c r="E252" s="650" t="s">
        <v>1026</v>
      </c>
      <c r="F252" s="651">
        <v>201511</v>
      </c>
      <c r="G252" s="652">
        <v>-2293.19</v>
      </c>
      <c r="H252" s="759">
        <f>VLOOKUP(F252,Additions!$N$5:$O$37,2,FALSE)</f>
        <v>12.5</v>
      </c>
      <c r="I252" s="650">
        <v>4.3582999999999998E-3</v>
      </c>
      <c r="J252" s="652">
        <f t="shared" si="25"/>
        <v>-124.93</v>
      </c>
      <c r="K252" s="652">
        <f t="shared" si="26"/>
        <v>-119.93</v>
      </c>
    </row>
    <row r="253" spans="1:11">
      <c r="A253" s="650" t="s">
        <v>418</v>
      </c>
      <c r="B253" s="651" t="s">
        <v>1082</v>
      </c>
      <c r="C253" s="651"/>
      <c r="D253" s="651"/>
      <c r="E253" s="650" t="s">
        <v>1084</v>
      </c>
      <c r="F253" s="651">
        <v>201510</v>
      </c>
      <c r="G253" s="652">
        <v>-6417.34</v>
      </c>
      <c r="H253" s="759">
        <f>VLOOKUP(F253,Additions!$N$5:$O$37,2,FALSE)</f>
        <v>13.5</v>
      </c>
      <c r="I253" s="650">
        <v>4.3582999999999998E-3</v>
      </c>
      <c r="J253" s="652">
        <f t="shared" si="25"/>
        <v>-377.58</v>
      </c>
      <c r="K253" s="652">
        <f t="shared" si="26"/>
        <v>-335.62</v>
      </c>
    </row>
    <row r="254" spans="1:11">
      <c r="A254" s="650" t="s">
        <v>418</v>
      </c>
      <c r="B254" s="651" t="s">
        <v>962</v>
      </c>
      <c r="C254" s="651"/>
      <c r="D254" s="651"/>
      <c r="E254" s="650" t="s">
        <v>963</v>
      </c>
      <c r="F254" s="651">
        <v>201510</v>
      </c>
      <c r="G254" s="652">
        <v>-2972.53</v>
      </c>
      <c r="H254" s="759">
        <f>VLOOKUP(F254,Additions!$N$5:$O$37,2,FALSE)</f>
        <v>13.5</v>
      </c>
      <c r="I254" s="650">
        <v>4.3582999999999998E-3</v>
      </c>
      <c r="J254" s="652">
        <f t="shared" si="25"/>
        <v>-174.89</v>
      </c>
      <c r="K254" s="652">
        <f t="shared" si="26"/>
        <v>-155.46</v>
      </c>
    </row>
    <row r="255" spans="1:11">
      <c r="A255" s="650" t="s">
        <v>418</v>
      </c>
      <c r="B255" s="651" t="s">
        <v>1096</v>
      </c>
      <c r="C255" s="651"/>
      <c r="D255" s="651"/>
      <c r="E255" s="650" t="s">
        <v>1098</v>
      </c>
      <c r="F255" s="651">
        <v>201511</v>
      </c>
      <c r="G255" s="652">
        <v>-721.84</v>
      </c>
      <c r="H255" s="759">
        <f>VLOOKUP(F255,Additions!$N$5:$O$37,2,FALSE)</f>
        <v>12.5</v>
      </c>
      <c r="I255" s="650">
        <v>4.3582999999999998E-3</v>
      </c>
      <c r="J255" s="652">
        <f t="shared" si="25"/>
        <v>-39.32</v>
      </c>
      <c r="K255" s="652">
        <f t="shared" si="26"/>
        <v>-37.75</v>
      </c>
    </row>
    <row r="256" spans="1:11">
      <c r="A256" s="650" t="s">
        <v>418</v>
      </c>
      <c r="B256" s="651" t="s">
        <v>968</v>
      </c>
      <c r="C256" s="651"/>
      <c r="D256" s="651"/>
      <c r="E256" s="650" t="s">
        <v>969</v>
      </c>
      <c r="F256" s="651">
        <v>201509</v>
      </c>
      <c r="G256" s="652">
        <v>-5517.8</v>
      </c>
      <c r="H256" s="759">
        <f>VLOOKUP(F256,Additions!$N$5:$O$37,2,FALSE)</f>
        <v>14.5</v>
      </c>
      <c r="I256" s="650">
        <v>4.3582999999999998E-3</v>
      </c>
      <c r="J256" s="652">
        <f t="shared" si="25"/>
        <v>-348.7</v>
      </c>
      <c r="K256" s="652">
        <f t="shared" si="26"/>
        <v>-288.58</v>
      </c>
    </row>
    <row r="257" spans="1:11">
      <c r="A257" s="650" t="s">
        <v>418</v>
      </c>
      <c r="B257" s="651" t="s">
        <v>845</v>
      </c>
      <c r="C257" s="651"/>
      <c r="D257" s="651"/>
      <c r="E257" s="650" t="s">
        <v>846</v>
      </c>
      <c r="F257" s="651">
        <v>201512</v>
      </c>
      <c r="G257" s="652">
        <v>-7660.99</v>
      </c>
      <c r="H257" s="759">
        <f>VLOOKUP(F257,Additions!$N$5:$O$37,2,FALSE)</f>
        <v>11.5</v>
      </c>
      <c r="I257" s="650">
        <v>4.3582999999999998E-3</v>
      </c>
      <c r="J257" s="652">
        <f t="shared" si="25"/>
        <v>-383.97</v>
      </c>
      <c r="K257" s="652">
        <f t="shared" si="26"/>
        <v>-400.67</v>
      </c>
    </row>
    <row r="258" spans="1:11">
      <c r="A258" s="650" t="s">
        <v>418</v>
      </c>
      <c r="B258" s="651" t="s">
        <v>853</v>
      </c>
      <c r="C258" s="651"/>
      <c r="D258" s="651"/>
      <c r="E258" s="650" t="s">
        <v>854</v>
      </c>
      <c r="F258" s="651">
        <v>201509</v>
      </c>
      <c r="G258" s="652">
        <v>-4374.6400000000003</v>
      </c>
      <c r="H258" s="759">
        <f>VLOOKUP(F258,Additions!$N$5:$O$37,2,FALSE)</f>
        <v>14.5</v>
      </c>
      <c r="I258" s="650">
        <v>4.3582999999999998E-3</v>
      </c>
      <c r="J258" s="652">
        <f t="shared" si="25"/>
        <v>-276.45999999999998</v>
      </c>
      <c r="K258" s="652">
        <f t="shared" si="26"/>
        <v>-228.79</v>
      </c>
    </row>
    <row r="259" spans="1:11">
      <c r="A259" s="650" t="s">
        <v>418</v>
      </c>
      <c r="B259" s="651" t="s">
        <v>987</v>
      </c>
      <c r="C259" s="651"/>
      <c r="D259" s="651"/>
      <c r="E259" s="650" t="s">
        <v>988</v>
      </c>
      <c r="F259" s="651">
        <v>201510</v>
      </c>
      <c r="G259" s="652">
        <v>-343.07</v>
      </c>
      <c r="H259" s="759">
        <f>VLOOKUP(F259,Additions!$N$5:$O$37,2,FALSE)</f>
        <v>13.5</v>
      </c>
      <c r="I259" s="650">
        <v>4.3582999999999998E-3</v>
      </c>
      <c r="J259" s="652">
        <f t="shared" si="25"/>
        <v>-20.190000000000001</v>
      </c>
      <c r="K259" s="652">
        <f t="shared" si="26"/>
        <v>-17.940000000000001</v>
      </c>
    </row>
    <row r="260" spans="1:11">
      <c r="A260" s="650" t="s">
        <v>418</v>
      </c>
      <c r="B260" s="651" t="s">
        <v>989</v>
      </c>
      <c r="C260" s="651"/>
      <c r="D260" s="651"/>
      <c r="E260" s="650" t="s">
        <v>990</v>
      </c>
      <c r="F260" s="651">
        <v>201509</v>
      </c>
      <c r="G260" s="652">
        <v>-562.69000000000005</v>
      </c>
      <c r="H260" s="759">
        <f>VLOOKUP(F260,Additions!$N$5:$O$37,2,FALSE)</f>
        <v>14.5</v>
      </c>
      <c r="I260" s="650">
        <v>4.3582999999999998E-3</v>
      </c>
      <c r="J260" s="652">
        <f t="shared" si="25"/>
        <v>-35.56</v>
      </c>
      <c r="K260" s="652">
        <f t="shared" si="26"/>
        <v>-29.43</v>
      </c>
    </row>
    <row r="261" spans="1:11">
      <c r="A261" s="650" t="s">
        <v>418</v>
      </c>
      <c r="B261" s="651" t="s">
        <v>1015</v>
      </c>
      <c r="C261" s="651"/>
      <c r="D261" s="651"/>
      <c r="E261" s="650" t="s">
        <v>1016</v>
      </c>
      <c r="F261" s="651">
        <v>201510</v>
      </c>
      <c r="G261" s="652">
        <v>-87.15</v>
      </c>
      <c r="H261" s="759">
        <f>VLOOKUP(F261,Additions!$N$5:$O$37,2,FALSE)</f>
        <v>13.5</v>
      </c>
      <c r="I261" s="650">
        <v>4.3582999999999998E-3</v>
      </c>
      <c r="J261" s="652">
        <f t="shared" si="25"/>
        <v>-5.13</v>
      </c>
      <c r="K261" s="652">
        <f t="shared" si="26"/>
        <v>-4.5599999999999996</v>
      </c>
    </row>
    <row r="262" spans="1:11">
      <c r="A262" s="650" t="s">
        <v>418</v>
      </c>
      <c r="B262" s="651" t="s">
        <v>1199</v>
      </c>
      <c r="C262" s="651"/>
      <c r="D262" s="651"/>
      <c r="E262" s="650" t="s">
        <v>1200</v>
      </c>
      <c r="F262" s="651">
        <v>201511</v>
      </c>
      <c r="G262" s="652">
        <v>-2288.39</v>
      </c>
      <c r="H262" s="759">
        <f>VLOOKUP(F262,Additions!$N$5:$O$37,2,FALSE)</f>
        <v>12.5</v>
      </c>
      <c r="I262" s="650">
        <v>4.3582999999999998E-3</v>
      </c>
      <c r="J262" s="652">
        <f t="shared" si="25"/>
        <v>-124.67</v>
      </c>
      <c r="K262" s="652">
        <f t="shared" si="26"/>
        <v>-119.68</v>
      </c>
    </row>
    <row r="263" spans="1:11">
      <c r="A263" s="650" t="s">
        <v>418</v>
      </c>
      <c r="B263" s="651" t="s">
        <v>1170</v>
      </c>
      <c r="C263" s="651"/>
      <c r="D263" s="651"/>
      <c r="E263" s="650" t="s">
        <v>1171</v>
      </c>
      <c r="F263" s="651">
        <v>201512</v>
      </c>
      <c r="G263" s="652">
        <v>-1308.98</v>
      </c>
      <c r="H263" s="759">
        <f>VLOOKUP(F263,Additions!$N$5:$O$37,2,FALSE)</f>
        <v>11.5</v>
      </c>
      <c r="I263" s="650">
        <v>4.3582999999999998E-3</v>
      </c>
      <c r="J263" s="652">
        <f t="shared" si="25"/>
        <v>-65.61</v>
      </c>
      <c r="K263" s="652">
        <f t="shared" si="26"/>
        <v>-68.459999999999994</v>
      </c>
    </row>
    <row r="264" spans="1:11">
      <c r="A264" s="650" t="s">
        <v>418</v>
      </c>
      <c r="B264" s="651" t="s">
        <v>1172</v>
      </c>
      <c r="C264" s="651"/>
      <c r="D264" s="651"/>
      <c r="E264" s="650" t="s">
        <v>1173</v>
      </c>
      <c r="F264" s="651">
        <v>201510</v>
      </c>
      <c r="G264" s="652">
        <v>-1761.7</v>
      </c>
      <c r="H264" s="759">
        <f>VLOOKUP(F264,Additions!$N$5:$O$37,2,FALSE)</f>
        <v>13.5</v>
      </c>
      <c r="I264" s="650">
        <v>4.3582999999999998E-3</v>
      </c>
      <c r="J264" s="652">
        <f t="shared" si="25"/>
        <v>-103.65</v>
      </c>
      <c r="K264" s="652">
        <f t="shared" si="26"/>
        <v>-92.14</v>
      </c>
    </row>
    <row r="265" spans="1:11">
      <c r="A265" s="777"/>
      <c r="B265" s="608"/>
      <c r="C265" s="499"/>
      <c r="D265" s="608"/>
      <c r="E265" s="541"/>
      <c r="F265" s="608"/>
      <c r="G265" s="543"/>
      <c r="H265" s="541"/>
      <c r="I265" s="605"/>
      <c r="J265" s="429"/>
      <c r="K265" s="606"/>
    </row>
    <row r="266" spans="1:11">
      <c r="A266" s="650" t="s">
        <v>418</v>
      </c>
      <c r="B266" s="651" t="s">
        <v>1294</v>
      </c>
      <c r="C266"/>
      <c r="D266"/>
      <c r="E266" s="650" t="s">
        <v>1295</v>
      </c>
      <c r="F266" s="651">
        <v>201503</v>
      </c>
      <c r="G266" s="652">
        <v>-144.63999999999999</v>
      </c>
      <c r="H266" s="759">
        <f>VLOOKUP(F266,[1]Additions!$N$5:$O$37,2,FALSE)</f>
        <v>7</v>
      </c>
      <c r="I266" s="650">
        <v>4.3582999999999998E-3</v>
      </c>
      <c r="J266" s="652">
        <f t="shared" ref="J266:J329" si="27">ROUND(G266*H266*I266,2)</f>
        <v>-4.41</v>
      </c>
      <c r="K266" s="652">
        <f t="shared" ref="K266:K329" si="28">ROUND(G266*I266*12,2)</f>
        <v>-7.56</v>
      </c>
    </row>
    <row r="267" spans="1:11">
      <c r="A267" s="650" t="s">
        <v>418</v>
      </c>
      <c r="B267" s="651" t="s">
        <v>410</v>
      </c>
      <c r="C267"/>
      <c r="D267"/>
      <c r="E267" s="650" t="s">
        <v>411</v>
      </c>
      <c r="F267" s="651">
        <v>201504</v>
      </c>
      <c r="G267" s="652">
        <v>-7658.67</v>
      </c>
      <c r="H267" s="759">
        <f>VLOOKUP(F267,[1]Additions!$N$5:$O$37,2,FALSE)</f>
        <v>6</v>
      </c>
      <c r="I267" s="650">
        <v>4.3582999999999998E-3</v>
      </c>
      <c r="J267" s="652">
        <f t="shared" si="27"/>
        <v>-200.27</v>
      </c>
      <c r="K267" s="652">
        <f t="shared" si="28"/>
        <v>-400.55</v>
      </c>
    </row>
    <row r="268" spans="1:11">
      <c r="A268" s="650" t="s">
        <v>418</v>
      </c>
      <c r="B268" s="651" t="s">
        <v>410</v>
      </c>
      <c r="C268"/>
      <c r="D268"/>
      <c r="E268" s="650" t="s">
        <v>411</v>
      </c>
      <c r="F268" s="651">
        <v>201505</v>
      </c>
      <c r="G268" s="652">
        <v>-7315.53</v>
      </c>
      <c r="H268" s="759">
        <f>VLOOKUP(F268,[1]Additions!$N$5:$O$37,2,FALSE)</f>
        <v>5</v>
      </c>
      <c r="I268" s="650">
        <v>4.3582999999999998E-3</v>
      </c>
      <c r="J268" s="652">
        <f t="shared" si="27"/>
        <v>-159.41999999999999</v>
      </c>
      <c r="K268" s="652">
        <f t="shared" si="28"/>
        <v>-382.6</v>
      </c>
    </row>
    <row r="269" spans="1:11">
      <c r="A269" s="650" t="s">
        <v>418</v>
      </c>
      <c r="B269" s="651" t="s">
        <v>410</v>
      </c>
      <c r="C269"/>
      <c r="D269"/>
      <c r="E269" s="650" t="s">
        <v>411</v>
      </c>
      <c r="F269" s="651">
        <v>201506</v>
      </c>
      <c r="G269" s="652">
        <v>-7349.72</v>
      </c>
      <c r="H269" s="759">
        <f>VLOOKUP(F269,[1]Additions!$N$5:$O$37,2,FALSE)</f>
        <v>4</v>
      </c>
      <c r="I269" s="650">
        <v>4.3582999999999998E-3</v>
      </c>
      <c r="J269" s="652">
        <f t="shared" si="27"/>
        <v>-128.13</v>
      </c>
      <c r="K269" s="652">
        <f t="shared" si="28"/>
        <v>-384.39</v>
      </c>
    </row>
    <row r="270" spans="1:11">
      <c r="A270" s="650" t="s">
        <v>418</v>
      </c>
      <c r="B270" s="651" t="s">
        <v>356</v>
      </c>
      <c r="C270"/>
      <c r="D270"/>
      <c r="E270" s="650" t="s">
        <v>357</v>
      </c>
      <c r="F270" s="651">
        <v>201503</v>
      </c>
      <c r="G270" s="652">
        <v>-508.01</v>
      </c>
      <c r="H270" s="759">
        <f>VLOOKUP(F270,[1]Additions!$N$5:$O$37,2,FALSE)</f>
        <v>7</v>
      </c>
      <c r="I270" s="650">
        <v>4.3582999999999998E-3</v>
      </c>
      <c r="J270" s="652">
        <f t="shared" si="27"/>
        <v>-15.5</v>
      </c>
      <c r="K270" s="652">
        <f t="shared" si="28"/>
        <v>-26.57</v>
      </c>
    </row>
    <row r="271" spans="1:11">
      <c r="A271" s="650" t="s">
        <v>418</v>
      </c>
      <c r="B271" s="651" t="s">
        <v>356</v>
      </c>
      <c r="C271"/>
      <c r="D271"/>
      <c r="E271" s="650" t="s">
        <v>357</v>
      </c>
      <c r="F271" s="651">
        <v>201504</v>
      </c>
      <c r="G271" s="652">
        <v>-1261.1199999999999</v>
      </c>
      <c r="H271" s="759">
        <f>VLOOKUP(F271,[1]Additions!$N$5:$O$37,2,FALSE)</f>
        <v>6</v>
      </c>
      <c r="I271" s="650">
        <v>4.3582999999999998E-3</v>
      </c>
      <c r="J271" s="652">
        <f t="shared" si="27"/>
        <v>-32.979999999999997</v>
      </c>
      <c r="K271" s="652">
        <f t="shared" si="28"/>
        <v>-65.959999999999994</v>
      </c>
    </row>
    <row r="272" spans="1:11">
      <c r="A272" s="650" t="s">
        <v>418</v>
      </c>
      <c r="B272" s="651" t="s">
        <v>356</v>
      </c>
      <c r="C272"/>
      <c r="D272"/>
      <c r="E272" s="650" t="s">
        <v>357</v>
      </c>
      <c r="F272" s="651">
        <v>201505</v>
      </c>
      <c r="G272" s="652">
        <v>-2488.66</v>
      </c>
      <c r="H272" s="759">
        <f>VLOOKUP(F272,[1]Additions!$N$5:$O$37,2,FALSE)</f>
        <v>5</v>
      </c>
      <c r="I272" s="650">
        <v>4.3582999999999998E-3</v>
      </c>
      <c r="J272" s="652">
        <f t="shared" si="27"/>
        <v>-54.23</v>
      </c>
      <c r="K272" s="652">
        <f t="shared" si="28"/>
        <v>-130.16</v>
      </c>
    </row>
    <row r="273" spans="1:11">
      <c r="A273" s="650" t="s">
        <v>418</v>
      </c>
      <c r="B273" s="651" t="s">
        <v>356</v>
      </c>
      <c r="C273"/>
      <c r="D273"/>
      <c r="E273" s="650" t="s">
        <v>357</v>
      </c>
      <c r="F273" s="651">
        <v>201506</v>
      </c>
      <c r="G273" s="652">
        <v>-548.39</v>
      </c>
      <c r="H273" s="759">
        <f>VLOOKUP(F273,[1]Additions!$N$5:$O$37,2,FALSE)</f>
        <v>4</v>
      </c>
      <c r="I273" s="650">
        <v>4.3582999999999998E-3</v>
      </c>
      <c r="J273" s="652">
        <f t="shared" si="27"/>
        <v>-9.56</v>
      </c>
      <c r="K273" s="652">
        <f t="shared" si="28"/>
        <v>-28.68</v>
      </c>
    </row>
    <row r="274" spans="1:11">
      <c r="A274" s="650" t="s">
        <v>418</v>
      </c>
      <c r="B274" s="651" t="s">
        <v>358</v>
      </c>
      <c r="C274"/>
      <c r="D274"/>
      <c r="E274" s="650" t="s">
        <v>359</v>
      </c>
      <c r="F274" s="651">
        <v>201503</v>
      </c>
      <c r="G274" s="652">
        <v>-1325.57</v>
      </c>
      <c r="H274" s="759">
        <f>VLOOKUP(F274,[1]Additions!$N$5:$O$37,2,FALSE)</f>
        <v>7</v>
      </c>
      <c r="I274" s="650">
        <v>4.3582999999999998E-3</v>
      </c>
      <c r="J274" s="652">
        <f t="shared" si="27"/>
        <v>-40.44</v>
      </c>
      <c r="K274" s="652">
        <f t="shared" si="28"/>
        <v>-69.33</v>
      </c>
    </row>
    <row r="275" spans="1:11">
      <c r="A275" s="650" t="s">
        <v>418</v>
      </c>
      <c r="B275" s="651" t="s">
        <v>358</v>
      </c>
      <c r="C275"/>
      <c r="D275"/>
      <c r="E275" s="650" t="s">
        <v>359</v>
      </c>
      <c r="F275" s="651">
        <v>201504</v>
      </c>
      <c r="G275" s="652">
        <v>-1823.15</v>
      </c>
      <c r="H275" s="759">
        <f>VLOOKUP(F275,[1]Additions!$N$5:$O$37,2,FALSE)</f>
        <v>6</v>
      </c>
      <c r="I275" s="650">
        <v>4.3582999999999998E-3</v>
      </c>
      <c r="J275" s="652">
        <f t="shared" si="27"/>
        <v>-47.68</v>
      </c>
      <c r="K275" s="652">
        <f t="shared" si="28"/>
        <v>-95.35</v>
      </c>
    </row>
    <row r="276" spans="1:11">
      <c r="A276" s="650" t="s">
        <v>418</v>
      </c>
      <c r="B276" s="651" t="s">
        <v>358</v>
      </c>
      <c r="C276"/>
      <c r="D276"/>
      <c r="E276" s="650" t="s">
        <v>359</v>
      </c>
      <c r="F276" s="651">
        <v>201505</v>
      </c>
      <c r="G276" s="652">
        <v>-485.34</v>
      </c>
      <c r="H276" s="759">
        <f>VLOOKUP(F276,[1]Additions!$N$5:$O$37,2,FALSE)</f>
        <v>5</v>
      </c>
      <c r="I276" s="650">
        <v>4.3582999999999998E-3</v>
      </c>
      <c r="J276" s="652">
        <f t="shared" si="27"/>
        <v>-10.58</v>
      </c>
      <c r="K276" s="652">
        <f t="shared" si="28"/>
        <v>-25.38</v>
      </c>
    </row>
    <row r="277" spans="1:11">
      <c r="A277" s="650" t="s">
        <v>418</v>
      </c>
      <c r="B277" s="651" t="s">
        <v>358</v>
      </c>
      <c r="C277"/>
      <c r="D277"/>
      <c r="E277" s="650" t="s">
        <v>359</v>
      </c>
      <c r="F277" s="651">
        <v>201506</v>
      </c>
      <c r="G277" s="652">
        <v>-395.4</v>
      </c>
      <c r="H277" s="759">
        <f>VLOOKUP(F277,[1]Additions!$N$5:$O$37,2,FALSE)</f>
        <v>4</v>
      </c>
      <c r="I277" s="650">
        <v>4.3582999999999998E-3</v>
      </c>
      <c r="J277" s="652">
        <f t="shared" si="27"/>
        <v>-6.89</v>
      </c>
      <c r="K277" s="652">
        <f t="shared" si="28"/>
        <v>-20.68</v>
      </c>
    </row>
    <row r="278" spans="1:11">
      <c r="A278" s="650" t="s">
        <v>418</v>
      </c>
      <c r="B278" s="651" t="s">
        <v>360</v>
      </c>
      <c r="C278"/>
      <c r="D278"/>
      <c r="E278" s="650" t="s">
        <v>361</v>
      </c>
      <c r="F278" s="651">
        <v>201504</v>
      </c>
      <c r="G278" s="652">
        <v>-1181.8900000000001</v>
      </c>
      <c r="H278" s="759">
        <f>VLOOKUP(F278,[1]Additions!$N$5:$O$37,2,FALSE)</f>
        <v>6</v>
      </c>
      <c r="I278" s="650">
        <v>4.3582999999999998E-3</v>
      </c>
      <c r="J278" s="652">
        <f t="shared" si="27"/>
        <v>-30.91</v>
      </c>
      <c r="K278" s="652">
        <f t="shared" si="28"/>
        <v>-61.81</v>
      </c>
    </row>
    <row r="279" spans="1:11">
      <c r="A279" s="650" t="s">
        <v>418</v>
      </c>
      <c r="B279" s="651" t="s">
        <v>362</v>
      </c>
      <c r="C279"/>
      <c r="D279"/>
      <c r="E279" s="650" t="s">
        <v>363</v>
      </c>
      <c r="F279" s="651">
        <v>201504</v>
      </c>
      <c r="G279" s="652">
        <v>-500.84</v>
      </c>
      <c r="H279" s="759">
        <f>VLOOKUP(F279,[1]Additions!$N$5:$O$37,2,FALSE)</f>
        <v>6</v>
      </c>
      <c r="I279" s="650">
        <v>4.3582999999999998E-3</v>
      </c>
      <c r="J279" s="652">
        <f t="shared" si="27"/>
        <v>-13.1</v>
      </c>
      <c r="K279" s="652">
        <f t="shared" si="28"/>
        <v>-26.19</v>
      </c>
    </row>
    <row r="280" spans="1:11">
      <c r="A280" s="650" t="s">
        <v>418</v>
      </c>
      <c r="B280" s="651" t="s">
        <v>364</v>
      </c>
      <c r="C280"/>
      <c r="D280"/>
      <c r="E280" s="650" t="s">
        <v>365</v>
      </c>
      <c r="F280" s="651">
        <v>201503</v>
      </c>
      <c r="G280" s="652">
        <v>-1090.1099999999999</v>
      </c>
      <c r="H280" s="759">
        <f>VLOOKUP(F280,[1]Additions!$N$5:$O$37,2,FALSE)</f>
        <v>7</v>
      </c>
      <c r="I280" s="650">
        <v>4.3582999999999998E-3</v>
      </c>
      <c r="J280" s="652">
        <f t="shared" si="27"/>
        <v>-33.26</v>
      </c>
      <c r="K280" s="652">
        <f t="shared" si="28"/>
        <v>-57.01</v>
      </c>
    </row>
    <row r="281" spans="1:11">
      <c r="A281" s="650" t="s">
        <v>418</v>
      </c>
      <c r="B281" s="651" t="s">
        <v>364</v>
      </c>
      <c r="C281"/>
      <c r="D281"/>
      <c r="E281" s="650" t="s">
        <v>365</v>
      </c>
      <c r="F281" s="651">
        <v>201504</v>
      </c>
      <c r="G281" s="652">
        <v>-2579.62</v>
      </c>
      <c r="H281" s="759">
        <f>VLOOKUP(F281,[1]Additions!$N$5:$O$37,2,FALSE)</f>
        <v>6</v>
      </c>
      <c r="I281" s="650">
        <v>4.3582999999999998E-3</v>
      </c>
      <c r="J281" s="652">
        <f t="shared" si="27"/>
        <v>-67.459999999999994</v>
      </c>
      <c r="K281" s="652">
        <f t="shared" si="28"/>
        <v>-134.91</v>
      </c>
    </row>
    <row r="282" spans="1:11">
      <c r="A282" s="650" t="s">
        <v>418</v>
      </c>
      <c r="B282" s="651" t="s">
        <v>364</v>
      </c>
      <c r="C282"/>
      <c r="D282"/>
      <c r="E282" s="650" t="s">
        <v>365</v>
      </c>
      <c r="F282" s="651">
        <v>201505</v>
      </c>
      <c r="G282" s="652">
        <v>-1679.42</v>
      </c>
      <c r="H282" s="759">
        <f>VLOOKUP(F282,[1]Additions!$N$5:$O$37,2,FALSE)</f>
        <v>5</v>
      </c>
      <c r="I282" s="650">
        <v>4.3582999999999998E-3</v>
      </c>
      <c r="J282" s="652">
        <f t="shared" si="27"/>
        <v>-36.6</v>
      </c>
      <c r="K282" s="652">
        <f t="shared" si="28"/>
        <v>-87.83</v>
      </c>
    </row>
    <row r="283" spans="1:11">
      <c r="A283" s="650" t="s">
        <v>418</v>
      </c>
      <c r="B283" s="651" t="s">
        <v>364</v>
      </c>
      <c r="C283"/>
      <c r="D283"/>
      <c r="E283" s="650" t="s">
        <v>365</v>
      </c>
      <c r="F283" s="651">
        <v>201506</v>
      </c>
      <c r="G283" s="652">
        <v>-584.05999999999995</v>
      </c>
      <c r="H283" s="759">
        <f>VLOOKUP(F283,[1]Additions!$N$5:$O$37,2,FALSE)</f>
        <v>4</v>
      </c>
      <c r="I283" s="650">
        <v>4.3582999999999998E-3</v>
      </c>
      <c r="J283" s="652">
        <f t="shared" si="27"/>
        <v>-10.18</v>
      </c>
      <c r="K283" s="652">
        <f t="shared" si="28"/>
        <v>-30.55</v>
      </c>
    </row>
    <row r="284" spans="1:11">
      <c r="A284" s="650" t="s">
        <v>418</v>
      </c>
      <c r="B284" s="651" t="s">
        <v>366</v>
      </c>
      <c r="C284"/>
      <c r="D284"/>
      <c r="E284" s="650" t="s">
        <v>367</v>
      </c>
      <c r="F284" s="651">
        <v>201503</v>
      </c>
      <c r="G284" s="652">
        <v>-562.79</v>
      </c>
      <c r="H284" s="759">
        <f>VLOOKUP(F284,[1]Additions!$N$5:$O$37,2,FALSE)</f>
        <v>7</v>
      </c>
      <c r="I284" s="650">
        <v>4.3582999999999998E-3</v>
      </c>
      <c r="J284" s="652">
        <f t="shared" si="27"/>
        <v>-17.170000000000002</v>
      </c>
      <c r="K284" s="652">
        <f t="shared" si="28"/>
        <v>-29.43</v>
      </c>
    </row>
    <row r="285" spans="1:11">
      <c r="A285" s="650" t="s">
        <v>418</v>
      </c>
      <c r="B285" s="651" t="s">
        <v>366</v>
      </c>
      <c r="C285"/>
      <c r="D285"/>
      <c r="E285" s="650" t="s">
        <v>367</v>
      </c>
      <c r="F285" s="651">
        <v>201505</v>
      </c>
      <c r="G285" s="652">
        <v>-46.44</v>
      </c>
      <c r="H285" s="759">
        <f>VLOOKUP(F285,[1]Additions!$N$5:$O$37,2,FALSE)</f>
        <v>5</v>
      </c>
      <c r="I285" s="650">
        <v>4.3582999999999998E-3</v>
      </c>
      <c r="J285" s="652">
        <f t="shared" si="27"/>
        <v>-1.01</v>
      </c>
      <c r="K285" s="652">
        <f t="shared" si="28"/>
        <v>-2.4300000000000002</v>
      </c>
    </row>
    <row r="286" spans="1:11">
      <c r="A286" s="650" t="s">
        <v>418</v>
      </c>
      <c r="B286" s="651" t="s">
        <v>368</v>
      </c>
      <c r="C286"/>
      <c r="D286"/>
      <c r="E286" s="650" t="s">
        <v>369</v>
      </c>
      <c r="F286" s="651">
        <v>201503</v>
      </c>
      <c r="G286" s="652">
        <v>-330.87</v>
      </c>
      <c r="H286" s="759">
        <f>VLOOKUP(F286,[1]Additions!$N$5:$O$37,2,FALSE)</f>
        <v>7</v>
      </c>
      <c r="I286" s="650">
        <v>4.3582999999999998E-3</v>
      </c>
      <c r="J286" s="652">
        <f t="shared" si="27"/>
        <v>-10.09</v>
      </c>
      <c r="K286" s="652">
        <f t="shared" si="28"/>
        <v>-17.3</v>
      </c>
    </row>
    <row r="287" spans="1:11">
      <c r="A287" s="650" t="s">
        <v>418</v>
      </c>
      <c r="B287" s="651" t="s">
        <v>368</v>
      </c>
      <c r="C287"/>
      <c r="D287"/>
      <c r="E287" s="650" t="s">
        <v>369</v>
      </c>
      <c r="F287" s="651">
        <v>201505</v>
      </c>
      <c r="G287" s="652">
        <v>-434.71</v>
      </c>
      <c r="H287" s="759">
        <f>VLOOKUP(F287,[1]Additions!$N$5:$O$37,2,FALSE)</f>
        <v>5</v>
      </c>
      <c r="I287" s="650">
        <v>4.3582999999999998E-3</v>
      </c>
      <c r="J287" s="652">
        <f t="shared" si="27"/>
        <v>-9.4700000000000006</v>
      </c>
      <c r="K287" s="652">
        <f t="shared" si="28"/>
        <v>-22.74</v>
      </c>
    </row>
    <row r="288" spans="1:11">
      <c r="A288" s="650" t="s">
        <v>418</v>
      </c>
      <c r="B288" s="651" t="s">
        <v>416</v>
      </c>
      <c r="C288"/>
      <c r="D288"/>
      <c r="E288" s="650" t="s">
        <v>417</v>
      </c>
      <c r="F288" s="651">
        <v>201503</v>
      </c>
      <c r="G288" s="652">
        <v>-89.33</v>
      </c>
      <c r="H288" s="759">
        <f>VLOOKUP(F288,[1]Additions!$N$5:$O$37,2,FALSE)</f>
        <v>7</v>
      </c>
      <c r="I288" s="650">
        <v>4.3582999999999998E-3</v>
      </c>
      <c r="J288" s="652">
        <f t="shared" si="27"/>
        <v>-2.73</v>
      </c>
      <c r="K288" s="652">
        <f t="shared" si="28"/>
        <v>-4.67</v>
      </c>
    </row>
    <row r="289" spans="1:11">
      <c r="A289" s="650" t="s">
        <v>418</v>
      </c>
      <c r="B289" s="651" t="s">
        <v>416</v>
      </c>
      <c r="C289"/>
      <c r="D289"/>
      <c r="E289" s="650" t="s">
        <v>417</v>
      </c>
      <c r="F289" s="651">
        <v>201504</v>
      </c>
      <c r="G289" s="652">
        <v>-10580.64</v>
      </c>
      <c r="H289" s="759">
        <f>VLOOKUP(F289,[1]Additions!$N$5:$O$37,2,FALSE)</f>
        <v>6</v>
      </c>
      <c r="I289" s="650">
        <v>4.3582999999999998E-3</v>
      </c>
      <c r="J289" s="652">
        <f t="shared" si="27"/>
        <v>-276.68</v>
      </c>
      <c r="K289" s="652">
        <f t="shared" si="28"/>
        <v>-553.36</v>
      </c>
    </row>
    <row r="290" spans="1:11">
      <c r="A290" s="650" t="s">
        <v>418</v>
      </c>
      <c r="B290" s="651" t="s">
        <v>416</v>
      </c>
      <c r="C290"/>
      <c r="D290"/>
      <c r="E290" s="650" t="s">
        <v>417</v>
      </c>
      <c r="F290" s="651">
        <v>201506</v>
      </c>
      <c r="G290" s="652">
        <v>-10580.64</v>
      </c>
      <c r="H290" s="759">
        <f>VLOOKUP(F290,[1]Additions!$N$5:$O$37,2,FALSE)</f>
        <v>4</v>
      </c>
      <c r="I290" s="650">
        <v>4.3582999999999998E-3</v>
      </c>
      <c r="J290" s="652">
        <f t="shared" si="27"/>
        <v>-184.45</v>
      </c>
      <c r="K290" s="652">
        <f t="shared" si="28"/>
        <v>-553.36</v>
      </c>
    </row>
    <row r="291" spans="1:11">
      <c r="A291" s="650" t="s">
        <v>418</v>
      </c>
      <c r="B291" s="651" t="s">
        <v>398</v>
      </c>
      <c r="C291"/>
      <c r="D291"/>
      <c r="E291" s="650" t="s">
        <v>399</v>
      </c>
      <c r="F291" s="651">
        <v>201504</v>
      </c>
      <c r="G291" s="652">
        <v>-90.99</v>
      </c>
      <c r="H291" s="759">
        <f>VLOOKUP(F291,[1]Additions!$N$5:$O$37,2,FALSE)</f>
        <v>6</v>
      </c>
      <c r="I291" s="650">
        <v>4.3582999999999998E-3</v>
      </c>
      <c r="J291" s="652">
        <f t="shared" si="27"/>
        <v>-2.38</v>
      </c>
      <c r="K291" s="652">
        <f t="shared" si="28"/>
        <v>-4.76</v>
      </c>
    </row>
    <row r="292" spans="1:11">
      <c r="A292" s="650" t="s">
        <v>418</v>
      </c>
      <c r="B292" s="651" t="s">
        <v>398</v>
      </c>
      <c r="C292"/>
      <c r="D292"/>
      <c r="E292" s="650" t="s">
        <v>399</v>
      </c>
      <c r="F292" s="651">
        <v>201505</v>
      </c>
      <c r="G292" s="652">
        <v>-2958.57</v>
      </c>
      <c r="H292" s="759">
        <f>VLOOKUP(F292,[1]Additions!$N$5:$O$37,2,FALSE)</f>
        <v>5</v>
      </c>
      <c r="I292" s="650">
        <v>4.3582999999999998E-3</v>
      </c>
      <c r="J292" s="652">
        <f t="shared" si="27"/>
        <v>-64.47</v>
      </c>
      <c r="K292" s="652">
        <f t="shared" si="28"/>
        <v>-154.72999999999999</v>
      </c>
    </row>
    <row r="293" spans="1:11">
      <c r="A293" s="650" t="s">
        <v>418</v>
      </c>
      <c r="B293" s="651" t="s">
        <v>398</v>
      </c>
      <c r="C293"/>
      <c r="D293"/>
      <c r="E293" s="650" t="s">
        <v>399</v>
      </c>
      <c r="F293" s="651">
        <v>201506</v>
      </c>
      <c r="G293" s="652">
        <v>-96.1</v>
      </c>
      <c r="H293" s="759">
        <f>VLOOKUP(F293,[1]Additions!$N$5:$O$37,2,FALSE)</f>
        <v>4</v>
      </c>
      <c r="I293" s="650">
        <v>4.3582999999999998E-3</v>
      </c>
      <c r="J293" s="652">
        <f t="shared" si="27"/>
        <v>-1.68</v>
      </c>
      <c r="K293" s="652">
        <f t="shared" si="28"/>
        <v>-5.03</v>
      </c>
    </row>
    <row r="294" spans="1:11">
      <c r="A294" s="650" t="s">
        <v>418</v>
      </c>
      <c r="B294" s="651" t="s">
        <v>400</v>
      </c>
      <c r="C294"/>
      <c r="D294"/>
      <c r="E294" s="650" t="s">
        <v>401</v>
      </c>
      <c r="F294" s="651">
        <v>201503</v>
      </c>
      <c r="G294" s="652">
        <v>-3363.92</v>
      </c>
      <c r="H294" s="759">
        <f>VLOOKUP(F294,[1]Additions!$N$5:$O$37,2,FALSE)</f>
        <v>7</v>
      </c>
      <c r="I294" s="650">
        <v>4.3582999999999998E-3</v>
      </c>
      <c r="J294" s="652">
        <f t="shared" si="27"/>
        <v>-102.63</v>
      </c>
      <c r="K294" s="652">
        <f t="shared" si="28"/>
        <v>-175.93</v>
      </c>
    </row>
    <row r="295" spans="1:11">
      <c r="A295" s="650" t="s">
        <v>418</v>
      </c>
      <c r="B295" s="651" t="s">
        <v>400</v>
      </c>
      <c r="C295"/>
      <c r="D295"/>
      <c r="E295" s="650" t="s">
        <v>401</v>
      </c>
      <c r="F295" s="651">
        <v>201504</v>
      </c>
      <c r="G295" s="652">
        <v>-19536.38</v>
      </c>
      <c r="H295" s="759">
        <f>VLOOKUP(F295,[1]Additions!$N$5:$O$37,2,FALSE)</f>
        <v>6</v>
      </c>
      <c r="I295" s="650">
        <v>4.3582999999999998E-3</v>
      </c>
      <c r="J295" s="652">
        <f t="shared" si="27"/>
        <v>-510.87</v>
      </c>
      <c r="K295" s="652">
        <f t="shared" si="28"/>
        <v>-1021.74</v>
      </c>
    </row>
    <row r="296" spans="1:11">
      <c r="A296" s="650" t="s">
        <v>418</v>
      </c>
      <c r="B296" s="651" t="s">
        <v>400</v>
      </c>
      <c r="C296"/>
      <c r="D296"/>
      <c r="E296" s="650" t="s">
        <v>401</v>
      </c>
      <c r="F296" s="651">
        <v>201505</v>
      </c>
      <c r="G296" s="652">
        <v>-1237.98</v>
      </c>
      <c r="H296" s="759">
        <f>VLOOKUP(F296,[1]Additions!$N$5:$O$37,2,FALSE)</f>
        <v>5</v>
      </c>
      <c r="I296" s="650">
        <v>4.3582999999999998E-3</v>
      </c>
      <c r="J296" s="652">
        <f t="shared" si="27"/>
        <v>-26.98</v>
      </c>
      <c r="K296" s="652">
        <f t="shared" si="28"/>
        <v>-64.75</v>
      </c>
    </row>
    <row r="297" spans="1:11">
      <c r="A297" s="650" t="s">
        <v>418</v>
      </c>
      <c r="B297" s="651" t="s">
        <v>400</v>
      </c>
      <c r="C297"/>
      <c r="D297"/>
      <c r="E297" s="650" t="s">
        <v>401</v>
      </c>
      <c r="F297" s="651">
        <v>201506</v>
      </c>
      <c r="G297" s="652">
        <v>-98.62</v>
      </c>
      <c r="H297" s="759">
        <f>VLOOKUP(F297,[1]Additions!$N$5:$O$37,2,FALSE)</f>
        <v>4</v>
      </c>
      <c r="I297" s="650">
        <v>4.3582999999999998E-3</v>
      </c>
      <c r="J297" s="652">
        <f t="shared" si="27"/>
        <v>-1.72</v>
      </c>
      <c r="K297" s="652">
        <f t="shared" si="28"/>
        <v>-5.16</v>
      </c>
    </row>
    <row r="298" spans="1:11">
      <c r="A298" s="650" t="s">
        <v>418</v>
      </c>
      <c r="B298" s="651" t="s">
        <v>402</v>
      </c>
      <c r="C298"/>
      <c r="D298"/>
      <c r="E298" s="650" t="s">
        <v>403</v>
      </c>
      <c r="F298" s="651">
        <v>201503</v>
      </c>
      <c r="G298" s="652">
        <v>-3969.66</v>
      </c>
      <c r="H298" s="759">
        <f>VLOOKUP(F298,[1]Additions!$N$5:$O$37,2,FALSE)</f>
        <v>7</v>
      </c>
      <c r="I298" s="650">
        <v>4.3582999999999998E-3</v>
      </c>
      <c r="J298" s="652">
        <f t="shared" si="27"/>
        <v>-121.11</v>
      </c>
      <c r="K298" s="652">
        <f t="shared" si="28"/>
        <v>-207.61</v>
      </c>
    </row>
    <row r="299" spans="1:11">
      <c r="A299" s="650" t="s">
        <v>418</v>
      </c>
      <c r="B299" s="651" t="s">
        <v>402</v>
      </c>
      <c r="C299"/>
      <c r="D299"/>
      <c r="E299" s="650" t="s">
        <v>403</v>
      </c>
      <c r="F299" s="651">
        <v>201504</v>
      </c>
      <c r="G299" s="652">
        <v>-3503.02</v>
      </c>
      <c r="H299" s="759">
        <f>VLOOKUP(F299,[1]Additions!$N$5:$O$37,2,FALSE)</f>
        <v>6</v>
      </c>
      <c r="I299" s="650">
        <v>4.3582999999999998E-3</v>
      </c>
      <c r="J299" s="652">
        <f t="shared" si="27"/>
        <v>-91.6</v>
      </c>
      <c r="K299" s="652">
        <f t="shared" si="28"/>
        <v>-183.21</v>
      </c>
    </row>
    <row r="300" spans="1:11">
      <c r="A300" s="650" t="s">
        <v>418</v>
      </c>
      <c r="B300" s="651" t="s">
        <v>404</v>
      </c>
      <c r="C300"/>
      <c r="D300"/>
      <c r="E300" s="650" t="s">
        <v>405</v>
      </c>
      <c r="F300" s="651">
        <v>201503</v>
      </c>
      <c r="G300" s="652">
        <v>-388.36</v>
      </c>
      <c r="H300" s="759">
        <f>VLOOKUP(F300,[1]Additions!$N$5:$O$37,2,FALSE)</f>
        <v>7</v>
      </c>
      <c r="I300" s="650">
        <v>4.3582999999999998E-3</v>
      </c>
      <c r="J300" s="652">
        <f t="shared" si="27"/>
        <v>-11.85</v>
      </c>
      <c r="K300" s="652">
        <f t="shared" si="28"/>
        <v>-20.309999999999999</v>
      </c>
    </row>
    <row r="301" spans="1:11">
      <c r="A301" s="650" t="s">
        <v>418</v>
      </c>
      <c r="B301" s="651" t="s">
        <v>404</v>
      </c>
      <c r="C301"/>
      <c r="D301"/>
      <c r="E301" s="650" t="s">
        <v>405</v>
      </c>
      <c r="F301" s="651">
        <v>201504</v>
      </c>
      <c r="G301" s="652">
        <v>-353.24</v>
      </c>
      <c r="H301" s="759">
        <f>VLOOKUP(F301,[1]Additions!$N$5:$O$37,2,FALSE)</f>
        <v>6</v>
      </c>
      <c r="I301" s="650">
        <v>4.3582999999999998E-3</v>
      </c>
      <c r="J301" s="652">
        <f t="shared" si="27"/>
        <v>-9.24</v>
      </c>
      <c r="K301" s="652">
        <f t="shared" si="28"/>
        <v>-18.47</v>
      </c>
    </row>
    <row r="302" spans="1:11">
      <c r="A302" s="650" t="s">
        <v>418</v>
      </c>
      <c r="B302" s="651" t="s">
        <v>903</v>
      </c>
      <c r="C302"/>
      <c r="D302"/>
      <c r="E302" s="650" t="s">
        <v>904</v>
      </c>
      <c r="F302" s="651">
        <v>201505</v>
      </c>
      <c r="G302" s="652">
        <v>-2683.93</v>
      </c>
      <c r="H302" s="759">
        <f>VLOOKUP(F302,[1]Additions!$N$5:$O$37,2,FALSE)</f>
        <v>5</v>
      </c>
      <c r="I302" s="650">
        <v>4.3582999999999998E-3</v>
      </c>
      <c r="J302" s="652">
        <f t="shared" si="27"/>
        <v>-58.49</v>
      </c>
      <c r="K302" s="652">
        <f t="shared" si="28"/>
        <v>-140.37</v>
      </c>
    </row>
    <row r="303" spans="1:11">
      <c r="A303" s="650" t="s">
        <v>418</v>
      </c>
      <c r="B303" s="651" t="s">
        <v>883</v>
      </c>
      <c r="C303"/>
      <c r="D303"/>
      <c r="E303" s="650" t="s">
        <v>884</v>
      </c>
      <c r="F303" s="651">
        <v>201506</v>
      </c>
      <c r="G303" s="652">
        <v>-323.54000000000002</v>
      </c>
      <c r="H303" s="759">
        <f>VLOOKUP(F303,[1]Additions!$N$5:$O$37,2,FALSE)</f>
        <v>4</v>
      </c>
      <c r="I303" s="650">
        <v>4.3582999999999998E-3</v>
      </c>
      <c r="J303" s="652">
        <f t="shared" si="27"/>
        <v>-5.64</v>
      </c>
      <c r="K303" s="652">
        <f t="shared" si="28"/>
        <v>-16.920000000000002</v>
      </c>
    </row>
    <row r="304" spans="1:11">
      <c r="A304" s="650" t="s">
        <v>418</v>
      </c>
      <c r="B304" s="651" t="s">
        <v>885</v>
      </c>
      <c r="C304"/>
      <c r="D304"/>
      <c r="E304" s="650" t="s">
        <v>886</v>
      </c>
      <c r="F304" s="651">
        <v>201506</v>
      </c>
      <c r="G304" s="652">
        <v>-893.98</v>
      </c>
      <c r="H304" s="759">
        <f>VLOOKUP(F304,[1]Additions!$N$5:$O$37,2,FALSE)</f>
        <v>4</v>
      </c>
      <c r="I304" s="650">
        <v>4.3582999999999998E-3</v>
      </c>
      <c r="J304" s="652">
        <f t="shared" si="27"/>
        <v>-15.58</v>
      </c>
      <c r="K304" s="652">
        <f t="shared" si="28"/>
        <v>-46.75</v>
      </c>
    </row>
    <row r="305" spans="1:19">
      <c r="A305" s="650" t="s">
        <v>418</v>
      </c>
      <c r="B305" s="651" t="s">
        <v>891</v>
      </c>
      <c r="C305"/>
      <c r="D305"/>
      <c r="E305" s="650" t="s">
        <v>892</v>
      </c>
      <c r="F305" s="651">
        <v>201503</v>
      </c>
      <c r="G305" s="652">
        <v>-29246.02</v>
      </c>
      <c r="H305" s="759">
        <f>VLOOKUP(F305,[1]Additions!$N$5:$O$37,2,FALSE)</f>
        <v>7</v>
      </c>
      <c r="I305" s="650">
        <v>4.3582999999999998E-3</v>
      </c>
      <c r="J305" s="652">
        <f t="shared" si="27"/>
        <v>-892.24</v>
      </c>
      <c r="K305" s="652">
        <f t="shared" si="28"/>
        <v>-1529.56</v>
      </c>
    </row>
    <row r="306" spans="1:19">
      <c r="A306" s="650" t="s">
        <v>418</v>
      </c>
      <c r="B306" s="651" t="s">
        <v>796</v>
      </c>
      <c r="C306"/>
      <c r="D306"/>
      <c r="E306" s="650" t="s">
        <v>797</v>
      </c>
      <c r="F306" s="651">
        <v>201506</v>
      </c>
      <c r="G306" s="652">
        <v>-305.8</v>
      </c>
      <c r="H306" s="759">
        <f>VLOOKUP(F306,[1]Additions!$N$5:$O$37,2,FALSE)</f>
        <v>4</v>
      </c>
      <c r="I306" s="650">
        <v>4.3582999999999998E-3</v>
      </c>
      <c r="J306" s="652">
        <f t="shared" si="27"/>
        <v>-5.33</v>
      </c>
      <c r="K306" s="652">
        <f t="shared" si="28"/>
        <v>-15.99</v>
      </c>
    </row>
    <row r="307" spans="1:19">
      <c r="A307" s="650" t="s">
        <v>418</v>
      </c>
      <c r="B307" s="651" t="s">
        <v>1296</v>
      </c>
      <c r="C307"/>
      <c r="D307"/>
      <c r="E307" s="650" t="s">
        <v>1297</v>
      </c>
      <c r="F307" s="651">
        <v>201507</v>
      </c>
      <c r="G307" s="652">
        <v>-1.66</v>
      </c>
      <c r="H307" s="759">
        <f>VLOOKUP(F307,[1]Additions!$N$5:$O$37,2,FALSE)</f>
        <v>3</v>
      </c>
      <c r="I307" s="650">
        <v>4.3582999999999998E-3</v>
      </c>
      <c r="J307" s="652">
        <f t="shared" si="27"/>
        <v>-0.02</v>
      </c>
      <c r="K307" s="652">
        <f t="shared" si="28"/>
        <v>-0.09</v>
      </c>
    </row>
    <row r="308" spans="1:19">
      <c r="A308" s="650" t="s">
        <v>418</v>
      </c>
      <c r="B308" s="651" t="s">
        <v>410</v>
      </c>
      <c r="C308"/>
      <c r="D308"/>
      <c r="E308" s="650" t="s">
        <v>411</v>
      </c>
      <c r="F308" s="651">
        <v>201507</v>
      </c>
      <c r="G308" s="652">
        <v>-7675.3</v>
      </c>
      <c r="H308" s="759">
        <f>VLOOKUP(F308,[1]Additions!$N$5:$O$37,2,FALSE)</f>
        <v>3</v>
      </c>
      <c r="I308" s="650">
        <v>4.3582999999999998E-3</v>
      </c>
      <c r="J308" s="652">
        <f t="shared" si="27"/>
        <v>-100.35</v>
      </c>
      <c r="K308" s="652">
        <f t="shared" si="28"/>
        <v>-401.42</v>
      </c>
    </row>
    <row r="309" spans="1:19">
      <c r="A309" s="650" t="s">
        <v>418</v>
      </c>
      <c r="B309" s="651" t="s">
        <v>356</v>
      </c>
      <c r="C309"/>
      <c r="D309"/>
      <c r="E309" s="650" t="s">
        <v>357</v>
      </c>
      <c r="F309" s="651">
        <v>201507</v>
      </c>
      <c r="G309" s="652">
        <v>-1297.82</v>
      </c>
      <c r="H309" s="759">
        <f>VLOOKUP(F309,[1]Additions!$N$5:$O$37,2,FALSE)</f>
        <v>3</v>
      </c>
      <c r="I309" s="650">
        <v>4.3582999999999998E-3</v>
      </c>
      <c r="J309" s="652">
        <f t="shared" si="27"/>
        <v>-16.97</v>
      </c>
      <c r="K309" s="652">
        <f t="shared" si="28"/>
        <v>-67.88</v>
      </c>
    </row>
    <row r="310" spans="1:19">
      <c r="A310" s="650" t="s">
        <v>418</v>
      </c>
      <c r="B310" s="651" t="s">
        <v>358</v>
      </c>
      <c r="C310"/>
      <c r="D310"/>
      <c r="E310" s="650" t="s">
        <v>359</v>
      </c>
      <c r="F310" s="651">
        <v>201507</v>
      </c>
      <c r="G310" s="652">
        <v>-604.71</v>
      </c>
      <c r="H310" s="759">
        <f>VLOOKUP(F310,[1]Additions!$N$5:$O$37,2,FALSE)</f>
        <v>3</v>
      </c>
      <c r="I310" s="650">
        <v>4.3582999999999998E-3</v>
      </c>
      <c r="J310" s="652">
        <f t="shared" si="27"/>
        <v>-7.91</v>
      </c>
      <c r="K310" s="652">
        <f t="shared" si="28"/>
        <v>-31.63</v>
      </c>
    </row>
    <row r="311" spans="1:19">
      <c r="A311" s="650" t="s">
        <v>418</v>
      </c>
      <c r="B311" s="651" t="s">
        <v>360</v>
      </c>
      <c r="C311"/>
      <c r="D311"/>
      <c r="E311" s="650" t="s">
        <v>361</v>
      </c>
      <c r="F311" s="651">
        <v>201507</v>
      </c>
      <c r="G311" s="652">
        <v>-1222.1600000000001</v>
      </c>
      <c r="H311" s="759">
        <f>VLOOKUP(F311,[1]Additions!$N$5:$O$37,2,FALSE)</f>
        <v>3</v>
      </c>
      <c r="I311" s="650">
        <v>4.3582999999999998E-3</v>
      </c>
      <c r="J311" s="652">
        <f t="shared" si="27"/>
        <v>-15.98</v>
      </c>
      <c r="K311" s="652">
        <f t="shared" si="28"/>
        <v>-63.92</v>
      </c>
    </row>
    <row r="312" spans="1:19">
      <c r="A312" s="650" t="s">
        <v>418</v>
      </c>
      <c r="B312" s="651" t="s">
        <v>362</v>
      </c>
      <c r="C312"/>
      <c r="D312"/>
      <c r="E312" s="650" t="s">
        <v>363</v>
      </c>
      <c r="F312" s="651">
        <v>201507</v>
      </c>
      <c r="G312" s="652">
        <v>-670.77</v>
      </c>
      <c r="H312" s="759">
        <f>VLOOKUP(F312,[1]Additions!$N$5:$O$37,2,FALSE)</f>
        <v>3</v>
      </c>
      <c r="I312" s="650">
        <v>4.3582999999999998E-3</v>
      </c>
      <c r="J312" s="652">
        <f t="shared" si="27"/>
        <v>-8.77</v>
      </c>
      <c r="K312" s="652">
        <f t="shared" si="28"/>
        <v>-35.08</v>
      </c>
      <c r="S312" s="101">
        <f t="shared" si="24"/>
        <v>2015</v>
      </c>
    </row>
    <row r="313" spans="1:19">
      <c r="A313" s="650" t="s">
        <v>418</v>
      </c>
      <c r="B313" s="651" t="s">
        <v>412</v>
      </c>
      <c r="C313"/>
      <c r="D313"/>
      <c r="E313" s="650" t="s">
        <v>413</v>
      </c>
      <c r="F313" s="651">
        <v>201507</v>
      </c>
      <c r="G313" s="652">
        <v>-945.65</v>
      </c>
      <c r="H313" s="759">
        <f>VLOOKUP(F313,[1]Additions!$N$5:$O$37,2,FALSE)</f>
        <v>3</v>
      </c>
      <c r="I313" s="650">
        <v>4.3582999999999998E-3</v>
      </c>
      <c r="J313" s="652">
        <f t="shared" si="27"/>
        <v>-12.36</v>
      </c>
      <c r="K313" s="652">
        <f t="shared" si="28"/>
        <v>-49.46</v>
      </c>
      <c r="S313" s="101">
        <f t="shared" si="24"/>
        <v>2015</v>
      </c>
    </row>
    <row r="314" spans="1:19">
      <c r="A314" s="650" t="s">
        <v>418</v>
      </c>
      <c r="B314" s="651" t="s">
        <v>364</v>
      </c>
      <c r="C314"/>
      <c r="D314"/>
      <c r="E314" s="650" t="s">
        <v>365</v>
      </c>
      <c r="F314" s="651">
        <v>201507</v>
      </c>
      <c r="G314" s="652">
        <v>-862.76</v>
      </c>
      <c r="H314" s="759">
        <f>VLOOKUP(F314,[1]Additions!$N$5:$O$37,2,FALSE)</f>
        <v>3</v>
      </c>
      <c r="I314" s="650">
        <v>4.3582999999999998E-3</v>
      </c>
      <c r="J314" s="652">
        <f t="shared" si="27"/>
        <v>-11.28</v>
      </c>
      <c r="K314" s="652">
        <f t="shared" si="28"/>
        <v>-45.12</v>
      </c>
      <c r="S314" s="101">
        <f t="shared" si="24"/>
        <v>2015</v>
      </c>
    </row>
    <row r="315" spans="1:19">
      <c r="A315" s="650" t="s">
        <v>418</v>
      </c>
      <c r="B315" s="651" t="s">
        <v>388</v>
      </c>
      <c r="C315"/>
      <c r="D315"/>
      <c r="E315" s="650" t="s">
        <v>389</v>
      </c>
      <c r="F315" s="651">
        <v>201507</v>
      </c>
      <c r="G315" s="652">
        <v>-403.03</v>
      </c>
      <c r="H315" s="759">
        <f>VLOOKUP(F315,[1]Additions!$N$5:$O$37,2,FALSE)</f>
        <v>3</v>
      </c>
      <c r="I315" s="650">
        <v>4.3582999999999998E-3</v>
      </c>
      <c r="J315" s="652">
        <f t="shared" si="27"/>
        <v>-5.27</v>
      </c>
      <c r="K315" s="652">
        <f t="shared" si="28"/>
        <v>-21.08</v>
      </c>
      <c r="S315" s="101">
        <f t="shared" si="24"/>
        <v>2015</v>
      </c>
    </row>
    <row r="316" spans="1:19">
      <c r="A316" s="650" t="s">
        <v>418</v>
      </c>
      <c r="B316" s="651" t="s">
        <v>416</v>
      </c>
      <c r="C316"/>
      <c r="D316"/>
      <c r="E316" s="650" t="s">
        <v>417</v>
      </c>
      <c r="F316" s="651">
        <v>201507</v>
      </c>
      <c r="G316" s="652">
        <v>-10580.63</v>
      </c>
      <c r="H316" s="759">
        <f>VLOOKUP(F316,[1]Additions!$N$5:$O$37,2,FALSE)</f>
        <v>3</v>
      </c>
      <c r="I316" s="650">
        <v>4.3582999999999998E-3</v>
      </c>
      <c r="J316" s="652">
        <f t="shared" si="27"/>
        <v>-138.34</v>
      </c>
      <c r="K316" s="652">
        <f t="shared" si="28"/>
        <v>-553.36</v>
      </c>
      <c r="S316" s="101">
        <f t="shared" si="24"/>
        <v>2015</v>
      </c>
    </row>
    <row r="317" spans="1:19">
      <c r="A317" s="650" t="s">
        <v>418</v>
      </c>
      <c r="B317" s="651" t="s">
        <v>398</v>
      </c>
      <c r="C317"/>
      <c r="D317"/>
      <c r="E317" s="650" t="s">
        <v>399</v>
      </c>
      <c r="F317" s="651">
        <v>201507</v>
      </c>
      <c r="G317" s="652">
        <v>-394.34</v>
      </c>
      <c r="H317" s="759">
        <f>VLOOKUP(F317,[1]Additions!$N$5:$O$37,2,FALSE)</f>
        <v>3</v>
      </c>
      <c r="I317" s="650">
        <v>4.3582999999999998E-3</v>
      </c>
      <c r="J317" s="652">
        <f t="shared" si="27"/>
        <v>-5.16</v>
      </c>
      <c r="K317" s="652">
        <f t="shared" si="28"/>
        <v>-20.62</v>
      </c>
      <c r="S317" s="101">
        <f t="shared" si="24"/>
        <v>2015</v>
      </c>
    </row>
    <row r="318" spans="1:19">
      <c r="A318" s="650" t="s">
        <v>418</v>
      </c>
      <c r="B318" s="651" t="s">
        <v>400</v>
      </c>
      <c r="C318"/>
      <c r="D318"/>
      <c r="E318" s="650" t="s">
        <v>401</v>
      </c>
      <c r="F318" s="651">
        <v>201507</v>
      </c>
      <c r="G318" s="652">
        <v>-7788.17</v>
      </c>
      <c r="H318" s="759">
        <f>VLOOKUP(F318,[1]Additions!$N$5:$O$37,2,FALSE)</f>
        <v>3</v>
      </c>
      <c r="I318" s="650">
        <v>4.3582999999999998E-3</v>
      </c>
      <c r="J318" s="652">
        <f t="shared" si="27"/>
        <v>-101.83</v>
      </c>
      <c r="K318" s="652">
        <f t="shared" si="28"/>
        <v>-407.32</v>
      </c>
      <c r="S318" s="101">
        <f t="shared" si="24"/>
        <v>2015</v>
      </c>
    </row>
    <row r="319" spans="1:19">
      <c r="A319" s="650" t="s">
        <v>418</v>
      </c>
      <c r="B319" s="651" t="s">
        <v>402</v>
      </c>
      <c r="C319"/>
      <c r="D319"/>
      <c r="E319" s="650" t="s">
        <v>403</v>
      </c>
      <c r="F319" s="651">
        <v>201507</v>
      </c>
      <c r="G319" s="652">
        <v>-3402.79</v>
      </c>
      <c r="H319" s="759">
        <f>VLOOKUP(F319,[1]Additions!$N$5:$O$37,2,FALSE)</f>
        <v>3</v>
      </c>
      <c r="I319" s="650">
        <v>4.3582999999999998E-3</v>
      </c>
      <c r="J319" s="652">
        <f t="shared" si="27"/>
        <v>-44.49</v>
      </c>
      <c r="K319" s="652">
        <f t="shared" si="28"/>
        <v>-177.96</v>
      </c>
      <c r="S319" s="101">
        <f t="shared" si="24"/>
        <v>2015</v>
      </c>
    </row>
    <row r="320" spans="1:19">
      <c r="A320" s="650" t="s">
        <v>418</v>
      </c>
      <c r="B320" s="651" t="s">
        <v>825</v>
      </c>
      <c r="C320"/>
      <c r="D320"/>
      <c r="E320" s="650" t="s">
        <v>826</v>
      </c>
      <c r="F320" s="651">
        <v>201507</v>
      </c>
      <c r="G320" s="652">
        <v>-421.23</v>
      </c>
      <c r="H320" s="759">
        <f>VLOOKUP(F320,[1]Additions!$N$5:$O$37,2,FALSE)</f>
        <v>3</v>
      </c>
      <c r="I320" s="650">
        <v>4.3582999999999998E-3</v>
      </c>
      <c r="J320" s="652">
        <f t="shared" si="27"/>
        <v>-5.51</v>
      </c>
      <c r="K320" s="652">
        <f t="shared" si="28"/>
        <v>-22.03</v>
      </c>
      <c r="S320" s="101">
        <f t="shared" si="24"/>
        <v>2015</v>
      </c>
    </row>
    <row r="321" spans="1:19">
      <c r="A321" s="650" t="s">
        <v>418</v>
      </c>
      <c r="B321" s="651" t="s">
        <v>782</v>
      </c>
      <c r="C321"/>
      <c r="D321"/>
      <c r="E321" s="650" t="s">
        <v>783</v>
      </c>
      <c r="F321" s="651">
        <v>201507</v>
      </c>
      <c r="G321" s="652">
        <v>-501.65</v>
      </c>
      <c r="H321" s="759">
        <f>VLOOKUP(F321,[1]Additions!$N$5:$O$37,2,FALSE)</f>
        <v>3</v>
      </c>
      <c r="I321" s="650">
        <v>4.3582999999999998E-3</v>
      </c>
      <c r="J321" s="652">
        <f t="shared" si="27"/>
        <v>-6.56</v>
      </c>
      <c r="K321" s="652">
        <f t="shared" si="28"/>
        <v>-26.24</v>
      </c>
      <c r="S321" s="101">
        <f t="shared" si="24"/>
        <v>2015</v>
      </c>
    </row>
    <row r="322" spans="1:19">
      <c r="A322" s="650" t="s">
        <v>418</v>
      </c>
      <c r="B322" s="651" t="s">
        <v>831</v>
      </c>
      <c r="C322"/>
      <c r="D322"/>
      <c r="E322" s="650" t="s">
        <v>832</v>
      </c>
      <c r="F322" s="651">
        <v>201507</v>
      </c>
      <c r="G322" s="652">
        <v>-7064.99</v>
      </c>
      <c r="H322" s="759">
        <f>VLOOKUP(F322,[1]Additions!$N$5:$O$37,2,FALSE)</f>
        <v>3</v>
      </c>
      <c r="I322" s="650">
        <v>4.3582999999999998E-3</v>
      </c>
      <c r="J322" s="652">
        <f t="shared" si="27"/>
        <v>-92.37</v>
      </c>
      <c r="K322" s="652">
        <f t="shared" si="28"/>
        <v>-369.5</v>
      </c>
      <c r="S322" s="101">
        <f t="shared" si="24"/>
        <v>2015</v>
      </c>
    </row>
    <row r="323" spans="1:19">
      <c r="A323" s="650" t="s">
        <v>418</v>
      </c>
      <c r="B323" s="651" t="s">
        <v>875</v>
      </c>
      <c r="C323"/>
      <c r="D323"/>
      <c r="E323" s="650" t="s">
        <v>876</v>
      </c>
      <c r="F323" s="651">
        <v>201507</v>
      </c>
      <c r="G323" s="652">
        <v>-3701.7</v>
      </c>
      <c r="H323" s="759">
        <f>VLOOKUP(F323,[1]Additions!$N$5:$O$37,2,FALSE)</f>
        <v>3</v>
      </c>
      <c r="I323" s="650">
        <v>4.3582999999999998E-3</v>
      </c>
      <c r="J323" s="652">
        <f t="shared" si="27"/>
        <v>-48.4</v>
      </c>
      <c r="K323" s="652">
        <f t="shared" si="28"/>
        <v>-193.6</v>
      </c>
      <c r="S323" s="101">
        <f t="shared" si="24"/>
        <v>2015</v>
      </c>
    </row>
    <row r="324" spans="1:19">
      <c r="A324" s="650" t="s">
        <v>418</v>
      </c>
      <c r="B324" s="651" t="s">
        <v>877</v>
      </c>
      <c r="C324"/>
      <c r="D324"/>
      <c r="E324" s="650" t="s">
        <v>878</v>
      </c>
      <c r="F324" s="651">
        <v>201507</v>
      </c>
      <c r="G324" s="652">
        <v>-2345.29</v>
      </c>
      <c r="H324" s="759">
        <f>VLOOKUP(F324,[1]Additions!$N$5:$O$37,2,FALSE)</f>
        <v>3</v>
      </c>
      <c r="I324" s="650">
        <v>4.3582999999999998E-3</v>
      </c>
      <c r="J324" s="652">
        <f t="shared" si="27"/>
        <v>-30.66</v>
      </c>
      <c r="K324" s="652">
        <f t="shared" si="28"/>
        <v>-122.66</v>
      </c>
      <c r="S324" s="101">
        <f t="shared" si="24"/>
        <v>2015</v>
      </c>
    </row>
    <row r="325" spans="1:19">
      <c r="A325" s="650" t="s">
        <v>418</v>
      </c>
      <c r="B325" s="651" t="s">
        <v>879</v>
      </c>
      <c r="C325"/>
      <c r="D325"/>
      <c r="E325" s="650" t="s">
        <v>880</v>
      </c>
      <c r="F325" s="651">
        <v>201507</v>
      </c>
      <c r="G325" s="652">
        <v>-561.46</v>
      </c>
      <c r="H325" s="759">
        <f>VLOOKUP(F325,[1]Additions!$N$5:$O$37,2,FALSE)</f>
        <v>3</v>
      </c>
      <c r="I325" s="650">
        <v>4.3582999999999998E-3</v>
      </c>
      <c r="J325" s="652">
        <f t="shared" si="27"/>
        <v>-7.34</v>
      </c>
      <c r="K325" s="652">
        <f t="shared" si="28"/>
        <v>-29.36</v>
      </c>
      <c r="S325" s="101">
        <f t="shared" si="24"/>
        <v>2015</v>
      </c>
    </row>
    <row r="326" spans="1:19">
      <c r="A326" s="650" t="s">
        <v>418</v>
      </c>
      <c r="B326" s="651" t="s">
        <v>792</v>
      </c>
      <c r="C326"/>
      <c r="D326"/>
      <c r="E326" s="650" t="s">
        <v>793</v>
      </c>
      <c r="F326" s="651">
        <v>201507</v>
      </c>
      <c r="G326" s="652">
        <v>-4473.12</v>
      </c>
      <c r="H326" s="759">
        <f>VLOOKUP(F326,[1]Additions!$N$5:$O$37,2,FALSE)</f>
        <v>3</v>
      </c>
      <c r="I326" s="650">
        <v>4.3582999999999998E-3</v>
      </c>
      <c r="J326" s="652">
        <f t="shared" si="27"/>
        <v>-58.49</v>
      </c>
      <c r="K326" s="652">
        <f t="shared" si="28"/>
        <v>-233.94</v>
      </c>
      <c r="S326" s="101">
        <f t="shared" si="24"/>
        <v>2015</v>
      </c>
    </row>
    <row r="327" spans="1:19">
      <c r="A327" s="650" t="s">
        <v>418</v>
      </c>
      <c r="B327" s="651" t="s">
        <v>410</v>
      </c>
      <c r="C327"/>
      <c r="D327"/>
      <c r="E327" s="650" t="s">
        <v>411</v>
      </c>
      <c r="F327" s="651">
        <v>201508</v>
      </c>
      <c r="G327" s="652">
        <v>-7146.6</v>
      </c>
      <c r="H327" s="759">
        <f>VLOOKUP(F327,[1]Additions!$N$5:$O$37,2,FALSE)</f>
        <v>2</v>
      </c>
      <c r="I327" s="650">
        <v>4.3582999999999998E-3</v>
      </c>
      <c r="J327" s="652">
        <f t="shared" si="27"/>
        <v>-62.29</v>
      </c>
      <c r="K327" s="652">
        <f t="shared" si="28"/>
        <v>-373.76</v>
      </c>
      <c r="S327" s="101">
        <f t="shared" si="24"/>
        <v>2015</v>
      </c>
    </row>
    <row r="328" spans="1:19">
      <c r="A328" s="650" t="s">
        <v>418</v>
      </c>
      <c r="B328" s="651" t="s">
        <v>356</v>
      </c>
      <c r="C328"/>
      <c r="D328"/>
      <c r="E328" s="650" t="s">
        <v>357</v>
      </c>
      <c r="F328" s="651">
        <v>201508</v>
      </c>
      <c r="G328" s="652">
        <v>-357.59</v>
      </c>
      <c r="H328" s="759">
        <f>VLOOKUP(F328,[1]Additions!$N$5:$O$37,2,FALSE)</f>
        <v>2</v>
      </c>
      <c r="I328" s="650">
        <v>4.3582999999999998E-3</v>
      </c>
      <c r="J328" s="652">
        <f t="shared" si="27"/>
        <v>-3.12</v>
      </c>
      <c r="K328" s="652">
        <f t="shared" si="28"/>
        <v>-18.7</v>
      </c>
      <c r="S328" s="101">
        <f t="shared" si="24"/>
        <v>2015</v>
      </c>
    </row>
    <row r="329" spans="1:19">
      <c r="A329" s="650" t="s">
        <v>418</v>
      </c>
      <c r="B329" s="651" t="s">
        <v>358</v>
      </c>
      <c r="C329"/>
      <c r="D329"/>
      <c r="E329" s="650" t="s">
        <v>359</v>
      </c>
      <c r="F329" s="651">
        <v>201508</v>
      </c>
      <c r="G329" s="652">
        <v>-555.42999999999995</v>
      </c>
      <c r="H329" s="759">
        <f>VLOOKUP(F329,[1]Additions!$N$5:$O$37,2,FALSE)</f>
        <v>2</v>
      </c>
      <c r="I329" s="650">
        <v>4.3582999999999998E-3</v>
      </c>
      <c r="J329" s="652">
        <f t="shared" si="27"/>
        <v>-4.84</v>
      </c>
      <c r="K329" s="652">
        <f t="shared" si="28"/>
        <v>-29.05</v>
      </c>
      <c r="S329" s="101">
        <f t="shared" si="24"/>
        <v>2015</v>
      </c>
    </row>
    <row r="330" spans="1:19">
      <c r="A330" s="650" t="s">
        <v>418</v>
      </c>
      <c r="B330" s="651" t="s">
        <v>364</v>
      </c>
      <c r="C330"/>
      <c r="D330"/>
      <c r="E330" s="650" t="s">
        <v>365</v>
      </c>
      <c r="F330" s="651">
        <v>201508</v>
      </c>
      <c r="G330" s="652">
        <v>-272.5</v>
      </c>
      <c r="H330" s="759">
        <f>VLOOKUP(F330,[1]Additions!$N$5:$O$37,2,FALSE)</f>
        <v>2</v>
      </c>
      <c r="I330" s="650">
        <v>4.3582999999999998E-3</v>
      </c>
      <c r="J330" s="652">
        <f t="shared" ref="J330:J360" si="29">ROUND(G330*H330*I330,2)</f>
        <v>-2.38</v>
      </c>
      <c r="K330" s="652">
        <f t="shared" ref="K330:K360" si="30">ROUND(G330*I330*12,2)</f>
        <v>-14.25</v>
      </c>
      <c r="S330" s="101">
        <f t="shared" si="24"/>
        <v>2015</v>
      </c>
    </row>
    <row r="331" spans="1:19">
      <c r="A331" s="650" t="s">
        <v>418</v>
      </c>
      <c r="B331" s="651" t="s">
        <v>366</v>
      </c>
      <c r="C331"/>
      <c r="D331"/>
      <c r="E331" s="650" t="s">
        <v>367</v>
      </c>
      <c r="F331" s="651">
        <v>201508</v>
      </c>
      <c r="G331" s="652">
        <v>-789.12</v>
      </c>
      <c r="H331" s="759">
        <f>VLOOKUP(F331,[1]Additions!$N$5:$O$37,2,FALSE)</f>
        <v>2</v>
      </c>
      <c r="I331" s="650">
        <v>4.3582999999999998E-3</v>
      </c>
      <c r="J331" s="652">
        <f t="shared" si="29"/>
        <v>-6.88</v>
      </c>
      <c r="K331" s="652">
        <f t="shared" si="30"/>
        <v>-41.27</v>
      </c>
      <c r="S331" s="101">
        <f t="shared" si="24"/>
        <v>2015</v>
      </c>
    </row>
    <row r="332" spans="1:19">
      <c r="A332" s="650" t="s">
        <v>418</v>
      </c>
      <c r="B332" s="651" t="s">
        <v>416</v>
      </c>
      <c r="C332"/>
      <c r="D332"/>
      <c r="E332" s="650" t="s">
        <v>417</v>
      </c>
      <c r="F332" s="651">
        <v>201508</v>
      </c>
      <c r="G332" s="652">
        <v>-10580.65</v>
      </c>
      <c r="H332" s="759">
        <f>VLOOKUP(F332,[1]Additions!$N$5:$O$37,2,FALSE)</f>
        <v>2</v>
      </c>
      <c r="I332" s="650">
        <v>4.3582999999999998E-3</v>
      </c>
      <c r="J332" s="652">
        <f t="shared" si="29"/>
        <v>-92.23</v>
      </c>
      <c r="K332" s="652">
        <f t="shared" si="30"/>
        <v>-553.36</v>
      </c>
      <c r="S332" s="101">
        <f t="shared" si="24"/>
        <v>2015</v>
      </c>
    </row>
    <row r="333" spans="1:19">
      <c r="A333" s="650" t="s">
        <v>418</v>
      </c>
      <c r="B333" s="651" t="s">
        <v>400</v>
      </c>
      <c r="C333"/>
      <c r="D333"/>
      <c r="E333" s="650" t="s">
        <v>401</v>
      </c>
      <c r="F333" s="651">
        <v>201508</v>
      </c>
      <c r="G333" s="652">
        <v>-383.86</v>
      </c>
      <c r="H333" s="759">
        <f>VLOOKUP(F333,[1]Additions!$N$5:$O$37,2,FALSE)</f>
        <v>2</v>
      </c>
      <c r="I333" s="650">
        <v>4.3582999999999998E-3</v>
      </c>
      <c r="J333" s="652">
        <f t="shared" si="29"/>
        <v>-3.35</v>
      </c>
      <c r="K333" s="652">
        <f t="shared" si="30"/>
        <v>-20.079999999999998</v>
      </c>
      <c r="S333" s="101">
        <f t="shared" si="24"/>
        <v>2015</v>
      </c>
    </row>
    <row r="334" spans="1:19">
      <c r="A334" s="650" t="s">
        <v>418</v>
      </c>
      <c r="B334" s="651" t="s">
        <v>404</v>
      </c>
      <c r="C334"/>
      <c r="D334"/>
      <c r="E334" s="650" t="s">
        <v>405</v>
      </c>
      <c r="F334" s="651">
        <v>201508</v>
      </c>
      <c r="G334" s="652">
        <v>-354.39</v>
      </c>
      <c r="H334" s="759">
        <f>VLOOKUP(F334,[1]Additions!$N$5:$O$37,2,FALSE)</f>
        <v>2</v>
      </c>
      <c r="I334" s="650">
        <v>4.3582999999999998E-3</v>
      </c>
      <c r="J334" s="652">
        <f t="shared" si="29"/>
        <v>-3.09</v>
      </c>
      <c r="K334" s="652">
        <f t="shared" si="30"/>
        <v>-18.53</v>
      </c>
      <c r="S334" s="101">
        <f t="shared" si="24"/>
        <v>2015</v>
      </c>
    </row>
    <row r="335" spans="1:19">
      <c r="A335" s="650" t="s">
        <v>418</v>
      </c>
      <c r="B335" s="651" t="s">
        <v>810</v>
      </c>
      <c r="C335"/>
      <c r="D335"/>
      <c r="E335" s="650" t="s">
        <v>809</v>
      </c>
      <c r="F335" s="651">
        <v>201508</v>
      </c>
      <c r="G335" s="652">
        <v>-4333.3500000000004</v>
      </c>
      <c r="H335" s="759">
        <f>VLOOKUP(F335,[1]Additions!$N$5:$O$37,2,FALSE)</f>
        <v>2</v>
      </c>
      <c r="I335" s="650">
        <v>4.3582999999999998E-3</v>
      </c>
      <c r="J335" s="652">
        <f t="shared" si="29"/>
        <v>-37.770000000000003</v>
      </c>
      <c r="K335" s="652">
        <f t="shared" si="30"/>
        <v>-226.63</v>
      </c>
      <c r="S335" s="101">
        <f t="shared" si="24"/>
        <v>2015</v>
      </c>
    </row>
    <row r="336" spans="1:19">
      <c r="A336" s="650" t="s">
        <v>418</v>
      </c>
      <c r="B336" s="651" t="s">
        <v>942</v>
      </c>
      <c r="C336"/>
      <c r="D336"/>
      <c r="E336" s="650" t="s">
        <v>943</v>
      </c>
      <c r="F336" s="651">
        <v>201508</v>
      </c>
      <c r="G336" s="652">
        <v>-1195.95</v>
      </c>
      <c r="H336" s="759">
        <f>VLOOKUP(F336,[1]Additions!$N$5:$O$37,2,FALSE)</f>
        <v>2</v>
      </c>
      <c r="I336" s="650">
        <v>4.3582999999999998E-3</v>
      </c>
      <c r="J336" s="652">
        <f t="shared" si="29"/>
        <v>-10.42</v>
      </c>
      <c r="K336" s="652">
        <f t="shared" si="30"/>
        <v>-62.55</v>
      </c>
      <c r="S336" s="101">
        <f t="shared" si="24"/>
        <v>2015</v>
      </c>
    </row>
    <row r="337" spans="1:19">
      <c r="A337" s="650" t="s">
        <v>418</v>
      </c>
      <c r="B337" s="651" t="s">
        <v>944</v>
      </c>
      <c r="C337"/>
      <c r="D337"/>
      <c r="E337" s="650" t="s">
        <v>945</v>
      </c>
      <c r="F337" s="651">
        <v>201508</v>
      </c>
      <c r="G337" s="652">
        <v>-1257.1199999999999</v>
      </c>
      <c r="H337" s="759">
        <f>VLOOKUP(F337,[1]Additions!$N$5:$O$37,2,FALSE)</f>
        <v>2</v>
      </c>
      <c r="I337" s="650">
        <v>4.3582999999999998E-3</v>
      </c>
      <c r="J337" s="652">
        <f t="shared" si="29"/>
        <v>-10.96</v>
      </c>
      <c r="K337" s="652">
        <f t="shared" si="30"/>
        <v>-65.75</v>
      </c>
      <c r="S337" s="101">
        <f t="shared" si="24"/>
        <v>2015</v>
      </c>
    </row>
    <row r="338" spans="1:19">
      <c r="A338" s="650" t="s">
        <v>418</v>
      </c>
      <c r="B338" s="651" t="s">
        <v>964</v>
      </c>
      <c r="C338"/>
      <c r="D338"/>
      <c r="E338" s="650" t="s">
        <v>965</v>
      </c>
      <c r="F338" s="651">
        <v>201508</v>
      </c>
      <c r="G338" s="652">
        <v>-3530.32</v>
      </c>
      <c r="H338" s="759">
        <f>VLOOKUP(F338,[1]Additions!$N$5:$O$37,2,FALSE)</f>
        <v>2</v>
      </c>
      <c r="I338" s="650">
        <v>4.3582999999999998E-3</v>
      </c>
      <c r="J338" s="652">
        <f t="shared" si="29"/>
        <v>-30.77</v>
      </c>
      <c r="K338" s="652">
        <f t="shared" si="30"/>
        <v>-184.63</v>
      </c>
      <c r="S338" s="101">
        <f t="shared" si="24"/>
        <v>2015</v>
      </c>
    </row>
    <row r="339" spans="1:19">
      <c r="A339" s="650" t="s">
        <v>418</v>
      </c>
      <c r="B339" s="651" t="s">
        <v>829</v>
      </c>
      <c r="C339"/>
      <c r="D339"/>
      <c r="E339" s="650" t="s">
        <v>830</v>
      </c>
      <c r="F339" s="651">
        <v>201508</v>
      </c>
      <c r="G339" s="652">
        <v>-42.08</v>
      </c>
      <c r="H339" s="759">
        <f>VLOOKUP(F339,[1]Additions!$N$5:$O$37,2,FALSE)</f>
        <v>2</v>
      </c>
      <c r="I339" s="650">
        <v>4.3582999999999998E-3</v>
      </c>
      <c r="J339" s="652">
        <f t="shared" si="29"/>
        <v>-0.37</v>
      </c>
      <c r="K339" s="652">
        <f t="shared" si="30"/>
        <v>-2.2000000000000002</v>
      </c>
      <c r="S339" s="101">
        <f t="shared" si="24"/>
        <v>2015</v>
      </c>
    </row>
    <row r="340" spans="1:19">
      <c r="A340" s="650" t="s">
        <v>418</v>
      </c>
      <c r="B340" s="651" t="s">
        <v>970</v>
      </c>
      <c r="C340"/>
      <c r="D340"/>
      <c r="E340" s="650" t="s">
        <v>971</v>
      </c>
      <c r="F340" s="651">
        <v>201508</v>
      </c>
      <c r="G340" s="652">
        <v>-3464.74</v>
      </c>
      <c r="H340" s="759">
        <f>VLOOKUP(F340,[1]Additions!$N$5:$O$37,2,FALSE)</f>
        <v>2</v>
      </c>
      <c r="I340" s="650">
        <v>4.3582999999999998E-3</v>
      </c>
      <c r="J340" s="652">
        <f t="shared" si="29"/>
        <v>-30.2</v>
      </c>
      <c r="K340" s="652">
        <f t="shared" si="30"/>
        <v>-181.2</v>
      </c>
      <c r="S340" s="101">
        <f t="shared" si="24"/>
        <v>2015</v>
      </c>
    </row>
    <row r="341" spans="1:19">
      <c r="A341" s="650" t="s">
        <v>418</v>
      </c>
      <c r="B341" s="651" t="s">
        <v>972</v>
      </c>
      <c r="C341"/>
      <c r="D341"/>
      <c r="E341" s="650" t="s">
        <v>973</v>
      </c>
      <c r="F341" s="651">
        <v>201508</v>
      </c>
      <c r="G341" s="652">
        <v>-5764.25</v>
      </c>
      <c r="H341" s="759">
        <f>VLOOKUP(F341,[1]Additions!$N$5:$O$37,2,FALSE)</f>
        <v>2</v>
      </c>
      <c r="I341" s="650">
        <v>4.3582999999999998E-3</v>
      </c>
      <c r="J341" s="652">
        <f t="shared" si="29"/>
        <v>-50.24</v>
      </c>
      <c r="K341" s="652">
        <f t="shared" si="30"/>
        <v>-301.47000000000003</v>
      </c>
      <c r="S341" s="101">
        <f t="shared" si="24"/>
        <v>2015</v>
      </c>
    </row>
    <row r="342" spans="1:19">
      <c r="A342" s="650" t="s">
        <v>418</v>
      </c>
      <c r="B342" s="651" t="s">
        <v>833</v>
      </c>
      <c r="C342"/>
      <c r="D342"/>
      <c r="E342" s="650" t="s">
        <v>834</v>
      </c>
      <c r="F342" s="651">
        <v>201508</v>
      </c>
      <c r="G342" s="652">
        <v>-495.67</v>
      </c>
      <c r="H342" s="759">
        <f>VLOOKUP(F342,[1]Additions!$N$5:$O$37,2,FALSE)</f>
        <v>2</v>
      </c>
      <c r="I342" s="650">
        <v>4.3582999999999998E-3</v>
      </c>
      <c r="J342" s="652">
        <f t="shared" si="29"/>
        <v>-4.32</v>
      </c>
      <c r="K342" s="652">
        <f t="shared" si="30"/>
        <v>-25.92</v>
      </c>
      <c r="S342" s="101">
        <f t="shared" si="24"/>
        <v>2015</v>
      </c>
    </row>
    <row r="343" spans="1:19">
      <c r="A343" s="650" t="s">
        <v>418</v>
      </c>
      <c r="B343" s="651" t="s">
        <v>835</v>
      </c>
      <c r="C343"/>
      <c r="D343"/>
      <c r="E343" s="650" t="s">
        <v>836</v>
      </c>
      <c r="F343" s="651">
        <v>201508</v>
      </c>
      <c r="G343" s="652">
        <v>-4295.99</v>
      </c>
      <c r="H343" s="759">
        <f>VLOOKUP(F343,[1]Additions!$N$5:$O$37,2,FALSE)</f>
        <v>2</v>
      </c>
      <c r="I343" s="650">
        <v>4.3582999999999998E-3</v>
      </c>
      <c r="J343" s="652">
        <f t="shared" si="29"/>
        <v>-37.450000000000003</v>
      </c>
      <c r="K343" s="652">
        <f t="shared" si="30"/>
        <v>-224.68</v>
      </c>
      <c r="S343" s="101">
        <f t="shared" si="24"/>
        <v>2015</v>
      </c>
    </row>
    <row r="344" spans="1:19">
      <c r="A344" s="650" t="s">
        <v>418</v>
      </c>
      <c r="B344" s="651" t="s">
        <v>837</v>
      </c>
      <c r="C344"/>
      <c r="D344"/>
      <c r="E344" s="650" t="s">
        <v>838</v>
      </c>
      <c r="F344" s="651">
        <v>201508</v>
      </c>
      <c r="G344" s="652">
        <v>-2126.39</v>
      </c>
      <c r="H344" s="759">
        <f>VLOOKUP(F344,[1]Additions!$N$5:$O$37,2,FALSE)</f>
        <v>2</v>
      </c>
      <c r="I344" s="650">
        <v>4.3582999999999998E-3</v>
      </c>
      <c r="J344" s="652">
        <f t="shared" si="29"/>
        <v>-18.53</v>
      </c>
      <c r="K344" s="652">
        <f t="shared" si="30"/>
        <v>-111.21</v>
      </c>
      <c r="S344" s="101">
        <f t="shared" si="24"/>
        <v>2015</v>
      </c>
    </row>
    <row r="345" spans="1:19">
      <c r="A345" s="650" t="s">
        <v>418</v>
      </c>
      <c r="B345" s="651" t="s">
        <v>839</v>
      </c>
      <c r="C345"/>
      <c r="D345"/>
      <c r="E345" s="650" t="s">
        <v>840</v>
      </c>
      <c r="F345" s="651">
        <v>201508</v>
      </c>
      <c r="G345" s="652">
        <v>-2575.15</v>
      </c>
      <c r="H345" s="759">
        <f>VLOOKUP(F345,[1]Additions!$N$5:$O$37,2,FALSE)</f>
        <v>2</v>
      </c>
      <c r="I345" s="650">
        <v>4.3582999999999998E-3</v>
      </c>
      <c r="J345" s="652">
        <f t="shared" si="29"/>
        <v>-22.45</v>
      </c>
      <c r="K345" s="652">
        <f t="shared" si="30"/>
        <v>-134.68</v>
      </c>
      <c r="S345" s="101">
        <f t="shared" si="24"/>
        <v>2015</v>
      </c>
    </row>
    <row r="346" spans="1:19" s="717" customFormat="1">
      <c r="A346" s="650" t="s">
        <v>418</v>
      </c>
      <c r="B346" s="651" t="s">
        <v>841</v>
      </c>
      <c r="C346"/>
      <c r="D346"/>
      <c r="E346" s="650" t="s">
        <v>842</v>
      </c>
      <c r="F346" s="651">
        <v>201508</v>
      </c>
      <c r="G346" s="652">
        <v>-441.99</v>
      </c>
      <c r="H346" s="759">
        <f>VLOOKUP(F346,[1]Additions!$N$5:$O$37,2,FALSE)</f>
        <v>2</v>
      </c>
      <c r="I346" s="650">
        <v>4.3582999999999998E-3</v>
      </c>
      <c r="J346" s="652">
        <f t="shared" si="29"/>
        <v>-3.85</v>
      </c>
      <c r="K346" s="652">
        <f t="shared" si="30"/>
        <v>-23.12</v>
      </c>
    </row>
    <row r="347" spans="1:19" s="717" customFormat="1">
      <c r="A347" s="650" t="s">
        <v>418</v>
      </c>
      <c r="B347" s="651" t="s">
        <v>843</v>
      </c>
      <c r="C347"/>
      <c r="D347"/>
      <c r="E347" s="650" t="s">
        <v>844</v>
      </c>
      <c r="F347" s="651">
        <v>201508</v>
      </c>
      <c r="G347" s="652">
        <v>-6565.05</v>
      </c>
      <c r="H347" s="759">
        <f>VLOOKUP(F347,[1]Additions!$N$5:$O$37,2,FALSE)</f>
        <v>2</v>
      </c>
      <c r="I347" s="650">
        <v>4.3582999999999998E-3</v>
      </c>
      <c r="J347" s="652">
        <f t="shared" si="29"/>
        <v>-57.22</v>
      </c>
      <c r="K347" s="652">
        <f t="shared" si="30"/>
        <v>-343.35</v>
      </c>
    </row>
    <row r="348" spans="1:19" s="717" customFormat="1">
      <c r="A348" s="650" t="s">
        <v>418</v>
      </c>
      <c r="B348" s="651" t="s">
        <v>979</v>
      </c>
      <c r="C348"/>
      <c r="D348"/>
      <c r="E348" s="650" t="s">
        <v>980</v>
      </c>
      <c r="F348" s="651">
        <v>201508</v>
      </c>
      <c r="G348" s="652">
        <v>-4109.6099999999997</v>
      </c>
      <c r="H348" s="759">
        <f>VLOOKUP(F348,[1]Additions!$N$5:$O$37,2,FALSE)</f>
        <v>2</v>
      </c>
      <c r="I348" s="650">
        <v>4.3582999999999998E-3</v>
      </c>
      <c r="J348" s="652">
        <f t="shared" si="29"/>
        <v>-35.82</v>
      </c>
      <c r="K348" s="652">
        <f t="shared" si="30"/>
        <v>-214.93</v>
      </c>
    </row>
    <row r="349" spans="1:19" s="717" customFormat="1">
      <c r="A349" s="650" t="s">
        <v>418</v>
      </c>
      <c r="B349" s="651" t="s">
        <v>981</v>
      </c>
      <c r="C349"/>
      <c r="D349"/>
      <c r="E349" s="650" t="s">
        <v>982</v>
      </c>
      <c r="F349" s="651">
        <v>201508</v>
      </c>
      <c r="G349" s="652">
        <v>-73.91</v>
      </c>
      <c r="H349" s="759">
        <f>VLOOKUP(F349,[1]Additions!$N$5:$O$37,2,FALSE)</f>
        <v>2</v>
      </c>
      <c r="I349" s="650">
        <v>4.3582999999999998E-3</v>
      </c>
      <c r="J349" s="652">
        <f t="shared" si="29"/>
        <v>-0.64</v>
      </c>
      <c r="K349" s="652">
        <f t="shared" si="30"/>
        <v>-3.87</v>
      </c>
    </row>
    <row r="350" spans="1:19" s="717" customFormat="1">
      <c r="A350" s="650" t="s">
        <v>418</v>
      </c>
      <c r="B350" s="651" t="s">
        <v>855</v>
      </c>
      <c r="C350"/>
      <c r="D350"/>
      <c r="E350" s="650" t="s">
        <v>856</v>
      </c>
      <c r="F350" s="651">
        <v>201508</v>
      </c>
      <c r="G350" s="652">
        <v>-1244.48</v>
      </c>
      <c r="H350" s="759">
        <f>VLOOKUP(F350,[1]Additions!$N$5:$O$37,2,FALSE)</f>
        <v>2</v>
      </c>
      <c r="I350" s="650">
        <v>4.3582999999999998E-3</v>
      </c>
      <c r="J350" s="652">
        <f t="shared" si="29"/>
        <v>-10.85</v>
      </c>
      <c r="K350" s="652">
        <f t="shared" si="30"/>
        <v>-65.09</v>
      </c>
    </row>
    <row r="351" spans="1:19" s="717" customFormat="1">
      <c r="A351" s="650" t="s">
        <v>418</v>
      </c>
      <c r="B351" s="651" t="s">
        <v>857</v>
      </c>
      <c r="C351"/>
      <c r="D351"/>
      <c r="E351" s="650" t="s">
        <v>858</v>
      </c>
      <c r="F351" s="651">
        <v>201508</v>
      </c>
      <c r="G351" s="652">
        <v>-554.66999999999996</v>
      </c>
      <c r="H351" s="759">
        <f>VLOOKUP(F351,[1]Additions!$N$5:$O$37,2,FALSE)</f>
        <v>2</v>
      </c>
      <c r="I351" s="650">
        <v>4.3582999999999998E-3</v>
      </c>
      <c r="J351" s="652">
        <f t="shared" si="29"/>
        <v>-4.83</v>
      </c>
      <c r="K351" s="652">
        <f t="shared" si="30"/>
        <v>-29.01</v>
      </c>
    </row>
    <row r="352" spans="1:19" s="717" customFormat="1">
      <c r="A352" s="650" t="s">
        <v>418</v>
      </c>
      <c r="B352" s="651" t="s">
        <v>867</v>
      </c>
      <c r="C352"/>
      <c r="D352"/>
      <c r="E352" s="650" t="s">
        <v>868</v>
      </c>
      <c r="F352" s="651">
        <v>201508</v>
      </c>
      <c r="G352" s="652">
        <v>-9480.41</v>
      </c>
      <c r="H352" s="759">
        <f>VLOOKUP(F352,[1]Additions!$N$5:$O$37,2,FALSE)</f>
        <v>2</v>
      </c>
      <c r="I352" s="650">
        <v>4.3582999999999998E-3</v>
      </c>
      <c r="J352" s="652">
        <f t="shared" si="29"/>
        <v>-82.64</v>
      </c>
      <c r="K352" s="652">
        <f t="shared" si="30"/>
        <v>-495.82</v>
      </c>
    </row>
    <row r="353" spans="1:11" s="717" customFormat="1">
      <c r="A353" s="650" t="s">
        <v>418</v>
      </c>
      <c r="B353" s="651" t="s">
        <v>871</v>
      </c>
      <c r="C353"/>
      <c r="D353"/>
      <c r="E353" s="650" t="s">
        <v>872</v>
      </c>
      <c r="F353" s="651">
        <v>201508</v>
      </c>
      <c r="G353" s="652">
        <v>-16.77</v>
      </c>
      <c r="H353" s="759">
        <f>VLOOKUP(F353,[1]Additions!$N$5:$O$37,2,FALSE)</f>
        <v>2</v>
      </c>
      <c r="I353" s="650">
        <v>4.3582999999999998E-3</v>
      </c>
      <c r="J353" s="652">
        <f t="shared" si="29"/>
        <v>-0.15</v>
      </c>
      <c r="K353" s="652">
        <f t="shared" si="30"/>
        <v>-0.88</v>
      </c>
    </row>
    <row r="354" spans="1:11" s="717" customFormat="1">
      <c r="A354" s="650" t="s">
        <v>418</v>
      </c>
      <c r="B354" s="651" t="s">
        <v>991</v>
      </c>
      <c r="C354"/>
      <c r="D354"/>
      <c r="E354" s="650" t="s">
        <v>992</v>
      </c>
      <c r="F354" s="651">
        <v>201508</v>
      </c>
      <c r="G354" s="652">
        <v>-938.64</v>
      </c>
      <c r="H354" s="759">
        <f>VLOOKUP(F354,[1]Additions!$N$5:$O$37,2,FALSE)</f>
        <v>2</v>
      </c>
      <c r="I354" s="650">
        <v>4.3582999999999998E-3</v>
      </c>
      <c r="J354" s="652">
        <f t="shared" si="29"/>
        <v>-8.18</v>
      </c>
      <c r="K354" s="652">
        <f t="shared" si="30"/>
        <v>-49.09</v>
      </c>
    </row>
    <row r="355" spans="1:11" s="717" customFormat="1">
      <c r="A355" s="650" t="s">
        <v>418</v>
      </c>
      <c r="B355" s="651" t="s">
        <v>873</v>
      </c>
      <c r="C355"/>
      <c r="D355"/>
      <c r="E355" s="650" t="s">
        <v>874</v>
      </c>
      <c r="F355" s="651">
        <v>201508</v>
      </c>
      <c r="G355" s="652">
        <v>-5901.73</v>
      </c>
      <c r="H355" s="759">
        <f>VLOOKUP(F355,[1]Additions!$N$5:$O$37,2,FALSE)</f>
        <v>2</v>
      </c>
      <c r="I355" s="650">
        <v>4.3582999999999998E-3</v>
      </c>
      <c r="J355" s="652">
        <f t="shared" si="29"/>
        <v>-51.44</v>
      </c>
      <c r="K355" s="652">
        <f t="shared" si="30"/>
        <v>-308.66000000000003</v>
      </c>
    </row>
    <row r="356" spans="1:11" s="717" customFormat="1">
      <c r="A356" s="650" t="s">
        <v>418</v>
      </c>
      <c r="B356" s="651" t="s">
        <v>993</v>
      </c>
      <c r="C356"/>
      <c r="D356"/>
      <c r="E356" s="650" t="s">
        <v>994</v>
      </c>
      <c r="F356" s="651">
        <v>201508</v>
      </c>
      <c r="G356" s="652">
        <v>-937.6</v>
      </c>
      <c r="H356" s="759">
        <f>VLOOKUP(F356,[1]Additions!$N$5:$O$37,2,FALSE)</f>
        <v>2</v>
      </c>
      <c r="I356" s="650">
        <v>4.3582999999999998E-3</v>
      </c>
      <c r="J356" s="652">
        <f t="shared" si="29"/>
        <v>-8.17</v>
      </c>
      <c r="K356" s="652">
        <f t="shared" si="30"/>
        <v>-49.04</v>
      </c>
    </row>
    <row r="357" spans="1:11" s="717" customFormat="1">
      <c r="A357" s="650" t="s">
        <v>418</v>
      </c>
      <c r="B357" s="651" t="s">
        <v>995</v>
      </c>
      <c r="C357"/>
      <c r="D357"/>
      <c r="E357" s="650" t="s">
        <v>996</v>
      </c>
      <c r="F357" s="651">
        <v>201508</v>
      </c>
      <c r="G357" s="652">
        <v>-927.69</v>
      </c>
      <c r="H357" s="759">
        <f>VLOOKUP(F357,[1]Additions!$N$5:$O$37,2,FALSE)</f>
        <v>2</v>
      </c>
      <c r="I357" s="650">
        <v>4.3582999999999998E-3</v>
      </c>
      <c r="J357" s="652">
        <f t="shared" si="29"/>
        <v>-8.09</v>
      </c>
      <c r="K357" s="652">
        <f t="shared" si="30"/>
        <v>-48.52</v>
      </c>
    </row>
    <row r="358" spans="1:11" s="717" customFormat="1">
      <c r="A358" s="650" t="s">
        <v>418</v>
      </c>
      <c r="B358" s="651" t="s">
        <v>881</v>
      </c>
      <c r="C358"/>
      <c r="D358"/>
      <c r="E358" s="650" t="s">
        <v>882</v>
      </c>
      <c r="F358" s="651">
        <v>201508</v>
      </c>
      <c r="G358" s="652">
        <v>-4226.3599999999997</v>
      </c>
      <c r="H358" s="759">
        <f>VLOOKUP(F358,[1]Additions!$N$5:$O$37,2,FALSE)</f>
        <v>2</v>
      </c>
      <c r="I358" s="650">
        <v>4.3582999999999998E-3</v>
      </c>
      <c r="J358" s="652">
        <f t="shared" si="29"/>
        <v>-36.840000000000003</v>
      </c>
      <c r="K358" s="652">
        <f t="shared" si="30"/>
        <v>-221.04</v>
      </c>
    </row>
    <row r="359" spans="1:11" s="717" customFormat="1">
      <c r="A359" s="650" t="s">
        <v>418</v>
      </c>
      <c r="B359" s="651" t="s">
        <v>893</v>
      </c>
      <c r="C359"/>
      <c r="D359"/>
      <c r="E359" s="650" t="s">
        <v>894</v>
      </c>
      <c r="F359" s="651">
        <v>201508</v>
      </c>
      <c r="G359" s="652">
        <v>-1747.72</v>
      </c>
      <c r="H359" s="759">
        <f>VLOOKUP(F359,[1]Additions!$N$5:$O$37,2,FALSE)</f>
        <v>2</v>
      </c>
      <c r="I359" s="650">
        <v>4.3582999999999998E-3</v>
      </c>
      <c r="J359" s="652">
        <f t="shared" si="29"/>
        <v>-15.23</v>
      </c>
      <c r="K359" s="652">
        <f t="shared" si="30"/>
        <v>-91.41</v>
      </c>
    </row>
    <row r="360" spans="1:11" s="717" customFormat="1">
      <c r="A360" s="650" t="s">
        <v>418</v>
      </c>
      <c r="B360" s="651" t="s">
        <v>999</v>
      </c>
      <c r="C360"/>
      <c r="D360"/>
      <c r="E360" s="650" t="s">
        <v>1000</v>
      </c>
      <c r="F360" s="651">
        <v>201508</v>
      </c>
      <c r="G360" s="652">
        <v>-137.27000000000001</v>
      </c>
      <c r="H360" s="759">
        <f>VLOOKUP(F360,[1]Additions!$N$5:$O$37,2,FALSE)</f>
        <v>2</v>
      </c>
      <c r="I360" s="650">
        <v>4.3582999999999998E-3</v>
      </c>
      <c r="J360" s="652">
        <f t="shared" si="29"/>
        <v>-1.2</v>
      </c>
      <c r="K360" s="652">
        <f t="shared" si="30"/>
        <v>-7.18</v>
      </c>
    </row>
    <row r="361" spans="1:11" s="717" customFormat="1">
      <c r="A361" s="777"/>
      <c r="B361" s="608"/>
      <c r="C361" s="499"/>
      <c r="D361" s="608"/>
      <c r="E361" s="541"/>
      <c r="F361" s="608"/>
      <c r="G361" s="543"/>
      <c r="H361" s="541"/>
      <c r="I361" s="605"/>
      <c r="J361" s="429"/>
      <c r="K361" s="606"/>
    </row>
    <row r="362" spans="1:11" s="717" customFormat="1">
      <c r="A362" s="718" t="s">
        <v>418</v>
      </c>
      <c r="B362" s="718" t="s">
        <v>356</v>
      </c>
      <c r="C362" s="718"/>
      <c r="D362" s="718"/>
      <c r="E362" s="759" t="s">
        <v>357</v>
      </c>
      <c r="F362" s="707">
        <v>201501</v>
      </c>
      <c r="G362" s="758">
        <v>-532.79999999999995</v>
      </c>
      <c r="H362" s="759">
        <f>VLOOKUP(F362,[2]Additions!$N$5:$O$37,2)</f>
        <v>0</v>
      </c>
      <c r="I362" s="759">
        <v>4.3582999999999998E-3</v>
      </c>
      <c r="J362" s="758">
        <f t="shared" ref="J362:J399" si="31">ROUND(G362*H362*I362,2)</f>
        <v>0</v>
      </c>
      <c r="K362" s="758">
        <f t="shared" ref="K362:K399" si="32">ROUND(G362*I362*12,2)</f>
        <v>-27.87</v>
      </c>
    </row>
    <row r="363" spans="1:11" s="717" customFormat="1">
      <c r="A363" s="718" t="s">
        <v>418</v>
      </c>
      <c r="B363" s="718" t="s">
        <v>358</v>
      </c>
      <c r="C363" s="718"/>
      <c r="D363" s="718"/>
      <c r="E363" s="759" t="s">
        <v>359</v>
      </c>
      <c r="F363" s="707">
        <v>201501</v>
      </c>
      <c r="G363" s="758">
        <v>-436.25</v>
      </c>
      <c r="H363" s="759">
        <f>VLOOKUP(F363,[2]Additions!$N$5:$O$37,2)</f>
        <v>0</v>
      </c>
      <c r="I363" s="759">
        <v>4.3582999999999998E-3</v>
      </c>
      <c r="J363" s="758">
        <f t="shared" si="31"/>
        <v>0</v>
      </c>
      <c r="K363" s="758">
        <f t="shared" si="32"/>
        <v>-22.82</v>
      </c>
    </row>
    <row r="364" spans="1:11" s="717" customFormat="1">
      <c r="A364" s="718" t="s">
        <v>418</v>
      </c>
      <c r="B364" s="718" t="s">
        <v>412</v>
      </c>
      <c r="C364" s="718"/>
      <c r="D364" s="718"/>
      <c r="E364" s="759" t="s">
        <v>413</v>
      </c>
      <c r="F364" s="707">
        <v>201501</v>
      </c>
      <c r="G364" s="758">
        <v>-290.43</v>
      </c>
      <c r="H364" s="759">
        <f>VLOOKUP(F364,[2]Additions!$N$5:$O$37,2)</f>
        <v>0</v>
      </c>
      <c r="I364" s="759">
        <v>4.3582999999999998E-3</v>
      </c>
      <c r="J364" s="758">
        <f t="shared" si="31"/>
        <v>0</v>
      </c>
      <c r="K364" s="758">
        <f t="shared" si="32"/>
        <v>-15.19</v>
      </c>
    </row>
    <row r="365" spans="1:11" s="717" customFormat="1">
      <c r="A365" s="718" t="s">
        <v>418</v>
      </c>
      <c r="B365" s="718" t="s">
        <v>364</v>
      </c>
      <c r="C365" s="718"/>
      <c r="D365" s="718"/>
      <c r="E365" s="759" t="s">
        <v>365</v>
      </c>
      <c r="F365" s="707">
        <v>201501</v>
      </c>
      <c r="G365" s="758">
        <v>-2076.81</v>
      </c>
      <c r="H365" s="759">
        <f>VLOOKUP(F365,[2]Additions!$N$5:$O$37,2)</f>
        <v>0</v>
      </c>
      <c r="I365" s="759">
        <v>4.3582999999999998E-3</v>
      </c>
      <c r="J365" s="758">
        <f t="shared" si="31"/>
        <v>0</v>
      </c>
      <c r="K365" s="758">
        <f t="shared" si="32"/>
        <v>-108.62</v>
      </c>
    </row>
    <row r="366" spans="1:11" s="717" customFormat="1">
      <c r="A366" s="718" t="s">
        <v>418</v>
      </c>
      <c r="B366" s="718" t="s">
        <v>368</v>
      </c>
      <c r="C366" s="718"/>
      <c r="D366" s="718"/>
      <c r="E366" s="759" t="s">
        <v>369</v>
      </c>
      <c r="F366" s="707">
        <v>201501</v>
      </c>
      <c r="G366" s="758">
        <v>-561.66999999999996</v>
      </c>
      <c r="H366" s="759">
        <f>VLOOKUP(F366,[2]Additions!$N$5:$O$37,2)</f>
        <v>0</v>
      </c>
      <c r="I366" s="759">
        <v>4.3582999999999998E-3</v>
      </c>
      <c r="J366" s="758">
        <f t="shared" si="31"/>
        <v>0</v>
      </c>
      <c r="K366" s="758">
        <f t="shared" si="32"/>
        <v>-29.38</v>
      </c>
    </row>
    <row r="367" spans="1:11" s="717" customFormat="1">
      <c r="A367" s="718" t="s">
        <v>418</v>
      </c>
      <c r="B367" s="718" t="s">
        <v>414</v>
      </c>
      <c r="C367" s="718"/>
      <c r="D367" s="718"/>
      <c r="E367" s="759" t="s">
        <v>415</v>
      </c>
      <c r="F367" s="707">
        <v>201501</v>
      </c>
      <c r="G367" s="758">
        <v>-75.38</v>
      </c>
      <c r="H367" s="759">
        <f>VLOOKUP(F367,[2]Additions!$N$5:$O$37,2)</f>
        <v>0</v>
      </c>
      <c r="I367" s="759">
        <v>4.3582999999999998E-3</v>
      </c>
      <c r="J367" s="758">
        <f t="shared" si="31"/>
        <v>0</v>
      </c>
      <c r="K367" s="758">
        <f t="shared" si="32"/>
        <v>-3.94</v>
      </c>
    </row>
    <row r="368" spans="1:11" s="717" customFormat="1">
      <c r="A368" s="718" t="s">
        <v>418</v>
      </c>
      <c r="B368" s="718" t="s">
        <v>400</v>
      </c>
      <c r="C368" s="718"/>
      <c r="D368" s="718"/>
      <c r="E368" s="759" t="s">
        <v>401</v>
      </c>
      <c r="F368" s="707">
        <v>201501</v>
      </c>
      <c r="G368" s="758">
        <v>-250.75</v>
      </c>
      <c r="H368" s="759">
        <f>VLOOKUP(F368,[2]Additions!$N$5:$O$37,2)</f>
        <v>0</v>
      </c>
      <c r="I368" s="759">
        <v>4.3582999999999998E-3</v>
      </c>
      <c r="J368" s="758">
        <f t="shared" si="31"/>
        <v>0</v>
      </c>
      <c r="K368" s="758">
        <f t="shared" si="32"/>
        <v>-13.11</v>
      </c>
    </row>
    <row r="369" spans="1:11" s="717" customFormat="1">
      <c r="A369" s="718" t="s">
        <v>418</v>
      </c>
      <c r="B369" s="718" t="s">
        <v>402</v>
      </c>
      <c r="C369" s="718"/>
      <c r="D369" s="718"/>
      <c r="E369" s="759" t="s">
        <v>403</v>
      </c>
      <c r="F369" s="707">
        <v>201501</v>
      </c>
      <c r="G369" s="758">
        <v>-4068.36</v>
      </c>
      <c r="H369" s="759">
        <f>VLOOKUP(F369,[2]Additions!$N$5:$O$37,2)</f>
        <v>0</v>
      </c>
      <c r="I369" s="759">
        <v>4.3582999999999998E-3</v>
      </c>
      <c r="J369" s="758">
        <f t="shared" si="31"/>
        <v>0</v>
      </c>
      <c r="K369" s="758">
        <f t="shared" si="32"/>
        <v>-212.77</v>
      </c>
    </row>
    <row r="370" spans="1:11" s="717" customFormat="1">
      <c r="A370" s="718" t="s">
        <v>418</v>
      </c>
      <c r="B370" s="718" t="s">
        <v>404</v>
      </c>
      <c r="C370" s="718"/>
      <c r="D370" s="718"/>
      <c r="E370" s="759" t="s">
        <v>405</v>
      </c>
      <c r="F370" s="707">
        <v>201501</v>
      </c>
      <c r="G370" s="758">
        <v>-394.6</v>
      </c>
      <c r="H370" s="759">
        <f>VLOOKUP(F370,[2]Additions!$N$5:$O$37,2)</f>
        <v>0</v>
      </c>
      <c r="I370" s="759">
        <v>4.3582999999999998E-3</v>
      </c>
      <c r="J370" s="758">
        <f t="shared" si="31"/>
        <v>0</v>
      </c>
      <c r="K370" s="758">
        <f t="shared" si="32"/>
        <v>-20.64</v>
      </c>
    </row>
    <row r="371" spans="1:11" s="717" customFormat="1">
      <c r="A371" s="718" t="s">
        <v>418</v>
      </c>
      <c r="B371" s="718" t="s">
        <v>702</v>
      </c>
      <c r="C371" s="718"/>
      <c r="D371" s="718"/>
      <c r="E371" s="759" t="s">
        <v>703</v>
      </c>
      <c r="F371" s="707">
        <v>201501</v>
      </c>
      <c r="G371" s="758">
        <v>-973.34</v>
      </c>
      <c r="H371" s="759">
        <f>VLOOKUP(F371,[2]Additions!$N$5:$O$37,2)</f>
        <v>0</v>
      </c>
      <c r="I371" s="759">
        <v>4.3582999999999998E-3</v>
      </c>
      <c r="J371" s="758">
        <f t="shared" si="31"/>
        <v>0</v>
      </c>
      <c r="K371" s="758">
        <f t="shared" si="32"/>
        <v>-50.91</v>
      </c>
    </row>
    <row r="372" spans="1:11" s="717" customFormat="1">
      <c r="A372" s="718" t="s">
        <v>418</v>
      </c>
      <c r="B372" s="718" t="s">
        <v>704</v>
      </c>
      <c r="C372" s="718"/>
      <c r="D372" s="718"/>
      <c r="E372" s="759" t="s">
        <v>705</v>
      </c>
      <c r="F372" s="707">
        <v>201501</v>
      </c>
      <c r="G372" s="758">
        <v>-1275.1300000000001</v>
      </c>
      <c r="H372" s="759">
        <f>VLOOKUP(F372,[2]Additions!$N$5:$O$37,2)</f>
        <v>0</v>
      </c>
      <c r="I372" s="759">
        <v>4.3582999999999998E-3</v>
      </c>
      <c r="J372" s="758">
        <f t="shared" si="31"/>
        <v>0</v>
      </c>
      <c r="K372" s="758">
        <f t="shared" si="32"/>
        <v>-66.69</v>
      </c>
    </row>
    <row r="373" spans="1:11" s="717" customFormat="1">
      <c r="A373" s="718" t="s">
        <v>418</v>
      </c>
      <c r="B373" s="718" t="s">
        <v>720</v>
      </c>
      <c r="C373" s="718"/>
      <c r="D373" s="718"/>
      <c r="E373" s="759" t="s">
        <v>721</v>
      </c>
      <c r="F373" s="707">
        <v>201501</v>
      </c>
      <c r="G373" s="758">
        <v>-9.0399999999999991</v>
      </c>
      <c r="H373" s="759">
        <f>VLOOKUP(F373,[2]Additions!$N$5:$O$37,2)</f>
        <v>0</v>
      </c>
      <c r="I373" s="759">
        <v>4.3582999999999998E-3</v>
      </c>
      <c r="J373" s="758">
        <f t="shared" si="31"/>
        <v>0</v>
      </c>
      <c r="K373" s="758">
        <f t="shared" si="32"/>
        <v>-0.47</v>
      </c>
    </row>
    <row r="374" spans="1:11" s="717" customFormat="1">
      <c r="A374" s="718" t="s">
        <v>418</v>
      </c>
      <c r="B374" s="718" t="s">
        <v>724</v>
      </c>
      <c r="C374" s="718"/>
      <c r="D374" s="718"/>
      <c r="E374" s="759" t="s">
        <v>725</v>
      </c>
      <c r="F374" s="707">
        <v>201501</v>
      </c>
      <c r="G374" s="758">
        <v>-1153.8699999999999</v>
      </c>
      <c r="H374" s="759">
        <f>VLOOKUP(F374,[2]Additions!$N$5:$O$37,2)</f>
        <v>0</v>
      </c>
      <c r="I374" s="759">
        <v>4.3582999999999998E-3</v>
      </c>
      <c r="J374" s="758">
        <f t="shared" si="31"/>
        <v>0</v>
      </c>
      <c r="K374" s="758">
        <f t="shared" si="32"/>
        <v>-60.35</v>
      </c>
    </row>
    <row r="375" spans="1:11" s="717" customFormat="1">
      <c r="A375" s="718" t="s">
        <v>418</v>
      </c>
      <c r="B375" s="718" t="s">
        <v>410</v>
      </c>
      <c r="C375" s="718"/>
      <c r="D375" s="718"/>
      <c r="E375" s="759" t="s">
        <v>411</v>
      </c>
      <c r="F375" s="707">
        <v>201502</v>
      </c>
      <c r="G375" s="758">
        <v>-6852.49</v>
      </c>
      <c r="H375" s="759">
        <f>VLOOKUP(F375,[2]Additions!$N$5:$O$37,2)</f>
        <v>0</v>
      </c>
      <c r="I375" s="759">
        <v>4.3582999999999998E-3</v>
      </c>
      <c r="J375" s="758">
        <f t="shared" si="31"/>
        <v>0</v>
      </c>
      <c r="K375" s="758">
        <f t="shared" si="32"/>
        <v>-358.38</v>
      </c>
    </row>
    <row r="376" spans="1:11" s="717" customFormat="1">
      <c r="A376" s="718" t="s">
        <v>418</v>
      </c>
      <c r="B376" s="718" t="s">
        <v>356</v>
      </c>
      <c r="C376" s="718"/>
      <c r="D376" s="718"/>
      <c r="E376" s="759" t="s">
        <v>357</v>
      </c>
      <c r="F376" s="707">
        <v>201502</v>
      </c>
      <c r="G376" s="758">
        <v>-747.25</v>
      </c>
      <c r="H376" s="759">
        <f>VLOOKUP(F376,[2]Additions!$N$5:$O$37,2)</f>
        <v>0</v>
      </c>
      <c r="I376" s="759">
        <v>4.3582999999999998E-3</v>
      </c>
      <c r="J376" s="758">
        <f t="shared" si="31"/>
        <v>0</v>
      </c>
      <c r="K376" s="758">
        <f t="shared" si="32"/>
        <v>-39.08</v>
      </c>
    </row>
    <row r="377" spans="1:11" s="717" customFormat="1">
      <c r="A377" s="718" t="s">
        <v>418</v>
      </c>
      <c r="B377" s="718" t="s">
        <v>358</v>
      </c>
      <c r="C377" s="718"/>
      <c r="D377" s="718"/>
      <c r="E377" s="759" t="s">
        <v>359</v>
      </c>
      <c r="F377" s="707">
        <v>201502</v>
      </c>
      <c r="G377" s="758">
        <v>-1002.34</v>
      </c>
      <c r="H377" s="759">
        <f>VLOOKUP(F377,[2]Additions!$N$5:$O$37,2)</f>
        <v>0</v>
      </c>
      <c r="I377" s="759">
        <v>4.3582999999999998E-3</v>
      </c>
      <c r="J377" s="758">
        <f t="shared" si="31"/>
        <v>0</v>
      </c>
      <c r="K377" s="758">
        <f t="shared" si="32"/>
        <v>-52.42</v>
      </c>
    </row>
    <row r="378" spans="1:11" s="717" customFormat="1">
      <c r="A378" s="718" t="s">
        <v>418</v>
      </c>
      <c r="B378" s="718" t="s">
        <v>360</v>
      </c>
      <c r="C378" s="718"/>
      <c r="D378" s="718"/>
      <c r="E378" s="759" t="s">
        <v>361</v>
      </c>
      <c r="F378" s="707">
        <v>201502</v>
      </c>
      <c r="G378" s="758">
        <v>-1183.3399999999999</v>
      </c>
      <c r="H378" s="759">
        <f>VLOOKUP(F378,[2]Additions!$N$5:$O$37,2)</f>
        <v>0</v>
      </c>
      <c r="I378" s="759">
        <v>4.3582999999999998E-3</v>
      </c>
      <c r="J378" s="758">
        <f t="shared" si="31"/>
        <v>0</v>
      </c>
      <c r="K378" s="758">
        <f t="shared" si="32"/>
        <v>-61.89</v>
      </c>
    </row>
    <row r="379" spans="1:11" s="717" customFormat="1">
      <c r="A379" s="718" t="s">
        <v>418</v>
      </c>
      <c r="B379" s="718" t="s">
        <v>412</v>
      </c>
      <c r="C379" s="718"/>
      <c r="D379" s="718"/>
      <c r="E379" s="759" t="s">
        <v>413</v>
      </c>
      <c r="F379" s="707">
        <v>201502</v>
      </c>
      <c r="G379" s="758">
        <v>-845.13</v>
      </c>
      <c r="H379" s="759">
        <f>VLOOKUP(F379,[2]Additions!$N$5:$O$37,2)</f>
        <v>0</v>
      </c>
      <c r="I379" s="759">
        <v>4.3582999999999998E-3</v>
      </c>
      <c r="J379" s="758">
        <f t="shared" si="31"/>
        <v>0</v>
      </c>
      <c r="K379" s="758">
        <f t="shared" si="32"/>
        <v>-44.2</v>
      </c>
    </row>
    <row r="380" spans="1:11" s="717" customFormat="1">
      <c r="A380" s="718" t="s">
        <v>418</v>
      </c>
      <c r="B380" s="718" t="s">
        <v>364</v>
      </c>
      <c r="C380" s="718"/>
      <c r="D380" s="718"/>
      <c r="E380" s="759" t="s">
        <v>365</v>
      </c>
      <c r="F380" s="707">
        <v>201502</v>
      </c>
      <c r="G380" s="758">
        <v>-3982.31</v>
      </c>
      <c r="H380" s="759">
        <f>VLOOKUP(F380,[2]Additions!$N$5:$O$37,2)</f>
        <v>0</v>
      </c>
      <c r="I380" s="759">
        <v>4.3582999999999998E-3</v>
      </c>
      <c r="J380" s="758">
        <f t="shared" si="31"/>
        <v>0</v>
      </c>
      <c r="K380" s="758">
        <f t="shared" si="32"/>
        <v>-208.27</v>
      </c>
    </row>
    <row r="381" spans="1:11" s="717" customFormat="1">
      <c r="A381" s="718" t="s">
        <v>418</v>
      </c>
      <c r="B381" s="718" t="s">
        <v>366</v>
      </c>
      <c r="C381" s="718"/>
      <c r="D381" s="718"/>
      <c r="E381" s="759" t="s">
        <v>367</v>
      </c>
      <c r="F381" s="707">
        <v>201502</v>
      </c>
      <c r="G381" s="758">
        <v>-118.77</v>
      </c>
      <c r="H381" s="759">
        <f>VLOOKUP(F381,[2]Additions!$N$5:$O$37,2)</f>
        <v>0</v>
      </c>
      <c r="I381" s="759">
        <v>4.3582999999999998E-3</v>
      </c>
      <c r="J381" s="758">
        <f t="shared" si="31"/>
        <v>0</v>
      </c>
      <c r="K381" s="758">
        <f t="shared" si="32"/>
        <v>-6.21</v>
      </c>
    </row>
    <row r="382" spans="1:11" s="717" customFormat="1">
      <c r="A382" s="718" t="s">
        <v>418</v>
      </c>
      <c r="B382" s="718" t="s">
        <v>400</v>
      </c>
      <c r="C382" s="718"/>
      <c r="D382" s="718"/>
      <c r="E382" s="759" t="s">
        <v>401</v>
      </c>
      <c r="F382" s="707">
        <v>201502</v>
      </c>
      <c r="G382" s="758">
        <v>-6417.9</v>
      </c>
      <c r="H382" s="759">
        <f>VLOOKUP(F382,[2]Additions!$N$5:$O$37,2)</f>
        <v>0</v>
      </c>
      <c r="I382" s="759">
        <v>4.3582999999999998E-3</v>
      </c>
      <c r="J382" s="758">
        <f t="shared" si="31"/>
        <v>0</v>
      </c>
      <c r="K382" s="758">
        <f t="shared" si="32"/>
        <v>-335.65</v>
      </c>
    </row>
    <row r="383" spans="1:11" s="717" customFormat="1">
      <c r="A383" s="718" t="s">
        <v>418</v>
      </c>
      <c r="B383" s="718" t="s">
        <v>402</v>
      </c>
      <c r="C383" s="718"/>
      <c r="D383" s="718"/>
      <c r="E383" s="759" t="s">
        <v>403</v>
      </c>
      <c r="F383" s="707">
        <v>201502</v>
      </c>
      <c r="G383" s="758">
        <v>-3409.58</v>
      </c>
      <c r="H383" s="759">
        <f>VLOOKUP(F383,[2]Additions!$N$5:$O$37,2)</f>
        <v>0</v>
      </c>
      <c r="I383" s="759">
        <v>4.3582999999999998E-3</v>
      </c>
      <c r="J383" s="758">
        <f t="shared" si="31"/>
        <v>0</v>
      </c>
      <c r="K383" s="758">
        <f t="shared" si="32"/>
        <v>-178.32</v>
      </c>
    </row>
    <row r="384" spans="1:11" s="717" customFormat="1">
      <c r="A384" s="718" t="s">
        <v>418</v>
      </c>
      <c r="B384" s="718" t="s">
        <v>731</v>
      </c>
      <c r="C384" s="718"/>
      <c r="D384" s="718"/>
      <c r="E384" s="759" t="s">
        <v>732</v>
      </c>
      <c r="F384" s="707">
        <v>201502</v>
      </c>
      <c r="G384" s="758">
        <v>-6329.86</v>
      </c>
      <c r="H384" s="759">
        <f>VLOOKUP(F384,[2]Additions!$N$5:$O$37,2)</f>
        <v>0</v>
      </c>
      <c r="I384" s="759">
        <v>4.3582999999999998E-3</v>
      </c>
      <c r="J384" s="758">
        <f t="shared" si="31"/>
        <v>0</v>
      </c>
      <c r="K384" s="758">
        <f t="shared" si="32"/>
        <v>-331.05</v>
      </c>
    </row>
    <row r="385" spans="1:11" s="717" customFormat="1">
      <c r="A385" s="718" t="s">
        <v>418</v>
      </c>
      <c r="B385" s="718" t="s">
        <v>755</v>
      </c>
      <c r="C385" s="718"/>
      <c r="D385" s="718"/>
      <c r="E385" s="759" t="s">
        <v>774</v>
      </c>
      <c r="F385" s="707">
        <v>201502</v>
      </c>
      <c r="G385" s="758">
        <v>-1650.95</v>
      </c>
      <c r="H385" s="759">
        <f>VLOOKUP(F385,[2]Additions!$N$5:$O$37,2)</f>
        <v>0</v>
      </c>
      <c r="I385" s="759">
        <v>4.3582999999999998E-3</v>
      </c>
      <c r="J385" s="758">
        <f t="shared" si="31"/>
        <v>0</v>
      </c>
      <c r="K385" s="758">
        <f t="shared" si="32"/>
        <v>-86.34</v>
      </c>
    </row>
    <row r="386" spans="1:11" s="717" customFormat="1">
      <c r="A386" s="718" t="s">
        <v>418</v>
      </c>
      <c r="B386" s="718" t="s">
        <v>733</v>
      </c>
      <c r="C386" s="718"/>
      <c r="D386" s="718"/>
      <c r="E386" s="759" t="s">
        <v>734</v>
      </c>
      <c r="F386" s="707">
        <v>201502</v>
      </c>
      <c r="G386" s="758">
        <v>-2933.83</v>
      </c>
      <c r="H386" s="759">
        <f>VLOOKUP(F386,[2]Additions!$N$5:$O$37,2)</f>
        <v>0</v>
      </c>
      <c r="I386" s="759">
        <v>4.3582999999999998E-3</v>
      </c>
      <c r="J386" s="758">
        <f t="shared" si="31"/>
        <v>0</v>
      </c>
      <c r="K386" s="758">
        <f t="shared" si="32"/>
        <v>-153.44</v>
      </c>
    </row>
    <row r="387" spans="1:11" s="717" customFormat="1">
      <c r="A387" s="718" t="s">
        <v>418</v>
      </c>
      <c r="B387" s="718" t="s">
        <v>735</v>
      </c>
      <c r="C387" s="718"/>
      <c r="D387" s="718"/>
      <c r="E387" s="759" t="s">
        <v>736</v>
      </c>
      <c r="F387" s="707">
        <v>201502</v>
      </c>
      <c r="G387" s="758">
        <v>-692.71</v>
      </c>
      <c r="H387" s="759">
        <f>VLOOKUP(F387,[2]Additions!$N$5:$O$37,2)</f>
        <v>0</v>
      </c>
      <c r="I387" s="759">
        <v>4.3582999999999998E-3</v>
      </c>
      <c r="J387" s="758">
        <f t="shared" si="31"/>
        <v>0</v>
      </c>
      <c r="K387" s="758">
        <f t="shared" si="32"/>
        <v>-36.229999999999997</v>
      </c>
    </row>
    <row r="388" spans="1:11" s="717" customFormat="1">
      <c r="A388" s="718" t="s">
        <v>418</v>
      </c>
      <c r="B388" s="718" t="s">
        <v>737</v>
      </c>
      <c r="C388" s="718"/>
      <c r="D388" s="718"/>
      <c r="E388" s="759" t="s">
        <v>738</v>
      </c>
      <c r="F388" s="707">
        <v>201502</v>
      </c>
      <c r="G388" s="758">
        <v>-2125.4899999999998</v>
      </c>
      <c r="H388" s="759">
        <f>VLOOKUP(F388,[2]Additions!$N$5:$O$37,2)</f>
        <v>0</v>
      </c>
      <c r="I388" s="759">
        <v>4.3582999999999998E-3</v>
      </c>
      <c r="J388" s="758">
        <f t="shared" si="31"/>
        <v>0</v>
      </c>
      <c r="K388" s="758">
        <f t="shared" si="32"/>
        <v>-111.16</v>
      </c>
    </row>
    <row r="389" spans="1:11" s="717" customFormat="1">
      <c r="A389" s="718" t="s">
        <v>418</v>
      </c>
      <c r="B389" s="718" t="s">
        <v>739</v>
      </c>
      <c r="C389" s="718"/>
      <c r="D389" s="718"/>
      <c r="E389" s="759" t="s">
        <v>740</v>
      </c>
      <c r="F389" s="707">
        <v>201502</v>
      </c>
      <c r="G389" s="758">
        <v>-436.12</v>
      </c>
      <c r="H389" s="759">
        <f>VLOOKUP(F389,[2]Additions!$N$5:$O$37,2)</f>
        <v>0</v>
      </c>
      <c r="I389" s="759">
        <v>4.3582999999999998E-3</v>
      </c>
      <c r="J389" s="758">
        <f t="shared" si="31"/>
        <v>0</v>
      </c>
      <c r="K389" s="758">
        <f t="shared" si="32"/>
        <v>-22.81</v>
      </c>
    </row>
    <row r="390" spans="1:11" s="717" customFormat="1">
      <c r="A390" s="718" t="s">
        <v>418</v>
      </c>
      <c r="B390" s="718" t="s">
        <v>741</v>
      </c>
      <c r="C390" s="718"/>
      <c r="D390" s="718"/>
      <c r="E390" s="759" t="s">
        <v>742</v>
      </c>
      <c r="F390" s="707">
        <v>201502</v>
      </c>
      <c r="G390" s="758">
        <v>-1112.28</v>
      </c>
      <c r="H390" s="759">
        <f>VLOOKUP(F390,[2]Additions!$N$5:$O$37,2)</f>
        <v>0</v>
      </c>
      <c r="I390" s="759">
        <v>4.3582999999999998E-3</v>
      </c>
      <c r="J390" s="758">
        <f t="shared" si="31"/>
        <v>0</v>
      </c>
      <c r="K390" s="758">
        <f t="shared" si="32"/>
        <v>-58.17</v>
      </c>
    </row>
    <row r="391" spans="1:11" s="717" customFormat="1">
      <c r="A391" s="718" t="s">
        <v>418</v>
      </c>
      <c r="B391" s="718" t="s">
        <v>743</v>
      </c>
      <c r="C391" s="718"/>
      <c r="D391" s="718"/>
      <c r="E391" s="759" t="s">
        <v>744</v>
      </c>
      <c r="F391" s="707">
        <v>201502</v>
      </c>
      <c r="G391" s="758">
        <v>-4369.3999999999996</v>
      </c>
      <c r="H391" s="759">
        <f>VLOOKUP(F391,[2]Additions!$N$5:$O$37,2)</f>
        <v>0</v>
      </c>
      <c r="I391" s="759">
        <v>4.3582999999999998E-3</v>
      </c>
      <c r="J391" s="758">
        <f t="shared" si="31"/>
        <v>0</v>
      </c>
      <c r="K391" s="758">
        <f t="shared" si="32"/>
        <v>-228.52</v>
      </c>
    </row>
    <row r="392" spans="1:11" s="717" customFormat="1">
      <c r="A392" s="718" t="s">
        <v>418</v>
      </c>
      <c r="B392" s="718" t="s">
        <v>747</v>
      </c>
      <c r="C392" s="718"/>
      <c r="D392" s="718"/>
      <c r="E392" s="759" t="s">
        <v>748</v>
      </c>
      <c r="F392" s="707">
        <v>201502</v>
      </c>
      <c r="G392" s="758">
        <v>-2355.59</v>
      </c>
      <c r="H392" s="759">
        <f>VLOOKUP(F392,[2]Additions!$N$5:$O$37,2)</f>
        <v>0</v>
      </c>
      <c r="I392" s="759">
        <v>4.3582999999999998E-3</v>
      </c>
      <c r="J392" s="758">
        <f t="shared" si="31"/>
        <v>0</v>
      </c>
      <c r="K392" s="758">
        <f t="shared" si="32"/>
        <v>-123.2</v>
      </c>
    </row>
    <row r="393" spans="1:11" s="717" customFormat="1">
      <c r="A393" s="718" t="s">
        <v>418</v>
      </c>
      <c r="B393" s="718" t="s">
        <v>749</v>
      </c>
      <c r="C393" s="718"/>
      <c r="D393" s="718"/>
      <c r="E393" s="759" t="s">
        <v>750</v>
      </c>
      <c r="F393" s="707">
        <v>201502</v>
      </c>
      <c r="G393" s="758">
        <v>-3220.5</v>
      </c>
      <c r="H393" s="759">
        <f>VLOOKUP(F393,[2]Additions!$N$5:$O$37,2)</f>
        <v>0</v>
      </c>
      <c r="I393" s="759">
        <v>4.3582999999999998E-3</v>
      </c>
      <c r="J393" s="758">
        <f t="shared" si="31"/>
        <v>0</v>
      </c>
      <c r="K393" s="758">
        <f t="shared" si="32"/>
        <v>-168.43</v>
      </c>
    </row>
    <row r="394" spans="1:11" s="717" customFormat="1">
      <c r="A394" s="718" t="s">
        <v>418</v>
      </c>
      <c r="B394" s="718" t="s">
        <v>751</v>
      </c>
      <c r="C394" s="718"/>
      <c r="D394" s="718"/>
      <c r="E394" s="759" t="s">
        <v>752</v>
      </c>
      <c r="F394" s="707">
        <v>201502</v>
      </c>
      <c r="G394" s="758">
        <v>-2428.58</v>
      </c>
      <c r="H394" s="759">
        <f>VLOOKUP(F394,[2]Additions!$N$5:$O$37,2)</f>
        <v>0</v>
      </c>
      <c r="I394" s="759">
        <v>4.3582999999999998E-3</v>
      </c>
      <c r="J394" s="758">
        <f t="shared" si="31"/>
        <v>0</v>
      </c>
      <c r="K394" s="758">
        <f t="shared" si="32"/>
        <v>-127.01</v>
      </c>
    </row>
    <row r="395" spans="1:11" s="717" customFormat="1">
      <c r="A395" s="718" t="s">
        <v>418</v>
      </c>
      <c r="B395" s="718" t="s">
        <v>756</v>
      </c>
      <c r="C395" s="718"/>
      <c r="D395" s="718"/>
      <c r="E395" s="759" t="s">
        <v>757</v>
      </c>
      <c r="F395" s="707">
        <v>201502</v>
      </c>
      <c r="G395" s="758">
        <v>-6344.47</v>
      </c>
      <c r="H395" s="759">
        <f>VLOOKUP(F395,[2]Additions!$N$5:$O$37,2)</f>
        <v>0</v>
      </c>
      <c r="I395" s="759">
        <v>4.3582999999999998E-3</v>
      </c>
      <c r="J395" s="758">
        <f t="shared" si="31"/>
        <v>0</v>
      </c>
      <c r="K395" s="758">
        <f t="shared" si="32"/>
        <v>-331.81</v>
      </c>
    </row>
    <row r="396" spans="1:11" s="717" customFormat="1">
      <c r="A396" s="718" t="s">
        <v>418</v>
      </c>
      <c r="B396" s="718" t="s">
        <v>758</v>
      </c>
      <c r="C396" s="718"/>
      <c r="D396" s="718"/>
      <c r="E396" s="759" t="s">
        <v>759</v>
      </c>
      <c r="F396" s="707">
        <v>201502</v>
      </c>
      <c r="G396" s="758">
        <v>-5677.86</v>
      </c>
      <c r="H396" s="759">
        <f>VLOOKUP(F396,[2]Additions!$N$5:$O$37,2)</f>
        <v>0</v>
      </c>
      <c r="I396" s="759">
        <v>4.3582999999999998E-3</v>
      </c>
      <c r="J396" s="758">
        <f t="shared" si="31"/>
        <v>0</v>
      </c>
      <c r="K396" s="758">
        <f t="shared" si="32"/>
        <v>-296.95</v>
      </c>
    </row>
    <row r="397" spans="1:11" s="717" customFormat="1">
      <c r="A397" s="718" t="s">
        <v>418</v>
      </c>
      <c r="B397" s="718">
        <v>900538</v>
      </c>
      <c r="C397" s="718"/>
      <c r="D397" s="718"/>
      <c r="E397" s="759" t="s">
        <v>959</v>
      </c>
      <c r="F397" s="707">
        <v>201502</v>
      </c>
      <c r="G397" s="758">
        <v>-1012.78</v>
      </c>
      <c r="H397" s="759">
        <f>VLOOKUP(F397,[2]Additions!$N$5:$O$37,2)</f>
        <v>0</v>
      </c>
      <c r="I397" s="759">
        <v>4.3582999999999998E-3</v>
      </c>
      <c r="J397" s="758">
        <f t="shared" si="31"/>
        <v>0</v>
      </c>
      <c r="K397" s="758">
        <f t="shared" si="32"/>
        <v>-52.97</v>
      </c>
    </row>
    <row r="398" spans="1:11" s="717" customFormat="1">
      <c r="A398" s="718" t="s">
        <v>418</v>
      </c>
      <c r="B398" s="718">
        <v>900540</v>
      </c>
      <c r="C398" s="718"/>
      <c r="D398" s="718"/>
      <c r="E398" s="759" t="s">
        <v>961</v>
      </c>
      <c r="F398" s="707">
        <v>201502</v>
      </c>
      <c r="G398" s="758">
        <v>-2322.56</v>
      </c>
      <c r="H398" s="759">
        <f>VLOOKUP(F398,[2]Additions!$N$5:$O$37,2)</f>
        <v>0</v>
      </c>
      <c r="I398" s="759">
        <v>4.3582999999999998E-3</v>
      </c>
      <c r="J398" s="758">
        <f t="shared" si="31"/>
        <v>0</v>
      </c>
      <c r="K398" s="758">
        <f t="shared" si="32"/>
        <v>-121.47</v>
      </c>
    </row>
    <row r="399" spans="1:11" s="717" customFormat="1">
      <c r="A399" s="718" t="s">
        <v>418</v>
      </c>
      <c r="B399" s="718">
        <v>900542</v>
      </c>
      <c r="C399" s="718"/>
      <c r="D399" s="718"/>
      <c r="E399" s="759" t="s">
        <v>1345</v>
      </c>
      <c r="F399" s="707">
        <v>201502</v>
      </c>
      <c r="G399" s="758">
        <v>-7790.17</v>
      </c>
      <c r="H399" s="759">
        <f>VLOOKUP(F399,[2]Additions!$N$5:$O$37,2)</f>
        <v>0</v>
      </c>
      <c r="I399" s="759">
        <v>4.3582999999999998E-3</v>
      </c>
      <c r="J399" s="758">
        <f t="shared" si="31"/>
        <v>0</v>
      </c>
      <c r="K399" s="758">
        <f t="shared" si="32"/>
        <v>-407.42</v>
      </c>
    </row>
    <row r="400" spans="1:11" s="717" customFormat="1">
      <c r="A400" s="718"/>
      <c r="B400" s="718"/>
      <c r="C400" s="718"/>
      <c r="D400" s="718"/>
      <c r="E400" s="759"/>
      <c r="F400" s="707"/>
      <c r="G400" s="758"/>
      <c r="H400" s="180"/>
      <c r="I400" s="759"/>
      <c r="J400" s="758"/>
      <c r="K400" s="758"/>
    </row>
    <row r="401" spans="1:19">
      <c r="A401" s="108"/>
      <c r="B401" s="108"/>
      <c r="C401" s="108"/>
      <c r="D401" s="108"/>
      <c r="E401" s="126"/>
      <c r="F401" s="159"/>
      <c r="G401" s="82"/>
      <c r="H401" s="180"/>
      <c r="I401" s="126"/>
      <c r="J401" s="82"/>
      <c r="K401" s="82"/>
      <c r="S401" s="101">
        <f t="shared" ref="S401" si="33">IF(F401&lt;=$S$1,$U$5,$U$6)</f>
        <v>2014</v>
      </c>
    </row>
    <row r="402" spans="1:19">
      <c r="A402" s="114"/>
      <c r="B402" s="114"/>
      <c r="C402" s="114"/>
      <c r="D402" s="114"/>
      <c r="E402" s="121"/>
      <c r="F402" s="164"/>
      <c r="G402" s="103"/>
      <c r="H402" s="184"/>
      <c r="I402" s="121"/>
      <c r="J402" s="103"/>
      <c r="K402" s="103"/>
    </row>
    <row r="403" spans="1:19">
      <c r="A403" s="114"/>
      <c r="B403" s="114"/>
      <c r="C403" s="114"/>
      <c r="D403" s="114"/>
      <c r="E403" s="121"/>
      <c r="F403" s="164"/>
      <c r="G403" s="103"/>
      <c r="H403" s="184"/>
      <c r="I403" s="121"/>
      <c r="J403" s="103"/>
      <c r="K403" s="103"/>
    </row>
    <row r="404" spans="1:19">
      <c r="A404" s="114"/>
      <c r="B404" s="114"/>
      <c r="C404" s="114"/>
      <c r="D404" s="114"/>
      <c r="E404" s="114"/>
      <c r="F404" s="164"/>
      <c r="G404" s="103"/>
      <c r="H404" s="181"/>
      <c r="I404" s="121"/>
      <c r="J404" s="103"/>
      <c r="K404" s="103"/>
    </row>
    <row r="405" spans="1:19" ht="13.5" thickBot="1">
      <c r="A405" s="114"/>
      <c r="B405" s="114"/>
      <c r="C405" s="114"/>
      <c r="D405" s="114"/>
      <c r="E405" s="114"/>
      <c r="F405" s="185" t="s">
        <v>107</v>
      </c>
      <c r="G405" s="130">
        <f>SUM(G214:G404)</f>
        <v>-473889.05999999994</v>
      </c>
      <c r="H405" s="181"/>
      <c r="I405" s="121"/>
      <c r="J405" s="130">
        <f>SUM(J214:J404)</f>
        <v>-11443.370000000004</v>
      </c>
      <c r="K405" s="130">
        <f>SUM(K214:K404)</f>
        <v>-24784.25</v>
      </c>
    </row>
    <row r="406" spans="1:19" ht="13.5" thickTop="1"/>
    <row r="407" spans="1:19">
      <c r="A407" s="88" t="s">
        <v>354</v>
      </c>
      <c r="J407" s="101"/>
      <c r="K407" s="101"/>
    </row>
    <row r="408" spans="1:19">
      <c r="J408" s="101"/>
      <c r="K408" s="101"/>
    </row>
    <row r="409" spans="1:19">
      <c r="A409" s="81" t="s">
        <v>86</v>
      </c>
      <c r="B409" s="81" t="s">
        <v>87</v>
      </c>
      <c r="C409" s="81" t="s">
        <v>88</v>
      </c>
      <c r="D409" s="81"/>
      <c r="E409" s="81"/>
      <c r="F409" s="146" t="s">
        <v>121</v>
      </c>
      <c r="G409" s="89" t="s">
        <v>121</v>
      </c>
      <c r="H409" s="177"/>
      <c r="I409" s="81" t="s">
        <v>91</v>
      </c>
      <c r="J409" s="81" t="s">
        <v>92</v>
      </c>
      <c r="K409" s="81" t="s">
        <v>106</v>
      </c>
    </row>
    <row r="410" spans="1:19">
      <c r="A410" s="86" t="s">
        <v>94</v>
      </c>
      <c r="B410" s="86" t="s">
        <v>95</v>
      </c>
      <c r="C410" s="86" t="s">
        <v>96</v>
      </c>
      <c r="D410" s="86"/>
      <c r="E410" s="86" t="s">
        <v>97</v>
      </c>
      <c r="F410" s="148" t="s">
        <v>98</v>
      </c>
      <c r="G410" s="92" t="s">
        <v>99</v>
      </c>
      <c r="H410" s="182" t="s">
        <v>100</v>
      </c>
      <c r="I410" s="86" t="s">
        <v>101</v>
      </c>
      <c r="J410" s="86" t="s">
        <v>93</v>
      </c>
      <c r="K410" s="86" t="s">
        <v>102</v>
      </c>
    </row>
    <row r="411" spans="1:19">
      <c r="A411" s="650" t="s">
        <v>355</v>
      </c>
      <c r="B411" s="651" t="s">
        <v>1248</v>
      </c>
      <c r="C411" s="651"/>
      <c r="D411" s="651"/>
      <c r="E411" s="650" t="s">
        <v>1249</v>
      </c>
      <c r="F411" s="651">
        <v>201512</v>
      </c>
      <c r="G411" s="652">
        <v>-1196.44</v>
      </c>
      <c r="H411" s="759">
        <f>VLOOKUP(F411,Additions!$N$5:$O$37,2,FALSE)</f>
        <v>11.5</v>
      </c>
      <c r="I411" s="403">
        <v>3.1250000000000002E-3</v>
      </c>
      <c r="J411" s="652">
        <f t="shared" ref="J411:J474" si="34">ROUND(G411*H411*I411,2)</f>
        <v>-43</v>
      </c>
      <c r="K411" s="652">
        <f t="shared" ref="K411:K474" si="35">ROUND(G411*I411*12,2)</f>
        <v>-44.87</v>
      </c>
      <c r="S411" s="101">
        <f t="shared" ref="S411" si="36">IF(F411&lt;=$S$1,$U$5,$U$6)</f>
        <v>2015</v>
      </c>
    </row>
    <row r="412" spans="1:19">
      <c r="A412" s="650" t="s">
        <v>355</v>
      </c>
      <c r="B412" s="651" t="s">
        <v>410</v>
      </c>
      <c r="C412" s="651"/>
      <c r="D412" s="651"/>
      <c r="E412" s="650" t="s">
        <v>411</v>
      </c>
      <c r="F412" s="651">
        <v>201509</v>
      </c>
      <c r="G412" s="652">
        <v>-126.76</v>
      </c>
      <c r="H412" s="759">
        <f>VLOOKUP(F412,Additions!$N$5:$O$37,2,FALSE)</f>
        <v>14.5</v>
      </c>
      <c r="I412" s="403">
        <v>3.1250000000000002E-3</v>
      </c>
      <c r="J412" s="652">
        <f t="shared" si="34"/>
        <v>-5.74</v>
      </c>
      <c r="K412" s="652">
        <f t="shared" si="35"/>
        <v>-4.75</v>
      </c>
    </row>
    <row r="413" spans="1:19">
      <c r="A413" s="650" t="s">
        <v>355</v>
      </c>
      <c r="B413" s="651" t="s">
        <v>410</v>
      </c>
      <c r="C413" s="651"/>
      <c r="D413" s="651"/>
      <c r="E413" s="650" t="s">
        <v>411</v>
      </c>
      <c r="F413" s="651">
        <v>201510</v>
      </c>
      <c r="G413" s="652">
        <v>-1195.55</v>
      </c>
      <c r="H413" s="759">
        <f>VLOOKUP(F413,Additions!$N$5:$O$37,2,FALSE)</f>
        <v>13.5</v>
      </c>
      <c r="I413" s="403">
        <v>3.1250000000000002E-3</v>
      </c>
      <c r="J413" s="652">
        <f t="shared" si="34"/>
        <v>-50.44</v>
      </c>
      <c r="K413" s="652">
        <f t="shared" si="35"/>
        <v>-44.83</v>
      </c>
    </row>
    <row r="414" spans="1:19">
      <c r="A414" s="650" t="s">
        <v>355</v>
      </c>
      <c r="B414" s="651" t="s">
        <v>410</v>
      </c>
      <c r="C414" s="651"/>
      <c r="D414" s="651"/>
      <c r="E414" s="650" t="s">
        <v>411</v>
      </c>
      <c r="F414" s="651">
        <v>201511</v>
      </c>
      <c r="G414" s="652">
        <v>-1224.49</v>
      </c>
      <c r="H414" s="759">
        <f>VLOOKUP(F414,Additions!$N$5:$O$37,2,FALSE)</f>
        <v>12.5</v>
      </c>
      <c r="I414" s="403">
        <v>3.1250000000000002E-3</v>
      </c>
      <c r="J414" s="652">
        <f t="shared" si="34"/>
        <v>-47.83</v>
      </c>
      <c r="K414" s="652">
        <f t="shared" si="35"/>
        <v>-45.92</v>
      </c>
    </row>
    <row r="415" spans="1:19">
      <c r="A415" s="650" t="s">
        <v>355</v>
      </c>
      <c r="B415" s="651" t="s">
        <v>410</v>
      </c>
      <c r="C415" s="651"/>
      <c r="D415" s="651"/>
      <c r="E415" s="650" t="s">
        <v>411</v>
      </c>
      <c r="F415" s="651">
        <v>201512</v>
      </c>
      <c r="G415" s="652">
        <v>-140.80000000000001</v>
      </c>
      <c r="H415" s="759">
        <f>VLOOKUP(F415,Additions!$N$5:$O$37,2,FALSE)</f>
        <v>11.5</v>
      </c>
      <c r="I415" s="403">
        <v>3.1250000000000002E-3</v>
      </c>
      <c r="J415" s="652">
        <f t="shared" si="34"/>
        <v>-5.0599999999999996</v>
      </c>
      <c r="K415" s="652">
        <f t="shared" si="35"/>
        <v>-5.28</v>
      </c>
    </row>
    <row r="416" spans="1:19">
      <c r="A416" s="650" t="s">
        <v>355</v>
      </c>
      <c r="B416" s="651" t="s">
        <v>356</v>
      </c>
      <c r="C416" s="651"/>
      <c r="D416" s="651"/>
      <c r="E416" s="650" t="s">
        <v>357</v>
      </c>
      <c r="F416" s="651">
        <v>201509</v>
      </c>
      <c r="G416" s="652">
        <v>-8582.1299999999992</v>
      </c>
      <c r="H416" s="759">
        <f>VLOOKUP(F416,Additions!$N$5:$O$37,2,FALSE)</f>
        <v>14.5</v>
      </c>
      <c r="I416" s="403">
        <v>3.1250000000000002E-3</v>
      </c>
      <c r="J416" s="652">
        <f t="shared" si="34"/>
        <v>-388.88</v>
      </c>
      <c r="K416" s="652">
        <f t="shared" si="35"/>
        <v>-321.83</v>
      </c>
    </row>
    <row r="417" spans="1:11">
      <c r="A417" s="650" t="s">
        <v>355</v>
      </c>
      <c r="B417" s="651" t="s">
        <v>356</v>
      </c>
      <c r="C417" s="651"/>
      <c r="D417" s="651"/>
      <c r="E417" s="650" t="s">
        <v>357</v>
      </c>
      <c r="F417" s="651">
        <v>201510</v>
      </c>
      <c r="G417" s="652">
        <v>-63458.98</v>
      </c>
      <c r="H417" s="759">
        <f>VLOOKUP(F417,Additions!$N$5:$O$37,2,FALSE)</f>
        <v>13.5</v>
      </c>
      <c r="I417" s="403">
        <v>3.1250000000000002E-3</v>
      </c>
      <c r="J417" s="652">
        <f t="shared" si="34"/>
        <v>-2677.18</v>
      </c>
      <c r="K417" s="652">
        <f t="shared" si="35"/>
        <v>-2379.71</v>
      </c>
    </row>
    <row r="418" spans="1:11">
      <c r="A418" s="650" t="s">
        <v>355</v>
      </c>
      <c r="B418" s="651" t="s">
        <v>356</v>
      </c>
      <c r="C418" s="651"/>
      <c r="D418" s="651"/>
      <c r="E418" s="650" t="s">
        <v>357</v>
      </c>
      <c r="F418" s="651">
        <v>201511</v>
      </c>
      <c r="G418" s="652">
        <v>-23836.78</v>
      </c>
      <c r="H418" s="759">
        <f>VLOOKUP(F418,Additions!$N$5:$O$37,2,FALSE)</f>
        <v>12.5</v>
      </c>
      <c r="I418" s="403">
        <v>3.1250000000000002E-3</v>
      </c>
      <c r="J418" s="652">
        <f t="shared" si="34"/>
        <v>-931.12</v>
      </c>
      <c r="K418" s="652">
        <f t="shared" si="35"/>
        <v>-893.88</v>
      </c>
    </row>
    <row r="419" spans="1:11">
      <c r="A419" s="650" t="s">
        <v>355</v>
      </c>
      <c r="B419" s="651" t="s">
        <v>356</v>
      </c>
      <c r="C419" s="651"/>
      <c r="D419" s="651"/>
      <c r="E419" s="650" t="s">
        <v>357</v>
      </c>
      <c r="F419" s="651">
        <v>201512</v>
      </c>
      <c r="G419" s="652">
        <v>-15951.04</v>
      </c>
      <c r="H419" s="759">
        <f>VLOOKUP(F419,Additions!$N$5:$O$37,2,FALSE)</f>
        <v>11.5</v>
      </c>
      <c r="I419" s="403">
        <v>3.1250000000000002E-3</v>
      </c>
      <c r="J419" s="652">
        <f t="shared" si="34"/>
        <v>-573.24</v>
      </c>
      <c r="K419" s="652">
        <f t="shared" si="35"/>
        <v>-598.16</v>
      </c>
    </row>
    <row r="420" spans="1:11">
      <c r="A420" s="650" t="s">
        <v>355</v>
      </c>
      <c r="B420" s="651" t="s">
        <v>358</v>
      </c>
      <c r="C420" s="651"/>
      <c r="D420" s="651"/>
      <c r="E420" s="650" t="s">
        <v>359</v>
      </c>
      <c r="F420" s="651">
        <v>201509</v>
      </c>
      <c r="G420" s="652">
        <v>-3021.03</v>
      </c>
      <c r="H420" s="759">
        <f>VLOOKUP(F420,Additions!$N$5:$O$37,2,FALSE)</f>
        <v>14.5</v>
      </c>
      <c r="I420" s="403">
        <v>3.1250000000000002E-3</v>
      </c>
      <c r="J420" s="652">
        <f t="shared" si="34"/>
        <v>-136.88999999999999</v>
      </c>
      <c r="K420" s="652">
        <f t="shared" si="35"/>
        <v>-113.29</v>
      </c>
    </row>
    <row r="421" spans="1:11">
      <c r="A421" s="650" t="s">
        <v>355</v>
      </c>
      <c r="B421" s="651" t="s">
        <v>358</v>
      </c>
      <c r="C421" s="651"/>
      <c r="D421" s="651"/>
      <c r="E421" s="650" t="s">
        <v>359</v>
      </c>
      <c r="F421" s="651">
        <v>201510</v>
      </c>
      <c r="G421" s="652">
        <v>-2981.32</v>
      </c>
      <c r="H421" s="759">
        <f>VLOOKUP(F421,Additions!$N$5:$O$37,2,FALSE)</f>
        <v>13.5</v>
      </c>
      <c r="I421" s="403">
        <v>3.1250000000000002E-3</v>
      </c>
      <c r="J421" s="652">
        <f t="shared" si="34"/>
        <v>-125.77</v>
      </c>
      <c r="K421" s="652">
        <f t="shared" si="35"/>
        <v>-111.8</v>
      </c>
    </row>
    <row r="422" spans="1:11">
      <c r="A422" s="650" t="s">
        <v>355</v>
      </c>
      <c r="B422" s="651" t="s">
        <v>358</v>
      </c>
      <c r="C422" s="651"/>
      <c r="D422" s="651"/>
      <c r="E422" s="650" t="s">
        <v>359</v>
      </c>
      <c r="F422" s="651">
        <v>201511</v>
      </c>
      <c r="G422" s="652">
        <v>-1861.94</v>
      </c>
      <c r="H422" s="759">
        <f>VLOOKUP(F422,Additions!$N$5:$O$37,2,FALSE)</f>
        <v>12.5</v>
      </c>
      <c r="I422" s="403">
        <v>3.1250000000000002E-3</v>
      </c>
      <c r="J422" s="652">
        <f t="shared" si="34"/>
        <v>-72.73</v>
      </c>
      <c r="K422" s="652">
        <f t="shared" si="35"/>
        <v>-69.819999999999993</v>
      </c>
    </row>
    <row r="423" spans="1:11">
      <c r="A423" s="650" t="s">
        <v>355</v>
      </c>
      <c r="B423" s="651" t="s">
        <v>358</v>
      </c>
      <c r="C423" s="651"/>
      <c r="D423" s="651"/>
      <c r="E423" s="650" t="s">
        <v>359</v>
      </c>
      <c r="F423" s="651">
        <v>201512</v>
      </c>
      <c r="G423" s="652">
        <v>-865.66</v>
      </c>
      <c r="H423" s="759">
        <f>VLOOKUP(F423,Additions!$N$5:$O$37,2,FALSE)</f>
        <v>11.5</v>
      </c>
      <c r="I423" s="403">
        <v>3.1250000000000002E-3</v>
      </c>
      <c r="J423" s="652">
        <f t="shared" si="34"/>
        <v>-31.11</v>
      </c>
      <c r="K423" s="652">
        <f t="shared" si="35"/>
        <v>-32.46</v>
      </c>
    </row>
    <row r="424" spans="1:11">
      <c r="A424" s="650" t="s">
        <v>355</v>
      </c>
      <c r="B424" s="651" t="s">
        <v>360</v>
      </c>
      <c r="C424" s="651"/>
      <c r="D424" s="651"/>
      <c r="E424" s="650" t="s">
        <v>361</v>
      </c>
      <c r="F424" s="651">
        <v>201509</v>
      </c>
      <c r="G424" s="652">
        <v>-2220.6</v>
      </c>
      <c r="H424" s="759">
        <f>VLOOKUP(F424,Additions!$N$5:$O$37,2,FALSE)</f>
        <v>14.5</v>
      </c>
      <c r="I424" s="403">
        <v>3.1250000000000002E-3</v>
      </c>
      <c r="J424" s="652">
        <f t="shared" si="34"/>
        <v>-100.62</v>
      </c>
      <c r="K424" s="652">
        <f t="shared" si="35"/>
        <v>-83.27</v>
      </c>
    </row>
    <row r="425" spans="1:11">
      <c r="A425" s="650" t="s">
        <v>355</v>
      </c>
      <c r="B425" s="651" t="s">
        <v>362</v>
      </c>
      <c r="C425" s="651"/>
      <c r="D425" s="651"/>
      <c r="E425" s="650" t="s">
        <v>363</v>
      </c>
      <c r="F425" s="651">
        <v>201510</v>
      </c>
      <c r="G425" s="652">
        <v>-536.04</v>
      </c>
      <c r="H425" s="759">
        <f>VLOOKUP(F425,Additions!$N$5:$O$37,2,FALSE)</f>
        <v>13.5</v>
      </c>
      <c r="I425" s="403">
        <v>3.1250000000000002E-3</v>
      </c>
      <c r="J425" s="652">
        <f t="shared" si="34"/>
        <v>-22.61</v>
      </c>
      <c r="K425" s="652">
        <f t="shared" si="35"/>
        <v>-20.100000000000001</v>
      </c>
    </row>
    <row r="426" spans="1:11">
      <c r="A426" s="650" t="s">
        <v>355</v>
      </c>
      <c r="B426" s="651" t="s">
        <v>362</v>
      </c>
      <c r="C426" s="651"/>
      <c r="D426" s="651"/>
      <c r="E426" s="650" t="s">
        <v>363</v>
      </c>
      <c r="F426" s="651">
        <v>201511</v>
      </c>
      <c r="G426" s="652">
        <v>-383.72</v>
      </c>
      <c r="H426" s="759">
        <f>VLOOKUP(F426,Additions!$N$5:$O$37,2,FALSE)</f>
        <v>12.5</v>
      </c>
      <c r="I426" s="403">
        <v>3.1250000000000002E-3</v>
      </c>
      <c r="J426" s="652">
        <f t="shared" si="34"/>
        <v>-14.99</v>
      </c>
      <c r="K426" s="652">
        <f t="shared" si="35"/>
        <v>-14.39</v>
      </c>
    </row>
    <row r="427" spans="1:11">
      <c r="A427" s="650" t="s">
        <v>355</v>
      </c>
      <c r="B427" s="651" t="s">
        <v>364</v>
      </c>
      <c r="C427" s="651"/>
      <c r="D427" s="651"/>
      <c r="E427" s="650" t="s">
        <v>365</v>
      </c>
      <c r="F427" s="651">
        <v>201509</v>
      </c>
      <c r="G427" s="652">
        <v>-103.76</v>
      </c>
      <c r="H427" s="759">
        <f>VLOOKUP(F427,Additions!$N$5:$O$37,2,FALSE)</f>
        <v>14.5</v>
      </c>
      <c r="I427" s="403">
        <v>3.1250000000000002E-3</v>
      </c>
      <c r="J427" s="652">
        <f t="shared" si="34"/>
        <v>-4.7</v>
      </c>
      <c r="K427" s="652">
        <f t="shared" si="35"/>
        <v>-3.89</v>
      </c>
    </row>
    <row r="428" spans="1:11">
      <c r="A428" s="650" t="s">
        <v>355</v>
      </c>
      <c r="B428" s="651" t="s">
        <v>364</v>
      </c>
      <c r="C428" s="651"/>
      <c r="D428" s="651"/>
      <c r="E428" s="650" t="s">
        <v>365</v>
      </c>
      <c r="F428" s="651">
        <v>201510</v>
      </c>
      <c r="G428" s="652">
        <v>-762.58</v>
      </c>
      <c r="H428" s="759">
        <f>VLOOKUP(F428,Additions!$N$5:$O$37,2,FALSE)</f>
        <v>13.5</v>
      </c>
      <c r="I428" s="403">
        <v>3.1250000000000002E-3</v>
      </c>
      <c r="J428" s="652">
        <f t="shared" si="34"/>
        <v>-32.17</v>
      </c>
      <c r="K428" s="652">
        <f t="shared" si="35"/>
        <v>-28.6</v>
      </c>
    </row>
    <row r="429" spans="1:11">
      <c r="A429" s="650" t="s">
        <v>355</v>
      </c>
      <c r="B429" s="651" t="s">
        <v>364</v>
      </c>
      <c r="C429" s="651"/>
      <c r="D429" s="651"/>
      <c r="E429" s="650" t="s">
        <v>365</v>
      </c>
      <c r="F429" s="651">
        <v>201511</v>
      </c>
      <c r="G429" s="652">
        <v>-9776.34</v>
      </c>
      <c r="H429" s="759">
        <f>VLOOKUP(F429,Additions!$N$5:$O$37,2,FALSE)</f>
        <v>12.5</v>
      </c>
      <c r="I429" s="403">
        <v>3.1250000000000002E-3</v>
      </c>
      <c r="J429" s="652">
        <f t="shared" si="34"/>
        <v>-381.89</v>
      </c>
      <c r="K429" s="652">
        <f t="shared" si="35"/>
        <v>-366.61</v>
      </c>
    </row>
    <row r="430" spans="1:11">
      <c r="A430" s="650" t="s">
        <v>355</v>
      </c>
      <c r="B430" s="651" t="s">
        <v>364</v>
      </c>
      <c r="C430" s="651"/>
      <c r="D430" s="651"/>
      <c r="E430" s="650" t="s">
        <v>365</v>
      </c>
      <c r="F430" s="651">
        <v>201512</v>
      </c>
      <c r="G430" s="652">
        <v>-128.83000000000001</v>
      </c>
      <c r="H430" s="759">
        <f>VLOOKUP(F430,Additions!$N$5:$O$37,2,FALSE)</f>
        <v>11.5</v>
      </c>
      <c r="I430" s="403">
        <v>3.1250000000000002E-3</v>
      </c>
      <c r="J430" s="652">
        <f t="shared" si="34"/>
        <v>-4.63</v>
      </c>
      <c r="K430" s="652">
        <f t="shared" si="35"/>
        <v>-4.83</v>
      </c>
    </row>
    <row r="431" spans="1:11">
      <c r="A431" s="650" t="s">
        <v>355</v>
      </c>
      <c r="B431" s="651" t="s">
        <v>366</v>
      </c>
      <c r="C431" s="651"/>
      <c r="D431" s="651"/>
      <c r="E431" s="650" t="s">
        <v>367</v>
      </c>
      <c r="F431" s="651">
        <v>201510</v>
      </c>
      <c r="G431" s="652">
        <v>-9404.11</v>
      </c>
      <c r="H431" s="759">
        <f>VLOOKUP(F431,Additions!$N$5:$O$37,2,FALSE)</f>
        <v>13.5</v>
      </c>
      <c r="I431" s="403">
        <v>3.1250000000000002E-3</v>
      </c>
      <c r="J431" s="652">
        <f t="shared" si="34"/>
        <v>-396.74</v>
      </c>
      <c r="K431" s="652">
        <f t="shared" si="35"/>
        <v>-352.65</v>
      </c>
    </row>
    <row r="432" spans="1:11">
      <c r="A432" s="650" t="s">
        <v>355</v>
      </c>
      <c r="B432" s="651" t="s">
        <v>366</v>
      </c>
      <c r="C432" s="651"/>
      <c r="D432" s="651"/>
      <c r="E432" s="650" t="s">
        <v>367</v>
      </c>
      <c r="F432" s="651">
        <v>201511</v>
      </c>
      <c r="G432" s="652">
        <v>-2649</v>
      </c>
      <c r="H432" s="759">
        <f>VLOOKUP(F432,Additions!$N$5:$O$37,2,FALSE)</f>
        <v>12.5</v>
      </c>
      <c r="I432" s="403">
        <v>3.1250000000000002E-3</v>
      </c>
      <c r="J432" s="652">
        <f t="shared" si="34"/>
        <v>-103.48</v>
      </c>
      <c r="K432" s="652">
        <f t="shared" si="35"/>
        <v>-99.34</v>
      </c>
    </row>
    <row r="433" spans="1:11">
      <c r="A433" s="650" t="s">
        <v>355</v>
      </c>
      <c r="B433" s="651" t="s">
        <v>366</v>
      </c>
      <c r="C433" s="651"/>
      <c r="D433" s="651"/>
      <c r="E433" s="650" t="s">
        <v>367</v>
      </c>
      <c r="F433" s="651">
        <v>201512</v>
      </c>
      <c r="G433" s="652">
        <v>-33.299999999999997</v>
      </c>
      <c r="H433" s="759">
        <f>VLOOKUP(F433,Additions!$N$5:$O$37,2,FALSE)</f>
        <v>11.5</v>
      </c>
      <c r="I433" s="403">
        <v>3.1250000000000002E-3</v>
      </c>
      <c r="J433" s="652">
        <f t="shared" si="34"/>
        <v>-1.2</v>
      </c>
      <c r="K433" s="652">
        <f t="shared" si="35"/>
        <v>-1.25</v>
      </c>
    </row>
    <row r="434" spans="1:11">
      <c r="A434" s="650" t="s">
        <v>355</v>
      </c>
      <c r="B434" s="651" t="s">
        <v>368</v>
      </c>
      <c r="C434" s="651"/>
      <c r="D434" s="651"/>
      <c r="E434" s="650" t="s">
        <v>369</v>
      </c>
      <c r="F434" s="651">
        <v>201509</v>
      </c>
      <c r="G434" s="652">
        <v>-8978.06</v>
      </c>
      <c r="H434" s="759">
        <f>VLOOKUP(F434,Additions!$N$5:$O$37,2,FALSE)</f>
        <v>14.5</v>
      </c>
      <c r="I434" s="403">
        <v>3.1250000000000002E-3</v>
      </c>
      <c r="J434" s="652">
        <f t="shared" si="34"/>
        <v>-406.82</v>
      </c>
      <c r="K434" s="652">
        <f t="shared" si="35"/>
        <v>-336.68</v>
      </c>
    </row>
    <row r="435" spans="1:11">
      <c r="A435" s="650" t="s">
        <v>355</v>
      </c>
      <c r="B435" s="651" t="s">
        <v>368</v>
      </c>
      <c r="C435" s="651"/>
      <c r="D435" s="651"/>
      <c r="E435" s="650" t="s">
        <v>369</v>
      </c>
      <c r="F435" s="651">
        <v>201510</v>
      </c>
      <c r="G435" s="652">
        <v>-12026.86</v>
      </c>
      <c r="H435" s="759">
        <f>VLOOKUP(F435,Additions!$N$5:$O$37,2,FALSE)</f>
        <v>13.5</v>
      </c>
      <c r="I435" s="403">
        <v>3.1250000000000002E-3</v>
      </c>
      <c r="J435" s="652">
        <f t="shared" si="34"/>
        <v>-507.38</v>
      </c>
      <c r="K435" s="652">
        <f t="shared" si="35"/>
        <v>-451.01</v>
      </c>
    </row>
    <row r="436" spans="1:11">
      <c r="A436" s="650" t="s">
        <v>355</v>
      </c>
      <c r="B436" s="651" t="s">
        <v>370</v>
      </c>
      <c r="C436" s="651"/>
      <c r="D436" s="651"/>
      <c r="E436" s="650" t="s">
        <v>371</v>
      </c>
      <c r="F436" s="651">
        <v>201512</v>
      </c>
      <c r="G436" s="652">
        <v>-322.88</v>
      </c>
      <c r="H436" s="759">
        <f>VLOOKUP(F436,Additions!$N$5:$O$37,2,FALSE)</f>
        <v>11.5</v>
      </c>
      <c r="I436" s="403">
        <v>3.1250000000000002E-3</v>
      </c>
      <c r="J436" s="652">
        <f t="shared" si="34"/>
        <v>-11.6</v>
      </c>
      <c r="K436" s="652">
        <f t="shared" si="35"/>
        <v>-12.11</v>
      </c>
    </row>
    <row r="437" spans="1:11">
      <c r="A437" s="650" t="s">
        <v>355</v>
      </c>
      <c r="B437" s="651" t="s">
        <v>372</v>
      </c>
      <c r="C437" s="651"/>
      <c r="D437" s="651"/>
      <c r="E437" s="650" t="s">
        <v>373</v>
      </c>
      <c r="F437" s="651">
        <v>201511</v>
      </c>
      <c r="G437" s="652">
        <v>-88.25</v>
      </c>
      <c r="H437" s="759">
        <f>VLOOKUP(F437,Additions!$N$5:$O$37,2,FALSE)</f>
        <v>12.5</v>
      </c>
      <c r="I437" s="403">
        <v>3.1250000000000002E-3</v>
      </c>
      <c r="J437" s="652">
        <f t="shared" si="34"/>
        <v>-3.45</v>
      </c>
      <c r="K437" s="652">
        <f t="shared" si="35"/>
        <v>-3.31</v>
      </c>
    </row>
    <row r="438" spans="1:11">
      <c r="A438" s="650" t="s">
        <v>355</v>
      </c>
      <c r="B438" s="651" t="s">
        <v>388</v>
      </c>
      <c r="C438" s="651"/>
      <c r="D438" s="651"/>
      <c r="E438" s="650" t="s">
        <v>389</v>
      </c>
      <c r="F438" s="651">
        <v>201509</v>
      </c>
      <c r="G438" s="652">
        <v>-744.99</v>
      </c>
      <c r="H438" s="759">
        <f>VLOOKUP(F438,Additions!$N$5:$O$37,2,FALSE)</f>
        <v>14.5</v>
      </c>
      <c r="I438" s="403">
        <v>3.1250000000000002E-3</v>
      </c>
      <c r="J438" s="652">
        <f t="shared" si="34"/>
        <v>-33.76</v>
      </c>
      <c r="K438" s="652">
        <f t="shared" si="35"/>
        <v>-27.94</v>
      </c>
    </row>
    <row r="439" spans="1:11">
      <c r="A439" s="650" t="s">
        <v>355</v>
      </c>
      <c r="B439" s="651" t="s">
        <v>388</v>
      </c>
      <c r="C439" s="651"/>
      <c r="D439" s="651"/>
      <c r="E439" s="650" t="s">
        <v>389</v>
      </c>
      <c r="F439" s="651">
        <v>201510</v>
      </c>
      <c r="G439" s="652">
        <v>-4370.7299999999996</v>
      </c>
      <c r="H439" s="759">
        <f>VLOOKUP(F439,Additions!$N$5:$O$37,2,FALSE)</f>
        <v>13.5</v>
      </c>
      <c r="I439" s="403">
        <v>3.1250000000000002E-3</v>
      </c>
      <c r="J439" s="652">
        <f t="shared" si="34"/>
        <v>-184.39</v>
      </c>
      <c r="K439" s="652">
        <f t="shared" si="35"/>
        <v>-163.9</v>
      </c>
    </row>
    <row r="440" spans="1:11">
      <c r="A440" s="650" t="s">
        <v>355</v>
      </c>
      <c r="B440" s="651" t="s">
        <v>388</v>
      </c>
      <c r="C440" s="651"/>
      <c r="D440" s="651"/>
      <c r="E440" s="650" t="s">
        <v>389</v>
      </c>
      <c r="F440" s="651">
        <v>201511</v>
      </c>
      <c r="G440" s="652">
        <v>-3994.72</v>
      </c>
      <c r="H440" s="759">
        <f>VLOOKUP(F440,Additions!$N$5:$O$37,2,FALSE)</f>
        <v>12.5</v>
      </c>
      <c r="I440" s="403">
        <v>3.1250000000000002E-3</v>
      </c>
      <c r="J440" s="652">
        <f t="shared" si="34"/>
        <v>-156.04</v>
      </c>
      <c r="K440" s="652">
        <f t="shared" si="35"/>
        <v>-149.80000000000001</v>
      </c>
    </row>
    <row r="441" spans="1:11">
      <c r="A441" s="650" t="s">
        <v>355</v>
      </c>
      <c r="B441" s="651" t="s">
        <v>388</v>
      </c>
      <c r="C441" s="651"/>
      <c r="D441" s="651"/>
      <c r="E441" s="650" t="s">
        <v>389</v>
      </c>
      <c r="F441" s="651">
        <v>201512</v>
      </c>
      <c r="G441" s="652">
        <v>-3643.58</v>
      </c>
      <c r="H441" s="759">
        <f>VLOOKUP(F441,Additions!$N$5:$O$37,2,FALSE)</f>
        <v>11.5</v>
      </c>
      <c r="I441" s="403">
        <v>3.1250000000000002E-3</v>
      </c>
      <c r="J441" s="652">
        <f t="shared" si="34"/>
        <v>-130.94</v>
      </c>
      <c r="K441" s="652">
        <f t="shared" si="35"/>
        <v>-136.63</v>
      </c>
    </row>
    <row r="442" spans="1:11">
      <c r="A442" s="650" t="s">
        <v>355</v>
      </c>
      <c r="B442" s="651" t="s">
        <v>390</v>
      </c>
      <c r="C442" s="651"/>
      <c r="D442" s="651"/>
      <c r="E442" s="650" t="s">
        <v>391</v>
      </c>
      <c r="F442" s="651">
        <v>201510</v>
      </c>
      <c r="G442" s="652">
        <v>-2179.8200000000002</v>
      </c>
      <c r="H442" s="759">
        <f>VLOOKUP(F442,Additions!$N$5:$O$37,2,FALSE)</f>
        <v>13.5</v>
      </c>
      <c r="I442" s="403">
        <v>3.1250000000000002E-3</v>
      </c>
      <c r="J442" s="652">
        <f t="shared" si="34"/>
        <v>-91.96</v>
      </c>
      <c r="K442" s="652">
        <f t="shared" si="35"/>
        <v>-81.739999999999995</v>
      </c>
    </row>
    <row r="443" spans="1:11">
      <c r="A443" s="650" t="s">
        <v>355</v>
      </c>
      <c r="B443" s="651" t="s">
        <v>390</v>
      </c>
      <c r="C443" s="651"/>
      <c r="D443" s="651"/>
      <c r="E443" s="650" t="s">
        <v>391</v>
      </c>
      <c r="F443" s="651">
        <v>201512</v>
      </c>
      <c r="G443" s="652">
        <v>-65.13</v>
      </c>
      <c r="H443" s="759">
        <f>VLOOKUP(F443,Additions!$N$5:$O$37,2,FALSE)</f>
        <v>11.5</v>
      </c>
      <c r="I443" s="403">
        <v>3.1250000000000002E-3</v>
      </c>
      <c r="J443" s="652">
        <f t="shared" si="34"/>
        <v>-2.34</v>
      </c>
      <c r="K443" s="652">
        <f t="shared" si="35"/>
        <v>-2.44</v>
      </c>
    </row>
    <row r="444" spans="1:11">
      <c r="A444" s="650" t="s">
        <v>355</v>
      </c>
      <c r="B444" s="651" t="s">
        <v>392</v>
      </c>
      <c r="C444" s="651"/>
      <c r="D444" s="651"/>
      <c r="E444" s="650" t="s">
        <v>393</v>
      </c>
      <c r="F444" s="651">
        <v>201509</v>
      </c>
      <c r="G444" s="652">
        <v>-1334.94</v>
      </c>
      <c r="H444" s="759">
        <f>VLOOKUP(F444,Additions!$N$5:$O$37,2,FALSE)</f>
        <v>14.5</v>
      </c>
      <c r="I444" s="403">
        <v>3.1250000000000002E-3</v>
      </c>
      <c r="J444" s="652">
        <f t="shared" si="34"/>
        <v>-60.49</v>
      </c>
      <c r="K444" s="652">
        <f t="shared" si="35"/>
        <v>-50.06</v>
      </c>
    </row>
    <row r="445" spans="1:11">
      <c r="A445" s="650" t="s">
        <v>355</v>
      </c>
      <c r="B445" s="651" t="s">
        <v>392</v>
      </c>
      <c r="C445" s="651"/>
      <c r="D445" s="651"/>
      <c r="E445" s="650" t="s">
        <v>393</v>
      </c>
      <c r="F445" s="651">
        <v>201510</v>
      </c>
      <c r="G445" s="652">
        <v>-150.52000000000001</v>
      </c>
      <c r="H445" s="759">
        <f>VLOOKUP(F445,Additions!$N$5:$O$37,2,FALSE)</f>
        <v>13.5</v>
      </c>
      <c r="I445" s="403">
        <v>3.1250000000000002E-3</v>
      </c>
      <c r="J445" s="652">
        <f t="shared" si="34"/>
        <v>-6.35</v>
      </c>
      <c r="K445" s="652">
        <f t="shared" si="35"/>
        <v>-5.64</v>
      </c>
    </row>
    <row r="446" spans="1:11">
      <c r="A446" s="650" t="s">
        <v>355</v>
      </c>
      <c r="B446" s="651" t="s">
        <v>416</v>
      </c>
      <c r="C446" s="651"/>
      <c r="D446" s="651"/>
      <c r="E446" s="650" t="s">
        <v>417</v>
      </c>
      <c r="F446" s="651">
        <v>201510</v>
      </c>
      <c r="G446" s="652">
        <v>-90.13</v>
      </c>
      <c r="H446" s="759">
        <f>VLOOKUP(F446,Additions!$N$5:$O$37,2,FALSE)</f>
        <v>13.5</v>
      </c>
      <c r="I446" s="403">
        <v>3.1250000000000002E-3</v>
      </c>
      <c r="J446" s="652">
        <f t="shared" si="34"/>
        <v>-3.8</v>
      </c>
      <c r="K446" s="652">
        <f t="shared" si="35"/>
        <v>-3.38</v>
      </c>
    </row>
    <row r="447" spans="1:11">
      <c r="A447" s="650" t="s">
        <v>355</v>
      </c>
      <c r="B447" s="651" t="s">
        <v>416</v>
      </c>
      <c r="C447" s="651"/>
      <c r="D447" s="651"/>
      <c r="E447" s="650" t="s">
        <v>417</v>
      </c>
      <c r="F447" s="651">
        <v>201511</v>
      </c>
      <c r="G447" s="652">
        <v>-432.75</v>
      </c>
      <c r="H447" s="759">
        <f>VLOOKUP(F447,Additions!$N$5:$O$37,2,FALSE)</f>
        <v>12.5</v>
      </c>
      <c r="I447" s="403">
        <v>3.1250000000000002E-3</v>
      </c>
      <c r="J447" s="652">
        <f t="shared" si="34"/>
        <v>-16.899999999999999</v>
      </c>
      <c r="K447" s="652">
        <f t="shared" si="35"/>
        <v>-16.23</v>
      </c>
    </row>
    <row r="448" spans="1:11">
      <c r="A448" s="650" t="s">
        <v>355</v>
      </c>
      <c r="B448" s="651" t="s">
        <v>416</v>
      </c>
      <c r="C448" s="651"/>
      <c r="D448" s="651"/>
      <c r="E448" s="650" t="s">
        <v>417</v>
      </c>
      <c r="F448" s="651">
        <v>201512</v>
      </c>
      <c r="G448" s="652">
        <v>-591.16999999999996</v>
      </c>
      <c r="H448" s="759">
        <f>VLOOKUP(F448,Additions!$N$5:$O$37,2,FALSE)</f>
        <v>11.5</v>
      </c>
      <c r="I448" s="403">
        <v>3.1250000000000002E-3</v>
      </c>
      <c r="J448" s="652">
        <f t="shared" si="34"/>
        <v>-21.25</v>
      </c>
      <c r="K448" s="652">
        <f t="shared" si="35"/>
        <v>-22.17</v>
      </c>
    </row>
    <row r="449" spans="1:11">
      <c r="A449" s="650" t="s">
        <v>355</v>
      </c>
      <c r="B449" s="651" t="s">
        <v>398</v>
      </c>
      <c r="C449" s="651"/>
      <c r="D449" s="651"/>
      <c r="E449" s="650" t="s">
        <v>399</v>
      </c>
      <c r="F449" s="651">
        <v>201509</v>
      </c>
      <c r="G449" s="652">
        <v>-8996.86</v>
      </c>
      <c r="H449" s="759">
        <f>VLOOKUP(F449,Additions!$N$5:$O$37,2,FALSE)</f>
        <v>14.5</v>
      </c>
      <c r="I449" s="403">
        <v>3.1250000000000002E-3</v>
      </c>
      <c r="J449" s="652">
        <f t="shared" si="34"/>
        <v>-407.67</v>
      </c>
      <c r="K449" s="652">
        <f t="shared" si="35"/>
        <v>-337.38</v>
      </c>
    </row>
    <row r="450" spans="1:11">
      <c r="A450" s="650" t="s">
        <v>355</v>
      </c>
      <c r="B450" s="651" t="s">
        <v>398</v>
      </c>
      <c r="C450" s="651"/>
      <c r="D450" s="651"/>
      <c r="E450" s="650" t="s">
        <v>399</v>
      </c>
      <c r="F450" s="651">
        <v>201510</v>
      </c>
      <c r="G450" s="652">
        <v>-15766.2</v>
      </c>
      <c r="H450" s="759">
        <f>VLOOKUP(F450,Additions!$N$5:$O$37,2,FALSE)</f>
        <v>13.5</v>
      </c>
      <c r="I450" s="403">
        <v>3.1250000000000002E-3</v>
      </c>
      <c r="J450" s="652">
        <f t="shared" si="34"/>
        <v>-665.14</v>
      </c>
      <c r="K450" s="652">
        <f t="shared" si="35"/>
        <v>-591.23</v>
      </c>
    </row>
    <row r="451" spans="1:11">
      <c r="A451" s="650" t="s">
        <v>355</v>
      </c>
      <c r="B451" s="651" t="s">
        <v>398</v>
      </c>
      <c r="C451" s="651"/>
      <c r="D451" s="651"/>
      <c r="E451" s="650" t="s">
        <v>399</v>
      </c>
      <c r="F451" s="651">
        <v>201511</v>
      </c>
      <c r="G451" s="652">
        <v>-26940.39</v>
      </c>
      <c r="H451" s="759">
        <f>VLOOKUP(F451,Additions!$N$5:$O$37,2,FALSE)</f>
        <v>12.5</v>
      </c>
      <c r="I451" s="403">
        <v>3.1250000000000002E-3</v>
      </c>
      <c r="J451" s="652">
        <f t="shared" si="34"/>
        <v>-1052.3599999999999</v>
      </c>
      <c r="K451" s="652">
        <f t="shared" si="35"/>
        <v>-1010.26</v>
      </c>
    </row>
    <row r="452" spans="1:11">
      <c r="A452" s="650" t="s">
        <v>355</v>
      </c>
      <c r="B452" s="651" t="s">
        <v>398</v>
      </c>
      <c r="C452" s="651"/>
      <c r="D452" s="651"/>
      <c r="E452" s="650" t="s">
        <v>399</v>
      </c>
      <c r="F452" s="651">
        <v>201512</v>
      </c>
      <c r="G452" s="652">
        <v>-3700.06</v>
      </c>
      <c r="H452" s="759">
        <f>VLOOKUP(F452,Additions!$N$5:$O$37,2,FALSE)</f>
        <v>11.5</v>
      </c>
      <c r="I452" s="403">
        <v>3.1250000000000002E-3</v>
      </c>
      <c r="J452" s="652">
        <f t="shared" si="34"/>
        <v>-132.97</v>
      </c>
      <c r="K452" s="652">
        <f t="shared" si="35"/>
        <v>-138.75</v>
      </c>
    </row>
    <row r="453" spans="1:11">
      <c r="A453" s="650" t="s">
        <v>355</v>
      </c>
      <c r="B453" s="651" t="s">
        <v>400</v>
      </c>
      <c r="C453" s="651"/>
      <c r="D453" s="651"/>
      <c r="E453" s="650" t="s">
        <v>401</v>
      </c>
      <c r="F453" s="651">
        <v>201509</v>
      </c>
      <c r="G453" s="652">
        <v>-18184.830000000002</v>
      </c>
      <c r="H453" s="759">
        <f>VLOOKUP(F453,Additions!$N$5:$O$37,2,FALSE)</f>
        <v>14.5</v>
      </c>
      <c r="I453" s="403">
        <v>3.1250000000000002E-3</v>
      </c>
      <c r="J453" s="652">
        <f t="shared" si="34"/>
        <v>-824</v>
      </c>
      <c r="K453" s="652">
        <f t="shared" si="35"/>
        <v>-681.93</v>
      </c>
    </row>
    <row r="454" spans="1:11">
      <c r="A454" s="650" t="s">
        <v>355</v>
      </c>
      <c r="B454" s="651" t="s">
        <v>400</v>
      </c>
      <c r="C454" s="651"/>
      <c r="D454" s="651"/>
      <c r="E454" s="650" t="s">
        <v>401</v>
      </c>
      <c r="F454" s="651">
        <v>201510</v>
      </c>
      <c r="G454" s="652">
        <v>-10851.53</v>
      </c>
      <c r="H454" s="759">
        <f>VLOOKUP(F454,Additions!$N$5:$O$37,2,FALSE)</f>
        <v>13.5</v>
      </c>
      <c r="I454" s="403">
        <v>3.1250000000000002E-3</v>
      </c>
      <c r="J454" s="652">
        <f t="shared" si="34"/>
        <v>-457.8</v>
      </c>
      <c r="K454" s="652">
        <f t="shared" si="35"/>
        <v>-406.93</v>
      </c>
    </row>
    <row r="455" spans="1:11">
      <c r="A455" s="650" t="s">
        <v>355</v>
      </c>
      <c r="B455" s="651" t="s">
        <v>400</v>
      </c>
      <c r="C455" s="651"/>
      <c r="D455" s="651"/>
      <c r="E455" s="650" t="s">
        <v>401</v>
      </c>
      <c r="F455" s="651">
        <v>201511</v>
      </c>
      <c r="G455" s="652">
        <v>-4521.13</v>
      </c>
      <c r="H455" s="759">
        <f>VLOOKUP(F455,Additions!$N$5:$O$37,2,FALSE)</f>
        <v>12.5</v>
      </c>
      <c r="I455" s="403">
        <v>3.1250000000000002E-3</v>
      </c>
      <c r="J455" s="652">
        <f t="shared" si="34"/>
        <v>-176.61</v>
      </c>
      <c r="K455" s="652">
        <f t="shared" si="35"/>
        <v>-169.54</v>
      </c>
    </row>
    <row r="456" spans="1:11">
      <c r="A456" s="650" t="s">
        <v>355</v>
      </c>
      <c r="B456" s="651" t="s">
        <v>400</v>
      </c>
      <c r="C456" s="651"/>
      <c r="D456" s="651"/>
      <c r="E456" s="650" t="s">
        <v>401</v>
      </c>
      <c r="F456" s="651">
        <v>201512</v>
      </c>
      <c r="G456" s="652">
        <v>-18427.939999999999</v>
      </c>
      <c r="H456" s="759">
        <f>VLOOKUP(F456,Additions!$N$5:$O$37,2,FALSE)</f>
        <v>11.5</v>
      </c>
      <c r="I456" s="403">
        <v>3.1250000000000002E-3</v>
      </c>
      <c r="J456" s="652">
        <f t="shared" si="34"/>
        <v>-662.25</v>
      </c>
      <c r="K456" s="652">
        <f t="shared" si="35"/>
        <v>-691.05</v>
      </c>
    </row>
    <row r="457" spans="1:11">
      <c r="A457" s="650" t="s">
        <v>355</v>
      </c>
      <c r="B457" s="651" t="s">
        <v>402</v>
      </c>
      <c r="C457" s="651"/>
      <c r="D457" s="651"/>
      <c r="E457" s="650" t="s">
        <v>403</v>
      </c>
      <c r="F457" s="651">
        <v>201509</v>
      </c>
      <c r="G457" s="652">
        <v>-678.74</v>
      </c>
      <c r="H457" s="759">
        <f>VLOOKUP(F457,Additions!$N$5:$O$37,2,FALSE)</f>
        <v>14.5</v>
      </c>
      <c r="I457" s="403">
        <v>3.1250000000000002E-3</v>
      </c>
      <c r="J457" s="652">
        <f t="shared" si="34"/>
        <v>-30.76</v>
      </c>
      <c r="K457" s="652">
        <f t="shared" si="35"/>
        <v>-25.45</v>
      </c>
    </row>
    <row r="458" spans="1:11">
      <c r="A458" s="650" t="s">
        <v>355</v>
      </c>
      <c r="B458" s="651" t="s">
        <v>404</v>
      </c>
      <c r="C458" s="651"/>
      <c r="D458" s="651"/>
      <c r="E458" s="650" t="s">
        <v>405</v>
      </c>
      <c r="F458" s="651">
        <v>201509</v>
      </c>
      <c r="G458" s="652">
        <v>-10364.67</v>
      </c>
      <c r="H458" s="759">
        <f>VLOOKUP(F458,Additions!$N$5:$O$37,2,FALSE)</f>
        <v>14.5</v>
      </c>
      <c r="I458" s="403">
        <v>3.1250000000000002E-3</v>
      </c>
      <c r="J458" s="652">
        <f t="shared" si="34"/>
        <v>-469.65</v>
      </c>
      <c r="K458" s="652">
        <f t="shared" si="35"/>
        <v>-388.68</v>
      </c>
    </row>
    <row r="459" spans="1:11">
      <c r="A459" s="650" t="s">
        <v>355</v>
      </c>
      <c r="B459" s="651" t="s">
        <v>404</v>
      </c>
      <c r="C459" s="651"/>
      <c r="D459" s="651"/>
      <c r="E459" s="650" t="s">
        <v>405</v>
      </c>
      <c r="F459" s="651">
        <v>201512</v>
      </c>
      <c r="G459" s="652">
        <v>-760.55</v>
      </c>
      <c r="H459" s="759">
        <f>VLOOKUP(F459,Additions!$N$5:$O$37,2,FALSE)</f>
        <v>11.5</v>
      </c>
      <c r="I459" s="403">
        <v>3.1250000000000002E-3</v>
      </c>
      <c r="J459" s="652">
        <f t="shared" si="34"/>
        <v>-27.33</v>
      </c>
      <c r="K459" s="652">
        <f t="shared" si="35"/>
        <v>-28.52</v>
      </c>
    </row>
    <row r="460" spans="1:11">
      <c r="A460" s="650" t="s">
        <v>355</v>
      </c>
      <c r="B460" s="651" t="s">
        <v>946</v>
      </c>
      <c r="C460" s="651"/>
      <c r="D460" s="651"/>
      <c r="E460" s="650" t="s">
        <v>947</v>
      </c>
      <c r="F460" s="651">
        <v>201509</v>
      </c>
      <c r="G460" s="652">
        <v>-41876.83</v>
      </c>
      <c r="H460" s="759">
        <f>VLOOKUP(F460,Additions!$N$5:$O$37,2,FALSE)</f>
        <v>14.5</v>
      </c>
      <c r="I460" s="403">
        <v>3.1250000000000002E-3</v>
      </c>
      <c r="J460" s="652">
        <f t="shared" si="34"/>
        <v>-1897.54</v>
      </c>
      <c r="K460" s="652">
        <f t="shared" si="35"/>
        <v>-1570.38</v>
      </c>
    </row>
    <row r="461" spans="1:11">
      <c r="A461" s="650" t="s">
        <v>355</v>
      </c>
      <c r="B461" s="651" t="s">
        <v>1025</v>
      </c>
      <c r="C461" s="651"/>
      <c r="D461" s="651"/>
      <c r="E461" s="650" t="s">
        <v>1026</v>
      </c>
      <c r="F461" s="651">
        <v>201511</v>
      </c>
      <c r="G461" s="652">
        <v>-60832.08</v>
      </c>
      <c r="H461" s="759">
        <f>VLOOKUP(F461,Additions!$N$5:$O$37,2,FALSE)</f>
        <v>12.5</v>
      </c>
      <c r="I461" s="403">
        <v>3.1250000000000002E-3</v>
      </c>
      <c r="J461" s="652">
        <f t="shared" si="34"/>
        <v>-2376.25</v>
      </c>
      <c r="K461" s="652">
        <f t="shared" si="35"/>
        <v>-2281.1999999999998</v>
      </c>
    </row>
    <row r="462" spans="1:11">
      <c r="A462" s="650" t="s">
        <v>355</v>
      </c>
      <c r="B462" s="651" t="s">
        <v>1082</v>
      </c>
      <c r="C462" s="651"/>
      <c r="D462" s="651"/>
      <c r="E462" s="650" t="s">
        <v>1084</v>
      </c>
      <c r="F462" s="651">
        <v>201510</v>
      </c>
      <c r="G462" s="652">
        <v>-190662.15</v>
      </c>
      <c r="H462" s="759">
        <f>VLOOKUP(F462,Additions!$N$5:$O$37,2,FALSE)</f>
        <v>13.5</v>
      </c>
      <c r="I462" s="403">
        <v>3.1250000000000002E-3</v>
      </c>
      <c r="J462" s="652">
        <f t="shared" si="34"/>
        <v>-8043.56</v>
      </c>
      <c r="K462" s="652">
        <f t="shared" si="35"/>
        <v>-7149.83</v>
      </c>
    </row>
    <row r="463" spans="1:11">
      <c r="A463" s="650" t="s">
        <v>355</v>
      </c>
      <c r="B463" s="651" t="s">
        <v>962</v>
      </c>
      <c r="C463" s="651"/>
      <c r="D463" s="651"/>
      <c r="E463" s="650" t="s">
        <v>963</v>
      </c>
      <c r="F463" s="651">
        <v>201510</v>
      </c>
      <c r="G463" s="652">
        <v>-79736.210000000006</v>
      </c>
      <c r="H463" s="759">
        <f>VLOOKUP(F463,Additions!$N$5:$O$37,2,FALSE)</f>
        <v>13.5</v>
      </c>
      <c r="I463" s="403">
        <v>3.1250000000000002E-3</v>
      </c>
      <c r="J463" s="652">
        <f t="shared" si="34"/>
        <v>-3363.87</v>
      </c>
      <c r="K463" s="652">
        <f t="shared" si="35"/>
        <v>-2990.11</v>
      </c>
    </row>
    <row r="464" spans="1:11">
      <c r="A464" s="650" t="s">
        <v>355</v>
      </c>
      <c r="B464" s="651" t="s">
        <v>1096</v>
      </c>
      <c r="C464" s="651"/>
      <c r="D464" s="651"/>
      <c r="E464" s="650" t="s">
        <v>1098</v>
      </c>
      <c r="F464" s="651">
        <v>201511</v>
      </c>
      <c r="G464" s="652">
        <v>-29553.61</v>
      </c>
      <c r="H464" s="759">
        <f>VLOOKUP(F464,Additions!$N$5:$O$37,2,FALSE)</f>
        <v>12.5</v>
      </c>
      <c r="I464" s="403">
        <v>3.1250000000000002E-3</v>
      </c>
      <c r="J464" s="652">
        <f t="shared" si="34"/>
        <v>-1154.44</v>
      </c>
      <c r="K464" s="652">
        <f t="shared" si="35"/>
        <v>-1108.26</v>
      </c>
    </row>
    <row r="465" spans="1:11">
      <c r="A465" s="650" t="s">
        <v>355</v>
      </c>
      <c r="B465" s="651" t="s">
        <v>968</v>
      </c>
      <c r="C465" s="651"/>
      <c r="D465" s="651"/>
      <c r="E465" s="650" t="s">
        <v>969</v>
      </c>
      <c r="F465" s="651">
        <v>201509</v>
      </c>
      <c r="G465" s="652">
        <v>-188119.56</v>
      </c>
      <c r="H465" s="759">
        <f>VLOOKUP(F465,Additions!$N$5:$O$37,2,FALSE)</f>
        <v>14.5</v>
      </c>
      <c r="I465" s="403">
        <v>3.1250000000000002E-3</v>
      </c>
      <c r="J465" s="652">
        <f t="shared" si="34"/>
        <v>-8524.17</v>
      </c>
      <c r="K465" s="652">
        <f t="shared" si="35"/>
        <v>-7054.48</v>
      </c>
    </row>
    <row r="466" spans="1:11">
      <c r="A466" s="650" t="s">
        <v>355</v>
      </c>
      <c r="B466" s="651" t="s">
        <v>845</v>
      </c>
      <c r="C466" s="651"/>
      <c r="D466" s="651"/>
      <c r="E466" s="650" t="s">
        <v>846</v>
      </c>
      <c r="F466" s="651">
        <v>201512</v>
      </c>
      <c r="G466" s="652">
        <v>-3767.11</v>
      </c>
      <c r="H466" s="759">
        <f>VLOOKUP(F466,Additions!$N$5:$O$37,2,FALSE)</f>
        <v>11.5</v>
      </c>
      <c r="I466" s="403">
        <v>3.1250000000000002E-3</v>
      </c>
      <c r="J466" s="652">
        <f t="shared" si="34"/>
        <v>-135.38</v>
      </c>
      <c r="K466" s="652">
        <f t="shared" si="35"/>
        <v>-141.27000000000001</v>
      </c>
    </row>
    <row r="467" spans="1:11">
      <c r="A467" s="650" t="s">
        <v>355</v>
      </c>
      <c r="B467" s="651" t="s">
        <v>853</v>
      </c>
      <c r="C467" s="651"/>
      <c r="D467" s="651"/>
      <c r="E467" s="650" t="s">
        <v>854</v>
      </c>
      <c r="F467" s="651">
        <v>201509</v>
      </c>
      <c r="G467" s="652">
        <v>-49511.81</v>
      </c>
      <c r="H467" s="759">
        <f>VLOOKUP(F467,Additions!$N$5:$O$37,2,FALSE)</f>
        <v>14.5</v>
      </c>
      <c r="I467" s="403">
        <v>3.1250000000000002E-3</v>
      </c>
      <c r="J467" s="652">
        <f t="shared" si="34"/>
        <v>-2243.5</v>
      </c>
      <c r="K467" s="652">
        <f t="shared" si="35"/>
        <v>-1856.69</v>
      </c>
    </row>
    <row r="468" spans="1:11">
      <c r="A468" s="650" t="s">
        <v>355</v>
      </c>
      <c r="B468" s="651" t="s">
        <v>987</v>
      </c>
      <c r="C468" s="651"/>
      <c r="D468" s="651"/>
      <c r="E468" s="650" t="s">
        <v>988</v>
      </c>
      <c r="F468" s="651">
        <v>201510</v>
      </c>
      <c r="G468" s="652">
        <v>-1296.03</v>
      </c>
      <c r="H468" s="759">
        <f>VLOOKUP(F468,Additions!$N$5:$O$37,2,FALSE)</f>
        <v>13.5</v>
      </c>
      <c r="I468" s="403">
        <v>3.1250000000000002E-3</v>
      </c>
      <c r="J468" s="652">
        <f t="shared" si="34"/>
        <v>-54.68</v>
      </c>
      <c r="K468" s="652">
        <f t="shared" si="35"/>
        <v>-48.6</v>
      </c>
    </row>
    <row r="469" spans="1:11">
      <c r="A469" s="650" t="s">
        <v>355</v>
      </c>
      <c r="B469" s="651" t="s">
        <v>989</v>
      </c>
      <c r="C469" s="651"/>
      <c r="D469" s="651"/>
      <c r="E469" s="650" t="s">
        <v>990</v>
      </c>
      <c r="F469" s="651">
        <v>201509</v>
      </c>
      <c r="G469" s="652">
        <v>-3750.87</v>
      </c>
      <c r="H469" s="759">
        <f>VLOOKUP(F469,Additions!$N$5:$O$37,2,FALSE)</f>
        <v>14.5</v>
      </c>
      <c r="I469" s="403">
        <v>3.1250000000000002E-3</v>
      </c>
      <c r="J469" s="652">
        <f t="shared" si="34"/>
        <v>-169.96</v>
      </c>
      <c r="K469" s="652">
        <f t="shared" si="35"/>
        <v>-140.66</v>
      </c>
    </row>
    <row r="470" spans="1:11">
      <c r="A470" s="650" t="s">
        <v>355</v>
      </c>
      <c r="B470" s="651" t="s">
        <v>1015</v>
      </c>
      <c r="C470" s="651"/>
      <c r="D470" s="651"/>
      <c r="E470" s="650" t="s">
        <v>1016</v>
      </c>
      <c r="F470" s="651">
        <v>201510</v>
      </c>
      <c r="G470" s="652">
        <v>-377.59</v>
      </c>
      <c r="H470" s="759">
        <f>VLOOKUP(F470,Additions!$N$5:$O$37,2,FALSE)</f>
        <v>13.5</v>
      </c>
      <c r="I470" s="403">
        <v>3.1250000000000002E-3</v>
      </c>
      <c r="J470" s="652">
        <f t="shared" si="34"/>
        <v>-15.93</v>
      </c>
      <c r="K470" s="652">
        <f t="shared" si="35"/>
        <v>-14.16</v>
      </c>
    </row>
    <row r="471" spans="1:11">
      <c r="A471" s="650" t="s">
        <v>355</v>
      </c>
      <c r="B471" s="651" t="s">
        <v>1228</v>
      </c>
      <c r="C471" s="651"/>
      <c r="D471" s="651"/>
      <c r="E471" s="650" t="s">
        <v>1229</v>
      </c>
      <c r="F471" s="651">
        <v>201511</v>
      </c>
      <c r="G471" s="652">
        <v>-1161.94</v>
      </c>
      <c r="H471" s="759">
        <f>VLOOKUP(F471,Additions!$N$5:$O$37,2,FALSE)</f>
        <v>12.5</v>
      </c>
      <c r="I471" s="403">
        <v>3.1250000000000002E-3</v>
      </c>
      <c r="J471" s="652">
        <f t="shared" si="34"/>
        <v>-45.39</v>
      </c>
      <c r="K471" s="652">
        <f t="shared" si="35"/>
        <v>-43.57</v>
      </c>
    </row>
    <row r="472" spans="1:11">
      <c r="A472" s="650" t="s">
        <v>355</v>
      </c>
      <c r="B472" s="651" t="s">
        <v>1199</v>
      </c>
      <c r="C472" s="651"/>
      <c r="D472" s="651"/>
      <c r="E472" s="650" t="s">
        <v>1200</v>
      </c>
      <c r="F472" s="651">
        <v>201511</v>
      </c>
      <c r="G472" s="652">
        <v>-76861.259999999995</v>
      </c>
      <c r="H472" s="759">
        <f>VLOOKUP(F472,Additions!$N$5:$O$37,2,FALSE)</f>
        <v>12.5</v>
      </c>
      <c r="I472" s="403">
        <v>3.1250000000000002E-3</v>
      </c>
      <c r="J472" s="652">
        <f t="shared" si="34"/>
        <v>-3002.39</v>
      </c>
      <c r="K472" s="652">
        <f t="shared" si="35"/>
        <v>-2882.3</v>
      </c>
    </row>
    <row r="473" spans="1:11">
      <c r="A473" s="650" t="s">
        <v>355</v>
      </c>
      <c r="B473" s="651" t="s">
        <v>1170</v>
      </c>
      <c r="C473" s="651"/>
      <c r="D473" s="651"/>
      <c r="E473" s="650" t="s">
        <v>1171</v>
      </c>
      <c r="F473" s="651">
        <v>201512</v>
      </c>
      <c r="G473" s="652">
        <v>-83095.759999999995</v>
      </c>
      <c r="H473" s="759">
        <f>VLOOKUP(F473,Additions!$N$5:$O$37,2,FALSE)</f>
        <v>11.5</v>
      </c>
      <c r="I473" s="403">
        <v>3.1250000000000002E-3</v>
      </c>
      <c r="J473" s="652">
        <f t="shared" si="34"/>
        <v>-2986.25</v>
      </c>
      <c r="K473" s="652">
        <f t="shared" si="35"/>
        <v>-3116.09</v>
      </c>
    </row>
    <row r="474" spans="1:11">
      <c r="A474" s="650" t="s">
        <v>355</v>
      </c>
      <c r="B474" s="651" t="s">
        <v>1172</v>
      </c>
      <c r="C474" s="651"/>
      <c r="D474" s="651"/>
      <c r="E474" s="650" t="s">
        <v>1173</v>
      </c>
      <c r="F474" s="651">
        <v>201510</v>
      </c>
      <c r="G474" s="652">
        <v>-5515.45</v>
      </c>
      <c r="H474" s="759">
        <f>VLOOKUP(F474,Additions!$N$5:$O$37,2,FALSE)</f>
        <v>13.5</v>
      </c>
      <c r="I474" s="403">
        <v>3.1250000000000002E-3</v>
      </c>
      <c r="J474" s="652">
        <f t="shared" si="34"/>
        <v>-232.68</v>
      </c>
      <c r="K474" s="652">
        <f t="shared" si="35"/>
        <v>-206.83</v>
      </c>
    </row>
    <row r="475" spans="1:11">
      <c r="A475" s="650" t="s">
        <v>355</v>
      </c>
      <c r="B475" s="651" t="s">
        <v>1178</v>
      </c>
      <c r="C475" s="651"/>
      <c r="D475" s="651"/>
      <c r="E475" s="650" t="s">
        <v>1180</v>
      </c>
      <c r="F475" s="651">
        <v>201511</v>
      </c>
      <c r="G475" s="652">
        <v>-501.07</v>
      </c>
      <c r="H475" s="759">
        <f>VLOOKUP(F475,Additions!$N$5:$O$37,2,FALSE)</f>
        <v>12.5</v>
      </c>
      <c r="I475" s="403">
        <v>3.1250000000000002E-3</v>
      </c>
      <c r="J475" s="652">
        <f t="shared" ref="J475:J476" si="37">ROUND(G475*H475*I475,2)</f>
        <v>-19.57</v>
      </c>
      <c r="K475" s="652">
        <f t="shared" ref="K475:K476" si="38">ROUND(G475*I475*12,2)</f>
        <v>-18.79</v>
      </c>
    </row>
    <row r="476" spans="1:11">
      <c r="A476" s="650" t="s">
        <v>355</v>
      </c>
      <c r="B476" s="651" t="s">
        <v>1181</v>
      </c>
      <c r="C476" s="651"/>
      <c r="D476" s="651"/>
      <c r="E476" s="650" t="s">
        <v>1182</v>
      </c>
      <c r="F476" s="651">
        <v>201512</v>
      </c>
      <c r="G476" s="652">
        <v>-573.84</v>
      </c>
      <c r="H476" s="759">
        <f>VLOOKUP(F476,Additions!$N$5:$O$37,2,FALSE)</f>
        <v>11.5</v>
      </c>
      <c r="I476" s="403">
        <v>3.1250000000000002E-3</v>
      </c>
      <c r="J476" s="652">
        <f t="shared" si="37"/>
        <v>-20.62</v>
      </c>
      <c r="K476" s="652">
        <f t="shared" si="38"/>
        <v>-21.52</v>
      </c>
    </row>
    <row r="477" spans="1:11">
      <c r="A477" s="777"/>
      <c r="B477" s="608"/>
      <c r="C477" s="499"/>
      <c r="D477" s="608"/>
      <c r="E477" s="541"/>
      <c r="F477" s="608"/>
      <c r="G477" s="543"/>
      <c r="H477" s="541"/>
      <c r="I477" s="605"/>
      <c r="J477" s="429"/>
      <c r="K477" s="606"/>
    </row>
    <row r="478" spans="1:11">
      <c r="A478" s="650" t="s">
        <v>355</v>
      </c>
      <c r="B478" s="651" t="s">
        <v>1294</v>
      </c>
      <c r="C478"/>
      <c r="D478"/>
      <c r="E478" s="650" t="s">
        <v>1295</v>
      </c>
      <c r="F478" s="651">
        <v>201503</v>
      </c>
      <c r="G478" s="652">
        <v>-17.989999999999998</v>
      </c>
      <c r="H478" s="759">
        <f>VLOOKUP(F478,[1]Additions!$N$5:$O$37,2,FALSE)</f>
        <v>7</v>
      </c>
      <c r="I478" s="403">
        <f>0.0375/12</f>
        <v>3.1249999999999997E-3</v>
      </c>
      <c r="J478" s="652">
        <f t="shared" ref="J478:J541" si="39">ROUND(G478*H478*I478,2)</f>
        <v>-0.39</v>
      </c>
      <c r="K478" s="652">
        <f t="shared" ref="K478:K541" si="40">ROUND(G478*I478*12,2)</f>
        <v>-0.67</v>
      </c>
    </row>
    <row r="479" spans="1:11">
      <c r="A479" s="650" t="s">
        <v>355</v>
      </c>
      <c r="B479" s="651" t="s">
        <v>1294</v>
      </c>
      <c r="C479"/>
      <c r="D479"/>
      <c r="E479" s="650" t="s">
        <v>1295</v>
      </c>
      <c r="F479" s="651">
        <v>201504</v>
      </c>
      <c r="G479" s="652">
        <v>-45.6</v>
      </c>
      <c r="H479" s="759">
        <f>VLOOKUP(F479,[1]Additions!$N$5:$O$37,2,FALSE)</f>
        <v>6</v>
      </c>
      <c r="I479" s="403">
        <f t="shared" ref="I479:I542" si="41">0.0375/12</f>
        <v>3.1249999999999997E-3</v>
      </c>
      <c r="J479" s="652">
        <f t="shared" si="39"/>
        <v>-0.86</v>
      </c>
      <c r="K479" s="652">
        <f t="shared" si="40"/>
        <v>-1.71</v>
      </c>
    </row>
    <row r="480" spans="1:11" s="717" customFormat="1">
      <c r="A480" s="650" t="s">
        <v>355</v>
      </c>
      <c r="B480" s="651" t="s">
        <v>1294</v>
      </c>
      <c r="C480"/>
      <c r="D480"/>
      <c r="E480" s="650" t="s">
        <v>1295</v>
      </c>
      <c r="F480" s="651">
        <v>201505</v>
      </c>
      <c r="G480" s="652">
        <v>-12.23</v>
      </c>
      <c r="H480" s="759">
        <f>VLOOKUP(F480,[1]Additions!$N$5:$O$37,2,FALSE)</f>
        <v>5</v>
      </c>
      <c r="I480" s="403">
        <f t="shared" si="41"/>
        <v>3.1249999999999997E-3</v>
      </c>
      <c r="J480" s="652">
        <f t="shared" si="39"/>
        <v>-0.19</v>
      </c>
      <c r="K480" s="652">
        <f t="shared" si="40"/>
        <v>-0.46</v>
      </c>
    </row>
    <row r="481" spans="1:11" s="717" customFormat="1">
      <c r="A481" s="650" t="s">
        <v>355</v>
      </c>
      <c r="B481" s="651" t="s">
        <v>1298</v>
      </c>
      <c r="C481"/>
      <c r="D481"/>
      <c r="E481" s="650" t="s">
        <v>1299</v>
      </c>
      <c r="F481" s="651">
        <v>201504</v>
      </c>
      <c r="G481" s="652">
        <v>-336.1</v>
      </c>
      <c r="H481" s="759">
        <f>VLOOKUP(F481,[1]Additions!$N$5:$O$37,2,FALSE)</f>
        <v>6</v>
      </c>
      <c r="I481" s="403">
        <f t="shared" si="41"/>
        <v>3.1249999999999997E-3</v>
      </c>
      <c r="J481" s="652">
        <f t="shared" si="39"/>
        <v>-6.3</v>
      </c>
      <c r="K481" s="652">
        <f t="shared" si="40"/>
        <v>-12.6</v>
      </c>
    </row>
    <row r="482" spans="1:11" s="717" customFormat="1">
      <c r="A482" s="650" t="s">
        <v>355</v>
      </c>
      <c r="B482" s="651" t="s">
        <v>1300</v>
      </c>
      <c r="C482"/>
      <c r="D482"/>
      <c r="E482" s="650" t="s">
        <v>1301</v>
      </c>
      <c r="F482" s="651">
        <v>201503</v>
      </c>
      <c r="G482" s="652">
        <v>-399.79</v>
      </c>
      <c r="H482" s="759">
        <f>VLOOKUP(F482,[1]Additions!$N$5:$O$37,2,FALSE)</f>
        <v>7</v>
      </c>
      <c r="I482" s="403">
        <f t="shared" si="41"/>
        <v>3.1249999999999997E-3</v>
      </c>
      <c r="J482" s="652">
        <f t="shared" si="39"/>
        <v>-8.75</v>
      </c>
      <c r="K482" s="652">
        <f t="shared" si="40"/>
        <v>-14.99</v>
      </c>
    </row>
    <row r="483" spans="1:11" s="717" customFormat="1">
      <c r="A483" s="650" t="s">
        <v>355</v>
      </c>
      <c r="B483" s="651" t="s">
        <v>1302</v>
      </c>
      <c r="C483"/>
      <c r="D483"/>
      <c r="E483" s="650" t="s">
        <v>1303</v>
      </c>
      <c r="F483" s="651">
        <v>201503</v>
      </c>
      <c r="G483" s="652">
        <v>-78.459999999999994</v>
      </c>
      <c r="H483" s="759">
        <f>VLOOKUP(F483,[1]Additions!$N$5:$O$37,2,FALSE)</f>
        <v>7</v>
      </c>
      <c r="I483" s="403">
        <f t="shared" si="41"/>
        <v>3.1249999999999997E-3</v>
      </c>
      <c r="J483" s="652">
        <f t="shared" si="39"/>
        <v>-1.72</v>
      </c>
      <c r="K483" s="652">
        <f t="shared" si="40"/>
        <v>-2.94</v>
      </c>
    </row>
    <row r="484" spans="1:11" s="717" customFormat="1">
      <c r="A484" s="650" t="s">
        <v>355</v>
      </c>
      <c r="B484" s="651" t="s">
        <v>410</v>
      </c>
      <c r="C484"/>
      <c r="D484"/>
      <c r="E484" s="650" t="s">
        <v>411</v>
      </c>
      <c r="F484" s="651">
        <v>201504</v>
      </c>
      <c r="G484" s="652">
        <v>-146.15</v>
      </c>
      <c r="H484" s="759">
        <f>VLOOKUP(F484,[1]Additions!$N$5:$O$37,2,FALSE)</f>
        <v>6</v>
      </c>
      <c r="I484" s="403">
        <f t="shared" si="41"/>
        <v>3.1249999999999997E-3</v>
      </c>
      <c r="J484" s="652">
        <f t="shared" si="39"/>
        <v>-2.74</v>
      </c>
      <c r="K484" s="652">
        <f t="shared" si="40"/>
        <v>-5.48</v>
      </c>
    </row>
    <row r="485" spans="1:11" s="717" customFormat="1">
      <c r="A485" s="650" t="s">
        <v>355</v>
      </c>
      <c r="B485" s="651" t="s">
        <v>410</v>
      </c>
      <c r="C485"/>
      <c r="D485"/>
      <c r="E485" s="650" t="s">
        <v>411</v>
      </c>
      <c r="F485" s="651">
        <v>201505</v>
      </c>
      <c r="G485" s="652">
        <v>-534.76</v>
      </c>
      <c r="H485" s="759">
        <f>VLOOKUP(F485,[1]Additions!$N$5:$O$37,2,FALSE)</f>
        <v>5</v>
      </c>
      <c r="I485" s="403">
        <f t="shared" si="41"/>
        <v>3.1249999999999997E-3</v>
      </c>
      <c r="J485" s="652">
        <f t="shared" si="39"/>
        <v>-8.36</v>
      </c>
      <c r="K485" s="652">
        <f t="shared" si="40"/>
        <v>-20.05</v>
      </c>
    </row>
    <row r="486" spans="1:11" s="717" customFormat="1">
      <c r="A486" s="650" t="s">
        <v>355</v>
      </c>
      <c r="B486" s="651" t="s">
        <v>410</v>
      </c>
      <c r="C486"/>
      <c r="D486"/>
      <c r="E486" s="650" t="s">
        <v>411</v>
      </c>
      <c r="F486" s="651">
        <v>201506</v>
      </c>
      <c r="G486" s="652">
        <v>-58.64</v>
      </c>
      <c r="H486" s="759">
        <f>VLOOKUP(F486,[1]Additions!$N$5:$O$37,2,FALSE)</f>
        <v>4</v>
      </c>
      <c r="I486" s="403">
        <f t="shared" si="41"/>
        <v>3.1249999999999997E-3</v>
      </c>
      <c r="J486" s="652">
        <f t="shared" si="39"/>
        <v>-0.73</v>
      </c>
      <c r="K486" s="652">
        <f t="shared" si="40"/>
        <v>-2.2000000000000002</v>
      </c>
    </row>
    <row r="487" spans="1:11" s="717" customFormat="1">
      <c r="A487" s="650" t="s">
        <v>355</v>
      </c>
      <c r="B487" s="651" t="s">
        <v>356</v>
      </c>
      <c r="C487"/>
      <c r="D487"/>
      <c r="E487" s="650" t="s">
        <v>357</v>
      </c>
      <c r="F487" s="651">
        <v>201503</v>
      </c>
      <c r="G487" s="652">
        <v>-11250.73</v>
      </c>
      <c r="H487" s="759">
        <f>VLOOKUP(F487,[1]Additions!$N$5:$O$37,2,FALSE)</f>
        <v>7</v>
      </c>
      <c r="I487" s="403">
        <f t="shared" si="41"/>
        <v>3.1249999999999997E-3</v>
      </c>
      <c r="J487" s="652">
        <f t="shared" si="39"/>
        <v>-246.11</v>
      </c>
      <c r="K487" s="652">
        <f t="shared" si="40"/>
        <v>-421.9</v>
      </c>
    </row>
    <row r="488" spans="1:11" s="717" customFormat="1">
      <c r="A488" s="650" t="s">
        <v>355</v>
      </c>
      <c r="B488" s="651" t="s">
        <v>356</v>
      </c>
      <c r="C488"/>
      <c r="D488"/>
      <c r="E488" s="650" t="s">
        <v>357</v>
      </c>
      <c r="F488" s="651">
        <v>201504</v>
      </c>
      <c r="G488" s="652">
        <v>-10345.85</v>
      </c>
      <c r="H488" s="759">
        <f>VLOOKUP(F488,[1]Additions!$N$5:$O$37,2,FALSE)</f>
        <v>6</v>
      </c>
      <c r="I488" s="403">
        <f t="shared" si="41"/>
        <v>3.1249999999999997E-3</v>
      </c>
      <c r="J488" s="652">
        <f t="shared" si="39"/>
        <v>-193.98</v>
      </c>
      <c r="K488" s="652">
        <f t="shared" si="40"/>
        <v>-387.97</v>
      </c>
    </row>
    <row r="489" spans="1:11" s="717" customFormat="1">
      <c r="A489" s="650" t="s">
        <v>355</v>
      </c>
      <c r="B489" s="651" t="s">
        <v>356</v>
      </c>
      <c r="C489"/>
      <c r="D489"/>
      <c r="E489" s="650" t="s">
        <v>357</v>
      </c>
      <c r="F489" s="651">
        <v>201505</v>
      </c>
      <c r="G489" s="652">
        <v>-11242.76</v>
      </c>
      <c r="H489" s="759">
        <f>VLOOKUP(F489,[1]Additions!$N$5:$O$37,2,FALSE)</f>
        <v>5</v>
      </c>
      <c r="I489" s="403">
        <f t="shared" si="41"/>
        <v>3.1249999999999997E-3</v>
      </c>
      <c r="J489" s="652">
        <f t="shared" si="39"/>
        <v>-175.67</v>
      </c>
      <c r="K489" s="652">
        <f t="shared" si="40"/>
        <v>-421.6</v>
      </c>
    </row>
    <row r="490" spans="1:11" s="717" customFormat="1">
      <c r="A490" s="650" t="s">
        <v>355</v>
      </c>
      <c r="B490" s="651" t="s">
        <v>356</v>
      </c>
      <c r="C490"/>
      <c r="D490"/>
      <c r="E490" s="650" t="s">
        <v>357</v>
      </c>
      <c r="F490" s="651">
        <v>201506</v>
      </c>
      <c r="G490" s="652">
        <v>-2444.21</v>
      </c>
      <c r="H490" s="759">
        <f>VLOOKUP(F490,[1]Additions!$N$5:$O$37,2,FALSE)</f>
        <v>4</v>
      </c>
      <c r="I490" s="403">
        <f t="shared" si="41"/>
        <v>3.1249999999999997E-3</v>
      </c>
      <c r="J490" s="652">
        <f t="shared" si="39"/>
        <v>-30.55</v>
      </c>
      <c r="K490" s="652">
        <f t="shared" si="40"/>
        <v>-91.66</v>
      </c>
    </row>
    <row r="491" spans="1:11" s="717" customFormat="1">
      <c r="A491" s="650" t="s">
        <v>355</v>
      </c>
      <c r="B491" s="651" t="s">
        <v>358</v>
      </c>
      <c r="C491"/>
      <c r="D491"/>
      <c r="E491" s="650" t="s">
        <v>359</v>
      </c>
      <c r="F491" s="651">
        <v>201503</v>
      </c>
      <c r="G491" s="652">
        <v>-2620.23</v>
      </c>
      <c r="H491" s="759">
        <f>VLOOKUP(F491,[1]Additions!$N$5:$O$37,2,FALSE)</f>
        <v>7</v>
      </c>
      <c r="I491" s="403">
        <f t="shared" si="41"/>
        <v>3.1249999999999997E-3</v>
      </c>
      <c r="J491" s="652">
        <f t="shared" si="39"/>
        <v>-57.32</v>
      </c>
      <c r="K491" s="652">
        <f t="shared" si="40"/>
        <v>-98.26</v>
      </c>
    </row>
    <row r="492" spans="1:11" s="717" customFormat="1">
      <c r="A492" s="650" t="s">
        <v>355</v>
      </c>
      <c r="B492" s="651" t="s">
        <v>358</v>
      </c>
      <c r="C492"/>
      <c r="D492"/>
      <c r="E492" s="650" t="s">
        <v>359</v>
      </c>
      <c r="F492" s="651">
        <v>201504</v>
      </c>
      <c r="G492" s="652">
        <v>-16654.650000000001</v>
      </c>
      <c r="H492" s="759">
        <f>VLOOKUP(F492,[1]Additions!$N$5:$O$37,2,FALSE)</f>
        <v>6</v>
      </c>
      <c r="I492" s="403">
        <f t="shared" si="41"/>
        <v>3.1249999999999997E-3</v>
      </c>
      <c r="J492" s="652">
        <f t="shared" si="39"/>
        <v>-312.27</v>
      </c>
      <c r="K492" s="652">
        <f t="shared" si="40"/>
        <v>-624.54999999999995</v>
      </c>
    </row>
    <row r="493" spans="1:11" s="717" customFormat="1">
      <c r="A493" s="650" t="s">
        <v>355</v>
      </c>
      <c r="B493" s="406" t="s">
        <v>358</v>
      </c>
      <c r="C493"/>
      <c r="D493"/>
      <c r="E493" s="650" t="s">
        <v>359</v>
      </c>
      <c r="F493" s="651">
        <v>201505</v>
      </c>
      <c r="G493" s="652">
        <v>-4359.5200000000004</v>
      </c>
      <c r="H493" s="759">
        <f>VLOOKUP(F493,[1]Additions!$N$5:$O$37,2,FALSE)</f>
        <v>5</v>
      </c>
      <c r="I493" s="403">
        <f t="shared" si="41"/>
        <v>3.1249999999999997E-3</v>
      </c>
      <c r="J493" s="652">
        <f t="shared" si="39"/>
        <v>-68.12</v>
      </c>
      <c r="K493" s="652">
        <f t="shared" si="40"/>
        <v>-163.47999999999999</v>
      </c>
    </row>
    <row r="494" spans="1:11" s="717" customFormat="1">
      <c r="A494" s="650" t="s">
        <v>355</v>
      </c>
      <c r="B494" s="651" t="s">
        <v>358</v>
      </c>
      <c r="C494"/>
      <c r="D494"/>
      <c r="E494" s="650" t="s">
        <v>359</v>
      </c>
      <c r="F494" s="651">
        <v>201506</v>
      </c>
      <c r="G494" s="652">
        <v>-2114.2600000000002</v>
      </c>
      <c r="H494" s="759">
        <f>VLOOKUP(F494,[1]Additions!$N$5:$O$37,2,FALSE)</f>
        <v>4</v>
      </c>
      <c r="I494" s="403">
        <f t="shared" si="41"/>
        <v>3.1249999999999997E-3</v>
      </c>
      <c r="J494" s="652">
        <f t="shared" si="39"/>
        <v>-26.43</v>
      </c>
      <c r="K494" s="652">
        <f t="shared" si="40"/>
        <v>-79.28</v>
      </c>
    </row>
    <row r="495" spans="1:11" s="717" customFormat="1">
      <c r="A495" s="650" t="s">
        <v>355</v>
      </c>
      <c r="B495" s="651" t="s">
        <v>360</v>
      </c>
      <c r="C495"/>
      <c r="D495"/>
      <c r="E495" s="650" t="s">
        <v>361</v>
      </c>
      <c r="F495" s="651">
        <v>201504</v>
      </c>
      <c r="G495" s="652">
        <v>-6003.83</v>
      </c>
      <c r="H495" s="759">
        <f>VLOOKUP(F495,[1]Additions!$N$5:$O$37,2,FALSE)</f>
        <v>6</v>
      </c>
      <c r="I495" s="403">
        <f t="shared" si="41"/>
        <v>3.1249999999999997E-3</v>
      </c>
      <c r="J495" s="652">
        <f t="shared" si="39"/>
        <v>-112.57</v>
      </c>
      <c r="K495" s="652">
        <f t="shared" si="40"/>
        <v>-225.14</v>
      </c>
    </row>
    <row r="496" spans="1:11" s="717" customFormat="1">
      <c r="A496" s="650" t="s">
        <v>355</v>
      </c>
      <c r="B496" s="651" t="s">
        <v>362</v>
      </c>
      <c r="C496"/>
      <c r="D496"/>
      <c r="E496" s="650" t="s">
        <v>363</v>
      </c>
      <c r="F496" s="651">
        <v>201504</v>
      </c>
      <c r="G496" s="652">
        <v>-10287.41</v>
      </c>
      <c r="H496" s="759">
        <f>VLOOKUP(F496,[1]Additions!$N$5:$O$37,2,FALSE)</f>
        <v>6</v>
      </c>
      <c r="I496" s="403">
        <f t="shared" si="41"/>
        <v>3.1249999999999997E-3</v>
      </c>
      <c r="J496" s="652">
        <f t="shared" si="39"/>
        <v>-192.89</v>
      </c>
      <c r="K496" s="652">
        <f t="shared" si="40"/>
        <v>-385.78</v>
      </c>
    </row>
    <row r="497" spans="1:11" s="717" customFormat="1">
      <c r="A497" s="650" t="s">
        <v>355</v>
      </c>
      <c r="B497" s="651" t="s">
        <v>1304</v>
      </c>
      <c r="C497"/>
      <c r="D497"/>
      <c r="E497" s="650" t="s">
        <v>1305</v>
      </c>
      <c r="F497" s="651">
        <v>201505</v>
      </c>
      <c r="G497" s="652">
        <v>-36.68</v>
      </c>
      <c r="H497" s="759">
        <f>VLOOKUP(F497,[1]Additions!$N$5:$O$37,2,FALSE)</f>
        <v>5</v>
      </c>
      <c r="I497" s="403">
        <f t="shared" si="41"/>
        <v>3.1249999999999997E-3</v>
      </c>
      <c r="J497" s="652">
        <f t="shared" si="39"/>
        <v>-0.56999999999999995</v>
      </c>
      <c r="K497" s="652">
        <f t="shared" si="40"/>
        <v>-1.38</v>
      </c>
    </row>
    <row r="498" spans="1:11" s="717" customFormat="1">
      <c r="A498" s="650" t="s">
        <v>355</v>
      </c>
      <c r="B498" s="406" t="s">
        <v>364</v>
      </c>
      <c r="C498"/>
      <c r="D498"/>
      <c r="E498" s="5" t="s">
        <v>365</v>
      </c>
      <c r="F498" s="651">
        <v>201503</v>
      </c>
      <c r="G498" s="652">
        <v>-6353.75</v>
      </c>
      <c r="H498" s="759">
        <f>VLOOKUP(F498,[1]Additions!$N$5:$O$37,2,FALSE)</f>
        <v>7</v>
      </c>
      <c r="I498" s="403">
        <f t="shared" si="41"/>
        <v>3.1249999999999997E-3</v>
      </c>
      <c r="J498" s="652">
        <f t="shared" si="39"/>
        <v>-138.99</v>
      </c>
      <c r="K498" s="652">
        <f t="shared" si="40"/>
        <v>-238.27</v>
      </c>
    </row>
    <row r="499" spans="1:11" s="717" customFormat="1">
      <c r="A499" s="650" t="s">
        <v>355</v>
      </c>
      <c r="B499" s="651" t="s">
        <v>364</v>
      </c>
      <c r="C499"/>
      <c r="D499"/>
      <c r="E499" s="650" t="s">
        <v>365</v>
      </c>
      <c r="F499" s="651">
        <v>201504</v>
      </c>
      <c r="G499" s="652">
        <v>-7480.04</v>
      </c>
      <c r="H499" s="759">
        <f>VLOOKUP(F499,[1]Additions!$N$5:$O$37,2,FALSE)</f>
        <v>6</v>
      </c>
      <c r="I499" s="403">
        <f t="shared" si="41"/>
        <v>3.1249999999999997E-3</v>
      </c>
      <c r="J499" s="652">
        <f t="shared" si="39"/>
        <v>-140.25</v>
      </c>
      <c r="K499" s="652">
        <f t="shared" si="40"/>
        <v>-280.5</v>
      </c>
    </row>
    <row r="500" spans="1:11" s="717" customFormat="1">
      <c r="A500" s="650" t="s">
        <v>355</v>
      </c>
      <c r="B500" s="651" t="s">
        <v>364</v>
      </c>
      <c r="C500"/>
      <c r="D500"/>
      <c r="E500" s="650" t="s">
        <v>365</v>
      </c>
      <c r="F500" s="651">
        <v>201505</v>
      </c>
      <c r="G500" s="652">
        <v>-2687.29</v>
      </c>
      <c r="H500" s="759">
        <f>VLOOKUP(F500,[1]Additions!$N$5:$O$37,2,FALSE)</f>
        <v>5</v>
      </c>
      <c r="I500" s="403">
        <f t="shared" si="41"/>
        <v>3.1249999999999997E-3</v>
      </c>
      <c r="J500" s="652">
        <f t="shared" si="39"/>
        <v>-41.99</v>
      </c>
      <c r="K500" s="652">
        <f t="shared" si="40"/>
        <v>-100.77</v>
      </c>
    </row>
    <row r="501" spans="1:11" s="717" customFormat="1">
      <c r="A501" s="650" t="s">
        <v>355</v>
      </c>
      <c r="B501" s="651" t="s">
        <v>364</v>
      </c>
      <c r="C501"/>
      <c r="D501"/>
      <c r="E501" s="650" t="s">
        <v>365</v>
      </c>
      <c r="F501" s="651">
        <v>201506</v>
      </c>
      <c r="G501" s="652">
        <v>-216.89</v>
      </c>
      <c r="H501" s="759">
        <f>VLOOKUP(F501,[1]Additions!$N$5:$O$37,2,FALSE)</f>
        <v>4</v>
      </c>
      <c r="I501" s="403">
        <f t="shared" si="41"/>
        <v>3.1249999999999997E-3</v>
      </c>
      <c r="J501" s="652">
        <f t="shared" si="39"/>
        <v>-2.71</v>
      </c>
      <c r="K501" s="652">
        <f t="shared" si="40"/>
        <v>-8.1300000000000008</v>
      </c>
    </row>
    <row r="502" spans="1:11" s="717" customFormat="1">
      <c r="A502" s="650" t="s">
        <v>355</v>
      </c>
      <c r="B502" s="651" t="s">
        <v>366</v>
      </c>
      <c r="C502"/>
      <c r="D502"/>
      <c r="E502" s="650" t="s">
        <v>367</v>
      </c>
      <c r="F502" s="651">
        <v>201503</v>
      </c>
      <c r="G502" s="652">
        <v>-753.75</v>
      </c>
      <c r="H502" s="759">
        <f>VLOOKUP(F502,[1]Additions!$N$5:$O$37,2,FALSE)</f>
        <v>7</v>
      </c>
      <c r="I502" s="403">
        <f t="shared" si="41"/>
        <v>3.1249999999999997E-3</v>
      </c>
      <c r="J502" s="652">
        <f t="shared" si="39"/>
        <v>-16.489999999999998</v>
      </c>
      <c r="K502" s="652">
        <f t="shared" si="40"/>
        <v>-28.27</v>
      </c>
    </row>
    <row r="503" spans="1:11" s="717" customFormat="1">
      <c r="A503" s="650" t="s">
        <v>355</v>
      </c>
      <c r="B503" s="651" t="s">
        <v>366</v>
      </c>
      <c r="C503"/>
      <c r="D503"/>
      <c r="E503" s="650" t="s">
        <v>367</v>
      </c>
      <c r="F503" s="651">
        <v>201504</v>
      </c>
      <c r="G503" s="652">
        <v>-2546.6999999999998</v>
      </c>
      <c r="H503" s="759">
        <f>VLOOKUP(F503,[1]Additions!$N$5:$O$37,2,FALSE)</f>
        <v>6</v>
      </c>
      <c r="I503" s="403">
        <f t="shared" si="41"/>
        <v>3.1249999999999997E-3</v>
      </c>
      <c r="J503" s="652">
        <f t="shared" si="39"/>
        <v>-47.75</v>
      </c>
      <c r="K503" s="652">
        <f t="shared" si="40"/>
        <v>-95.5</v>
      </c>
    </row>
    <row r="504" spans="1:11" s="717" customFormat="1">
      <c r="A504" s="650" t="s">
        <v>355</v>
      </c>
      <c r="B504" s="651" t="s">
        <v>366</v>
      </c>
      <c r="C504"/>
      <c r="D504"/>
      <c r="E504" s="650" t="s">
        <v>367</v>
      </c>
      <c r="F504" s="651">
        <v>201505</v>
      </c>
      <c r="G504" s="652">
        <v>-782.91</v>
      </c>
      <c r="H504" s="759">
        <f>VLOOKUP(F504,[1]Additions!$N$5:$O$37,2,FALSE)</f>
        <v>5</v>
      </c>
      <c r="I504" s="403">
        <f t="shared" si="41"/>
        <v>3.1249999999999997E-3</v>
      </c>
      <c r="J504" s="652">
        <f t="shared" si="39"/>
        <v>-12.23</v>
      </c>
      <c r="K504" s="652">
        <f t="shared" si="40"/>
        <v>-29.36</v>
      </c>
    </row>
    <row r="505" spans="1:11" s="717" customFormat="1">
      <c r="A505" s="650" t="s">
        <v>355</v>
      </c>
      <c r="B505" s="651" t="s">
        <v>368</v>
      </c>
      <c r="C505"/>
      <c r="D505"/>
      <c r="E505" s="650" t="s">
        <v>369</v>
      </c>
      <c r="F505" s="651">
        <v>201503</v>
      </c>
      <c r="G505" s="652">
        <v>-8987.2900000000009</v>
      </c>
      <c r="H505" s="759">
        <f>VLOOKUP(F505,[1]Additions!$N$5:$O$37,2,FALSE)</f>
        <v>7</v>
      </c>
      <c r="I505" s="403">
        <f t="shared" si="41"/>
        <v>3.1249999999999997E-3</v>
      </c>
      <c r="J505" s="652">
        <f t="shared" si="39"/>
        <v>-196.6</v>
      </c>
      <c r="K505" s="652">
        <f t="shared" si="40"/>
        <v>-337.02</v>
      </c>
    </row>
    <row r="506" spans="1:11" s="717" customFormat="1">
      <c r="A506" s="650" t="s">
        <v>355</v>
      </c>
      <c r="B506" s="651" t="s">
        <v>368</v>
      </c>
      <c r="C506"/>
      <c r="D506"/>
      <c r="E506" s="650" t="s">
        <v>369</v>
      </c>
      <c r="F506" s="651">
        <v>201505</v>
      </c>
      <c r="G506" s="652">
        <v>-8987.2999999999993</v>
      </c>
      <c r="H506" s="759">
        <f>VLOOKUP(F506,[1]Additions!$N$5:$O$37,2,FALSE)</f>
        <v>5</v>
      </c>
      <c r="I506" s="403">
        <f t="shared" si="41"/>
        <v>3.1249999999999997E-3</v>
      </c>
      <c r="J506" s="652">
        <f t="shared" si="39"/>
        <v>-140.43</v>
      </c>
      <c r="K506" s="652">
        <f t="shared" si="40"/>
        <v>-337.02</v>
      </c>
    </row>
    <row r="507" spans="1:11" s="717" customFormat="1">
      <c r="A507" s="650" t="s">
        <v>355</v>
      </c>
      <c r="B507" s="651" t="s">
        <v>372</v>
      </c>
      <c r="C507"/>
      <c r="D507"/>
      <c r="E507" s="650" t="s">
        <v>373</v>
      </c>
      <c r="F507" s="651">
        <v>201503</v>
      </c>
      <c r="G507" s="652">
        <v>-51.69</v>
      </c>
      <c r="H507" s="759">
        <f>VLOOKUP(F507,[1]Additions!$N$5:$O$37,2,FALSE)</f>
        <v>7</v>
      </c>
      <c r="I507" s="403">
        <f t="shared" si="41"/>
        <v>3.1249999999999997E-3</v>
      </c>
      <c r="J507" s="652">
        <f t="shared" si="39"/>
        <v>-1.1299999999999999</v>
      </c>
      <c r="K507" s="652">
        <f t="shared" si="40"/>
        <v>-1.94</v>
      </c>
    </row>
    <row r="508" spans="1:11" s="717" customFormat="1">
      <c r="A508" s="650" t="s">
        <v>355</v>
      </c>
      <c r="B508" s="651" t="s">
        <v>376</v>
      </c>
      <c r="C508"/>
      <c r="D508"/>
      <c r="E508" s="650" t="s">
        <v>377</v>
      </c>
      <c r="F508" s="651">
        <v>201503</v>
      </c>
      <c r="G508" s="652">
        <v>-61.53</v>
      </c>
      <c r="H508" s="759">
        <f>VLOOKUP(F508,[1]Additions!$N$5:$O$37,2,FALSE)</f>
        <v>7</v>
      </c>
      <c r="I508" s="403">
        <f t="shared" si="41"/>
        <v>3.1249999999999997E-3</v>
      </c>
      <c r="J508" s="652">
        <f t="shared" si="39"/>
        <v>-1.35</v>
      </c>
      <c r="K508" s="652">
        <f t="shared" si="40"/>
        <v>-2.31</v>
      </c>
    </row>
    <row r="509" spans="1:11" s="717" customFormat="1">
      <c r="A509" s="650" t="s">
        <v>355</v>
      </c>
      <c r="B509" s="651" t="s">
        <v>376</v>
      </c>
      <c r="C509"/>
      <c r="D509"/>
      <c r="E509" s="650" t="s">
        <v>377</v>
      </c>
      <c r="F509" s="651">
        <v>201504</v>
      </c>
      <c r="G509" s="652">
        <v>-123.76</v>
      </c>
      <c r="H509" s="759">
        <f>VLOOKUP(F509,[1]Additions!$N$5:$O$37,2,FALSE)</f>
        <v>6</v>
      </c>
      <c r="I509" s="403">
        <f t="shared" si="41"/>
        <v>3.1249999999999997E-3</v>
      </c>
      <c r="J509" s="652">
        <f t="shared" si="39"/>
        <v>-2.3199999999999998</v>
      </c>
      <c r="K509" s="652">
        <f t="shared" si="40"/>
        <v>-4.6399999999999997</v>
      </c>
    </row>
    <row r="510" spans="1:11" s="717" customFormat="1">
      <c r="A510" s="650" t="s">
        <v>355</v>
      </c>
      <c r="B510" s="651" t="s">
        <v>376</v>
      </c>
      <c r="C510"/>
      <c r="D510"/>
      <c r="E510" s="650" t="s">
        <v>377</v>
      </c>
      <c r="F510" s="651">
        <v>201505</v>
      </c>
      <c r="G510" s="652">
        <v>-244.61</v>
      </c>
      <c r="H510" s="759">
        <f>VLOOKUP(F510,[1]Additions!$N$5:$O$37,2,FALSE)</f>
        <v>5</v>
      </c>
      <c r="I510" s="403">
        <f t="shared" si="41"/>
        <v>3.1249999999999997E-3</v>
      </c>
      <c r="J510" s="652">
        <f t="shared" si="39"/>
        <v>-3.82</v>
      </c>
      <c r="K510" s="652">
        <f t="shared" si="40"/>
        <v>-9.17</v>
      </c>
    </row>
    <row r="511" spans="1:11" s="717" customFormat="1">
      <c r="A511" s="650" t="s">
        <v>355</v>
      </c>
      <c r="B511" s="651" t="s">
        <v>376</v>
      </c>
      <c r="C511"/>
      <c r="D511"/>
      <c r="E511" s="650" t="s">
        <v>377</v>
      </c>
      <c r="F511" s="651">
        <v>201506</v>
      </c>
      <c r="G511" s="652">
        <v>-67.760000000000005</v>
      </c>
      <c r="H511" s="759">
        <f>VLOOKUP(F511,[1]Additions!$N$5:$O$37,2,FALSE)</f>
        <v>4</v>
      </c>
      <c r="I511" s="403">
        <f t="shared" si="41"/>
        <v>3.1249999999999997E-3</v>
      </c>
      <c r="J511" s="652">
        <f t="shared" si="39"/>
        <v>-0.85</v>
      </c>
      <c r="K511" s="652">
        <f t="shared" si="40"/>
        <v>-2.54</v>
      </c>
    </row>
    <row r="512" spans="1:11" s="717" customFormat="1">
      <c r="A512" s="650" t="s">
        <v>355</v>
      </c>
      <c r="B512" s="651" t="s">
        <v>378</v>
      </c>
      <c r="C512"/>
      <c r="D512"/>
      <c r="E512" s="650" t="s">
        <v>379</v>
      </c>
      <c r="F512" s="651">
        <v>201506</v>
      </c>
      <c r="G512" s="652">
        <v>-408.09</v>
      </c>
      <c r="H512" s="759">
        <f>VLOOKUP(F512,[1]Additions!$N$5:$O$37,2,FALSE)</f>
        <v>4</v>
      </c>
      <c r="I512" s="403">
        <f t="shared" si="41"/>
        <v>3.1249999999999997E-3</v>
      </c>
      <c r="J512" s="652">
        <f t="shared" si="39"/>
        <v>-5.0999999999999996</v>
      </c>
      <c r="K512" s="652">
        <f t="shared" si="40"/>
        <v>-15.3</v>
      </c>
    </row>
    <row r="513" spans="1:11" s="717" customFormat="1">
      <c r="A513" s="650" t="s">
        <v>355</v>
      </c>
      <c r="B513" s="651" t="s">
        <v>899</v>
      </c>
      <c r="C513"/>
      <c r="D513"/>
      <c r="E513" s="650" t="s">
        <v>900</v>
      </c>
      <c r="F513" s="651">
        <v>201505</v>
      </c>
      <c r="G513" s="652">
        <v>-13.19</v>
      </c>
      <c r="H513" s="759">
        <f>VLOOKUP(F513,[1]Additions!$N$5:$O$37,2,FALSE)</f>
        <v>5</v>
      </c>
      <c r="I513" s="403">
        <f t="shared" si="41"/>
        <v>3.1249999999999997E-3</v>
      </c>
      <c r="J513" s="652">
        <f t="shared" si="39"/>
        <v>-0.21</v>
      </c>
      <c r="K513" s="652">
        <f t="shared" si="40"/>
        <v>-0.49</v>
      </c>
    </row>
    <row r="514" spans="1:11" s="717" customFormat="1">
      <c r="A514" s="650" t="s">
        <v>355</v>
      </c>
      <c r="B514" s="651" t="s">
        <v>388</v>
      </c>
      <c r="C514"/>
      <c r="D514"/>
      <c r="E514" s="650" t="s">
        <v>389</v>
      </c>
      <c r="F514" s="651">
        <v>201503</v>
      </c>
      <c r="G514" s="652">
        <v>-1655.02</v>
      </c>
      <c r="H514" s="759">
        <f>VLOOKUP(F514,[1]Additions!$N$5:$O$37,2,FALSE)</f>
        <v>7</v>
      </c>
      <c r="I514" s="403">
        <f t="shared" si="41"/>
        <v>3.1249999999999997E-3</v>
      </c>
      <c r="J514" s="652">
        <f t="shared" si="39"/>
        <v>-36.200000000000003</v>
      </c>
      <c r="K514" s="652">
        <f t="shared" si="40"/>
        <v>-62.06</v>
      </c>
    </row>
    <row r="515" spans="1:11" s="717" customFormat="1">
      <c r="A515" s="650" t="s">
        <v>355</v>
      </c>
      <c r="B515" s="651" t="s">
        <v>388</v>
      </c>
      <c r="C515"/>
      <c r="D515"/>
      <c r="E515" s="650" t="s">
        <v>389</v>
      </c>
      <c r="F515" s="651">
        <v>201504</v>
      </c>
      <c r="G515" s="652">
        <v>-6430.21</v>
      </c>
      <c r="H515" s="759">
        <f>VLOOKUP(F515,[1]Additions!$N$5:$O$37,2,FALSE)</f>
        <v>6</v>
      </c>
      <c r="I515" s="403">
        <f t="shared" si="41"/>
        <v>3.1249999999999997E-3</v>
      </c>
      <c r="J515" s="652">
        <f t="shared" si="39"/>
        <v>-120.57</v>
      </c>
      <c r="K515" s="652">
        <f t="shared" si="40"/>
        <v>-241.13</v>
      </c>
    </row>
    <row r="516" spans="1:11" s="717" customFormat="1">
      <c r="A516" s="650" t="s">
        <v>355</v>
      </c>
      <c r="B516" s="651" t="s">
        <v>388</v>
      </c>
      <c r="C516"/>
      <c r="D516"/>
      <c r="E516" s="650" t="s">
        <v>389</v>
      </c>
      <c r="F516" s="651">
        <v>201505</v>
      </c>
      <c r="G516" s="652">
        <v>-2568.23</v>
      </c>
      <c r="H516" s="759">
        <f>VLOOKUP(F516,[1]Additions!$N$5:$O$37,2,FALSE)</f>
        <v>5</v>
      </c>
      <c r="I516" s="403">
        <f t="shared" si="41"/>
        <v>3.1249999999999997E-3</v>
      </c>
      <c r="J516" s="652">
        <f t="shared" si="39"/>
        <v>-40.130000000000003</v>
      </c>
      <c r="K516" s="652">
        <f t="shared" si="40"/>
        <v>-96.31</v>
      </c>
    </row>
    <row r="517" spans="1:11" s="717" customFormat="1">
      <c r="A517" s="650" t="s">
        <v>355</v>
      </c>
      <c r="B517" s="651" t="s">
        <v>388</v>
      </c>
      <c r="C517"/>
      <c r="D517"/>
      <c r="E517" s="650" t="s">
        <v>389</v>
      </c>
      <c r="F517" s="651">
        <v>201506</v>
      </c>
      <c r="G517" s="652">
        <v>-1262.95</v>
      </c>
      <c r="H517" s="759">
        <f>VLOOKUP(F517,[1]Additions!$N$5:$O$37,2,FALSE)</f>
        <v>4</v>
      </c>
      <c r="I517" s="403">
        <f t="shared" si="41"/>
        <v>3.1249999999999997E-3</v>
      </c>
      <c r="J517" s="652">
        <f t="shared" si="39"/>
        <v>-15.79</v>
      </c>
      <c r="K517" s="652">
        <f t="shared" si="40"/>
        <v>-47.36</v>
      </c>
    </row>
    <row r="518" spans="1:11" s="717" customFormat="1">
      <c r="A518" s="650" t="s">
        <v>355</v>
      </c>
      <c r="B518" s="651" t="s">
        <v>390</v>
      </c>
      <c r="C518"/>
      <c r="D518"/>
      <c r="E518" s="650" t="s">
        <v>391</v>
      </c>
      <c r="F518" s="651">
        <v>201503</v>
      </c>
      <c r="G518" s="652">
        <v>-850.04</v>
      </c>
      <c r="H518" s="759">
        <f>VLOOKUP(F518,[1]Additions!$N$5:$O$37,2,FALSE)</f>
        <v>7</v>
      </c>
      <c r="I518" s="403">
        <f t="shared" si="41"/>
        <v>3.1249999999999997E-3</v>
      </c>
      <c r="J518" s="652">
        <f t="shared" si="39"/>
        <v>-18.59</v>
      </c>
      <c r="K518" s="652">
        <f t="shared" si="40"/>
        <v>-31.88</v>
      </c>
    </row>
    <row r="519" spans="1:11" s="717" customFormat="1">
      <c r="A519" s="650" t="s">
        <v>355</v>
      </c>
      <c r="B519" s="651" t="s">
        <v>390</v>
      </c>
      <c r="C519"/>
      <c r="D519"/>
      <c r="E519" s="650" t="s">
        <v>391</v>
      </c>
      <c r="F519" s="651">
        <v>201504</v>
      </c>
      <c r="G519" s="652">
        <v>-1537.36</v>
      </c>
      <c r="H519" s="759">
        <f>VLOOKUP(F519,[1]Additions!$N$5:$O$37,2,FALSE)</f>
        <v>6</v>
      </c>
      <c r="I519" s="403">
        <f t="shared" si="41"/>
        <v>3.1249999999999997E-3</v>
      </c>
      <c r="J519" s="652">
        <f t="shared" si="39"/>
        <v>-28.83</v>
      </c>
      <c r="K519" s="652">
        <f t="shared" si="40"/>
        <v>-57.65</v>
      </c>
    </row>
    <row r="520" spans="1:11" s="717" customFormat="1">
      <c r="A520" s="650" t="s">
        <v>355</v>
      </c>
      <c r="B520" s="651" t="s">
        <v>390</v>
      </c>
      <c r="C520"/>
      <c r="D520"/>
      <c r="E520" s="650" t="s">
        <v>391</v>
      </c>
      <c r="F520" s="651">
        <v>201505</v>
      </c>
      <c r="G520" s="652">
        <v>-160.03</v>
      </c>
      <c r="H520" s="759">
        <f>VLOOKUP(F520,[1]Additions!$N$5:$O$37,2,FALSE)</f>
        <v>5</v>
      </c>
      <c r="I520" s="403">
        <f t="shared" si="41"/>
        <v>3.1249999999999997E-3</v>
      </c>
      <c r="J520" s="652">
        <f t="shared" si="39"/>
        <v>-2.5</v>
      </c>
      <c r="K520" s="652">
        <f t="shared" si="40"/>
        <v>-6</v>
      </c>
    </row>
    <row r="521" spans="1:11" s="717" customFormat="1">
      <c r="A521" s="650" t="s">
        <v>355</v>
      </c>
      <c r="B521" s="651" t="s">
        <v>390</v>
      </c>
      <c r="C521"/>
      <c r="D521"/>
      <c r="E521" s="650" t="s">
        <v>391</v>
      </c>
      <c r="F521" s="651">
        <v>201506</v>
      </c>
      <c r="G521" s="652">
        <v>-728.65</v>
      </c>
      <c r="H521" s="759">
        <f>VLOOKUP(F521,[1]Additions!$N$5:$O$37,2,FALSE)</f>
        <v>4</v>
      </c>
      <c r="I521" s="403">
        <f t="shared" si="41"/>
        <v>3.1249999999999997E-3</v>
      </c>
      <c r="J521" s="652">
        <f t="shared" si="39"/>
        <v>-9.11</v>
      </c>
      <c r="K521" s="652">
        <f t="shared" si="40"/>
        <v>-27.32</v>
      </c>
    </row>
    <row r="522" spans="1:11" s="717" customFormat="1">
      <c r="A522" s="650" t="s">
        <v>355</v>
      </c>
      <c r="B522" s="651" t="s">
        <v>416</v>
      </c>
      <c r="C522"/>
      <c r="D522"/>
      <c r="E522" s="650" t="s">
        <v>417</v>
      </c>
      <c r="F522" s="651">
        <v>201504</v>
      </c>
      <c r="G522" s="652">
        <v>-160.12</v>
      </c>
      <c r="H522" s="759">
        <f>VLOOKUP(F522,[1]Additions!$N$5:$O$37,2,FALSE)</f>
        <v>6</v>
      </c>
      <c r="I522" s="403">
        <f t="shared" si="41"/>
        <v>3.1249999999999997E-3</v>
      </c>
      <c r="J522" s="652">
        <f t="shared" si="39"/>
        <v>-3</v>
      </c>
      <c r="K522" s="652">
        <f t="shared" si="40"/>
        <v>-6</v>
      </c>
    </row>
    <row r="523" spans="1:11" s="717" customFormat="1">
      <c r="A523" s="650" t="s">
        <v>355</v>
      </c>
      <c r="B523" s="651" t="s">
        <v>398</v>
      </c>
      <c r="C523"/>
      <c r="D523"/>
      <c r="E523" s="650" t="s">
        <v>399</v>
      </c>
      <c r="F523" s="651">
        <v>201504</v>
      </c>
      <c r="G523" s="652">
        <v>-3084.7</v>
      </c>
      <c r="H523" s="759">
        <f>VLOOKUP(F523,[1]Additions!$N$5:$O$37,2,FALSE)</f>
        <v>6</v>
      </c>
      <c r="I523" s="403">
        <f t="shared" si="41"/>
        <v>3.1249999999999997E-3</v>
      </c>
      <c r="J523" s="652">
        <f t="shared" si="39"/>
        <v>-57.84</v>
      </c>
      <c r="K523" s="652">
        <f t="shared" si="40"/>
        <v>-115.68</v>
      </c>
    </row>
    <row r="524" spans="1:11" s="717" customFormat="1">
      <c r="A524" s="650" t="s">
        <v>355</v>
      </c>
      <c r="B524" s="651" t="s">
        <v>398</v>
      </c>
      <c r="C524"/>
      <c r="D524"/>
      <c r="E524" s="650" t="s">
        <v>399</v>
      </c>
      <c r="F524" s="651">
        <v>201505</v>
      </c>
      <c r="G524" s="652">
        <v>-1373.1</v>
      </c>
      <c r="H524" s="759">
        <f>VLOOKUP(F524,[1]Additions!$N$5:$O$37,2,FALSE)</f>
        <v>5</v>
      </c>
      <c r="I524" s="403">
        <f t="shared" si="41"/>
        <v>3.1249999999999997E-3</v>
      </c>
      <c r="J524" s="652">
        <f t="shared" si="39"/>
        <v>-21.45</v>
      </c>
      <c r="K524" s="652">
        <f t="shared" si="40"/>
        <v>-51.49</v>
      </c>
    </row>
    <row r="525" spans="1:11" s="717" customFormat="1">
      <c r="A525" s="650" t="s">
        <v>355</v>
      </c>
      <c r="B525" s="651" t="s">
        <v>398</v>
      </c>
      <c r="C525"/>
      <c r="D525"/>
      <c r="E525" s="650" t="s">
        <v>399</v>
      </c>
      <c r="F525" s="651">
        <v>201506</v>
      </c>
      <c r="G525" s="652">
        <v>-2409.98</v>
      </c>
      <c r="H525" s="759">
        <f>VLOOKUP(F525,[1]Additions!$N$5:$O$37,2,FALSE)</f>
        <v>4</v>
      </c>
      <c r="I525" s="403">
        <f t="shared" si="41"/>
        <v>3.1249999999999997E-3</v>
      </c>
      <c r="J525" s="652">
        <f t="shared" si="39"/>
        <v>-30.12</v>
      </c>
      <c r="K525" s="652">
        <f t="shared" si="40"/>
        <v>-90.37</v>
      </c>
    </row>
    <row r="526" spans="1:11" s="717" customFormat="1">
      <c r="A526" s="650" t="s">
        <v>355</v>
      </c>
      <c r="B526" s="651" t="s">
        <v>400</v>
      </c>
      <c r="C526"/>
      <c r="D526"/>
      <c r="E526" s="650" t="s">
        <v>401</v>
      </c>
      <c r="F526" s="651">
        <v>201503</v>
      </c>
      <c r="G526" s="652">
        <v>-126717.41</v>
      </c>
      <c r="H526" s="759">
        <f>VLOOKUP(F526,[1]Additions!$N$5:$O$37,2,FALSE)</f>
        <v>7</v>
      </c>
      <c r="I526" s="403">
        <f t="shared" si="41"/>
        <v>3.1249999999999997E-3</v>
      </c>
      <c r="J526" s="652">
        <f t="shared" si="39"/>
        <v>-2771.94</v>
      </c>
      <c r="K526" s="652">
        <f t="shared" si="40"/>
        <v>-4751.8999999999996</v>
      </c>
    </row>
    <row r="527" spans="1:11" s="717" customFormat="1">
      <c r="A527" s="650" t="s">
        <v>355</v>
      </c>
      <c r="B527" s="651" t="s">
        <v>400</v>
      </c>
      <c r="C527"/>
      <c r="D527"/>
      <c r="E527" s="650" t="s">
        <v>401</v>
      </c>
      <c r="F527" s="651">
        <v>201504</v>
      </c>
      <c r="G527" s="652">
        <v>-17275.740000000002</v>
      </c>
      <c r="H527" s="759">
        <f>VLOOKUP(F527,[1]Additions!$N$5:$O$37,2,FALSE)</f>
        <v>6</v>
      </c>
      <c r="I527" s="403">
        <f t="shared" si="41"/>
        <v>3.1249999999999997E-3</v>
      </c>
      <c r="J527" s="652">
        <f t="shared" si="39"/>
        <v>-323.92</v>
      </c>
      <c r="K527" s="652">
        <f t="shared" si="40"/>
        <v>-647.84</v>
      </c>
    </row>
    <row r="528" spans="1:11" s="717" customFormat="1">
      <c r="A528" s="650" t="s">
        <v>355</v>
      </c>
      <c r="B528" s="651" t="s">
        <v>400</v>
      </c>
      <c r="C528"/>
      <c r="D528"/>
      <c r="E528" s="650" t="s">
        <v>401</v>
      </c>
      <c r="F528" s="651">
        <v>201505</v>
      </c>
      <c r="G528" s="652">
        <v>-8487.4599999999991</v>
      </c>
      <c r="H528" s="759">
        <f>VLOOKUP(F528,[1]Additions!$N$5:$O$37,2,FALSE)</f>
        <v>5</v>
      </c>
      <c r="I528" s="403">
        <f t="shared" si="41"/>
        <v>3.1249999999999997E-3</v>
      </c>
      <c r="J528" s="652">
        <f t="shared" si="39"/>
        <v>-132.62</v>
      </c>
      <c r="K528" s="652">
        <f t="shared" si="40"/>
        <v>-318.27999999999997</v>
      </c>
    </row>
    <row r="529" spans="1:11" s="717" customFormat="1">
      <c r="A529" s="650" t="s">
        <v>355</v>
      </c>
      <c r="B529" s="651" t="s">
        <v>400</v>
      </c>
      <c r="C529"/>
      <c r="D529"/>
      <c r="E529" s="650" t="s">
        <v>401</v>
      </c>
      <c r="F529" s="651">
        <v>201506</v>
      </c>
      <c r="G529" s="652">
        <v>-23099.23</v>
      </c>
      <c r="H529" s="759">
        <f>VLOOKUP(F529,[1]Additions!$N$5:$O$37,2,FALSE)</f>
        <v>4</v>
      </c>
      <c r="I529" s="403">
        <f t="shared" si="41"/>
        <v>3.1249999999999997E-3</v>
      </c>
      <c r="J529" s="652">
        <f t="shared" si="39"/>
        <v>-288.74</v>
      </c>
      <c r="K529" s="652">
        <f t="shared" si="40"/>
        <v>-866.22</v>
      </c>
    </row>
    <row r="530" spans="1:11" s="717" customFormat="1">
      <c r="A530" s="650" t="s">
        <v>355</v>
      </c>
      <c r="B530" s="651" t="s">
        <v>402</v>
      </c>
      <c r="C530"/>
      <c r="D530"/>
      <c r="E530" s="650" t="s">
        <v>403</v>
      </c>
      <c r="F530" s="651">
        <v>201503</v>
      </c>
      <c r="G530" s="652">
        <v>-3648.35</v>
      </c>
      <c r="H530" s="759">
        <f>VLOOKUP(F530,[1]Additions!$N$5:$O$37,2,FALSE)</f>
        <v>7</v>
      </c>
      <c r="I530" s="403">
        <f t="shared" si="41"/>
        <v>3.1249999999999997E-3</v>
      </c>
      <c r="J530" s="652">
        <f t="shared" si="39"/>
        <v>-79.81</v>
      </c>
      <c r="K530" s="652">
        <f t="shared" si="40"/>
        <v>-136.81</v>
      </c>
    </row>
    <row r="531" spans="1:11" s="717" customFormat="1">
      <c r="A531" s="650" t="s">
        <v>355</v>
      </c>
      <c r="B531" s="651" t="s">
        <v>402</v>
      </c>
      <c r="C531"/>
      <c r="D531"/>
      <c r="E531" s="650" t="s">
        <v>403</v>
      </c>
      <c r="F531" s="651">
        <v>201504</v>
      </c>
      <c r="G531" s="652">
        <v>-2677.03</v>
      </c>
      <c r="H531" s="759">
        <f>VLOOKUP(F531,[1]Additions!$N$5:$O$37,2,FALSE)</f>
        <v>6</v>
      </c>
      <c r="I531" s="403">
        <f t="shared" si="41"/>
        <v>3.1249999999999997E-3</v>
      </c>
      <c r="J531" s="652">
        <f t="shared" si="39"/>
        <v>-50.19</v>
      </c>
      <c r="K531" s="652">
        <f t="shared" si="40"/>
        <v>-100.39</v>
      </c>
    </row>
    <row r="532" spans="1:11" s="717" customFormat="1">
      <c r="A532" s="650" t="s">
        <v>355</v>
      </c>
      <c r="B532" s="651" t="s">
        <v>404</v>
      </c>
      <c r="C532"/>
      <c r="D532"/>
      <c r="E532" s="650" t="s">
        <v>405</v>
      </c>
      <c r="F532" s="651">
        <v>201503</v>
      </c>
      <c r="G532" s="652">
        <v>-9850.69</v>
      </c>
      <c r="H532" s="759">
        <f>VLOOKUP(F532,[1]Additions!$N$5:$O$37,2,FALSE)</f>
        <v>7</v>
      </c>
      <c r="I532" s="403">
        <f t="shared" si="41"/>
        <v>3.1249999999999997E-3</v>
      </c>
      <c r="J532" s="652">
        <f t="shared" si="39"/>
        <v>-215.48</v>
      </c>
      <c r="K532" s="652">
        <f t="shared" si="40"/>
        <v>-369.4</v>
      </c>
    </row>
    <row r="533" spans="1:11" s="717" customFormat="1">
      <c r="A533" s="650" t="s">
        <v>355</v>
      </c>
      <c r="B533" s="651" t="s">
        <v>404</v>
      </c>
      <c r="C533"/>
      <c r="D533"/>
      <c r="E533" s="650" t="s">
        <v>405</v>
      </c>
      <c r="F533" s="651">
        <v>201504</v>
      </c>
      <c r="G533" s="652">
        <v>-14530.78</v>
      </c>
      <c r="H533" s="759">
        <f>VLOOKUP(F533,[1]Additions!$N$5:$O$37,2,FALSE)</f>
        <v>6</v>
      </c>
      <c r="I533" s="403">
        <f t="shared" si="41"/>
        <v>3.1249999999999997E-3</v>
      </c>
      <c r="J533" s="652">
        <f t="shared" si="39"/>
        <v>-272.45</v>
      </c>
      <c r="K533" s="652">
        <f t="shared" si="40"/>
        <v>-544.9</v>
      </c>
    </row>
    <row r="534" spans="1:11" s="717" customFormat="1">
      <c r="A534" s="650" t="s">
        <v>355</v>
      </c>
      <c r="B534" s="651" t="s">
        <v>333</v>
      </c>
      <c r="C534"/>
      <c r="D534"/>
      <c r="E534" s="650" t="s">
        <v>405</v>
      </c>
      <c r="F534" s="651">
        <v>201504</v>
      </c>
      <c r="G534" s="652">
        <v>-17.989999999999998</v>
      </c>
      <c r="H534" s="759">
        <f>VLOOKUP(F534,[1]Additions!$N$5:$O$37,2,FALSE)</f>
        <v>6</v>
      </c>
      <c r="I534" s="403">
        <f t="shared" si="41"/>
        <v>3.1249999999999997E-3</v>
      </c>
      <c r="J534" s="652">
        <f t="shared" si="39"/>
        <v>-0.34</v>
      </c>
      <c r="K534" s="652">
        <f t="shared" si="40"/>
        <v>-0.67</v>
      </c>
    </row>
    <row r="535" spans="1:11" s="717" customFormat="1">
      <c r="A535" s="650" t="s">
        <v>355</v>
      </c>
      <c r="B535" s="651" t="s">
        <v>903</v>
      </c>
      <c r="C535"/>
      <c r="D535"/>
      <c r="E535" s="650" t="s">
        <v>904</v>
      </c>
      <c r="F535" s="651">
        <v>201505</v>
      </c>
      <c r="G535" s="652">
        <v>-64006.07</v>
      </c>
      <c r="H535" s="759">
        <f>VLOOKUP(F535,[1]Additions!$N$5:$O$37,2,FALSE)</f>
        <v>5</v>
      </c>
      <c r="I535" s="403">
        <f t="shared" si="41"/>
        <v>3.1249999999999997E-3</v>
      </c>
      <c r="J535" s="652">
        <f t="shared" si="39"/>
        <v>-1000.09</v>
      </c>
      <c r="K535" s="652">
        <f t="shared" si="40"/>
        <v>-2400.23</v>
      </c>
    </row>
    <row r="536" spans="1:11" s="717" customFormat="1">
      <c r="A536" s="650" t="s">
        <v>355</v>
      </c>
      <c r="B536" s="651" t="s">
        <v>786</v>
      </c>
      <c r="C536"/>
      <c r="D536"/>
      <c r="E536" s="650" t="s">
        <v>787</v>
      </c>
      <c r="F536" s="651">
        <v>201506</v>
      </c>
      <c r="G536" s="652">
        <v>-790</v>
      </c>
      <c r="H536" s="759">
        <f>VLOOKUP(F536,[1]Additions!$N$5:$O$37,2,FALSE)</f>
        <v>4</v>
      </c>
      <c r="I536" s="403">
        <f t="shared" si="41"/>
        <v>3.1249999999999997E-3</v>
      </c>
      <c r="J536" s="652">
        <f t="shared" si="39"/>
        <v>-9.8800000000000008</v>
      </c>
      <c r="K536" s="652">
        <f t="shared" si="40"/>
        <v>-29.63</v>
      </c>
    </row>
    <row r="537" spans="1:11" s="717" customFormat="1">
      <c r="A537" s="650" t="s">
        <v>355</v>
      </c>
      <c r="B537" s="651" t="s">
        <v>865</v>
      </c>
      <c r="C537"/>
      <c r="D537"/>
      <c r="E537" s="650" t="s">
        <v>866</v>
      </c>
      <c r="F537" s="651">
        <v>201505</v>
      </c>
      <c r="G537" s="652">
        <v>-4313.0600000000004</v>
      </c>
      <c r="H537" s="759">
        <f>VLOOKUP(F537,[1]Additions!$N$5:$O$37,2,FALSE)</f>
        <v>5</v>
      </c>
      <c r="I537" s="403">
        <f t="shared" si="41"/>
        <v>3.1249999999999997E-3</v>
      </c>
      <c r="J537" s="652">
        <f t="shared" si="39"/>
        <v>-67.39</v>
      </c>
      <c r="K537" s="652">
        <f t="shared" si="40"/>
        <v>-161.74</v>
      </c>
    </row>
    <row r="538" spans="1:11" s="717" customFormat="1">
      <c r="A538" s="650" t="s">
        <v>355</v>
      </c>
      <c r="B538" s="651" t="s">
        <v>869</v>
      </c>
      <c r="C538"/>
      <c r="D538"/>
      <c r="E538" s="650" t="s">
        <v>870</v>
      </c>
      <c r="F538" s="651">
        <v>201506</v>
      </c>
      <c r="G538" s="652">
        <v>-115.65</v>
      </c>
      <c r="H538" s="759">
        <f>VLOOKUP(F538,[1]Additions!$N$5:$O$37,2,FALSE)</f>
        <v>4</v>
      </c>
      <c r="I538" s="403">
        <f t="shared" si="41"/>
        <v>3.1249999999999997E-3</v>
      </c>
      <c r="J538" s="652">
        <f t="shared" si="39"/>
        <v>-1.45</v>
      </c>
      <c r="K538" s="652">
        <f t="shared" si="40"/>
        <v>-4.34</v>
      </c>
    </row>
    <row r="539" spans="1:11" s="717" customFormat="1">
      <c r="A539" s="650" t="s">
        <v>355</v>
      </c>
      <c r="B539" s="651" t="s">
        <v>1282</v>
      </c>
      <c r="C539"/>
      <c r="D539"/>
      <c r="E539" s="650" t="s">
        <v>1283</v>
      </c>
      <c r="F539" s="651">
        <v>201506</v>
      </c>
      <c r="G539" s="652">
        <v>-107.09</v>
      </c>
      <c r="H539" s="759">
        <f>VLOOKUP(F539,[1]Additions!$N$5:$O$37,2,FALSE)</f>
        <v>4</v>
      </c>
      <c r="I539" s="403">
        <f t="shared" si="41"/>
        <v>3.1249999999999997E-3</v>
      </c>
      <c r="J539" s="652">
        <f t="shared" si="39"/>
        <v>-1.34</v>
      </c>
      <c r="K539" s="652">
        <f t="shared" si="40"/>
        <v>-4.0199999999999996</v>
      </c>
    </row>
    <row r="540" spans="1:11" s="717" customFormat="1">
      <c r="A540" s="532" t="s">
        <v>355</v>
      </c>
      <c r="B540" s="599" t="s">
        <v>905</v>
      </c>
      <c r="C540"/>
      <c r="D540"/>
      <c r="E540" s="532" t="s">
        <v>906</v>
      </c>
      <c r="F540" s="599">
        <v>201506</v>
      </c>
      <c r="G540" s="534">
        <v>-2963.53</v>
      </c>
      <c r="H540" s="759">
        <f>VLOOKUP(F540,[1]Additions!$N$5:$O$37,2,FALSE)</f>
        <v>4</v>
      </c>
      <c r="I540" s="403">
        <f t="shared" si="41"/>
        <v>3.1249999999999997E-3</v>
      </c>
      <c r="J540" s="652">
        <f t="shared" si="39"/>
        <v>-37.04</v>
      </c>
      <c r="K540" s="652">
        <f t="shared" si="40"/>
        <v>-111.13</v>
      </c>
    </row>
    <row r="541" spans="1:11" s="717" customFormat="1">
      <c r="A541" s="650" t="s">
        <v>355</v>
      </c>
      <c r="B541" s="651" t="s">
        <v>883</v>
      </c>
      <c r="C541"/>
      <c r="D541"/>
      <c r="E541" s="650" t="s">
        <v>884</v>
      </c>
      <c r="F541" s="651">
        <v>201506</v>
      </c>
      <c r="G541" s="652">
        <v>-1384.38</v>
      </c>
      <c r="H541" s="759">
        <f>VLOOKUP(F541,[1]Additions!$N$5:$O$37,2,FALSE)</f>
        <v>4</v>
      </c>
      <c r="I541" s="403">
        <f t="shared" si="41"/>
        <v>3.1249999999999997E-3</v>
      </c>
      <c r="J541" s="652">
        <f t="shared" si="39"/>
        <v>-17.3</v>
      </c>
      <c r="K541" s="652">
        <f t="shared" si="40"/>
        <v>-51.91</v>
      </c>
    </row>
    <row r="542" spans="1:11" s="717" customFormat="1">
      <c r="A542" s="650" t="s">
        <v>355</v>
      </c>
      <c r="B542" s="651" t="s">
        <v>885</v>
      </c>
      <c r="C542"/>
      <c r="D542"/>
      <c r="E542" s="650" t="s">
        <v>886</v>
      </c>
      <c r="F542" s="651">
        <v>201506</v>
      </c>
      <c r="G542" s="652">
        <v>-46946.42</v>
      </c>
      <c r="H542" s="759">
        <f>VLOOKUP(F542,[1]Additions!$N$5:$O$37,2,FALSE)</f>
        <v>4</v>
      </c>
      <c r="I542" s="403">
        <f t="shared" si="41"/>
        <v>3.1249999999999997E-3</v>
      </c>
      <c r="J542" s="652">
        <f t="shared" ref="J542:J605" si="42">ROUND(G542*H542*I542,2)</f>
        <v>-586.83000000000004</v>
      </c>
      <c r="K542" s="652">
        <f t="shared" ref="K542:K605" si="43">ROUND(G542*I542*12,2)</f>
        <v>-1760.49</v>
      </c>
    </row>
    <row r="543" spans="1:11" s="717" customFormat="1">
      <c r="A543" s="650" t="s">
        <v>355</v>
      </c>
      <c r="B543" s="651" t="s">
        <v>891</v>
      </c>
      <c r="C543"/>
      <c r="D543"/>
      <c r="E543" s="650" t="s">
        <v>892</v>
      </c>
      <c r="F543" s="651">
        <v>201503</v>
      </c>
      <c r="G543" s="652">
        <v>-258.61</v>
      </c>
      <c r="H543" s="759">
        <f>VLOOKUP(F543,[1]Additions!$N$5:$O$37,2,FALSE)</f>
        <v>7</v>
      </c>
      <c r="I543" s="403">
        <f t="shared" ref="I543:I567" si="44">0.0375/12</f>
        <v>3.1249999999999997E-3</v>
      </c>
      <c r="J543" s="652">
        <f t="shared" si="42"/>
        <v>-5.66</v>
      </c>
      <c r="K543" s="652">
        <f t="shared" si="43"/>
        <v>-9.6999999999999993</v>
      </c>
    </row>
    <row r="544" spans="1:11" s="717" customFormat="1">
      <c r="A544" s="650" t="s">
        <v>355</v>
      </c>
      <c r="B544" s="651" t="s">
        <v>796</v>
      </c>
      <c r="C544"/>
      <c r="D544"/>
      <c r="E544" s="650" t="s">
        <v>797</v>
      </c>
      <c r="F544" s="651">
        <v>201506</v>
      </c>
      <c r="G544" s="652">
        <v>-652.34</v>
      </c>
      <c r="H544" s="759">
        <f>VLOOKUP(F544,[1]Additions!$N$5:$O$37,2,FALSE)</f>
        <v>4</v>
      </c>
      <c r="I544" s="403">
        <f t="shared" si="44"/>
        <v>3.1249999999999997E-3</v>
      </c>
      <c r="J544" s="652">
        <f t="shared" si="42"/>
        <v>-8.15</v>
      </c>
      <c r="K544" s="652">
        <f t="shared" si="43"/>
        <v>-24.46</v>
      </c>
    </row>
    <row r="545" spans="1:11" s="717" customFormat="1">
      <c r="A545" s="650" t="s">
        <v>355</v>
      </c>
      <c r="B545" s="651" t="s">
        <v>410</v>
      </c>
      <c r="C545"/>
      <c r="D545"/>
      <c r="E545" s="650" t="s">
        <v>411</v>
      </c>
      <c r="F545" s="651">
        <v>201507</v>
      </c>
      <c r="G545" s="652">
        <v>-422.35</v>
      </c>
      <c r="H545" s="759">
        <f>VLOOKUP(F545,[1]Additions!$N$5:$O$37,2,FALSE)</f>
        <v>3</v>
      </c>
      <c r="I545" s="403">
        <f t="shared" si="44"/>
        <v>3.1249999999999997E-3</v>
      </c>
      <c r="J545" s="652">
        <f t="shared" si="42"/>
        <v>-3.96</v>
      </c>
      <c r="K545" s="652">
        <f t="shared" si="43"/>
        <v>-15.84</v>
      </c>
    </row>
    <row r="546" spans="1:11" s="717" customFormat="1">
      <c r="A546" s="650" t="s">
        <v>355</v>
      </c>
      <c r="B546" s="651" t="s">
        <v>356</v>
      </c>
      <c r="C546"/>
      <c r="D546"/>
      <c r="E546" s="650" t="s">
        <v>357</v>
      </c>
      <c r="F546" s="651">
        <v>201507</v>
      </c>
      <c r="G546" s="652">
        <v>-12404.85</v>
      </c>
      <c r="H546" s="759">
        <f>VLOOKUP(F546,[1]Additions!$N$5:$O$37,2,FALSE)</f>
        <v>3</v>
      </c>
      <c r="I546" s="403">
        <f t="shared" si="44"/>
        <v>3.1249999999999997E-3</v>
      </c>
      <c r="J546" s="652">
        <f t="shared" si="42"/>
        <v>-116.3</v>
      </c>
      <c r="K546" s="652">
        <f t="shared" si="43"/>
        <v>-465.18</v>
      </c>
    </row>
    <row r="547" spans="1:11" s="717" customFormat="1">
      <c r="A547" s="650" t="s">
        <v>355</v>
      </c>
      <c r="B547" s="651" t="s">
        <v>358</v>
      </c>
      <c r="C547"/>
      <c r="D547"/>
      <c r="E547" s="650" t="s">
        <v>359</v>
      </c>
      <c r="F547" s="651">
        <v>201507</v>
      </c>
      <c r="G547" s="652">
        <v>-11592.82</v>
      </c>
      <c r="H547" s="759">
        <f>VLOOKUP(F547,[1]Additions!$N$5:$O$37,2,FALSE)</f>
        <v>3</v>
      </c>
      <c r="I547" s="403">
        <f t="shared" si="44"/>
        <v>3.1249999999999997E-3</v>
      </c>
      <c r="J547" s="652">
        <f t="shared" si="42"/>
        <v>-108.68</v>
      </c>
      <c r="K547" s="652">
        <f t="shared" si="43"/>
        <v>-434.73</v>
      </c>
    </row>
    <row r="548" spans="1:11" s="717" customFormat="1">
      <c r="A548" s="650" t="s">
        <v>355</v>
      </c>
      <c r="B548" s="651" t="s">
        <v>360</v>
      </c>
      <c r="C548"/>
      <c r="D548"/>
      <c r="E548" s="650" t="s">
        <v>361</v>
      </c>
      <c r="F548" s="651">
        <v>201507</v>
      </c>
      <c r="G548" s="652">
        <v>-2221.61</v>
      </c>
      <c r="H548" s="759">
        <f>VLOOKUP(F548,[1]Additions!$N$5:$O$37,2,FALSE)</f>
        <v>3</v>
      </c>
      <c r="I548" s="403">
        <f t="shared" si="44"/>
        <v>3.1249999999999997E-3</v>
      </c>
      <c r="J548" s="652">
        <f t="shared" si="42"/>
        <v>-20.83</v>
      </c>
      <c r="K548" s="652">
        <f t="shared" si="43"/>
        <v>-83.31</v>
      </c>
    </row>
    <row r="549" spans="1:11" s="717" customFormat="1">
      <c r="A549" s="650" t="s">
        <v>355</v>
      </c>
      <c r="B549" s="651" t="s">
        <v>362</v>
      </c>
      <c r="C549"/>
      <c r="D549"/>
      <c r="E549" s="650" t="s">
        <v>363</v>
      </c>
      <c r="F549" s="651">
        <v>201507</v>
      </c>
      <c r="G549" s="652">
        <v>-10242.84</v>
      </c>
      <c r="H549" s="759">
        <f>VLOOKUP(F549,[1]Additions!$N$5:$O$37,2,FALSE)</f>
        <v>3</v>
      </c>
      <c r="I549" s="403">
        <f t="shared" si="44"/>
        <v>3.1249999999999997E-3</v>
      </c>
      <c r="J549" s="652">
        <f t="shared" si="42"/>
        <v>-96.03</v>
      </c>
      <c r="K549" s="652">
        <f t="shared" si="43"/>
        <v>-384.11</v>
      </c>
    </row>
    <row r="550" spans="1:11" s="717" customFormat="1">
      <c r="A550" s="650" t="s">
        <v>355</v>
      </c>
      <c r="B550" s="651" t="s">
        <v>364</v>
      </c>
      <c r="C550"/>
      <c r="D550"/>
      <c r="E550" s="650" t="s">
        <v>365</v>
      </c>
      <c r="F550" s="651">
        <v>201507</v>
      </c>
      <c r="G550" s="652">
        <v>-422.11</v>
      </c>
      <c r="H550" s="759">
        <f>VLOOKUP(F550,[1]Additions!$N$5:$O$37,2,FALSE)</f>
        <v>3</v>
      </c>
      <c r="I550" s="403">
        <f t="shared" si="44"/>
        <v>3.1249999999999997E-3</v>
      </c>
      <c r="J550" s="652">
        <f t="shared" si="42"/>
        <v>-3.96</v>
      </c>
      <c r="K550" s="652">
        <f t="shared" si="43"/>
        <v>-15.83</v>
      </c>
    </row>
    <row r="551" spans="1:11" s="717" customFormat="1">
      <c r="A551" s="650" t="s">
        <v>355</v>
      </c>
      <c r="B551" s="651" t="s">
        <v>366</v>
      </c>
      <c r="C551"/>
      <c r="D551"/>
      <c r="E551" s="650" t="s">
        <v>367</v>
      </c>
      <c r="F551" s="651">
        <v>201507</v>
      </c>
      <c r="G551" s="652">
        <v>-285.54000000000002</v>
      </c>
      <c r="H551" s="759">
        <f>VLOOKUP(F551,[1]Additions!$N$5:$O$37,2,FALSE)</f>
        <v>3</v>
      </c>
      <c r="I551" s="403">
        <f t="shared" si="44"/>
        <v>3.1249999999999997E-3</v>
      </c>
      <c r="J551" s="652">
        <f t="shared" si="42"/>
        <v>-2.68</v>
      </c>
      <c r="K551" s="652">
        <f t="shared" si="43"/>
        <v>-10.71</v>
      </c>
    </row>
    <row r="552" spans="1:11" s="717" customFormat="1">
      <c r="A552" s="650" t="s">
        <v>355</v>
      </c>
      <c r="B552" s="651" t="s">
        <v>376</v>
      </c>
      <c r="C552"/>
      <c r="D552"/>
      <c r="E552" s="650" t="s">
        <v>377</v>
      </c>
      <c r="F552" s="651">
        <v>201507</v>
      </c>
      <c r="G552" s="652">
        <v>-67.760000000000005</v>
      </c>
      <c r="H552" s="759">
        <f>VLOOKUP(F552,[1]Additions!$N$5:$O$37,2,FALSE)</f>
        <v>3</v>
      </c>
      <c r="I552" s="403">
        <f t="shared" si="44"/>
        <v>3.1249999999999997E-3</v>
      </c>
      <c r="J552" s="652">
        <f t="shared" si="42"/>
        <v>-0.64</v>
      </c>
      <c r="K552" s="652">
        <f t="shared" si="43"/>
        <v>-2.54</v>
      </c>
    </row>
    <row r="553" spans="1:11" s="717" customFormat="1">
      <c r="A553" s="650" t="s">
        <v>355</v>
      </c>
      <c r="B553" s="651" t="s">
        <v>378</v>
      </c>
      <c r="C553"/>
      <c r="D553"/>
      <c r="E553" s="650" t="s">
        <v>379</v>
      </c>
      <c r="F553" s="651">
        <v>201507</v>
      </c>
      <c r="G553" s="652">
        <v>-408.1</v>
      </c>
      <c r="H553" s="759">
        <f>VLOOKUP(F553,[1]Additions!$N$5:$O$37,2,FALSE)</f>
        <v>3</v>
      </c>
      <c r="I553" s="403">
        <f t="shared" si="44"/>
        <v>3.1249999999999997E-3</v>
      </c>
      <c r="J553" s="652">
        <f t="shared" si="42"/>
        <v>-3.83</v>
      </c>
      <c r="K553" s="652">
        <f t="shared" si="43"/>
        <v>-15.3</v>
      </c>
    </row>
    <row r="554" spans="1:11" s="717" customFormat="1">
      <c r="A554" s="650" t="s">
        <v>355</v>
      </c>
      <c r="B554" s="651" t="s">
        <v>388</v>
      </c>
      <c r="C554"/>
      <c r="D554"/>
      <c r="E554" s="650" t="s">
        <v>389</v>
      </c>
      <c r="F554" s="651">
        <v>201507</v>
      </c>
      <c r="G554" s="652">
        <v>-2019.88</v>
      </c>
      <c r="H554" s="759">
        <f>VLOOKUP(F554,[1]Additions!$N$5:$O$37,2,FALSE)</f>
        <v>3</v>
      </c>
      <c r="I554" s="403">
        <f t="shared" si="44"/>
        <v>3.1249999999999997E-3</v>
      </c>
      <c r="J554" s="652">
        <f t="shared" si="42"/>
        <v>-18.940000000000001</v>
      </c>
      <c r="K554" s="652">
        <f t="shared" si="43"/>
        <v>-75.75</v>
      </c>
    </row>
    <row r="555" spans="1:11" s="717" customFormat="1">
      <c r="A555" s="650" t="s">
        <v>355</v>
      </c>
      <c r="B555" s="651" t="s">
        <v>390</v>
      </c>
      <c r="C555"/>
      <c r="D555"/>
      <c r="E555" s="650" t="s">
        <v>391</v>
      </c>
      <c r="F555" s="651">
        <v>201507</v>
      </c>
      <c r="G555" s="652">
        <v>-1563.02</v>
      </c>
      <c r="H555" s="759">
        <f>VLOOKUP(F555,[1]Additions!$N$5:$O$37,2,FALSE)</f>
        <v>3</v>
      </c>
      <c r="I555" s="403">
        <f t="shared" si="44"/>
        <v>3.1249999999999997E-3</v>
      </c>
      <c r="J555" s="652">
        <f t="shared" si="42"/>
        <v>-14.65</v>
      </c>
      <c r="K555" s="652">
        <f t="shared" si="43"/>
        <v>-58.61</v>
      </c>
    </row>
    <row r="556" spans="1:11" s="717" customFormat="1">
      <c r="A556" s="650" t="s">
        <v>355</v>
      </c>
      <c r="B556" s="651" t="s">
        <v>398</v>
      </c>
      <c r="C556"/>
      <c r="D556"/>
      <c r="E556" s="650" t="s">
        <v>399</v>
      </c>
      <c r="F556" s="651">
        <v>201507</v>
      </c>
      <c r="G556" s="652">
        <v>-7638.6</v>
      </c>
      <c r="H556" s="759">
        <f>VLOOKUP(F556,[1]Additions!$N$5:$O$37,2,FALSE)</f>
        <v>3</v>
      </c>
      <c r="I556" s="403">
        <f t="shared" si="44"/>
        <v>3.1249999999999997E-3</v>
      </c>
      <c r="J556" s="652">
        <f t="shared" si="42"/>
        <v>-71.61</v>
      </c>
      <c r="K556" s="652">
        <f t="shared" si="43"/>
        <v>-286.45</v>
      </c>
    </row>
    <row r="557" spans="1:11" s="717" customFormat="1">
      <c r="A557" s="650" t="s">
        <v>355</v>
      </c>
      <c r="B557" s="651" t="s">
        <v>400</v>
      </c>
      <c r="C557"/>
      <c r="D557"/>
      <c r="E557" s="650" t="s">
        <v>401</v>
      </c>
      <c r="F557" s="651">
        <v>201507</v>
      </c>
      <c r="G557" s="652">
        <v>-30410.05</v>
      </c>
      <c r="H557" s="759">
        <f>VLOOKUP(F557,[1]Additions!$N$5:$O$37,2,FALSE)</f>
        <v>3</v>
      </c>
      <c r="I557" s="403">
        <f t="shared" si="44"/>
        <v>3.1249999999999997E-3</v>
      </c>
      <c r="J557" s="652">
        <f t="shared" si="42"/>
        <v>-285.08999999999997</v>
      </c>
      <c r="K557" s="652">
        <f t="shared" si="43"/>
        <v>-1140.3800000000001</v>
      </c>
    </row>
    <row r="558" spans="1:11" s="717" customFormat="1">
      <c r="A558" s="650" t="s">
        <v>355</v>
      </c>
      <c r="B558" s="651" t="s">
        <v>402</v>
      </c>
      <c r="C558"/>
      <c r="D558"/>
      <c r="E558" s="650" t="s">
        <v>403</v>
      </c>
      <c r="F558" s="651">
        <v>201507</v>
      </c>
      <c r="G558" s="652">
        <v>-1776.09</v>
      </c>
      <c r="H558" s="759">
        <f>VLOOKUP(F558,[1]Additions!$N$5:$O$37,2,FALSE)</f>
        <v>3</v>
      </c>
      <c r="I558" s="403">
        <f t="shared" si="44"/>
        <v>3.1249999999999997E-3</v>
      </c>
      <c r="J558" s="652">
        <f t="shared" si="42"/>
        <v>-16.649999999999999</v>
      </c>
      <c r="K558" s="652">
        <f t="shared" si="43"/>
        <v>-66.599999999999994</v>
      </c>
    </row>
    <row r="559" spans="1:11" s="717" customFormat="1">
      <c r="A559" s="650" t="s">
        <v>355</v>
      </c>
      <c r="B559" s="651" t="s">
        <v>825</v>
      </c>
      <c r="C559"/>
      <c r="D559"/>
      <c r="E559" s="650" t="s">
        <v>826</v>
      </c>
      <c r="F559" s="651">
        <v>201507</v>
      </c>
      <c r="G559" s="652">
        <v>-16739.61</v>
      </c>
      <c r="H559" s="759">
        <f>VLOOKUP(F559,[1]Additions!$N$5:$O$37,2,FALSE)</f>
        <v>3</v>
      </c>
      <c r="I559" s="403">
        <f t="shared" si="44"/>
        <v>3.1249999999999997E-3</v>
      </c>
      <c r="J559" s="652">
        <f t="shared" si="42"/>
        <v>-156.93</v>
      </c>
      <c r="K559" s="652">
        <f t="shared" si="43"/>
        <v>-627.74</v>
      </c>
    </row>
    <row r="560" spans="1:11" s="717" customFormat="1">
      <c r="A560" s="650" t="s">
        <v>355</v>
      </c>
      <c r="B560" s="651" t="s">
        <v>831</v>
      </c>
      <c r="C560"/>
      <c r="D560"/>
      <c r="E560" s="650" t="s">
        <v>832</v>
      </c>
      <c r="F560" s="651">
        <v>201507</v>
      </c>
      <c r="G560" s="652">
        <v>-3608.01</v>
      </c>
      <c r="H560" s="759">
        <f>VLOOKUP(F560,[1]Additions!$N$5:$O$37,2,FALSE)</f>
        <v>3</v>
      </c>
      <c r="I560" s="403">
        <f t="shared" si="44"/>
        <v>3.1249999999999997E-3</v>
      </c>
      <c r="J560" s="652">
        <f t="shared" si="42"/>
        <v>-33.83</v>
      </c>
      <c r="K560" s="652">
        <f t="shared" si="43"/>
        <v>-135.30000000000001</v>
      </c>
    </row>
    <row r="561" spans="1:11" s="717" customFormat="1">
      <c r="A561" s="650" t="s">
        <v>355</v>
      </c>
      <c r="B561" s="651" t="s">
        <v>851</v>
      </c>
      <c r="C561"/>
      <c r="D561"/>
      <c r="E561" s="650" t="s">
        <v>852</v>
      </c>
      <c r="F561" s="651">
        <v>201507</v>
      </c>
      <c r="G561" s="652">
        <v>-8319.74</v>
      </c>
      <c r="H561" s="759">
        <f>VLOOKUP(F561,[1]Additions!$N$5:$O$37,2,FALSE)</f>
        <v>3</v>
      </c>
      <c r="I561" s="403">
        <f t="shared" si="44"/>
        <v>3.1249999999999997E-3</v>
      </c>
      <c r="J561" s="652">
        <f t="shared" si="42"/>
        <v>-78</v>
      </c>
      <c r="K561" s="652">
        <f t="shared" si="43"/>
        <v>-311.99</v>
      </c>
    </row>
    <row r="562" spans="1:11" s="717" customFormat="1">
      <c r="A562" s="650" t="s">
        <v>355</v>
      </c>
      <c r="B562" s="651" t="s">
        <v>875</v>
      </c>
      <c r="C562"/>
      <c r="D562"/>
      <c r="E562" s="650" t="s">
        <v>876</v>
      </c>
      <c r="F562" s="651">
        <v>201507</v>
      </c>
      <c r="G562" s="652">
        <v>-4113.3599999999997</v>
      </c>
      <c r="H562" s="759">
        <f>VLOOKUP(F562,[1]Additions!$N$5:$O$37,2,FALSE)</f>
        <v>3</v>
      </c>
      <c r="I562" s="403">
        <f t="shared" si="44"/>
        <v>3.1249999999999997E-3</v>
      </c>
      <c r="J562" s="652">
        <f t="shared" si="42"/>
        <v>-38.56</v>
      </c>
      <c r="K562" s="652">
        <f t="shared" si="43"/>
        <v>-154.25</v>
      </c>
    </row>
    <row r="563" spans="1:11" s="717" customFormat="1">
      <c r="A563" s="650" t="s">
        <v>355</v>
      </c>
      <c r="B563" s="651" t="s">
        <v>877</v>
      </c>
      <c r="C563"/>
      <c r="D563"/>
      <c r="E563" s="650" t="s">
        <v>878</v>
      </c>
      <c r="F563" s="651">
        <v>201507</v>
      </c>
      <c r="G563" s="652">
        <v>-27593.18</v>
      </c>
      <c r="H563" s="759">
        <f>VLOOKUP(F563,[1]Additions!$N$5:$O$37,2,FALSE)</f>
        <v>3</v>
      </c>
      <c r="I563" s="403">
        <f t="shared" si="44"/>
        <v>3.1249999999999997E-3</v>
      </c>
      <c r="J563" s="652">
        <f t="shared" si="42"/>
        <v>-258.69</v>
      </c>
      <c r="K563" s="652">
        <f t="shared" si="43"/>
        <v>-1034.74</v>
      </c>
    </row>
    <row r="564" spans="1:11" s="717" customFormat="1">
      <c r="A564" s="650" t="s">
        <v>355</v>
      </c>
      <c r="B564" s="651" t="s">
        <v>879</v>
      </c>
      <c r="C564"/>
      <c r="D564"/>
      <c r="E564" s="650" t="s">
        <v>880</v>
      </c>
      <c r="F564" s="651">
        <v>201507</v>
      </c>
      <c r="G564" s="652">
        <v>-95.1</v>
      </c>
      <c r="H564" s="759">
        <f>VLOOKUP(F564,[1]Additions!$N$5:$O$37,2,FALSE)</f>
        <v>3</v>
      </c>
      <c r="I564" s="403">
        <f t="shared" si="44"/>
        <v>3.1249999999999997E-3</v>
      </c>
      <c r="J564" s="652">
        <f t="shared" si="42"/>
        <v>-0.89</v>
      </c>
      <c r="K564" s="652">
        <f t="shared" si="43"/>
        <v>-3.57</v>
      </c>
    </row>
    <row r="565" spans="1:11" s="717" customFormat="1">
      <c r="A565" s="650" t="s">
        <v>355</v>
      </c>
      <c r="B565" s="651" t="s">
        <v>889</v>
      </c>
      <c r="C565"/>
      <c r="D565"/>
      <c r="E565" s="650" t="s">
        <v>890</v>
      </c>
      <c r="F565" s="651">
        <v>201507</v>
      </c>
      <c r="G565" s="652">
        <v>-207.43</v>
      </c>
      <c r="H565" s="759">
        <f>VLOOKUP(F565,[1]Additions!$N$5:$O$37,2,FALSE)</f>
        <v>3</v>
      </c>
      <c r="I565" s="403">
        <f t="shared" si="44"/>
        <v>3.1249999999999997E-3</v>
      </c>
      <c r="J565" s="652">
        <f t="shared" si="42"/>
        <v>-1.94</v>
      </c>
      <c r="K565" s="652">
        <f t="shared" si="43"/>
        <v>-7.78</v>
      </c>
    </row>
    <row r="566" spans="1:11" s="717" customFormat="1">
      <c r="A566" s="650" t="s">
        <v>355</v>
      </c>
      <c r="B566" s="651" t="s">
        <v>792</v>
      </c>
      <c r="C566"/>
      <c r="D566"/>
      <c r="E566" s="650" t="s">
        <v>793</v>
      </c>
      <c r="F566" s="651">
        <v>201507</v>
      </c>
      <c r="G566" s="652">
        <v>-13610.15</v>
      </c>
      <c r="H566" s="759">
        <f>VLOOKUP(F566,[1]Additions!$N$5:$O$37,2,FALSE)</f>
        <v>3</v>
      </c>
      <c r="I566" s="403">
        <f t="shared" si="44"/>
        <v>3.1249999999999997E-3</v>
      </c>
      <c r="J566" s="652">
        <f t="shared" si="42"/>
        <v>-127.6</v>
      </c>
      <c r="K566" s="652">
        <f t="shared" si="43"/>
        <v>-510.38</v>
      </c>
    </row>
    <row r="567" spans="1:11" s="717" customFormat="1">
      <c r="A567" s="650" t="s">
        <v>355</v>
      </c>
      <c r="B567" s="651" t="s">
        <v>410</v>
      </c>
      <c r="C567"/>
      <c r="D567"/>
      <c r="E567" s="650" t="s">
        <v>411</v>
      </c>
      <c r="F567" s="651">
        <v>201508</v>
      </c>
      <c r="G567" s="652">
        <v>-11.5</v>
      </c>
      <c r="H567" s="759">
        <f>VLOOKUP(F567,[1]Additions!$N$5:$O$37,2,FALSE)</f>
        <v>2</v>
      </c>
      <c r="I567" s="403">
        <f t="shared" si="44"/>
        <v>3.1249999999999997E-3</v>
      </c>
      <c r="J567" s="652">
        <f t="shared" si="42"/>
        <v>-7.0000000000000007E-2</v>
      </c>
      <c r="K567" s="652">
        <f t="shared" si="43"/>
        <v>-0.43</v>
      </c>
    </row>
    <row r="568" spans="1:11" s="717" customFormat="1">
      <c r="A568" s="650" t="s">
        <v>355</v>
      </c>
      <c r="B568" s="651" t="s">
        <v>356</v>
      </c>
      <c r="C568"/>
      <c r="D568"/>
      <c r="E568" s="650" t="s">
        <v>357</v>
      </c>
      <c r="F568" s="651">
        <v>201508</v>
      </c>
      <c r="G568" s="652">
        <v>-6257</v>
      </c>
      <c r="H568" s="759">
        <f>VLOOKUP(F568,[1]Additions!$N$5:$O$37,2,FALSE)</f>
        <v>2</v>
      </c>
      <c r="I568" s="403">
        <v>3.1250000000000002E-3</v>
      </c>
      <c r="J568" s="652">
        <f t="shared" si="42"/>
        <v>-39.11</v>
      </c>
      <c r="K568" s="652">
        <f t="shared" si="43"/>
        <v>-234.64</v>
      </c>
    </row>
    <row r="569" spans="1:11" s="717" customFormat="1">
      <c r="A569" s="650" t="s">
        <v>355</v>
      </c>
      <c r="B569" s="651" t="s">
        <v>358</v>
      </c>
      <c r="C569"/>
      <c r="D569"/>
      <c r="E569" s="650" t="s">
        <v>359</v>
      </c>
      <c r="F569" s="651">
        <v>201508</v>
      </c>
      <c r="G569" s="652">
        <v>-6222.59</v>
      </c>
      <c r="H569" s="759">
        <f>VLOOKUP(F569,[1]Additions!$N$5:$O$37,2,FALSE)</f>
        <v>2</v>
      </c>
      <c r="I569" s="403">
        <v>3.1250000000000002E-3</v>
      </c>
      <c r="J569" s="652">
        <f t="shared" si="42"/>
        <v>-38.89</v>
      </c>
      <c r="K569" s="652">
        <f t="shared" si="43"/>
        <v>-233.35</v>
      </c>
    </row>
    <row r="570" spans="1:11" s="717" customFormat="1">
      <c r="A570" s="650" t="s">
        <v>355</v>
      </c>
      <c r="B570" s="651" t="s">
        <v>364</v>
      </c>
      <c r="C570"/>
      <c r="D570"/>
      <c r="E570" s="650" t="s">
        <v>365</v>
      </c>
      <c r="F570" s="651">
        <v>201508</v>
      </c>
      <c r="G570" s="652">
        <v>-85.41</v>
      </c>
      <c r="H570" s="759">
        <f>VLOOKUP(F570,[1]Additions!$N$5:$O$37,2,FALSE)</f>
        <v>2</v>
      </c>
      <c r="I570" s="403">
        <v>3.1250000000000002E-3</v>
      </c>
      <c r="J570" s="652">
        <f t="shared" si="42"/>
        <v>-0.53</v>
      </c>
      <c r="K570" s="652">
        <f t="shared" si="43"/>
        <v>-3.2</v>
      </c>
    </row>
    <row r="571" spans="1:11" s="717" customFormat="1">
      <c r="A571" s="650" t="s">
        <v>355</v>
      </c>
      <c r="B571" s="651" t="s">
        <v>366</v>
      </c>
      <c r="C571"/>
      <c r="D571"/>
      <c r="E571" s="650" t="s">
        <v>367</v>
      </c>
      <c r="F571" s="651">
        <v>201508</v>
      </c>
      <c r="G571" s="652">
        <v>-1139.58</v>
      </c>
      <c r="H571" s="759">
        <f>VLOOKUP(F571,[1]Additions!$N$5:$O$37,2,FALSE)</f>
        <v>2</v>
      </c>
      <c r="I571" s="403">
        <v>3.1250000000000002E-3</v>
      </c>
      <c r="J571" s="652">
        <f t="shared" si="42"/>
        <v>-7.12</v>
      </c>
      <c r="K571" s="652">
        <f t="shared" si="43"/>
        <v>-42.73</v>
      </c>
    </row>
    <row r="572" spans="1:11" s="717" customFormat="1">
      <c r="A572" s="650" t="s">
        <v>355</v>
      </c>
      <c r="B572" s="651" t="s">
        <v>388</v>
      </c>
      <c r="C572"/>
      <c r="D572"/>
      <c r="E572" s="650" t="s">
        <v>389</v>
      </c>
      <c r="F572" s="651">
        <v>201508</v>
      </c>
      <c r="G572" s="652">
        <v>-257.67</v>
      </c>
      <c r="H572" s="759">
        <f>VLOOKUP(F572,[1]Additions!$N$5:$O$37,2,FALSE)</f>
        <v>2</v>
      </c>
      <c r="I572" s="403">
        <v>3.1250000000000002E-3</v>
      </c>
      <c r="J572" s="652">
        <f t="shared" si="42"/>
        <v>-1.61</v>
      </c>
      <c r="K572" s="652">
        <f t="shared" si="43"/>
        <v>-9.66</v>
      </c>
    </row>
    <row r="573" spans="1:11" s="717" customFormat="1">
      <c r="A573" s="650" t="s">
        <v>355</v>
      </c>
      <c r="B573" s="651" t="s">
        <v>416</v>
      </c>
      <c r="C573"/>
      <c r="D573"/>
      <c r="E573" s="650" t="s">
        <v>417</v>
      </c>
      <c r="F573" s="651">
        <v>201508</v>
      </c>
      <c r="G573" s="652">
        <v>-77.48</v>
      </c>
      <c r="H573" s="759">
        <f>VLOOKUP(F573,[1]Additions!$N$5:$O$37,2,FALSE)</f>
        <v>2</v>
      </c>
      <c r="I573" s="403">
        <v>3.1250000000000002E-3</v>
      </c>
      <c r="J573" s="652">
        <f t="shared" si="42"/>
        <v>-0.48</v>
      </c>
      <c r="K573" s="652">
        <f t="shared" si="43"/>
        <v>-2.91</v>
      </c>
    </row>
    <row r="574" spans="1:11" s="717" customFormat="1">
      <c r="A574" s="650" t="s">
        <v>355</v>
      </c>
      <c r="B574" s="651" t="s">
        <v>398</v>
      </c>
      <c r="C574"/>
      <c r="D574"/>
      <c r="E574" s="650" t="s">
        <v>399</v>
      </c>
      <c r="F574" s="651">
        <v>201508</v>
      </c>
      <c r="G574" s="652">
        <v>-1984.37</v>
      </c>
      <c r="H574" s="759">
        <f>VLOOKUP(F574,[1]Additions!$N$5:$O$37,2,FALSE)</f>
        <v>2</v>
      </c>
      <c r="I574" s="403">
        <v>3.1250000000000002E-3</v>
      </c>
      <c r="J574" s="652">
        <f t="shared" si="42"/>
        <v>-12.4</v>
      </c>
      <c r="K574" s="652">
        <f t="shared" si="43"/>
        <v>-74.41</v>
      </c>
    </row>
    <row r="575" spans="1:11" s="717" customFormat="1">
      <c r="A575" s="650" t="s">
        <v>355</v>
      </c>
      <c r="B575" s="651" t="s">
        <v>400</v>
      </c>
      <c r="C575"/>
      <c r="D575"/>
      <c r="E575" s="650" t="s">
        <v>401</v>
      </c>
      <c r="F575" s="651">
        <v>201508</v>
      </c>
      <c r="G575" s="652">
        <v>-3029.34</v>
      </c>
      <c r="H575" s="759">
        <f>VLOOKUP(F575,[1]Additions!$N$5:$O$37,2,FALSE)</f>
        <v>2</v>
      </c>
      <c r="I575" s="403">
        <v>3.1250000000000002E-3</v>
      </c>
      <c r="J575" s="652">
        <f t="shared" si="42"/>
        <v>-18.93</v>
      </c>
      <c r="K575" s="652">
        <f t="shared" si="43"/>
        <v>-113.6</v>
      </c>
    </row>
    <row r="576" spans="1:11" s="717" customFormat="1">
      <c r="A576" s="650" t="s">
        <v>355</v>
      </c>
      <c r="B576" s="651" t="s">
        <v>404</v>
      </c>
      <c r="C576"/>
      <c r="D576"/>
      <c r="E576" s="650" t="s">
        <v>405</v>
      </c>
      <c r="F576" s="651">
        <v>201508</v>
      </c>
      <c r="G576" s="652">
        <v>-10411.620000000001</v>
      </c>
      <c r="H576" s="759">
        <f>VLOOKUP(F576,[1]Additions!$N$5:$O$37,2,FALSE)</f>
        <v>2</v>
      </c>
      <c r="I576" s="403">
        <v>3.1250000000000002E-3</v>
      </c>
      <c r="J576" s="652">
        <f t="shared" si="42"/>
        <v>-65.069999999999993</v>
      </c>
      <c r="K576" s="652">
        <f t="shared" si="43"/>
        <v>-390.44</v>
      </c>
    </row>
    <row r="577" spans="1:11" s="717" customFormat="1">
      <c r="A577" s="650" t="s">
        <v>355</v>
      </c>
      <c r="B577" s="651" t="s">
        <v>810</v>
      </c>
      <c r="C577"/>
      <c r="D577"/>
      <c r="E577" s="650" t="s">
        <v>809</v>
      </c>
      <c r="F577" s="651">
        <v>201508</v>
      </c>
      <c r="G577" s="652">
        <v>-72834.27</v>
      </c>
      <c r="H577" s="759">
        <f>VLOOKUP(F577,[1]Additions!$N$5:$O$37,2,FALSE)</f>
        <v>2</v>
      </c>
      <c r="I577" s="403">
        <v>3.1250000000000002E-3</v>
      </c>
      <c r="J577" s="652">
        <f t="shared" si="42"/>
        <v>-455.21</v>
      </c>
      <c r="K577" s="652">
        <f t="shared" si="43"/>
        <v>-2731.29</v>
      </c>
    </row>
    <row r="578" spans="1:11" s="717" customFormat="1">
      <c r="A578" s="650" t="s">
        <v>355</v>
      </c>
      <c r="B578" s="651" t="s">
        <v>942</v>
      </c>
      <c r="C578"/>
      <c r="D578"/>
      <c r="E578" s="650" t="s">
        <v>943</v>
      </c>
      <c r="F578" s="651">
        <v>201508</v>
      </c>
      <c r="G578" s="652">
        <v>-93332</v>
      </c>
      <c r="H578" s="759">
        <f>VLOOKUP(F578,[1]Additions!$N$5:$O$37,2,FALSE)</f>
        <v>2</v>
      </c>
      <c r="I578" s="403">
        <v>3.1250000000000002E-3</v>
      </c>
      <c r="J578" s="652">
        <f t="shared" si="42"/>
        <v>-583.33000000000004</v>
      </c>
      <c r="K578" s="652">
        <f t="shared" si="43"/>
        <v>-3499.95</v>
      </c>
    </row>
    <row r="579" spans="1:11" s="717" customFormat="1">
      <c r="A579" s="650" t="s">
        <v>355</v>
      </c>
      <c r="B579" s="651" t="s">
        <v>944</v>
      </c>
      <c r="C579"/>
      <c r="D579"/>
      <c r="E579" s="650" t="s">
        <v>945</v>
      </c>
      <c r="F579" s="651">
        <v>201508</v>
      </c>
      <c r="G579" s="652">
        <v>-78405.820000000007</v>
      </c>
      <c r="H579" s="759">
        <f>VLOOKUP(F579,[1]Additions!$N$5:$O$37,2,FALSE)</f>
        <v>2</v>
      </c>
      <c r="I579" s="403">
        <v>3.1250000000000002E-3</v>
      </c>
      <c r="J579" s="652">
        <f t="shared" si="42"/>
        <v>-490.04</v>
      </c>
      <c r="K579" s="652">
        <f t="shared" si="43"/>
        <v>-2940.22</v>
      </c>
    </row>
    <row r="580" spans="1:11" s="717" customFormat="1">
      <c r="A580" s="650" t="s">
        <v>355</v>
      </c>
      <c r="B580" s="651" t="s">
        <v>948</v>
      </c>
      <c r="C580"/>
      <c r="D580"/>
      <c r="E580" s="650" t="s">
        <v>949</v>
      </c>
      <c r="F580" s="651">
        <v>201508</v>
      </c>
      <c r="G580" s="652">
        <v>-16632.79</v>
      </c>
      <c r="H580" s="759">
        <f>VLOOKUP(F580,[1]Additions!$N$5:$O$37,2,FALSE)</f>
        <v>2</v>
      </c>
      <c r="I580" s="403">
        <v>3.1250000000000002E-3</v>
      </c>
      <c r="J580" s="652">
        <f t="shared" si="42"/>
        <v>-103.95</v>
      </c>
      <c r="K580" s="652">
        <f t="shared" si="43"/>
        <v>-623.73</v>
      </c>
    </row>
    <row r="581" spans="1:11" s="717" customFormat="1">
      <c r="A581" s="650" t="s">
        <v>355</v>
      </c>
      <c r="B581" s="651" t="s">
        <v>954</v>
      </c>
      <c r="C581"/>
      <c r="D581"/>
      <c r="E581" s="650" t="s">
        <v>955</v>
      </c>
      <c r="F581" s="651">
        <v>201508</v>
      </c>
      <c r="G581" s="652">
        <v>-6187.37</v>
      </c>
      <c r="H581" s="759">
        <f>VLOOKUP(F581,[1]Additions!$N$5:$O$37,2,FALSE)</f>
        <v>2</v>
      </c>
      <c r="I581" s="403">
        <v>3.1250000000000002E-3</v>
      </c>
      <c r="J581" s="652">
        <f t="shared" si="42"/>
        <v>-38.67</v>
      </c>
      <c r="K581" s="652">
        <f t="shared" si="43"/>
        <v>-232.03</v>
      </c>
    </row>
    <row r="582" spans="1:11" s="717" customFormat="1">
      <c r="A582" s="650" t="s">
        <v>355</v>
      </c>
      <c r="B582" s="651" t="s">
        <v>956</v>
      </c>
      <c r="C582"/>
      <c r="D582"/>
      <c r="E582" s="650" t="s">
        <v>957</v>
      </c>
      <c r="F582" s="651">
        <v>201508</v>
      </c>
      <c r="G582" s="652">
        <v>-243.54</v>
      </c>
      <c r="H582" s="759">
        <f>VLOOKUP(F582,[1]Additions!$N$5:$O$37,2,FALSE)</f>
        <v>2</v>
      </c>
      <c r="I582" s="403">
        <v>3.1250000000000002E-3</v>
      </c>
      <c r="J582" s="652">
        <f t="shared" si="42"/>
        <v>-1.52</v>
      </c>
      <c r="K582" s="652">
        <f t="shared" si="43"/>
        <v>-9.1300000000000008</v>
      </c>
    </row>
    <row r="583" spans="1:11" s="717" customFormat="1">
      <c r="A583" s="650" t="s">
        <v>355</v>
      </c>
      <c r="B583" s="651" t="s">
        <v>964</v>
      </c>
      <c r="C583"/>
      <c r="D583"/>
      <c r="E583" s="650" t="s">
        <v>965</v>
      </c>
      <c r="F583" s="651">
        <v>201508</v>
      </c>
      <c r="G583" s="652">
        <v>-160480.38</v>
      </c>
      <c r="H583" s="759">
        <f>VLOOKUP(F583,[1]Additions!$N$5:$O$37,2,FALSE)</f>
        <v>2</v>
      </c>
      <c r="I583" s="403">
        <v>3.1250000000000002E-3</v>
      </c>
      <c r="J583" s="652">
        <f t="shared" si="42"/>
        <v>-1003</v>
      </c>
      <c r="K583" s="652">
        <f t="shared" si="43"/>
        <v>-6018.01</v>
      </c>
    </row>
    <row r="584" spans="1:11" s="717" customFormat="1">
      <c r="A584" s="650" t="s">
        <v>355</v>
      </c>
      <c r="B584" s="651" t="s">
        <v>970</v>
      </c>
      <c r="C584"/>
      <c r="D584"/>
      <c r="E584" s="650" t="s">
        <v>971</v>
      </c>
      <c r="F584" s="651">
        <v>201508</v>
      </c>
      <c r="G584" s="652">
        <v>-127962.95</v>
      </c>
      <c r="H584" s="759">
        <f>VLOOKUP(F584,[1]Additions!$N$5:$O$37,2,FALSE)</f>
        <v>2</v>
      </c>
      <c r="I584" s="403">
        <v>3.1250000000000002E-3</v>
      </c>
      <c r="J584" s="652">
        <f t="shared" si="42"/>
        <v>-799.77</v>
      </c>
      <c r="K584" s="652">
        <f t="shared" si="43"/>
        <v>-4798.6099999999997</v>
      </c>
    </row>
    <row r="585" spans="1:11" s="717" customFormat="1">
      <c r="A585" s="650" t="s">
        <v>355</v>
      </c>
      <c r="B585" s="651" t="s">
        <v>972</v>
      </c>
      <c r="C585"/>
      <c r="D585"/>
      <c r="E585" s="650" t="s">
        <v>973</v>
      </c>
      <c r="F585" s="651">
        <v>201508</v>
      </c>
      <c r="G585" s="652">
        <v>-61836.41</v>
      </c>
      <c r="H585" s="759">
        <f>VLOOKUP(F585,[1]Additions!$N$5:$O$37,2,FALSE)</f>
        <v>2</v>
      </c>
      <c r="I585" s="403">
        <v>3.1250000000000002E-3</v>
      </c>
      <c r="J585" s="652">
        <f t="shared" si="42"/>
        <v>-386.48</v>
      </c>
      <c r="K585" s="652">
        <f t="shared" si="43"/>
        <v>-2318.87</v>
      </c>
    </row>
    <row r="586" spans="1:11" s="717" customFormat="1">
      <c r="A586" s="650" t="s">
        <v>355</v>
      </c>
      <c r="B586" s="651" t="s">
        <v>784</v>
      </c>
      <c r="C586"/>
      <c r="D586"/>
      <c r="E586" s="650" t="s">
        <v>785</v>
      </c>
      <c r="F586" s="651">
        <v>201508</v>
      </c>
      <c r="G586" s="652">
        <v>-253.66</v>
      </c>
      <c r="H586" s="759">
        <f>VLOOKUP(F586,[1]Additions!$N$5:$O$37,2,FALSE)</f>
        <v>2</v>
      </c>
      <c r="I586" s="403">
        <v>3.1250000000000002E-3</v>
      </c>
      <c r="J586" s="652">
        <f t="shared" si="42"/>
        <v>-1.59</v>
      </c>
      <c r="K586" s="652">
        <f t="shared" si="43"/>
        <v>-9.51</v>
      </c>
    </row>
    <row r="587" spans="1:11" s="717" customFormat="1">
      <c r="A587" s="650" t="s">
        <v>355</v>
      </c>
      <c r="B587" s="651" t="s">
        <v>833</v>
      </c>
      <c r="C587"/>
      <c r="D587"/>
      <c r="E587" s="650" t="s">
        <v>834</v>
      </c>
      <c r="F587" s="651">
        <v>201508</v>
      </c>
      <c r="G587" s="652">
        <v>-2380.9899999999998</v>
      </c>
      <c r="H587" s="759">
        <f>VLOOKUP(F587,[1]Additions!$N$5:$O$37,2,FALSE)</f>
        <v>2</v>
      </c>
      <c r="I587" s="403">
        <v>3.1250000000000002E-3</v>
      </c>
      <c r="J587" s="652">
        <f t="shared" si="42"/>
        <v>-14.88</v>
      </c>
      <c r="K587" s="652">
        <f t="shared" si="43"/>
        <v>-89.29</v>
      </c>
    </row>
    <row r="588" spans="1:11" s="717" customFormat="1">
      <c r="A588" s="650" t="s">
        <v>355</v>
      </c>
      <c r="B588" s="651" t="s">
        <v>835</v>
      </c>
      <c r="C588"/>
      <c r="D588"/>
      <c r="E588" s="650" t="s">
        <v>836</v>
      </c>
      <c r="F588" s="651">
        <v>201508</v>
      </c>
      <c r="G588" s="652">
        <v>-2510.46</v>
      </c>
      <c r="H588" s="759">
        <f>VLOOKUP(F588,[1]Additions!$N$5:$O$37,2,FALSE)</f>
        <v>2</v>
      </c>
      <c r="I588" s="403">
        <v>3.1250000000000002E-3</v>
      </c>
      <c r="J588" s="652">
        <f t="shared" si="42"/>
        <v>-15.69</v>
      </c>
      <c r="K588" s="652">
        <f t="shared" si="43"/>
        <v>-94.14</v>
      </c>
    </row>
    <row r="589" spans="1:11" s="717" customFormat="1">
      <c r="A589" s="650" t="s">
        <v>355</v>
      </c>
      <c r="B589" s="651" t="s">
        <v>837</v>
      </c>
      <c r="C589"/>
      <c r="D589"/>
      <c r="E589" s="650" t="s">
        <v>838</v>
      </c>
      <c r="F589" s="651">
        <v>201508</v>
      </c>
      <c r="G589" s="652">
        <v>-6758</v>
      </c>
      <c r="H589" s="759">
        <f>VLOOKUP(F589,[1]Additions!$N$5:$O$37,2,FALSE)</f>
        <v>2</v>
      </c>
      <c r="I589" s="403">
        <v>3.1250000000000002E-3</v>
      </c>
      <c r="J589" s="652">
        <f t="shared" si="42"/>
        <v>-42.24</v>
      </c>
      <c r="K589" s="652">
        <f t="shared" si="43"/>
        <v>-253.43</v>
      </c>
    </row>
    <row r="590" spans="1:11" s="717" customFormat="1">
      <c r="A590" s="650" t="s">
        <v>355</v>
      </c>
      <c r="B590" s="651" t="s">
        <v>839</v>
      </c>
      <c r="C590"/>
      <c r="D590"/>
      <c r="E590" s="650" t="s">
        <v>840</v>
      </c>
      <c r="F590" s="651">
        <v>201508</v>
      </c>
      <c r="G590" s="652">
        <v>-2423.89</v>
      </c>
      <c r="H590" s="759">
        <f>VLOOKUP(F590,[1]Additions!$N$5:$O$37,2,FALSE)</f>
        <v>2</v>
      </c>
      <c r="I590" s="403">
        <v>3.1250000000000002E-3</v>
      </c>
      <c r="J590" s="652">
        <f t="shared" si="42"/>
        <v>-15.15</v>
      </c>
      <c r="K590" s="652">
        <f t="shared" si="43"/>
        <v>-90.9</v>
      </c>
    </row>
    <row r="591" spans="1:11" s="717" customFormat="1">
      <c r="A591" s="650" t="s">
        <v>355</v>
      </c>
      <c r="B591" s="651" t="s">
        <v>841</v>
      </c>
      <c r="C591"/>
      <c r="D591"/>
      <c r="E591" s="650" t="s">
        <v>842</v>
      </c>
      <c r="F591" s="651">
        <v>201508</v>
      </c>
      <c r="G591" s="652">
        <v>-3256.79</v>
      </c>
      <c r="H591" s="759">
        <f>VLOOKUP(F591,[1]Additions!$N$5:$O$37,2,FALSE)</f>
        <v>2</v>
      </c>
      <c r="I591" s="403">
        <v>3.1250000000000002E-3</v>
      </c>
      <c r="J591" s="652">
        <f t="shared" si="42"/>
        <v>-20.350000000000001</v>
      </c>
      <c r="K591" s="652">
        <f t="shared" si="43"/>
        <v>-122.13</v>
      </c>
    </row>
    <row r="592" spans="1:11" s="717" customFormat="1">
      <c r="A592" s="650" t="s">
        <v>355</v>
      </c>
      <c r="B592" s="651" t="s">
        <v>843</v>
      </c>
      <c r="C592"/>
      <c r="D592"/>
      <c r="E592" s="650" t="s">
        <v>844</v>
      </c>
      <c r="F592" s="651">
        <v>201508</v>
      </c>
      <c r="G592" s="652">
        <v>-3969.76</v>
      </c>
      <c r="H592" s="759">
        <f>VLOOKUP(F592,[1]Additions!$N$5:$O$37,2,FALSE)</f>
        <v>2</v>
      </c>
      <c r="I592" s="403">
        <v>3.1250000000000002E-3</v>
      </c>
      <c r="J592" s="652">
        <f t="shared" si="42"/>
        <v>-24.81</v>
      </c>
      <c r="K592" s="652">
        <f t="shared" si="43"/>
        <v>-148.87</v>
      </c>
    </row>
    <row r="593" spans="1:11" s="717" customFormat="1">
      <c r="A593" s="650" t="s">
        <v>355</v>
      </c>
      <c r="B593" s="651" t="s">
        <v>979</v>
      </c>
      <c r="C593"/>
      <c r="D593"/>
      <c r="E593" s="650" t="s">
        <v>980</v>
      </c>
      <c r="F593" s="651">
        <v>201508</v>
      </c>
      <c r="G593" s="652">
        <v>-11165.37</v>
      </c>
      <c r="H593" s="759">
        <f>VLOOKUP(F593,[1]Additions!$N$5:$O$37,2,FALSE)</f>
        <v>2</v>
      </c>
      <c r="I593" s="403">
        <v>3.1250000000000002E-3</v>
      </c>
      <c r="J593" s="652">
        <f t="shared" si="42"/>
        <v>-69.78</v>
      </c>
      <c r="K593" s="652">
        <f t="shared" si="43"/>
        <v>-418.7</v>
      </c>
    </row>
    <row r="594" spans="1:11" s="717" customFormat="1">
      <c r="A594" s="650" t="s">
        <v>355</v>
      </c>
      <c r="B594" s="651" t="s">
        <v>981</v>
      </c>
      <c r="C594"/>
      <c r="D594"/>
      <c r="E594" s="650" t="s">
        <v>982</v>
      </c>
      <c r="F594" s="651">
        <v>201508</v>
      </c>
      <c r="G594" s="652">
        <v>-12040.93</v>
      </c>
      <c r="H594" s="759">
        <f>VLOOKUP(F594,[1]Additions!$N$5:$O$37,2,FALSE)</f>
        <v>2</v>
      </c>
      <c r="I594" s="403">
        <v>3.1250000000000002E-3</v>
      </c>
      <c r="J594" s="652">
        <f t="shared" si="42"/>
        <v>-75.260000000000005</v>
      </c>
      <c r="K594" s="652">
        <f t="shared" si="43"/>
        <v>-451.53</v>
      </c>
    </row>
    <row r="595" spans="1:11" s="717" customFormat="1">
      <c r="A595" s="650" t="s">
        <v>355</v>
      </c>
      <c r="B595" s="651" t="s">
        <v>855</v>
      </c>
      <c r="C595"/>
      <c r="D595"/>
      <c r="E595" s="650" t="s">
        <v>856</v>
      </c>
      <c r="F595" s="651">
        <v>201508</v>
      </c>
      <c r="G595" s="652">
        <v>-6786.16</v>
      </c>
      <c r="H595" s="759">
        <f>VLOOKUP(F595,[1]Additions!$N$5:$O$37,2,FALSE)</f>
        <v>2</v>
      </c>
      <c r="I595" s="403">
        <v>3.1250000000000002E-3</v>
      </c>
      <c r="J595" s="652">
        <f t="shared" si="42"/>
        <v>-42.41</v>
      </c>
      <c r="K595" s="652">
        <f t="shared" si="43"/>
        <v>-254.48</v>
      </c>
    </row>
    <row r="596" spans="1:11" s="717" customFormat="1">
      <c r="A596" s="650" t="s">
        <v>355</v>
      </c>
      <c r="B596" s="651" t="s">
        <v>857</v>
      </c>
      <c r="C596"/>
      <c r="D596"/>
      <c r="E596" s="650" t="s">
        <v>858</v>
      </c>
      <c r="F596" s="651">
        <v>201508</v>
      </c>
      <c r="G596" s="652">
        <v>-21555.119999999999</v>
      </c>
      <c r="H596" s="759">
        <f>VLOOKUP(F596,[1]Additions!$N$5:$O$37,2,FALSE)</f>
        <v>2</v>
      </c>
      <c r="I596" s="403">
        <v>3.1250000000000002E-3</v>
      </c>
      <c r="J596" s="652">
        <f t="shared" si="42"/>
        <v>-134.72</v>
      </c>
      <c r="K596" s="652">
        <f t="shared" si="43"/>
        <v>-808.32</v>
      </c>
    </row>
    <row r="597" spans="1:11" s="717" customFormat="1">
      <c r="A597" s="650" t="s">
        <v>355</v>
      </c>
      <c r="B597" s="651" t="s">
        <v>985</v>
      </c>
      <c r="C597"/>
      <c r="D597"/>
      <c r="E597" s="650" t="s">
        <v>986</v>
      </c>
      <c r="F597" s="651">
        <v>201508</v>
      </c>
      <c r="G597" s="652">
        <v>-5133.2700000000004</v>
      </c>
      <c r="H597" s="759">
        <f>VLOOKUP(F597,[1]Additions!$N$5:$O$37,2,FALSE)</f>
        <v>2</v>
      </c>
      <c r="I597" s="403">
        <v>3.1250000000000002E-3</v>
      </c>
      <c r="J597" s="652">
        <f t="shared" si="42"/>
        <v>-32.08</v>
      </c>
      <c r="K597" s="652">
        <f t="shared" si="43"/>
        <v>-192.5</v>
      </c>
    </row>
    <row r="598" spans="1:11" s="717" customFormat="1">
      <c r="A598" s="650" t="s">
        <v>355</v>
      </c>
      <c r="B598" s="651" t="s">
        <v>867</v>
      </c>
      <c r="C598"/>
      <c r="D598"/>
      <c r="E598" s="650" t="s">
        <v>868</v>
      </c>
      <c r="F598" s="651">
        <v>201508</v>
      </c>
      <c r="G598" s="652">
        <v>-20888.66</v>
      </c>
      <c r="H598" s="759">
        <f>VLOOKUP(F598,[1]Additions!$N$5:$O$37,2,FALSE)</f>
        <v>2</v>
      </c>
      <c r="I598" s="403">
        <v>3.1250000000000002E-3</v>
      </c>
      <c r="J598" s="652">
        <f t="shared" si="42"/>
        <v>-130.55000000000001</v>
      </c>
      <c r="K598" s="652">
        <f t="shared" si="43"/>
        <v>-783.32</v>
      </c>
    </row>
    <row r="599" spans="1:11" s="717" customFormat="1">
      <c r="A599" s="650" t="s">
        <v>355</v>
      </c>
      <c r="B599" s="651" t="s">
        <v>871</v>
      </c>
      <c r="C599"/>
      <c r="D599"/>
      <c r="E599" s="650" t="s">
        <v>872</v>
      </c>
      <c r="F599" s="651">
        <v>201508</v>
      </c>
      <c r="G599" s="652">
        <v>-49105.57</v>
      </c>
      <c r="H599" s="759">
        <f>VLOOKUP(F599,[1]Additions!$N$5:$O$37,2,FALSE)</f>
        <v>2</v>
      </c>
      <c r="I599" s="403">
        <v>3.1250000000000002E-3</v>
      </c>
      <c r="J599" s="652">
        <f t="shared" si="42"/>
        <v>-306.91000000000003</v>
      </c>
      <c r="K599" s="652">
        <f t="shared" si="43"/>
        <v>-1841.46</v>
      </c>
    </row>
    <row r="600" spans="1:11" s="717" customFormat="1">
      <c r="A600" s="650" t="s">
        <v>355</v>
      </c>
      <c r="B600" s="651" t="s">
        <v>991</v>
      </c>
      <c r="C600"/>
      <c r="D600"/>
      <c r="E600" s="650" t="s">
        <v>992</v>
      </c>
      <c r="F600" s="651">
        <v>201508</v>
      </c>
      <c r="G600" s="652">
        <v>-67294.8</v>
      </c>
      <c r="H600" s="759">
        <f>VLOOKUP(F600,[1]Additions!$N$5:$O$37,2,FALSE)</f>
        <v>2</v>
      </c>
      <c r="I600" s="403">
        <v>3.1250000000000002E-3</v>
      </c>
      <c r="J600" s="652">
        <f t="shared" si="42"/>
        <v>-420.59</v>
      </c>
      <c r="K600" s="652">
        <f t="shared" si="43"/>
        <v>-2523.56</v>
      </c>
    </row>
    <row r="601" spans="1:11" s="717" customFormat="1">
      <c r="A601" s="650" t="s">
        <v>355</v>
      </c>
      <c r="B601" s="651" t="s">
        <v>873</v>
      </c>
      <c r="C601"/>
      <c r="D601"/>
      <c r="E601" s="650" t="s">
        <v>874</v>
      </c>
      <c r="F601" s="651">
        <v>201508</v>
      </c>
      <c r="G601" s="652">
        <v>-34825.49</v>
      </c>
      <c r="H601" s="759">
        <f>VLOOKUP(F601,[1]Additions!$N$5:$O$37,2,FALSE)</f>
        <v>2</v>
      </c>
      <c r="I601" s="403">
        <v>3.1250000000000002E-3</v>
      </c>
      <c r="J601" s="652">
        <f t="shared" si="42"/>
        <v>-217.66</v>
      </c>
      <c r="K601" s="652">
        <f t="shared" si="43"/>
        <v>-1305.96</v>
      </c>
    </row>
    <row r="602" spans="1:11" s="717" customFormat="1">
      <c r="A602" s="650" t="s">
        <v>355</v>
      </c>
      <c r="B602" s="651" t="s">
        <v>993</v>
      </c>
      <c r="C602"/>
      <c r="D602"/>
      <c r="E602" s="650" t="s">
        <v>994</v>
      </c>
      <c r="F602" s="651">
        <v>201508</v>
      </c>
      <c r="G602" s="652">
        <v>-72175.89</v>
      </c>
      <c r="H602" s="759">
        <f>VLOOKUP(F602,[1]Additions!$N$5:$O$37,2,FALSE)</f>
        <v>2</v>
      </c>
      <c r="I602" s="403">
        <v>3.1250000000000002E-3</v>
      </c>
      <c r="J602" s="652">
        <f t="shared" si="42"/>
        <v>-451.1</v>
      </c>
      <c r="K602" s="652">
        <f t="shared" si="43"/>
        <v>-2706.6</v>
      </c>
    </row>
    <row r="603" spans="1:11" s="717" customFormat="1">
      <c r="A603" s="650" t="s">
        <v>355</v>
      </c>
      <c r="B603" s="651" t="s">
        <v>995</v>
      </c>
      <c r="C603"/>
      <c r="D603"/>
      <c r="E603" s="650" t="s">
        <v>996</v>
      </c>
      <c r="F603" s="651">
        <v>201508</v>
      </c>
      <c r="G603" s="652">
        <v>-583.70000000000005</v>
      </c>
      <c r="H603" s="759">
        <f>VLOOKUP(F603,[1]Additions!$N$5:$O$37,2,FALSE)</f>
        <v>2</v>
      </c>
      <c r="I603" s="403">
        <v>3.1250000000000002E-3</v>
      </c>
      <c r="J603" s="652">
        <f t="shared" si="42"/>
        <v>-3.65</v>
      </c>
      <c r="K603" s="652">
        <f t="shared" si="43"/>
        <v>-21.89</v>
      </c>
    </row>
    <row r="604" spans="1:11" s="717" customFormat="1">
      <c r="A604" s="650" t="s">
        <v>355</v>
      </c>
      <c r="B604" s="651" t="s">
        <v>881</v>
      </c>
      <c r="C604"/>
      <c r="D604"/>
      <c r="E604" s="650" t="s">
        <v>882</v>
      </c>
      <c r="F604" s="651">
        <v>201508</v>
      </c>
      <c r="G604" s="652">
        <v>-5132.22</v>
      </c>
      <c r="H604" s="759">
        <f>VLOOKUP(F604,[1]Additions!$N$5:$O$37,2,FALSE)</f>
        <v>2</v>
      </c>
      <c r="I604" s="403">
        <v>3.1250000000000002E-3</v>
      </c>
      <c r="J604" s="652">
        <f t="shared" si="42"/>
        <v>-32.08</v>
      </c>
      <c r="K604" s="652">
        <f t="shared" si="43"/>
        <v>-192.46</v>
      </c>
    </row>
    <row r="605" spans="1:11" s="717" customFormat="1">
      <c r="A605" s="650" t="s">
        <v>355</v>
      </c>
      <c r="B605" s="651" t="s">
        <v>893</v>
      </c>
      <c r="C605"/>
      <c r="D605"/>
      <c r="E605" s="650" t="s">
        <v>894</v>
      </c>
      <c r="F605" s="651">
        <v>201508</v>
      </c>
      <c r="G605" s="652">
        <v>-49450.32</v>
      </c>
      <c r="H605" s="759">
        <f>VLOOKUP(F605,[1]Additions!$N$5:$O$37,2,FALSE)</f>
        <v>2</v>
      </c>
      <c r="I605" s="403">
        <v>3.1250000000000002E-3</v>
      </c>
      <c r="J605" s="652">
        <f t="shared" si="42"/>
        <v>-309.06</v>
      </c>
      <c r="K605" s="652">
        <f t="shared" si="43"/>
        <v>-1854.39</v>
      </c>
    </row>
    <row r="606" spans="1:11" s="717" customFormat="1">
      <c r="A606" s="650" t="s">
        <v>355</v>
      </c>
      <c r="B606" s="651" t="s">
        <v>997</v>
      </c>
      <c r="C606"/>
      <c r="D606"/>
      <c r="E606" s="650" t="s">
        <v>998</v>
      </c>
      <c r="F606" s="651">
        <v>201508</v>
      </c>
      <c r="G606" s="652">
        <v>-2166.11</v>
      </c>
      <c r="H606" s="759">
        <f>VLOOKUP(F606,[1]Additions!$N$5:$O$37,2,FALSE)</f>
        <v>2</v>
      </c>
      <c r="I606" s="403">
        <v>3.1250000000000002E-3</v>
      </c>
      <c r="J606" s="652">
        <f t="shared" ref="J606:J607" si="45">ROUND(G606*H606*I606,2)</f>
        <v>-13.54</v>
      </c>
      <c r="K606" s="652">
        <f t="shared" ref="K606:K607" si="46">ROUND(G606*I606*12,2)</f>
        <v>-81.23</v>
      </c>
    </row>
    <row r="607" spans="1:11" s="717" customFormat="1">
      <c r="A607" s="650" t="s">
        <v>355</v>
      </c>
      <c r="B607" s="651" t="s">
        <v>1001</v>
      </c>
      <c r="C607"/>
      <c r="D607"/>
      <c r="E607" s="650" t="s">
        <v>1002</v>
      </c>
      <c r="F607" s="651">
        <v>201508</v>
      </c>
      <c r="G607" s="652">
        <v>-652.02</v>
      </c>
      <c r="H607" s="759">
        <f>VLOOKUP(F607,[1]Additions!$N$5:$O$37,2,FALSE)</f>
        <v>2</v>
      </c>
      <c r="I607" s="403">
        <v>3.1250000000000002E-3</v>
      </c>
      <c r="J607" s="652">
        <f t="shared" si="45"/>
        <v>-4.08</v>
      </c>
      <c r="K607" s="652">
        <f t="shared" si="46"/>
        <v>-24.45</v>
      </c>
    </row>
    <row r="608" spans="1:11" s="717" customFormat="1">
      <c r="A608" s="777"/>
      <c r="B608" s="608"/>
      <c r="C608" s="499"/>
      <c r="D608" s="608"/>
      <c r="E608" s="541"/>
      <c r="F608" s="608"/>
      <c r="G608" s="543"/>
      <c r="H608" s="541"/>
      <c r="I608" s="605"/>
      <c r="J608" s="429"/>
      <c r="K608" s="606"/>
    </row>
    <row r="609" spans="1:11">
      <c r="A609" s="718" t="s">
        <v>355</v>
      </c>
      <c r="B609" s="718" t="s">
        <v>356</v>
      </c>
      <c r="C609" s="718"/>
      <c r="D609" s="718"/>
      <c r="E609" s="759" t="s">
        <v>357</v>
      </c>
      <c r="F609" s="707">
        <v>201501</v>
      </c>
      <c r="G609" s="758">
        <v>-14902.24</v>
      </c>
      <c r="H609" s="759">
        <f>VLOOKUP(F609,[2]Additions!$N$5:$O$37,2)</f>
        <v>0</v>
      </c>
      <c r="I609" s="725">
        <v>3.1250000000000002E-3</v>
      </c>
      <c r="J609" s="758">
        <f t="shared" ref="J609:J647" si="47">ROUND(G609*H609*I609,2)</f>
        <v>0</v>
      </c>
      <c r="K609" s="758">
        <f t="shared" ref="K609:K647" si="48">ROUND(G609*I609*12,2)</f>
        <v>-558.83000000000004</v>
      </c>
    </row>
    <row r="610" spans="1:11">
      <c r="A610" s="718" t="s">
        <v>355</v>
      </c>
      <c r="B610" s="718" t="s">
        <v>358</v>
      </c>
      <c r="C610" s="718"/>
      <c r="D610" s="718"/>
      <c r="E610" s="759" t="s">
        <v>359</v>
      </c>
      <c r="F610" s="707">
        <v>201501</v>
      </c>
      <c r="G610" s="758">
        <v>-6617.89</v>
      </c>
      <c r="H610" s="759">
        <f>VLOOKUP(F610,[2]Additions!$N$5:$O$37,2)</f>
        <v>0</v>
      </c>
      <c r="I610" s="725">
        <v>3.1250000000000002E-3</v>
      </c>
      <c r="J610" s="758">
        <f t="shared" si="47"/>
        <v>0</v>
      </c>
      <c r="K610" s="758">
        <f t="shared" si="48"/>
        <v>-248.17</v>
      </c>
    </row>
    <row r="611" spans="1:11">
      <c r="A611" s="718" t="s">
        <v>355</v>
      </c>
      <c r="B611" s="718" t="s">
        <v>364</v>
      </c>
      <c r="C611" s="718"/>
      <c r="D611" s="718"/>
      <c r="E611" s="759" t="s">
        <v>365</v>
      </c>
      <c r="F611" s="707">
        <v>201501</v>
      </c>
      <c r="G611" s="758">
        <v>-9015.4699999999993</v>
      </c>
      <c r="H611" s="759">
        <f>VLOOKUP(F611,[2]Additions!$N$5:$O$37,2)</f>
        <v>0</v>
      </c>
      <c r="I611" s="725">
        <v>3.1250000000000002E-3</v>
      </c>
      <c r="J611" s="758">
        <f t="shared" si="47"/>
        <v>0</v>
      </c>
      <c r="K611" s="758">
        <f t="shared" si="48"/>
        <v>-338.08</v>
      </c>
    </row>
    <row r="612" spans="1:11">
      <c r="A612" s="718" t="s">
        <v>355</v>
      </c>
      <c r="B612" s="718" t="s">
        <v>366</v>
      </c>
      <c r="C612" s="718"/>
      <c r="D612" s="718"/>
      <c r="E612" s="759" t="s">
        <v>367</v>
      </c>
      <c r="F612" s="707">
        <v>201501</v>
      </c>
      <c r="G612" s="758">
        <v>-587.20000000000005</v>
      </c>
      <c r="H612" s="759">
        <f>VLOOKUP(F612,[2]Additions!$N$5:$O$37,2)</f>
        <v>0</v>
      </c>
      <c r="I612" s="725">
        <v>3.1250000000000002E-3</v>
      </c>
      <c r="J612" s="758">
        <f t="shared" si="47"/>
        <v>0</v>
      </c>
      <c r="K612" s="758">
        <f t="shared" si="48"/>
        <v>-22.02</v>
      </c>
    </row>
    <row r="613" spans="1:11">
      <c r="A613" s="718" t="s">
        <v>355</v>
      </c>
      <c r="B613" s="718" t="s">
        <v>368</v>
      </c>
      <c r="C613" s="718"/>
      <c r="D613" s="718"/>
      <c r="E613" s="759" t="s">
        <v>369</v>
      </c>
      <c r="F613" s="707">
        <v>201501</v>
      </c>
      <c r="G613" s="758">
        <v>-8982.68</v>
      </c>
      <c r="H613" s="759">
        <f>VLOOKUP(F613,[2]Additions!$N$5:$O$37,2)</f>
        <v>0</v>
      </c>
      <c r="I613" s="725">
        <v>3.1250000000000002E-3</v>
      </c>
      <c r="J613" s="758">
        <f t="shared" si="47"/>
        <v>0</v>
      </c>
      <c r="K613" s="758">
        <f t="shared" si="48"/>
        <v>-336.85</v>
      </c>
    </row>
    <row r="614" spans="1:11">
      <c r="A614" s="718" t="s">
        <v>355</v>
      </c>
      <c r="B614" s="718" t="s">
        <v>372</v>
      </c>
      <c r="C614" s="718"/>
      <c r="D614" s="718"/>
      <c r="E614" s="759" t="s">
        <v>373</v>
      </c>
      <c r="F614" s="707">
        <v>201501</v>
      </c>
      <c r="G614" s="758">
        <v>-105.17</v>
      </c>
      <c r="H614" s="759">
        <f>VLOOKUP(F614,[2]Additions!$N$5:$O$37,2)</f>
        <v>0</v>
      </c>
      <c r="I614" s="725">
        <v>3.1250000000000002E-3</v>
      </c>
      <c r="J614" s="758">
        <f t="shared" si="47"/>
        <v>0</v>
      </c>
      <c r="K614" s="758">
        <f t="shared" si="48"/>
        <v>-3.94</v>
      </c>
    </row>
    <row r="615" spans="1:11">
      <c r="A615" s="718" t="s">
        <v>355</v>
      </c>
      <c r="B615" s="718" t="s">
        <v>376</v>
      </c>
      <c r="C615" s="718"/>
      <c r="D615" s="718"/>
      <c r="E615" s="759" t="s">
        <v>377</v>
      </c>
      <c r="F615" s="707">
        <v>201501</v>
      </c>
      <c r="G615" s="758">
        <v>-57.14</v>
      </c>
      <c r="H615" s="759">
        <f>VLOOKUP(F615,[2]Additions!$N$5:$O$37,2)</f>
        <v>0</v>
      </c>
      <c r="I615" s="725">
        <v>3.1250000000000002E-3</v>
      </c>
      <c r="J615" s="758">
        <f t="shared" si="47"/>
        <v>0</v>
      </c>
      <c r="K615" s="758">
        <f t="shared" si="48"/>
        <v>-2.14</v>
      </c>
    </row>
    <row r="616" spans="1:11">
      <c r="A616" s="718" t="s">
        <v>355</v>
      </c>
      <c r="B616" s="718" t="s">
        <v>388</v>
      </c>
      <c r="C616" s="718"/>
      <c r="D616" s="718"/>
      <c r="E616" s="759" t="s">
        <v>389</v>
      </c>
      <c r="F616" s="707">
        <v>201501</v>
      </c>
      <c r="G616" s="758">
        <v>-942.5</v>
      </c>
      <c r="H616" s="759">
        <f>VLOOKUP(F616,[2]Additions!$N$5:$O$37,2)</f>
        <v>0</v>
      </c>
      <c r="I616" s="725">
        <v>3.1250000000000002E-3</v>
      </c>
      <c r="J616" s="758">
        <f t="shared" si="47"/>
        <v>0</v>
      </c>
      <c r="K616" s="758">
        <f t="shared" si="48"/>
        <v>-35.340000000000003</v>
      </c>
    </row>
    <row r="617" spans="1:11">
      <c r="A617" s="718" t="s">
        <v>355</v>
      </c>
      <c r="B617" s="718" t="s">
        <v>390</v>
      </c>
      <c r="C617" s="718"/>
      <c r="D617" s="718"/>
      <c r="E617" s="759" t="s">
        <v>391</v>
      </c>
      <c r="F617" s="707">
        <v>201501</v>
      </c>
      <c r="G617" s="758">
        <v>-721.88</v>
      </c>
      <c r="H617" s="759">
        <f>VLOOKUP(F617,[2]Additions!$N$5:$O$37,2)</f>
        <v>0</v>
      </c>
      <c r="I617" s="725">
        <v>3.1250000000000002E-3</v>
      </c>
      <c r="J617" s="758">
        <f t="shared" si="47"/>
        <v>0</v>
      </c>
      <c r="K617" s="758">
        <f t="shared" si="48"/>
        <v>-27.07</v>
      </c>
    </row>
    <row r="618" spans="1:11">
      <c r="A618" s="718" t="s">
        <v>355</v>
      </c>
      <c r="B618" s="718" t="s">
        <v>398</v>
      </c>
      <c r="C618" s="718"/>
      <c r="D618" s="718"/>
      <c r="E618" s="759" t="s">
        <v>399</v>
      </c>
      <c r="F618" s="707">
        <v>201501</v>
      </c>
      <c r="G618" s="758">
        <v>-573.16999999999996</v>
      </c>
      <c r="H618" s="759">
        <f>VLOOKUP(F618,[2]Additions!$N$5:$O$37,2)</f>
        <v>0</v>
      </c>
      <c r="I618" s="725">
        <v>3.1250000000000002E-3</v>
      </c>
      <c r="J618" s="758">
        <f t="shared" si="47"/>
        <v>0</v>
      </c>
      <c r="K618" s="758">
        <f t="shared" si="48"/>
        <v>-21.49</v>
      </c>
    </row>
    <row r="619" spans="1:11">
      <c r="A619" s="718" t="s">
        <v>355</v>
      </c>
      <c r="B619" s="718" t="s">
        <v>400</v>
      </c>
      <c r="C619" s="718"/>
      <c r="D619" s="718"/>
      <c r="E619" s="759" t="s">
        <v>401</v>
      </c>
      <c r="F619" s="707">
        <v>201501</v>
      </c>
      <c r="G619" s="758">
        <v>-7318.34</v>
      </c>
      <c r="H619" s="759">
        <f>VLOOKUP(F619,[2]Additions!$N$5:$O$37,2)</f>
        <v>0</v>
      </c>
      <c r="I619" s="725">
        <v>3.1250000000000002E-3</v>
      </c>
      <c r="J619" s="758">
        <f t="shared" si="47"/>
        <v>0</v>
      </c>
      <c r="K619" s="758">
        <f t="shared" si="48"/>
        <v>-274.44</v>
      </c>
    </row>
    <row r="620" spans="1:11">
      <c r="A620" s="718" t="s">
        <v>355</v>
      </c>
      <c r="B620" s="718" t="s">
        <v>402</v>
      </c>
      <c r="C620" s="718"/>
      <c r="D620" s="718"/>
      <c r="E620" s="759" t="s">
        <v>403</v>
      </c>
      <c r="F620" s="707">
        <v>201501</v>
      </c>
      <c r="G620" s="758">
        <v>-196.92</v>
      </c>
      <c r="H620" s="759">
        <f>VLOOKUP(F620,[2]Additions!$N$5:$O$37,2)</f>
        <v>0</v>
      </c>
      <c r="I620" s="725">
        <v>3.1250000000000002E-3</v>
      </c>
      <c r="J620" s="758">
        <f t="shared" si="47"/>
        <v>0</v>
      </c>
      <c r="K620" s="758">
        <f t="shared" si="48"/>
        <v>-7.38</v>
      </c>
    </row>
    <row r="621" spans="1:11">
      <c r="A621" s="718" t="s">
        <v>355</v>
      </c>
      <c r="B621" s="718" t="s">
        <v>404</v>
      </c>
      <c r="C621" s="718"/>
      <c r="D621" s="718"/>
      <c r="E621" s="759" t="s">
        <v>405</v>
      </c>
      <c r="F621" s="707">
        <v>201501</v>
      </c>
      <c r="G621" s="758">
        <v>-9853.19</v>
      </c>
      <c r="H621" s="759">
        <f>VLOOKUP(F621,[2]Additions!$N$5:$O$37,2)</f>
        <v>0</v>
      </c>
      <c r="I621" s="725">
        <v>3.1250000000000002E-3</v>
      </c>
      <c r="J621" s="758">
        <f t="shared" si="47"/>
        <v>0</v>
      </c>
      <c r="K621" s="758">
        <f t="shared" si="48"/>
        <v>-369.49</v>
      </c>
    </row>
    <row r="622" spans="1:11">
      <c r="A622" s="718" t="s">
        <v>355</v>
      </c>
      <c r="B622" s="718" t="s">
        <v>700</v>
      </c>
      <c r="C622" s="718"/>
      <c r="D622" s="718"/>
      <c r="E622" s="759" t="s">
        <v>701</v>
      </c>
      <c r="F622" s="707">
        <v>201501</v>
      </c>
      <c r="G622" s="758">
        <v>-845.57</v>
      </c>
      <c r="H622" s="759">
        <f>VLOOKUP(F622,[2]Additions!$N$5:$O$37,2)</f>
        <v>0</v>
      </c>
      <c r="I622" s="725">
        <v>3.1250000000000002E-3</v>
      </c>
      <c r="J622" s="758">
        <f t="shared" si="47"/>
        <v>0</v>
      </c>
      <c r="K622" s="758">
        <f t="shared" si="48"/>
        <v>-31.71</v>
      </c>
    </row>
    <row r="623" spans="1:11">
      <c r="A623" s="718" t="s">
        <v>355</v>
      </c>
      <c r="B623" s="718" t="s">
        <v>702</v>
      </c>
      <c r="C623" s="718"/>
      <c r="D623" s="718"/>
      <c r="E623" s="759" t="s">
        <v>703</v>
      </c>
      <c r="F623" s="707">
        <v>201501</v>
      </c>
      <c r="G623" s="758">
        <v>-19297.38</v>
      </c>
      <c r="H623" s="759">
        <f>VLOOKUP(F623,[2]Additions!$N$5:$O$37,2)</f>
        <v>0</v>
      </c>
      <c r="I623" s="725">
        <v>3.1250000000000002E-3</v>
      </c>
      <c r="J623" s="758">
        <f t="shared" si="47"/>
        <v>0</v>
      </c>
      <c r="K623" s="758">
        <f t="shared" si="48"/>
        <v>-723.65</v>
      </c>
    </row>
    <row r="624" spans="1:11">
      <c r="A624" s="718" t="s">
        <v>355</v>
      </c>
      <c r="B624" s="718" t="s">
        <v>704</v>
      </c>
      <c r="C624" s="718"/>
      <c r="D624" s="718"/>
      <c r="E624" s="759" t="s">
        <v>705</v>
      </c>
      <c r="F624" s="707">
        <v>201501</v>
      </c>
      <c r="G624" s="758">
        <v>-3239.27</v>
      </c>
      <c r="H624" s="759">
        <f>VLOOKUP(F624,[2]Additions!$N$5:$O$37,2)</f>
        <v>0</v>
      </c>
      <c r="I624" s="725">
        <v>3.1250000000000002E-3</v>
      </c>
      <c r="J624" s="758">
        <f t="shared" si="47"/>
        <v>0</v>
      </c>
      <c r="K624" s="758">
        <f t="shared" si="48"/>
        <v>-121.47</v>
      </c>
    </row>
    <row r="625" spans="1:11">
      <c r="A625" s="718" t="s">
        <v>355</v>
      </c>
      <c r="B625" s="718" t="s">
        <v>720</v>
      </c>
      <c r="C625" s="718"/>
      <c r="D625" s="718"/>
      <c r="E625" s="759" t="s">
        <v>721</v>
      </c>
      <c r="F625" s="707">
        <v>201501</v>
      </c>
      <c r="G625" s="758">
        <v>-1346.05</v>
      </c>
      <c r="H625" s="759">
        <f>VLOOKUP(F625,[2]Additions!$N$5:$O$37,2)</f>
        <v>0</v>
      </c>
      <c r="I625" s="725">
        <v>3.1250000000000002E-3</v>
      </c>
      <c r="J625" s="758">
        <f t="shared" si="47"/>
        <v>0</v>
      </c>
      <c r="K625" s="758">
        <f t="shared" si="48"/>
        <v>-50.48</v>
      </c>
    </row>
    <row r="626" spans="1:11">
      <c r="A626" s="718" t="s">
        <v>355</v>
      </c>
      <c r="B626" s="718" t="s">
        <v>1294</v>
      </c>
      <c r="C626" s="718"/>
      <c r="D626" s="718"/>
      <c r="E626" s="759" t="s">
        <v>1295</v>
      </c>
      <c r="F626" s="707">
        <v>201502</v>
      </c>
      <c r="G626" s="758">
        <v>-220.02</v>
      </c>
      <c r="H626" s="759">
        <f>VLOOKUP(F626,[2]Additions!$N$5:$O$37,2)</f>
        <v>0</v>
      </c>
      <c r="I626" s="725">
        <v>3.1250000000000002E-3</v>
      </c>
      <c r="J626" s="758">
        <f t="shared" si="47"/>
        <v>0</v>
      </c>
      <c r="K626" s="758">
        <f t="shared" si="48"/>
        <v>-8.25</v>
      </c>
    </row>
    <row r="627" spans="1:11">
      <c r="A627" s="718" t="s">
        <v>355</v>
      </c>
      <c r="B627" s="718" t="s">
        <v>356</v>
      </c>
      <c r="C627" s="718"/>
      <c r="D627" s="718"/>
      <c r="E627" s="759" t="s">
        <v>357</v>
      </c>
      <c r="F627" s="707">
        <v>201502</v>
      </c>
      <c r="G627" s="758">
        <v>-6169.92</v>
      </c>
      <c r="H627" s="759">
        <f>VLOOKUP(F627,[2]Additions!$N$5:$O$37,2)</f>
        <v>0</v>
      </c>
      <c r="I627" s="725">
        <v>3.1250000000000002E-3</v>
      </c>
      <c r="J627" s="758">
        <f t="shared" si="47"/>
        <v>0</v>
      </c>
      <c r="K627" s="758">
        <f t="shared" si="48"/>
        <v>-231.37</v>
      </c>
    </row>
    <row r="628" spans="1:11">
      <c r="A628" s="718" t="s">
        <v>355</v>
      </c>
      <c r="B628" s="718" t="s">
        <v>358</v>
      </c>
      <c r="C628" s="718"/>
      <c r="D628" s="718"/>
      <c r="E628" s="759" t="s">
        <v>359</v>
      </c>
      <c r="F628" s="707">
        <v>201502</v>
      </c>
      <c r="G628" s="758">
        <v>-8209.23</v>
      </c>
      <c r="H628" s="759">
        <f>VLOOKUP(F628,[2]Additions!$N$5:$O$37,2)</f>
        <v>0</v>
      </c>
      <c r="I628" s="725">
        <v>3.1250000000000002E-3</v>
      </c>
      <c r="J628" s="758">
        <f t="shared" si="47"/>
        <v>0</v>
      </c>
      <c r="K628" s="758">
        <f t="shared" si="48"/>
        <v>-307.85000000000002</v>
      </c>
    </row>
    <row r="629" spans="1:11">
      <c r="A629" s="718" t="s">
        <v>355</v>
      </c>
      <c r="B629" s="718" t="s">
        <v>360</v>
      </c>
      <c r="C629" s="718"/>
      <c r="D629" s="718"/>
      <c r="E629" s="759" t="s">
        <v>361</v>
      </c>
      <c r="F629" s="707">
        <v>201502</v>
      </c>
      <c r="G629" s="758">
        <v>-2246.38</v>
      </c>
      <c r="H629" s="759">
        <f>VLOOKUP(F629,[2]Additions!$N$5:$O$37,2)</f>
        <v>0</v>
      </c>
      <c r="I629" s="725">
        <v>3.1250000000000002E-3</v>
      </c>
      <c r="J629" s="758">
        <f t="shared" si="47"/>
        <v>0</v>
      </c>
      <c r="K629" s="758">
        <f t="shared" si="48"/>
        <v>-84.24</v>
      </c>
    </row>
    <row r="630" spans="1:11">
      <c r="A630" s="718" t="s">
        <v>355</v>
      </c>
      <c r="B630" s="718" t="s">
        <v>364</v>
      </c>
      <c r="C630" s="718"/>
      <c r="D630" s="718"/>
      <c r="E630" s="759" t="s">
        <v>365</v>
      </c>
      <c r="F630" s="707">
        <v>201502</v>
      </c>
      <c r="G630" s="758">
        <v>-6397.35</v>
      </c>
      <c r="H630" s="759">
        <f>VLOOKUP(F630,[2]Additions!$N$5:$O$37,2)</f>
        <v>0</v>
      </c>
      <c r="I630" s="725">
        <v>3.1250000000000002E-3</v>
      </c>
      <c r="J630" s="758">
        <f t="shared" si="47"/>
        <v>0</v>
      </c>
      <c r="K630" s="758">
        <f t="shared" si="48"/>
        <v>-239.9</v>
      </c>
    </row>
    <row r="631" spans="1:11">
      <c r="A631" s="718" t="s">
        <v>355</v>
      </c>
      <c r="B631" s="718" t="s">
        <v>366</v>
      </c>
      <c r="C631" s="718"/>
      <c r="D631" s="718"/>
      <c r="E631" s="759" t="s">
        <v>367</v>
      </c>
      <c r="F631" s="707">
        <v>201502</v>
      </c>
      <c r="G631" s="758">
        <v>-3334.97</v>
      </c>
      <c r="H631" s="759">
        <f>VLOOKUP(F631,[2]Additions!$N$5:$O$37,2)</f>
        <v>0</v>
      </c>
      <c r="I631" s="725">
        <v>3.1250000000000002E-3</v>
      </c>
      <c r="J631" s="758">
        <f t="shared" si="47"/>
        <v>0</v>
      </c>
      <c r="K631" s="758">
        <f t="shared" si="48"/>
        <v>-125.06</v>
      </c>
    </row>
    <row r="632" spans="1:11">
      <c r="A632" s="718" t="s">
        <v>355</v>
      </c>
      <c r="B632" s="718" t="s">
        <v>368</v>
      </c>
      <c r="C632" s="718"/>
      <c r="D632" s="718"/>
      <c r="E632" s="759" t="s">
        <v>369</v>
      </c>
      <c r="F632" s="707">
        <v>201502</v>
      </c>
      <c r="G632" s="758">
        <v>-9361.61</v>
      </c>
      <c r="H632" s="759">
        <f>VLOOKUP(F632,[2]Additions!$N$5:$O$37,2)</f>
        <v>0</v>
      </c>
      <c r="I632" s="725">
        <v>3.1250000000000002E-3</v>
      </c>
      <c r="J632" s="758">
        <f t="shared" si="47"/>
        <v>0</v>
      </c>
      <c r="K632" s="758">
        <f t="shared" si="48"/>
        <v>-351.06</v>
      </c>
    </row>
    <row r="633" spans="1:11">
      <c r="A633" s="718" t="s">
        <v>355</v>
      </c>
      <c r="B633" s="718" t="s">
        <v>372</v>
      </c>
      <c r="C633" s="718"/>
      <c r="D633" s="718"/>
      <c r="E633" s="759" t="s">
        <v>373</v>
      </c>
      <c r="F633" s="707">
        <v>201502</v>
      </c>
      <c r="G633" s="758">
        <v>-217.23</v>
      </c>
      <c r="H633" s="759">
        <f>VLOOKUP(F633,[2]Additions!$N$5:$O$37,2)</f>
        <v>0</v>
      </c>
      <c r="I633" s="725">
        <v>3.1250000000000002E-3</v>
      </c>
      <c r="J633" s="758">
        <f t="shared" si="47"/>
        <v>0</v>
      </c>
      <c r="K633" s="758">
        <f t="shared" si="48"/>
        <v>-8.15</v>
      </c>
    </row>
    <row r="634" spans="1:11">
      <c r="A634" s="718" t="s">
        <v>355</v>
      </c>
      <c r="B634" s="718" t="s">
        <v>376</v>
      </c>
      <c r="C634" s="718"/>
      <c r="D634" s="718"/>
      <c r="E634" s="759" t="s">
        <v>377</v>
      </c>
      <c r="F634" s="707">
        <v>201502</v>
      </c>
      <c r="G634" s="758">
        <v>-4893.92</v>
      </c>
      <c r="H634" s="759">
        <f>VLOOKUP(F634,[2]Additions!$N$5:$O$37,2)</f>
        <v>0</v>
      </c>
      <c r="I634" s="725">
        <v>3.1250000000000002E-3</v>
      </c>
      <c r="J634" s="758">
        <f t="shared" si="47"/>
        <v>0</v>
      </c>
      <c r="K634" s="758">
        <f t="shared" si="48"/>
        <v>-183.52</v>
      </c>
    </row>
    <row r="635" spans="1:11">
      <c r="A635" s="718" t="s">
        <v>355</v>
      </c>
      <c r="B635" s="718" t="s">
        <v>388</v>
      </c>
      <c r="C635" s="718"/>
      <c r="D635" s="718"/>
      <c r="E635" s="759" t="s">
        <v>389</v>
      </c>
      <c r="F635" s="707">
        <v>201502</v>
      </c>
      <c r="G635" s="758">
        <v>-1236.2</v>
      </c>
      <c r="H635" s="759">
        <f>VLOOKUP(F635,[2]Additions!$N$5:$O$37,2)</f>
        <v>0</v>
      </c>
      <c r="I635" s="725">
        <v>3.1250000000000002E-3</v>
      </c>
      <c r="J635" s="758">
        <f t="shared" si="47"/>
        <v>0</v>
      </c>
      <c r="K635" s="758">
        <f t="shared" si="48"/>
        <v>-46.36</v>
      </c>
    </row>
    <row r="636" spans="1:11">
      <c r="A636" s="718" t="s">
        <v>355</v>
      </c>
      <c r="B636" s="718" t="s">
        <v>390</v>
      </c>
      <c r="C636" s="718"/>
      <c r="D636" s="718"/>
      <c r="E636" s="759" t="s">
        <v>391</v>
      </c>
      <c r="F636" s="707">
        <v>201502</v>
      </c>
      <c r="G636" s="758">
        <v>-68.400000000000006</v>
      </c>
      <c r="H636" s="759">
        <f>VLOOKUP(F636,[2]Additions!$N$5:$O$37,2)</f>
        <v>0</v>
      </c>
      <c r="I636" s="725">
        <v>3.1250000000000002E-3</v>
      </c>
      <c r="J636" s="758">
        <f t="shared" si="47"/>
        <v>0</v>
      </c>
      <c r="K636" s="758">
        <f t="shared" si="48"/>
        <v>-2.57</v>
      </c>
    </row>
    <row r="637" spans="1:11">
      <c r="A637" s="718" t="s">
        <v>355</v>
      </c>
      <c r="B637" s="718" t="s">
        <v>398</v>
      </c>
      <c r="C637" s="718"/>
      <c r="D637" s="718"/>
      <c r="E637" s="759" t="s">
        <v>399</v>
      </c>
      <c r="F637" s="707">
        <v>201502</v>
      </c>
      <c r="G637" s="758">
        <v>-336.74</v>
      </c>
      <c r="H637" s="759">
        <f>VLOOKUP(F637,[2]Additions!$N$5:$O$37,2)</f>
        <v>0</v>
      </c>
      <c r="I637" s="725">
        <v>3.1250000000000002E-3</v>
      </c>
      <c r="J637" s="758">
        <f t="shared" si="47"/>
        <v>0</v>
      </c>
      <c r="K637" s="758">
        <f t="shared" si="48"/>
        <v>-12.63</v>
      </c>
    </row>
    <row r="638" spans="1:11">
      <c r="A638" s="718" t="s">
        <v>355</v>
      </c>
      <c r="B638" s="718" t="s">
        <v>400</v>
      </c>
      <c r="C638" s="718"/>
      <c r="D638" s="718"/>
      <c r="E638" s="759" t="s">
        <v>401</v>
      </c>
      <c r="F638" s="707">
        <v>201502</v>
      </c>
      <c r="G638" s="758">
        <v>-243766.7</v>
      </c>
      <c r="H638" s="759">
        <f>VLOOKUP(F638,[2]Additions!$N$5:$O$37,2)</f>
        <v>0</v>
      </c>
      <c r="I638" s="725">
        <v>3.1250000000000002E-3</v>
      </c>
      <c r="J638" s="758">
        <f t="shared" si="47"/>
        <v>0</v>
      </c>
      <c r="K638" s="758">
        <f t="shared" si="48"/>
        <v>-9141.25</v>
      </c>
    </row>
    <row r="639" spans="1:11">
      <c r="A639" s="718" t="s">
        <v>355</v>
      </c>
      <c r="B639" s="718" t="s">
        <v>402</v>
      </c>
      <c r="C639" s="718"/>
      <c r="D639" s="718"/>
      <c r="E639" s="759" t="s">
        <v>403</v>
      </c>
      <c r="F639" s="707">
        <v>201502</v>
      </c>
      <c r="G639" s="758">
        <v>-8824.51</v>
      </c>
      <c r="H639" s="759">
        <f>VLOOKUP(F639,[2]Additions!$N$5:$O$37,2)</f>
        <v>0</v>
      </c>
      <c r="I639" s="725">
        <v>3.1250000000000002E-3</v>
      </c>
      <c r="J639" s="758">
        <f t="shared" si="47"/>
        <v>0</v>
      </c>
      <c r="K639" s="758">
        <f t="shared" si="48"/>
        <v>-330.92</v>
      </c>
    </row>
    <row r="640" spans="1:11">
      <c r="A640" s="718" t="s">
        <v>355</v>
      </c>
      <c r="B640" s="718" t="s">
        <v>755</v>
      </c>
      <c r="C640" s="718"/>
      <c r="D640" s="718"/>
      <c r="E640" s="759" t="s">
        <v>1271</v>
      </c>
      <c r="F640" s="707">
        <v>201502</v>
      </c>
      <c r="G640" s="758">
        <v>-129.6</v>
      </c>
      <c r="H640" s="759">
        <f>VLOOKUP(F640,[2]Additions!$N$5:$O$37,2)</f>
        <v>0</v>
      </c>
      <c r="I640" s="725">
        <v>3.1250000000000002E-3</v>
      </c>
      <c r="J640" s="758">
        <f t="shared" si="47"/>
        <v>0</v>
      </c>
      <c r="K640" s="758">
        <f t="shared" si="48"/>
        <v>-4.8600000000000003</v>
      </c>
    </row>
    <row r="641" spans="1:11">
      <c r="A641" s="718" t="s">
        <v>355</v>
      </c>
      <c r="B641" s="718" t="s">
        <v>733</v>
      </c>
      <c r="C641" s="718"/>
      <c r="D641" s="718"/>
      <c r="E641" s="759" t="s">
        <v>734</v>
      </c>
      <c r="F641" s="707">
        <v>201502</v>
      </c>
      <c r="G641" s="758">
        <v>-83480.62</v>
      </c>
      <c r="H641" s="759">
        <f>VLOOKUP(F641,[2]Additions!$N$5:$O$37,2)</f>
        <v>0</v>
      </c>
      <c r="I641" s="725">
        <v>3.1250000000000002E-3</v>
      </c>
      <c r="J641" s="758">
        <f t="shared" si="47"/>
        <v>0</v>
      </c>
      <c r="K641" s="758">
        <f t="shared" si="48"/>
        <v>-3130.52</v>
      </c>
    </row>
    <row r="642" spans="1:11">
      <c r="A642" s="718" t="s">
        <v>355</v>
      </c>
      <c r="B642" s="718" t="s">
        <v>735</v>
      </c>
      <c r="C642" s="718"/>
      <c r="D642" s="718"/>
      <c r="E642" s="759" t="s">
        <v>736</v>
      </c>
      <c r="F642" s="707">
        <v>201502</v>
      </c>
      <c r="G642" s="758">
        <v>-59091.34</v>
      </c>
      <c r="H642" s="759">
        <f>VLOOKUP(F642,[2]Additions!$N$5:$O$37,2)</f>
        <v>0</v>
      </c>
      <c r="I642" s="725">
        <v>3.1250000000000002E-3</v>
      </c>
      <c r="J642" s="758">
        <f t="shared" si="47"/>
        <v>0</v>
      </c>
      <c r="K642" s="758">
        <f t="shared" si="48"/>
        <v>-2215.9299999999998</v>
      </c>
    </row>
    <row r="643" spans="1:11">
      <c r="A643" s="718" t="s">
        <v>355</v>
      </c>
      <c r="B643" s="718" t="s">
        <v>737</v>
      </c>
      <c r="C643" s="718"/>
      <c r="D643" s="718"/>
      <c r="E643" s="759" t="s">
        <v>738</v>
      </c>
      <c r="F643" s="707">
        <v>201502</v>
      </c>
      <c r="G643" s="758">
        <v>-94878.68</v>
      </c>
      <c r="H643" s="759">
        <f>VLOOKUP(F643,[2]Additions!$N$5:$O$37,2)</f>
        <v>0</v>
      </c>
      <c r="I643" s="725">
        <v>3.1250000000000002E-3</v>
      </c>
      <c r="J643" s="758">
        <f t="shared" si="47"/>
        <v>0</v>
      </c>
      <c r="K643" s="758">
        <f t="shared" si="48"/>
        <v>-3557.95</v>
      </c>
    </row>
    <row r="644" spans="1:11">
      <c r="A644" s="718" t="s">
        <v>355</v>
      </c>
      <c r="B644" s="718" t="s">
        <v>739</v>
      </c>
      <c r="C644" s="718"/>
      <c r="D644" s="718"/>
      <c r="E644" s="759" t="s">
        <v>740</v>
      </c>
      <c r="F644" s="707">
        <v>201502</v>
      </c>
      <c r="G644" s="758">
        <v>-45.68</v>
      </c>
      <c r="H644" s="759">
        <f>VLOOKUP(F644,[2]Additions!$N$5:$O$37,2)</f>
        <v>0</v>
      </c>
      <c r="I644" s="725">
        <v>3.1250000000000002E-3</v>
      </c>
      <c r="J644" s="758">
        <f t="shared" si="47"/>
        <v>0</v>
      </c>
      <c r="K644" s="758">
        <f t="shared" si="48"/>
        <v>-1.71</v>
      </c>
    </row>
    <row r="645" spans="1:11">
      <c r="A645" s="718" t="s">
        <v>355</v>
      </c>
      <c r="B645" s="718" t="s">
        <v>741</v>
      </c>
      <c r="C645" s="718"/>
      <c r="D645" s="718"/>
      <c r="E645" s="759" t="s">
        <v>742</v>
      </c>
      <c r="F645" s="707">
        <v>201502</v>
      </c>
      <c r="G645" s="758">
        <v>-49225.47</v>
      </c>
      <c r="H645" s="759">
        <f>VLOOKUP(F645,[2]Additions!$N$5:$O$37,2)</f>
        <v>0</v>
      </c>
      <c r="I645" s="725">
        <v>3.1250000000000002E-3</v>
      </c>
      <c r="J645" s="758">
        <f t="shared" si="47"/>
        <v>0</v>
      </c>
      <c r="K645" s="758">
        <f t="shared" si="48"/>
        <v>-1845.96</v>
      </c>
    </row>
    <row r="646" spans="1:11">
      <c r="A646" s="718" t="s">
        <v>355</v>
      </c>
      <c r="B646" s="718" t="s">
        <v>743</v>
      </c>
      <c r="C646" s="718"/>
      <c r="D646" s="718"/>
      <c r="E646" s="759" t="s">
        <v>744</v>
      </c>
      <c r="F646" s="707">
        <v>201502</v>
      </c>
      <c r="G646" s="758">
        <v>-156395.89000000001</v>
      </c>
      <c r="H646" s="759">
        <f>VLOOKUP(F646,[2]Additions!$N$5:$O$37,2)</f>
        <v>0</v>
      </c>
      <c r="I646" s="725">
        <v>3.1250000000000002E-3</v>
      </c>
      <c r="J646" s="758">
        <f t="shared" si="47"/>
        <v>0</v>
      </c>
      <c r="K646" s="758">
        <f t="shared" si="48"/>
        <v>-5864.85</v>
      </c>
    </row>
    <row r="647" spans="1:11">
      <c r="A647" s="718" t="s">
        <v>355</v>
      </c>
      <c r="B647" s="718" t="s">
        <v>747</v>
      </c>
      <c r="C647" s="718"/>
      <c r="D647" s="718"/>
      <c r="E647" s="759" t="s">
        <v>748</v>
      </c>
      <c r="F647" s="707">
        <v>201502</v>
      </c>
      <c r="G647" s="758">
        <v>-81614.14</v>
      </c>
      <c r="H647" s="759">
        <f>VLOOKUP(F647,[2]Additions!$N$5:$O$37,2)</f>
        <v>0</v>
      </c>
      <c r="I647" s="725">
        <v>3.1250000000000002E-3</v>
      </c>
      <c r="J647" s="758">
        <f t="shared" si="47"/>
        <v>0</v>
      </c>
      <c r="K647" s="758">
        <f t="shared" si="48"/>
        <v>-3060.53</v>
      </c>
    </row>
    <row r="648" spans="1:11">
      <c r="A648" s="718" t="s">
        <v>355</v>
      </c>
      <c r="B648" s="718" t="s">
        <v>749</v>
      </c>
      <c r="C648" s="718"/>
      <c r="D648" s="718"/>
      <c r="E648" s="759" t="s">
        <v>750</v>
      </c>
      <c r="F648" s="707">
        <v>201502</v>
      </c>
      <c r="G648" s="758">
        <v>-23091.11</v>
      </c>
      <c r="H648" s="759">
        <f>VLOOKUP(F648,[2]Additions!$N$5:$O$37,2)</f>
        <v>0</v>
      </c>
      <c r="I648" s="725">
        <v>3.1250000000000002E-3</v>
      </c>
      <c r="J648" s="758">
        <f t="shared" ref="J648:J657" si="49">ROUND(G648*H648*I648,2)</f>
        <v>0</v>
      </c>
      <c r="K648" s="758">
        <f t="shared" ref="K648:K657" si="50">ROUND(G648*I648*12,2)</f>
        <v>-865.92</v>
      </c>
    </row>
    <row r="649" spans="1:11">
      <c r="A649" s="718" t="s">
        <v>355</v>
      </c>
      <c r="B649" s="718" t="s">
        <v>751</v>
      </c>
      <c r="C649" s="718"/>
      <c r="D649" s="718"/>
      <c r="E649" s="759" t="s">
        <v>752</v>
      </c>
      <c r="F649" s="707">
        <v>201502</v>
      </c>
      <c r="G649" s="758">
        <v>-21096.880000000001</v>
      </c>
      <c r="H649" s="759">
        <f>VLOOKUP(F649,[2]Additions!$N$5:$O$37,2)</f>
        <v>0</v>
      </c>
      <c r="I649" s="725">
        <v>3.1250000000000002E-3</v>
      </c>
      <c r="J649" s="758">
        <f t="shared" si="49"/>
        <v>0</v>
      </c>
      <c r="K649" s="758">
        <f t="shared" si="50"/>
        <v>-791.13</v>
      </c>
    </row>
    <row r="650" spans="1:11">
      <c r="A650" s="718" t="s">
        <v>355</v>
      </c>
      <c r="B650" s="718" t="s">
        <v>756</v>
      </c>
      <c r="C650" s="718"/>
      <c r="D650" s="718"/>
      <c r="E650" s="759" t="s">
        <v>757</v>
      </c>
      <c r="F650" s="707">
        <v>201502</v>
      </c>
      <c r="G650" s="758">
        <v>-70473.960000000006</v>
      </c>
      <c r="H650" s="759">
        <f>VLOOKUP(F650,[2]Additions!$N$5:$O$37,2)</f>
        <v>0</v>
      </c>
      <c r="I650" s="725">
        <v>3.1250000000000002E-3</v>
      </c>
      <c r="J650" s="758">
        <f t="shared" si="49"/>
        <v>0</v>
      </c>
      <c r="K650" s="758">
        <f t="shared" si="50"/>
        <v>-2642.77</v>
      </c>
    </row>
    <row r="651" spans="1:11">
      <c r="A651" s="718" t="s">
        <v>355</v>
      </c>
      <c r="B651" s="718" t="s">
        <v>758</v>
      </c>
      <c r="C651" s="718"/>
      <c r="D651" s="718"/>
      <c r="E651" s="759" t="s">
        <v>759</v>
      </c>
      <c r="F651" s="707">
        <v>201502</v>
      </c>
      <c r="G651" s="758">
        <v>-6997.07</v>
      </c>
      <c r="H651" s="759">
        <f>VLOOKUP(F651,[2]Additions!$N$5:$O$37,2)</f>
        <v>0</v>
      </c>
      <c r="I651" s="725">
        <v>3.1250000000000002E-3</v>
      </c>
      <c r="J651" s="758">
        <f t="shared" si="49"/>
        <v>0</v>
      </c>
      <c r="K651" s="758">
        <f t="shared" si="50"/>
        <v>-262.39</v>
      </c>
    </row>
    <row r="652" spans="1:11">
      <c r="A652" s="718" t="s">
        <v>355</v>
      </c>
      <c r="B652" s="718" t="s">
        <v>760</v>
      </c>
      <c r="C652" s="718"/>
      <c r="D652" s="718"/>
      <c r="E652" s="759" t="s">
        <v>761</v>
      </c>
      <c r="F652" s="707">
        <v>201502</v>
      </c>
      <c r="G652" s="758">
        <v>-9132.82</v>
      </c>
      <c r="H652" s="759">
        <f>VLOOKUP(F652,[2]Additions!$N$5:$O$37,2)</f>
        <v>0</v>
      </c>
      <c r="I652" s="725">
        <v>3.1250000000000002E-3</v>
      </c>
      <c r="J652" s="758">
        <f t="shared" si="49"/>
        <v>0</v>
      </c>
      <c r="K652" s="758">
        <f t="shared" si="50"/>
        <v>-342.48</v>
      </c>
    </row>
    <row r="653" spans="1:11">
      <c r="A653" s="718" t="s">
        <v>355</v>
      </c>
      <c r="B653" s="718" t="s">
        <v>1353</v>
      </c>
      <c r="C653" s="718"/>
      <c r="D653" s="718"/>
      <c r="E653" s="759" t="s">
        <v>1354</v>
      </c>
      <c r="F653" s="707">
        <v>201502</v>
      </c>
      <c r="G653" s="758">
        <v>-2955.46</v>
      </c>
      <c r="H653" s="759">
        <f>VLOOKUP(F653,[2]Additions!$N$5:$O$37,2)</f>
        <v>0</v>
      </c>
      <c r="I653" s="725">
        <v>3.1250000000000002E-3</v>
      </c>
      <c r="J653" s="758">
        <f t="shared" si="49"/>
        <v>0</v>
      </c>
      <c r="K653" s="758">
        <f t="shared" si="50"/>
        <v>-110.83</v>
      </c>
    </row>
    <row r="654" spans="1:11">
      <c r="A654" s="718" t="s">
        <v>355</v>
      </c>
      <c r="B654" s="718" t="s">
        <v>762</v>
      </c>
      <c r="C654" s="718"/>
      <c r="D654" s="718"/>
      <c r="E654" s="759" t="s">
        <v>763</v>
      </c>
      <c r="F654" s="707">
        <v>201502</v>
      </c>
      <c r="G654" s="758">
        <v>-657.17</v>
      </c>
      <c r="H654" s="759">
        <f>VLOOKUP(F654,[2]Additions!$N$5:$O$37,2)</f>
        <v>0</v>
      </c>
      <c r="I654" s="725">
        <v>3.1250000000000002E-3</v>
      </c>
      <c r="J654" s="758">
        <f t="shared" si="49"/>
        <v>0</v>
      </c>
      <c r="K654" s="758">
        <f t="shared" si="50"/>
        <v>-24.64</v>
      </c>
    </row>
    <row r="655" spans="1:11">
      <c r="A655" s="718" t="s">
        <v>355</v>
      </c>
      <c r="B655" s="718">
        <v>900538</v>
      </c>
      <c r="C655" s="718"/>
      <c r="D655" s="718"/>
      <c r="E655" s="759" t="s">
        <v>959</v>
      </c>
      <c r="F655" s="707">
        <v>201502</v>
      </c>
      <c r="G655" s="758">
        <v>-95801.75</v>
      </c>
      <c r="H655" s="759">
        <f>VLOOKUP(F655,[2]Additions!$N$5:$O$37,2)</f>
        <v>0</v>
      </c>
      <c r="I655" s="725">
        <v>3.1250000000000002E-3</v>
      </c>
      <c r="J655" s="758">
        <f t="shared" si="49"/>
        <v>0</v>
      </c>
      <c r="K655" s="758">
        <f t="shared" si="50"/>
        <v>-3592.57</v>
      </c>
    </row>
    <row r="656" spans="1:11">
      <c r="A656" s="718" t="s">
        <v>355</v>
      </c>
      <c r="B656" s="718">
        <v>900540</v>
      </c>
      <c r="C656" s="718"/>
      <c r="D656" s="718"/>
      <c r="E656" s="759" t="s">
        <v>961</v>
      </c>
      <c r="F656" s="707">
        <v>201502</v>
      </c>
      <c r="G656" s="758">
        <v>-106838.1</v>
      </c>
      <c r="H656" s="759">
        <f>VLOOKUP(F656,[2]Additions!$N$5:$O$37,2)</f>
        <v>0</v>
      </c>
      <c r="I656" s="725">
        <v>3.1250000000000002E-3</v>
      </c>
      <c r="J656" s="758">
        <f t="shared" si="49"/>
        <v>0</v>
      </c>
      <c r="K656" s="758">
        <f t="shared" si="50"/>
        <v>-4006.43</v>
      </c>
    </row>
    <row r="657" spans="1:19">
      <c r="A657" s="718" t="s">
        <v>355</v>
      </c>
      <c r="B657" s="718">
        <v>900542</v>
      </c>
      <c r="C657" s="718"/>
      <c r="D657" s="718"/>
      <c r="E657" s="759" t="s">
        <v>1345</v>
      </c>
      <c r="F657" s="707">
        <v>201502</v>
      </c>
      <c r="G657" s="758">
        <v>-69154.39</v>
      </c>
      <c r="H657" s="759">
        <f>VLOOKUP(F657,[2]Additions!$N$5:$O$37,2)</f>
        <v>0</v>
      </c>
      <c r="I657" s="725">
        <v>3.1250000000000002E-3</v>
      </c>
      <c r="J657" s="758">
        <f t="shared" si="49"/>
        <v>0</v>
      </c>
      <c r="K657" s="758">
        <f t="shared" si="50"/>
        <v>-2593.29</v>
      </c>
    </row>
    <row r="658" spans="1:19">
      <c r="A658" s="108"/>
      <c r="B658" s="108"/>
      <c r="C658" s="108"/>
      <c r="D658" s="108"/>
      <c r="E658" s="126"/>
      <c r="F658" s="159"/>
      <c r="G658" s="82"/>
      <c r="H658" s="180"/>
      <c r="I658" s="168"/>
      <c r="J658" s="82"/>
      <c r="K658" s="82"/>
    </row>
    <row r="659" spans="1:19">
      <c r="A659" s="108"/>
      <c r="B659" s="108"/>
      <c r="C659" s="108"/>
      <c r="D659" s="108"/>
      <c r="E659" s="126"/>
      <c r="F659" s="159"/>
      <c r="G659" s="82"/>
      <c r="H659" s="180"/>
      <c r="I659" s="168"/>
      <c r="J659" s="82"/>
      <c r="K659" s="82"/>
      <c r="S659" s="101">
        <f t="shared" ref="S659" si="51">IF(F659&lt;=$S$1,$U$5,$U$6)</f>
        <v>2014</v>
      </c>
    </row>
    <row r="660" spans="1:19">
      <c r="A660" s="114"/>
      <c r="B660" s="114"/>
      <c r="C660" s="114"/>
      <c r="D660" s="114"/>
      <c r="E660" s="114"/>
      <c r="F660" s="164"/>
      <c r="G660" s="129"/>
      <c r="H660" s="181"/>
      <c r="I660" s="132"/>
      <c r="J660" s="129"/>
      <c r="K660" s="129"/>
    </row>
    <row r="661" spans="1:19" ht="13.5" thickBot="1">
      <c r="A661" s="114"/>
      <c r="B661" s="114"/>
      <c r="C661" s="114"/>
      <c r="D661" s="114"/>
      <c r="E661" s="114"/>
      <c r="F661" s="185" t="s">
        <v>107</v>
      </c>
      <c r="G661" s="130">
        <f>SUM(G411:G660)</f>
        <v>-4089269.2600000035</v>
      </c>
      <c r="H661" s="181"/>
      <c r="I661" s="132"/>
      <c r="J661" s="130">
        <f>SUM(J411:J660)</f>
        <v>-63320.349999999991</v>
      </c>
      <c r="K661" s="130">
        <f>SUM(K411:K660)</f>
        <v>-153347.53000000003</v>
      </c>
    </row>
    <row r="662" spans="1:19" ht="13.5" thickTop="1">
      <c r="A662" s="114"/>
      <c r="B662" s="114"/>
      <c r="C662" s="114"/>
      <c r="D662" s="114"/>
      <c r="E662" s="114"/>
      <c r="F662" s="164"/>
      <c r="G662" s="103"/>
      <c r="H662" s="181"/>
      <c r="I662" s="132"/>
      <c r="J662" s="103"/>
      <c r="K662" s="103"/>
    </row>
    <row r="663" spans="1:19">
      <c r="A663" s="69" t="s">
        <v>216</v>
      </c>
      <c r="B663" s="101"/>
      <c r="C663" s="101"/>
      <c r="D663" s="101"/>
      <c r="G663" s="176"/>
      <c r="H663" s="101"/>
      <c r="J663" s="101"/>
      <c r="K663" s="101"/>
    </row>
    <row r="664" spans="1:19">
      <c r="A664" s="101"/>
      <c r="B664" s="101"/>
      <c r="C664" s="101"/>
      <c r="D664" s="101"/>
      <c r="G664" s="176"/>
      <c r="H664" s="101"/>
      <c r="J664" s="101"/>
      <c r="K664" s="101"/>
    </row>
    <row r="665" spans="1:19">
      <c r="A665" s="81" t="s">
        <v>86</v>
      </c>
      <c r="B665" s="81" t="s">
        <v>87</v>
      </c>
      <c r="C665" s="81" t="s">
        <v>88</v>
      </c>
      <c r="D665" s="81"/>
      <c r="E665" s="81" t="s">
        <v>104</v>
      </c>
      <c r="F665" s="146" t="s">
        <v>89</v>
      </c>
      <c r="G665" s="81" t="s">
        <v>90</v>
      </c>
      <c r="H665" s="177"/>
      <c r="I665" s="81" t="s">
        <v>91</v>
      </c>
      <c r="J665" s="81" t="s">
        <v>92</v>
      </c>
      <c r="K665" s="81" t="s">
        <v>93</v>
      </c>
    </row>
    <row r="666" spans="1:19">
      <c r="A666" s="86" t="s">
        <v>94</v>
      </c>
      <c r="B666" s="86" t="s">
        <v>95</v>
      </c>
      <c r="C666" s="86" t="s">
        <v>96</v>
      </c>
      <c r="D666" s="87"/>
      <c r="E666" s="87" t="s">
        <v>105</v>
      </c>
      <c r="F666" s="148" t="s">
        <v>98</v>
      </c>
      <c r="G666" s="86" t="s">
        <v>99</v>
      </c>
      <c r="H666" s="182" t="s">
        <v>100</v>
      </c>
      <c r="I666" s="86" t="s">
        <v>101</v>
      </c>
      <c r="J666" s="86" t="s">
        <v>93</v>
      </c>
      <c r="K666" s="86" t="s">
        <v>102</v>
      </c>
    </row>
    <row r="667" spans="1:19">
      <c r="A667" s="107"/>
      <c r="B667" s="108"/>
      <c r="C667" s="108"/>
      <c r="D667" s="108"/>
      <c r="E667" s="108"/>
      <c r="F667" s="159"/>
      <c r="G667" s="110"/>
      <c r="H667" s="180"/>
      <c r="I667" s="168"/>
      <c r="J667" s="82"/>
      <c r="K667" s="82"/>
      <c r="S667" s="101">
        <f t="shared" ref="S667:S668" si="52">IF(F667&lt;=$S$1,$U$5,$U$6)</f>
        <v>2014</v>
      </c>
    </row>
    <row r="668" spans="1:19">
      <c r="A668" s="107"/>
      <c r="B668" s="108"/>
      <c r="C668" s="108"/>
      <c r="D668" s="108"/>
      <c r="E668" s="108"/>
      <c r="F668" s="159"/>
      <c r="G668" s="110"/>
      <c r="H668" s="180"/>
      <c r="I668" s="168"/>
      <c r="J668" s="82"/>
      <c r="K668" s="82"/>
      <c r="S668" s="101">
        <f t="shared" si="52"/>
        <v>2014</v>
      </c>
    </row>
    <row r="669" spans="1:19">
      <c r="A669" s="101"/>
      <c r="B669" s="101"/>
      <c r="C669" s="101"/>
      <c r="D669" s="101"/>
      <c r="G669" s="101"/>
      <c r="H669" s="101"/>
      <c r="J669" s="101"/>
      <c r="K669" s="101"/>
    </row>
    <row r="670" spans="1:19" ht="13.5" thickBot="1">
      <c r="A670" s="69" t="s">
        <v>110</v>
      </c>
      <c r="B670" s="101"/>
      <c r="C670" s="101"/>
      <c r="D670" s="101"/>
      <c r="G670" s="120">
        <f>SUM(G667:G669)</f>
        <v>0</v>
      </c>
      <c r="H670" s="101"/>
      <c r="J670" s="120">
        <f>SUM(J667:J668)</f>
        <v>0</v>
      </c>
      <c r="K670" s="120">
        <f>SUM(K667:K668)</f>
        <v>0</v>
      </c>
    </row>
    <row r="671" spans="1:19" ht="13.5" thickTop="1">
      <c r="A671" s="101"/>
      <c r="B671" s="101"/>
      <c r="C671" s="101"/>
      <c r="D671" s="101"/>
      <c r="G671" s="101"/>
      <c r="H671" s="101"/>
      <c r="J671" s="101"/>
      <c r="K671" s="101"/>
    </row>
    <row r="672" spans="1:19" ht="13.5" thickBot="1">
      <c r="A672" s="95" t="s">
        <v>130</v>
      </c>
      <c r="G672" s="130">
        <f>+G661+G405+G670</f>
        <v>-4563158.3200000031</v>
      </c>
      <c r="J672" s="130">
        <f>+J661+J405+J670</f>
        <v>-74763.72</v>
      </c>
      <c r="K672" s="130">
        <f>+K661+K405+K670</f>
        <v>-178131.78000000003</v>
      </c>
    </row>
    <row r="673" spans="1:32" ht="13.5" thickTop="1">
      <c r="A673" s="95"/>
      <c r="G673" s="103"/>
      <c r="J673" s="103"/>
      <c r="K673" s="103"/>
    </row>
    <row r="674" spans="1:32">
      <c r="A674" s="95" t="s">
        <v>166</v>
      </c>
      <c r="G674" s="103"/>
      <c r="J674" s="103"/>
      <c r="K674" s="103"/>
    </row>
    <row r="675" spans="1:32">
      <c r="A675" s="95"/>
      <c r="G675" s="103"/>
      <c r="J675" s="103"/>
      <c r="K675" s="103"/>
    </row>
    <row r="676" spans="1:32">
      <c r="A676" s="88" t="s">
        <v>305</v>
      </c>
    </row>
    <row r="678" spans="1:32">
      <c r="A678" s="81" t="s">
        <v>86</v>
      </c>
      <c r="B678" s="81" t="s">
        <v>87</v>
      </c>
      <c r="C678" s="81" t="s">
        <v>88</v>
      </c>
      <c r="D678" s="81"/>
      <c r="E678" s="81"/>
      <c r="F678" s="146" t="s">
        <v>121</v>
      </c>
      <c r="G678" s="89" t="s">
        <v>121</v>
      </c>
      <c r="H678" s="177"/>
      <c r="I678" s="81" t="s">
        <v>91</v>
      </c>
      <c r="J678" s="90" t="s">
        <v>92</v>
      </c>
      <c r="K678" s="90" t="s">
        <v>106</v>
      </c>
    </row>
    <row r="679" spans="1:32">
      <c r="A679" s="86" t="s">
        <v>94</v>
      </c>
      <c r="B679" s="86" t="s">
        <v>95</v>
      </c>
      <c r="C679" s="86" t="s">
        <v>96</v>
      </c>
      <c r="D679" s="86"/>
      <c r="E679" s="86" t="s">
        <v>97</v>
      </c>
      <c r="F679" s="148" t="s">
        <v>98</v>
      </c>
      <c r="G679" s="92" t="s">
        <v>99</v>
      </c>
      <c r="H679" s="182" t="s">
        <v>100</v>
      </c>
      <c r="I679" s="86" t="s">
        <v>101</v>
      </c>
      <c r="J679" s="92" t="s">
        <v>93</v>
      </c>
      <c r="K679" s="92" t="s">
        <v>102</v>
      </c>
    </row>
    <row r="680" spans="1:32">
      <c r="A680" s="614" t="s">
        <v>423</v>
      </c>
      <c r="B680" s="651" t="s">
        <v>1252</v>
      </c>
      <c r="C680" s="651"/>
      <c r="D680" s="651"/>
      <c r="E680" s="650" t="s">
        <v>1253</v>
      </c>
      <c r="F680" s="651">
        <v>201510</v>
      </c>
      <c r="G680" s="652">
        <v>-16063.4</v>
      </c>
      <c r="H680" s="759">
        <f>VLOOKUP(F680,Additions!$N$5:$O$37,2,FALSE)</f>
        <v>13.5</v>
      </c>
      <c r="I680" s="595">
        <v>3.0917000000000002E-3</v>
      </c>
      <c r="J680" s="652">
        <f t="shared" ref="J680:J686" si="53">ROUND(G680*H680*I680,2)</f>
        <v>-670.45</v>
      </c>
      <c r="K680" s="652">
        <f t="shared" ref="K680:K686" si="54">ROUND(G680*I680*12,2)</f>
        <v>-595.96</v>
      </c>
      <c r="S680" s="101">
        <f t="shared" ref="S680:S715" si="55">IF(F680&lt;=$S$1,$U$5,$U$6)</f>
        <v>2015</v>
      </c>
    </row>
    <row r="681" spans="1:32">
      <c r="A681" s="614" t="s">
        <v>423</v>
      </c>
      <c r="B681" s="651" t="s">
        <v>1254</v>
      </c>
      <c r="C681" s="651"/>
      <c r="D681" s="651"/>
      <c r="E681" s="650" t="s">
        <v>1255</v>
      </c>
      <c r="F681" s="651">
        <v>201510</v>
      </c>
      <c r="G681" s="652">
        <v>-12036.07</v>
      </c>
      <c r="H681" s="759">
        <f>VLOOKUP(F681,Additions!$N$5:$O$37,2,FALSE)</f>
        <v>13.5</v>
      </c>
      <c r="I681" s="595">
        <v>3.0917000000000002E-3</v>
      </c>
      <c r="J681" s="652">
        <f t="shared" si="53"/>
        <v>-502.36</v>
      </c>
      <c r="K681" s="652">
        <f t="shared" si="54"/>
        <v>-446.54</v>
      </c>
    </row>
    <row r="682" spans="1:32">
      <c r="A682" s="614" t="s">
        <v>423</v>
      </c>
      <c r="B682" s="594" t="s">
        <v>1256</v>
      </c>
      <c r="C682" s="594"/>
      <c r="D682" s="594"/>
      <c r="E682" s="571" t="s">
        <v>1257</v>
      </c>
      <c r="F682" s="651">
        <v>201510</v>
      </c>
      <c r="G682" s="572">
        <v>-5129.91</v>
      </c>
      <c r="H682" s="759">
        <f>VLOOKUP(F682,Additions!$N$5:$O$37,2,FALSE)</f>
        <v>13.5</v>
      </c>
      <c r="I682" s="595">
        <v>3.0917000000000002E-3</v>
      </c>
      <c r="J682" s="652">
        <f t="shared" si="53"/>
        <v>-214.11</v>
      </c>
      <c r="K682" s="652">
        <f t="shared" si="54"/>
        <v>-190.32</v>
      </c>
      <c r="S682" s="101">
        <f t="shared" si="55"/>
        <v>2015</v>
      </c>
    </row>
    <row r="683" spans="1:32">
      <c r="A683" s="614" t="s">
        <v>423</v>
      </c>
      <c r="B683" s="651" t="s">
        <v>1258</v>
      </c>
      <c r="C683" s="651"/>
      <c r="D683" s="651"/>
      <c r="E683" s="650" t="s">
        <v>1259</v>
      </c>
      <c r="F683" s="651">
        <v>201512</v>
      </c>
      <c r="G683" s="652">
        <v>-40442.519999999997</v>
      </c>
      <c r="H683" s="759">
        <f>VLOOKUP(F683,Additions!$N$5:$O$37,2,FALSE)</f>
        <v>11.5</v>
      </c>
      <c r="I683" s="595">
        <v>3.0917000000000002E-3</v>
      </c>
      <c r="J683" s="652">
        <f t="shared" si="53"/>
        <v>-1437.92</v>
      </c>
      <c r="K683" s="652">
        <f t="shared" si="54"/>
        <v>-1500.43</v>
      </c>
      <c r="S683" s="101">
        <f t="shared" si="55"/>
        <v>2015</v>
      </c>
    </row>
    <row r="684" spans="1:32">
      <c r="A684" s="614" t="s">
        <v>423</v>
      </c>
      <c r="B684" s="651" t="s">
        <v>1260</v>
      </c>
      <c r="C684" s="651"/>
      <c r="D684" s="651"/>
      <c r="E684" s="650" t="s">
        <v>1261</v>
      </c>
      <c r="F684" s="651">
        <v>201512</v>
      </c>
      <c r="G684" s="652">
        <v>-14293.3</v>
      </c>
      <c r="H684" s="759">
        <f>VLOOKUP(F684,Additions!$N$5:$O$37,2,FALSE)</f>
        <v>11.5</v>
      </c>
      <c r="I684" s="595">
        <v>3.0917000000000002E-3</v>
      </c>
      <c r="J684" s="652">
        <f t="shared" si="53"/>
        <v>-508.19</v>
      </c>
      <c r="K684" s="652">
        <f t="shared" si="54"/>
        <v>-530.29</v>
      </c>
      <c r="S684" s="101">
        <f t="shared" si="55"/>
        <v>2015</v>
      </c>
    </row>
    <row r="685" spans="1:32" s="717" customFormat="1">
      <c r="A685" s="614" t="s">
        <v>423</v>
      </c>
      <c r="B685" s="651" t="s">
        <v>1262</v>
      </c>
      <c r="C685" s="651"/>
      <c r="D685" s="651"/>
      <c r="E685" s="650" t="s">
        <v>1263</v>
      </c>
      <c r="F685" s="651">
        <v>201512</v>
      </c>
      <c r="G685" s="652">
        <v>-10861.24</v>
      </c>
      <c r="H685" s="759">
        <f>VLOOKUP(F685,Additions!$N$5:$O$37,2,FALSE)</f>
        <v>11.5</v>
      </c>
      <c r="I685" s="595">
        <v>3.0917000000000002E-3</v>
      </c>
      <c r="J685" s="652">
        <f t="shared" si="53"/>
        <v>-386.17</v>
      </c>
      <c r="K685" s="652">
        <f t="shared" si="54"/>
        <v>-402.96</v>
      </c>
    </row>
    <row r="686" spans="1:32" s="717" customFormat="1">
      <c r="A686" s="614" t="s">
        <v>423</v>
      </c>
      <c r="B686" s="594" t="s">
        <v>1264</v>
      </c>
      <c r="C686" s="594"/>
      <c r="D686" s="594"/>
      <c r="E686" s="571" t="s">
        <v>1265</v>
      </c>
      <c r="F686" s="651">
        <v>201512</v>
      </c>
      <c r="G686" s="572">
        <v>-5008.71</v>
      </c>
      <c r="H686" s="759">
        <f>VLOOKUP(F686,Additions!$N$5:$O$37,2,FALSE)</f>
        <v>11.5</v>
      </c>
      <c r="I686" s="595">
        <v>3.0917000000000002E-3</v>
      </c>
      <c r="J686" s="652">
        <f t="shared" si="53"/>
        <v>-178.08</v>
      </c>
      <c r="K686" s="652">
        <f t="shared" si="54"/>
        <v>-185.83</v>
      </c>
    </row>
    <row r="687" spans="1:32" s="717" customFormat="1">
      <c r="A687" s="777"/>
      <c r="B687" s="608"/>
      <c r="C687" s="499"/>
      <c r="D687" s="608"/>
      <c r="E687" s="541"/>
      <c r="F687" s="608"/>
      <c r="G687" s="543"/>
      <c r="H687" s="541"/>
      <c r="I687" s="605"/>
      <c r="J687" s="429"/>
      <c r="K687" s="606"/>
      <c r="V687" s="462"/>
      <c r="W687" s="462"/>
      <c r="X687" s="462"/>
      <c r="Y687" s="462"/>
      <c r="Z687" s="462"/>
      <c r="AA687" s="462"/>
      <c r="AB687" s="462"/>
      <c r="AC687" s="462"/>
      <c r="AD687" s="462"/>
      <c r="AE687" s="462"/>
      <c r="AF687" s="462"/>
    </row>
    <row r="688" spans="1:32" s="717" customFormat="1">
      <c r="A688" s="5" t="s">
        <v>423</v>
      </c>
      <c r="B688" s="594" t="s">
        <v>1306</v>
      </c>
      <c r="C688" s="594"/>
      <c r="D688" s="594"/>
      <c r="E688" s="650" t="s">
        <v>1307</v>
      </c>
      <c r="F688" s="651">
        <v>201402</v>
      </c>
      <c r="G688" s="652">
        <v>-1406.76</v>
      </c>
      <c r="H688" s="759">
        <f>VLOOKUP(F688,[1]Additions!$N$5:$O$37,2,FALSE)</f>
        <v>20</v>
      </c>
      <c r="I688" s="595">
        <v>3.0917000000000002E-3</v>
      </c>
      <c r="J688" s="652">
        <f t="shared" ref="J688:J700" si="56">ROUND(G688*H688*I688,2)</f>
        <v>-86.99</v>
      </c>
      <c r="K688" s="652">
        <f t="shared" ref="K688:K700" si="57">ROUND(G688*I688*12,2)</f>
        <v>-52.19</v>
      </c>
      <c r="V688" s="5"/>
      <c r="W688" s="887"/>
      <c r="X688" s="887"/>
      <c r="Y688" s="887"/>
      <c r="Z688" s="5"/>
      <c r="AA688" s="406"/>
      <c r="AB688" s="23"/>
      <c r="AC688" s="462"/>
      <c r="AD688" s="425"/>
      <c r="AE688" s="23"/>
      <c r="AF688" s="23"/>
    </row>
    <row r="689" spans="1:32" s="717" customFormat="1">
      <c r="A689" s="5" t="s">
        <v>423</v>
      </c>
      <c r="B689" s="594" t="s">
        <v>1308</v>
      </c>
      <c r="C689" s="594"/>
      <c r="D689" s="594"/>
      <c r="E689" s="650" t="s">
        <v>1309</v>
      </c>
      <c r="F689" s="651">
        <v>201402</v>
      </c>
      <c r="G689" s="652">
        <v>-10579.44</v>
      </c>
      <c r="H689" s="759">
        <f>VLOOKUP(F689,[1]Additions!$N$5:$O$37,2,FALSE)</f>
        <v>20</v>
      </c>
      <c r="I689" s="595">
        <v>3.0917000000000002E-3</v>
      </c>
      <c r="J689" s="652">
        <f t="shared" si="56"/>
        <v>-654.16999999999996</v>
      </c>
      <c r="K689" s="652">
        <f t="shared" si="57"/>
        <v>-392.5</v>
      </c>
      <c r="V689" s="5"/>
      <c r="W689" s="887"/>
      <c r="X689" s="887"/>
      <c r="Y689" s="887"/>
      <c r="Z689" s="5"/>
      <c r="AA689" s="406"/>
      <c r="AB689" s="23"/>
      <c r="AC689" s="462"/>
      <c r="AD689" s="425"/>
      <c r="AE689" s="23"/>
      <c r="AF689" s="23"/>
    </row>
    <row r="690" spans="1:32" s="717" customFormat="1">
      <c r="A690" s="5" t="s">
        <v>423</v>
      </c>
      <c r="B690" s="594" t="s">
        <v>1310</v>
      </c>
      <c r="C690" s="594"/>
      <c r="D690" s="594"/>
      <c r="E690" s="650" t="s">
        <v>1311</v>
      </c>
      <c r="F690" s="651">
        <v>201402</v>
      </c>
      <c r="G690" s="652">
        <v>-15090.2</v>
      </c>
      <c r="H690" s="759">
        <f>VLOOKUP(F690,[1]Additions!$N$5:$O$37,2,FALSE)</f>
        <v>20</v>
      </c>
      <c r="I690" s="595">
        <v>3.0917000000000002E-3</v>
      </c>
      <c r="J690" s="652">
        <f t="shared" si="56"/>
        <v>-933.09</v>
      </c>
      <c r="K690" s="652">
        <f t="shared" si="57"/>
        <v>-559.85</v>
      </c>
      <c r="V690" s="5"/>
      <c r="W690" s="887"/>
      <c r="X690" s="887"/>
      <c r="Y690" s="887"/>
      <c r="Z690" s="5"/>
      <c r="AA690" s="406"/>
      <c r="AB690" s="23"/>
      <c r="AC690" s="462"/>
      <c r="AD690" s="425"/>
      <c r="AE690" s="23"/>
      <c r="AF690" s="23"/>
    </row>
    <row r="691" spans="1:32" s="717" customFormat="1">
      <c r="A691" s="5" t="s">
        <v>423</v>
      </c>
      <c r="B691" s="594" t="s">
        <v>1312</v>
      </c>
      <c r="C691" s="594"/>
      <c r="D691" s="594"/>
      <c r="E691" s="650" t="s">
        <v>1313</v>
      </c>
      <c r="F691" s="651">
        <v>201402</v>
      </c>
      <c r="G691" s="652">
        <v>-9937.08</v>
      </c>
      <c r="H691" s="759">
        <f>VLOOKUP(F691,[1]Additions!$N$5:$O$37,2,FALSE)</f>
        <v>20</v>
      </c>
      <c r="I691" s="595">
        <v>3.0917000000000002E-3</v>
      </c>
      <c r="J691" s="652">
        <f t="shared" si="56"/>
        <v>-614.45000000000005</v>
      </c>
      <c r="K691" s="652">
        <f t="shared" si="57"/>
        <v>-368.67</v>
      </c>
      <c r="V691" s="5"/>
      <c r="W691" s="887"/>
      <c r="X691" s="887"/>
      <c r="Y691" s="887"/>
      <c r="Z691" s="5"/>
      <c r="AA691" s="406"/>
      <c r="AB691" s="23"/>
      <c r="AC691" s="462"/>
      <c r="AD691" s="425"/>
      <c r="AE691" s="23"/>
      <c r="AF691" s="23"/>
    </row>
    <row r="692" spans="1:32" s="717" customFormat="1">
      <c r="A692" s="5" t="s">
        <v>423</v>
      </c>
      <c r="B692" s="594" t="s">
        <v>1314</v>
      </c>
      <c r="C692" s="594"/>
      <c r="D692" s="594"/>
      <c r="E692" s="650" t="s">
        <v>1315</v>
      </c>
      <c r="F692" s="651">
        <v>201402</v>
      </c>
      <c r="G692" s="652">
        <v>-9987.5400000000009</v>
      </c>
      <c r="H692" s="759">
        <f>VLOOKUP(F692,[1]Additions!$N$5:$O$37,2,FALSE)</f>
        <v>20</v>
      </c>
      <c r="I692" s="595">
        <v>3.0917000000000002E-3</v>
      </c>
      <c r="J692" s="652">
        <f t="shared" si="56"/>
        <v>-617.57000000000005</v>
      </c>
      <c r="K692" s="652">
        <f t="shared" si="57"/>
        <v>-370.54</v>
      </c>
      <c r="V692" s="5"/>
      <c r="W692" s="887"/>
      <c r="X692" s="887"/>
      <c r="Y692" s="887"/>
      <c r="Z692" s="5"/>
      <c r="AA692" s="406"/>
      <c r="AB692" s="23"/>
      <c r="AC692" s="462"/>
      <c r="AD692" s="425"/>
      <c r="AE692" s="23"/>
      <c r="AF692" s="23"/>
    </row>
    <row r="693" spans="1:32" s="717" customFormat="1">
      <c r="A693" s="5" t="s">
        <v>423</v>
      </c>
      <c r="B693" s="594" t="s">
        <v>1316</v>
      </c>
      <c r="C693" s="594"/>
      <c r="D693" s="594"/>
      <c r="E693" s="650" t="s">
        <v>1317</v>
      </c>
      <c r="F693" s="651">
        <v>201402</v>
      </c>
      <c r="G693" s="652">
        <v>-37770.68</v>
      </c>
      <c r="H693" s="759">
        <f>VLOOKUP(F693,[1]Additions!$N$5:$O$37,2,FALSE)</f>
        <v>20</v>
      </c>
      <c r="I693" s="595">
        <v>3.0917000000000002E-3</v>
      </c>
      <c r="J693" s="652">
        <f t="shared" si="56"/>
        <v>-2335.5100000000002</v>
      </c>
      <c r="K693" s="652">
        <f t="shared" si="57"/>
        <v>-1401.31</v>
      </c>
      <c r="V693" s="5"/>
      <c r="W693" s="887"/>
      <c r="X693" s="887"/>
      <c r="Y693" s="887"/>
      <c r="Z693" s="5"/>
      <c r="AA693" s="406"/>
      <c r="AB693" s="23"/>
      <c r="AC693" s="462"/>
      <c r="AD693" s="425"/>
      <c r="AE693" s="23"/>
      <c r="AF693" s="23"/>
    </row>
    <row r="694" spans="1:32" s="717" customFormat="1">
      <c r="A694" s="650" t="s">
        <v>423</v>
      </c>
      <c r="B694" s="594" t="s">
        <v>1318</v>
      </c>
      <c r="C694" s="594"/>
      <c r="D694" s="594"/>
      <c r="E694" s="650" t="s">
        <v>1319</v>
      </c>
      <c r="F694" s="406">
        <v>201402</v>
      </c>
      <c r="G694" s="652">
        <v>-12211.25</v>
      </c>
      <c r="H694" s="759">
        <f>VLOOKUP(F694,[1]Additions!$N$5:$O$37,2,FALSE)</f>
        <v>20</v>
      </c>
      <c r="I694" s="595">
        <v>3.0917000000000002E-3</v>
      </c>
      <c r="J694" s="652">
        <f t="shared" si="56"/>
        <v>-755.07</v>
      </c>
      <c r="K694" s="652">
        <f t="shared" si="57"/>
        <v>-453.04</v>
      </c>
      <c r="V694" s="5"/>
      <c r="W694" s="887"/>
      <c r="X694" s="887"/>
      <c r="Y694" s="887"/>
      <c r="Z694" s="5"/>
      <c r="AA694" s="406"/>
      <c r="AB694" s="23"/>
      <c r="AC694" s="462"/>
      <c r="AD694" s="425"/>
      <c r="AE694" s="23"/>
      <c r="AF694" s="23"/>
    </row>
    <row r="695" spans="1:32" s="717" customFormat="1">
      <c r="A695" s="650" t="s">
        <v>423</v>
      </c>
      <c r="B695" s="594" t="s">
        <v>1320</v>
      </c>
      <c r="C695" s="594"/>
      <c r="D695" s="594"/>
      <c r="E695" s="650" t="s">
        <v>1321</v>
      </c>
      <c r="F695" s="651">
        <v>201402</v>
      </c>
      <c r="G695" s="652">
        <v>-31200.26</v>
      </c>
      <c r="H695" s="759">
        <f>VLOOKUP(F695,[1]Additions!$N$5:$O$37,2,FALSE)</f>
        <v>20</v>
      </c>
      <c r="I695" s="595">
        <v>3.0917000000000002E-3</v>
      </c>
      <c r="J695" s="652">
        <f t="shared" si="56"/>
        <v>-1929.24</v>
      </c>
      <c r="K695" s="652">
        <f t="shared" si="57"/>
        <v>-1157.54</v>
      </c>
      <c r="V695" s="5"/>
      <c r="W695" s="887"/>
      <c r="X695" s="887"/>
      <c r="Y695" s="887"/>
      <c r="Z695" s="5"/>
      <c r="AA695" s="406"/>
      <c r="AB695" s="23"/>
      <c r="AC695" s="462"/>
      <c r="AD695" s="425"/>
      <c r="AE695" s="23"/>
      <c r="AF695" s="23"/>
    </row>
    <row r="696" spans="1:32" s="717" customFormat="1">
      <c r="A696" s="650" t="s">
        <v>423</v>
      </c>
      <c r="B696" s="594" t="s">
        <v>1322</v>
      </c>
      <c r="C696" s="594"/>
      <c r="D696" s="594"/>
      <c r="E696" s="650" t="s">
        <v>1323</v>
      </c>
      <c r="F696" s="651">
        <v>201402</v>
      </c>
      <c r="G696" s="652">
        <v>-11950.24</v>
      </c>
      <c r="H696" s="759">
        <f>VLOOKUP(F696,[1]Additions!$N$5:$O$37,2,FALSE)</f>
        <v>20</v>
      </c>
      <c r="I696" s="595">
        <v>3.0917000000000002E-3</v>
      </c>
      <c r="J696" s="652">
        <f t="shared" si="56"/>
        <v>-738.93</v>
      </c>
      <c r="K696" s="652">
        <f t="shared" si="57"/>
        <v>-443.36</v>
      </c>
      <c r="V696" s="5"/>
      <c r="W696" s="887"/>
      <c r="X696" s="887"/>
      <c r="Y696" s="887"/>
      <c r="Z696" s="5"/>
      <c r="AA696" s="406"/>
      <c r="AB696" s="23"/>
      <c r="AC696" s="462"/>
      <c r="AD696" s="425"/>
      <c r="AE696" s="23"/>
      <c r="AF696" s="23"/>
    </row>
    <row r="697" spans="1:32" s="717" customFormat="1">
      <c r="A697" s="650" t="s">
        <v>423</v>
      </c>
      <c r="B697" s="594" t="s">
        <v>1324</v>
      </c>
      <c r="C697" s="594"/>
      <c r="D697" s="594"/>
      <c r="E697" s="650" t="s">
        <v>1325</v>
      </c>
      <c r="F697" s="651">
        <v>201406</v>
      </c>
      <c r="G697" s="652">
        <v>-105300.48</v>
      </c>
      <c r="H697" s="759">
        <f>VLOOKUP(F697,[1]Additions!$N$5:$O$37,2,FALSE)</f>
        <v>16</v>
      </c>
      <c r="I697" s="595">
        <v>3.0917000000000002E-3</v>
      </c>
      <c r="J697" s="652">
        <f t="shared" si="56"/>
        <v>-5208.92</v>
      </c>
      <c r="K697" s="652">
        <f t="shared" si="57"/>
        <v>-3906.69</v>
      </c>
      <c r="V697" s="5"/>
      <c r="W697" s="887"/>
      <c r="X697" s="887"/>
      <c r="Y697" s="887"/>
      <c r="Z697" s="5"/>
      <c r="AA697" s="406"/>
      <c r="AB697" s="23"/>
      <c r="AC697" s="462"/>
      <c r="AD697" s="425"/>
      <c r="AE697" s="23"/>
      <c r="AF697" s="23"/>
    </row>
    <row r="698" spans="1:32" s="717" customFormat="1">
      <c r="A698" s="650" t="s">
        <v>423</v>
      </c>
      <c r="B698" s="651" t="s">
        <v>1326</v>
      </c>
      <c r="C698" s="651"/>
      <c r="D698" s="651"/>
      <c r="E698" s="650" t="s">
        <v>1327</v>
      </c>
      <c r="F698" s="651">
        <v>201409</v>
      </c>
      <c r="G698" s="652">
        <v>-3536.78</v>
      </c>
      <c r="H698" s="759">
        <f>VLOOKUP(F698,[1]Additions!$N$5:$O$37,2,FALSE)</f>
        <v>13</v>
      </c>
      <c r="I698" s="595">
        <v>3.0917000000000002E-3</v>
      </c>
      <c r="J698" s="652">
        <f t="shared" si="56"/>
        <v>-142.15</v>
      </c>
      <c r="K698" s="652">
        <f t="shared" si="57"/>
        <v>-131.22</v>
      </c>
      <c r="V698" s="5"/>
      <c r="W698" s="406"/>
      <c r="X698" s="406"/>
      <c r="Y698" s="406"/>
      <c r="Z698" s="5"/>
      <c r="AA698" s="406"/>
      <c r="AB698" s="23"/>
      <c r="AC698" s="462"/>
      <c r="AD698" s="425"/>
      <c r="AE698" s="23"/>
      <c r="AF698" s="23"/>
    </row>
    <row r="699" spans="1:32" s="717" customFormat="1">
      <c r="A699" s="650" t="s">
        <v>423</v>
      </c>
      <c r="B699" s="594" t="s">
        <v>1328</v>
      </c>
      <c r="C699" s="594"/>
      <c r="D699" s="594"/>
      <c r="E699" s="650" t="s">
        <v>1329</v>
      </c>
      <c r="F699" s="651">
        <v>201409</v>
      </c>
      <c r="G699" s="652">
        <v>-13381.55</v>
      </c>
      <c r="H699" s="759">
        <f>VLOOKUP(F699,[1]Additions!$N$5:$O$37,2,FALSE)</f>
        <v>13</v>
      </c>
      <c r="I699" s="595">
        <v>3.0917000000000002E-3</v>
      </c>
      <c r="J699" s="652">
        <f t="shared" si="56"/>
        <v>-537.83000000000004</v>
      </c>
      <c r="K699" s="652">
        <f t="shared" si="57"/>
        <v>-496.46</v>
      </c>
      <c r="V699" s="5"/>
      <c r="W699" s="887"/>
      <c r="X699" s="887"/>
      <c r="Y699" s="887"/>
      <c r="Z699" s="5"/>
      <c r="AA699" s="406"/>
      <c r="AB699" s="23"/>
      <c r="AC699" s="462"/>
      <c r="AD699" s="425"/>
      <c r="AE699" s="23"/>
      <c r="AF699" s="23"/>
    </row>
    <row r="700" spans="1:32" s="717" customFormat="1">
      <c r="A700" s="650" t="s">
        <v>423</v>
      </c>
      <c r="B700" s="594" t="s">
        <v>1330</v>
      </c>
      <c r="C700" s="594"/>
      <c r="D700" s="594"/>
      <c r="E700" s="650" t="s">
        <v>1331</v>
      </c>
      <c r="F700" s="651">
        <v>201409</v>
      </c>
      <c r="G700" s="652">
        <v>-21093.42</v>
      </c>
      <c r="H700" s="759">
        <f>VLOOKUP(F700,[1]Additions!$N$5:$O$37,2,FALSE)</f>
        <v>13</v>
      </c>
      <c r="I700" s="595">
        <v>3.0917000000000002E-3</v>
      </c>
      <c r="J700" s="652">
        <f t="shared" si="56"/>
        <v>-847.79</v>
      </c>
      <c r="K700" s="652">
        <f t="shared" si="57"/>
        <v>-782.57</v>
      </c>
      <c r="V700" s="5"/>
      <c r="W700" s="887"/>
      <c r="X700" s="887"/>
      <c r="Y700" s="887"/>
      <c r="Z700" s="5"/>
      <c r="AA700" s="406"/>
      <c r="AB700" s="23"/>
      <c r="AC700" s="462"/>
      <c r="AD700" s="425"/>
      <c r="AE700" s="23"/>
      <c r="AF700" s="23"/>
    </row>
    <row r="701" spans="1:32" s="717" customFormat="1">
      <c r="A701" s="650" t="s">
        <v>423</v>
      </c>
      <c r="B701" s="651" t="s">
        <v>1332</v>
      </c>
      <c r="C701" s="651"/>
      <c r="D701" s="651"/>
      <c r="E701" s="650" t="s">
        <v>1333</v>
      </c>
      <c r="F701" s="651">
        <v>201503</v>
      </c>
      <c r="G701" s="652">
        <v>-180536.95</v>
      </c>
      <c r="H701" s="759">
        <f>VLOOKUP(F701,[1]Additions!$N$5:$O$37,2,FALSE)</f>
        <v>7</v>
      </c>
      <c r="I701" s="595">
        <v>3.0917000000000002E-3</v>
      </c>
      <c r="J701" s="652">
        <f t="shared" ref="J701:J708" si="58">ROUND(G701*H701*I701,2)</f>
        <v>-3907.16</v>
      </c>
      <c r="K701" s="652">
        <f t="shared" ref="K701:K706" si="59">ROUND(G701*I701*12,2)</f>
        <v>-6697.99</v>
      </c>
      <c r="V701" s="462"/>
      <c r="W701" s="462"/>
      <c r="X701" s="462"/>
      <c r="Y701" s="462"/>
      <c r="Z701" s="462"/>
      <c r="AA701" s="462"/>
      <c r="AB701" s="462"/>
      <c r="AC701" s="462"/>
      <c r="AD701" s="462"/>
      <c r="AE701" s="462"/>
      <c r="AF701" s="462"/>
    </row>
    <row r="702" spans="1:32" s="717" customFormat="1">
      <c r="A702" s="650" t="s">
        <v>423</v>
      </c>
      <c r="B702" s="651" t="s">
        <v>1334</v>
      </c>
      <c r="C702" s="651"/>
      <c r="D702" s="651"/>
      <c r="E702" s="650" t="s">
        <v>1335</v>
      </c>
      <c r="F702" s="651">
        <v>201503</v>
      </c>
      <c r="G702" s="652">
        <v>-11729.92</v>
      </c>
      <c r="H702" s="759">
        <f>VLOOKUP(F702,[1]Additions!$N$5:$O$37,2,FALSE)</f>
        <v>7</v>
      </c>
      <c r="I702" s="595">
        <v>3.0917000000000002E-3</v>
      </c>
      <c r="J702" s="652">
        <f t="shared" si="58"/>
        <v>-253.86</v>
      </c>
      <c r="K702" s="652">
        <f t="shared" si="59"/>
        <v>-435.18</v>
      </c>
      <c r="V702" s="462"/>
      <c r="W702" s="462"/>
      <c r="X702" s="462"/>
      <c r="Y702" s="462"/>
      <c r="Z702" s="462"/>
      <c r="AA702" s="462"/>
      <c r="AB702" s="462"/>
      <c r="AC702" s="462"/>
      <c r="AD702" s="462"/>
      <c r="AE702" s="462"/>
      <c r="AF702" s="462"/>
    </row>
    <row r="703" spans="1:32" s="717" customFormat="1">
      <c r="A703" s="650" t="s">
        <v>423</v>
      </c>
      <c r="B703" s="651" t="s">
        <v>1336</v>
      </c>
      <c r="C703" s="651"/>
      <c r="D703" s="651"/>
      <c r="E703" s="650" t="s">
        <v>1337</v>
      </c>
      <c r="F703" s="651">
        <v>201503</v>
      </c>
      <c r="G703" s="652">
        <v>-11221.46</v>
      </c>
      <c r="H703" s="759">
        <f>VLOOKUP(F703,[1]Additions!$N$5:$O$37,2,FALSE)</f>
        <v>7</v>
      </c>
      <c r="I703" s="595">
        <v>3.0917000000000002E-3</v>
      </c>
      <c r="J703" s="652">
        <f t="shared" si="58"/>
        <v>-242.85</v>
      </c>
      <c r="K703" s="652">
        <f t="shared" si="59"/>
        <v>-416.32</v>
      </c>
      <c r="V703" s="462"/>
      <c r="W703" s="462"/>
      <c r="X703" s="462"/>
      <c r="Y703" s="462"/>
      <c r="Z703" s="462"/>
      <c r="AA703" s="462"/>
      <c r="AB703" s="462"/>
      <c r="AC703" s="462"/>
      <c r="AD703" s="462"/>
      <c r="AE703" s="462"/>
      <c r="AF703" s="462"/>
    </row>
    <row r="704" spans="1:32" s="717" customFormat="1">
      <c r="A704" s="650" t="s">
        <v>423</v>
      </c>
      <c r="B704" s="651" t="s">
        <v>448</v>
      </c>
      <c r="C704" s="651"/>
      <c r="D704" s="651"/>
      <c r="E704" s="650" t="s">
        <v>449</v>
      </c>
      <c r="F704" s="651">
        <v>201503</v>
      </c>
      <c r="G704" s="574"/>
      <c r="H704" s="759">
        <f>VLOOKUP(F704,[1]Additions!$N$5:$O$37,2,FALSE)</f>
        <v>7</v>
      </c>
      <c r="I704" s="595">
        <v>3.0917000000000002E-3</v>
      </c>
      <c r="J704" s="652">
        <f t="shared" si="58"/>
        <v>0</v>
      </c>
      <c r="K704" s="652">
        <f t="shared" si="59"/>
        <v>0</v>
      </c>
      <c r="V704" s="462"/>
      <c r="W704" s="462"/>
      <c r="X704" s="462"/>
      <c r="Y704" s="462"/>
      <c r="Z704" s="462"/>
      <c r="AA704" s="462"/>
      <c r="AB704" s="462"/>
      <c r="AC704" s="462"/>
      <c r="AD704" s="462"/>
      <c r="AE704" s="462"/>
      <c r="AF704" s="462"/>
    </row>
    <row r="705" spans="1:32" s="717" customFormat="1">
      <c r="A705" s="650" t="s">
        <v>423</v>
      </c>
      <c r="B705" s="594" t="s">
        <v>909</v>
      </c>
      <c r="C705" s="594"/>
      <c r="D705" s="594"/>
      <c r="E705" s="571" t="s">
        <v>450</v>
      </c>
      <c r="F705" s="651">
        <v>201504</v>
      </c>
      <c r="G705" s="574"/>
      <c r="H705" s="759">
        <f>VLOOKUP(F705,[1]Additions!$N$5:$O$37,2,FALSE)</f>
        <v>6</v>
      </c>
      <c r="I705" s="595">
        <v>3.0917000000000002E-3</v>
      </c>
      <c r="J705" s="652">
        <f t="shared" si="58"/>
        <v>0</v>
      </c>
      <c r="K705" s="652">
        <f t="shared" si="59"/>
        <v>0</v>
      </c>
      <c r="V705" s="462"/>
      <c r="W705" s="462"/>
      <c r="X705" s="462"/>
      <c r="Y705" s="462"/>
      <c r="Z705" s="462"/>
      <c r="AA705" s="462"/>
      <c r="AB705" s="462"/>
      <c r="AC705" s="462"/>
      <c r="AD705" s="462"/>
      <c r="AE705" s="462"/>
      <c r="AF705" s="462"/>
    </row>
    <row r="706" spans="1:32" s="717" customFormat="1">
      <c r="A706" s="650" t="s">
        <v>423</v>
      </c>
      <c r="B706" s="651" t="s">
        <v>1290</v>
      </c>
      <c r="C706" s="651"/>
      <c r="D706" s="651"/>
      <c r="E706" s="650" t="s">
        <v>1291</v>
      </c>
      <c r="F706" s="651">
        <v>201506</v>
      </c>
      <c r="G706" s="572">
        <v>-4727.3100000000004</v>
      </c>
      <c r="H706" s="759">
        <f>VLOOKUP(F706,[1]Additions!$N$5:$O$37,2,FALSE)</f>
        <v>4</v>
      </c>
      <c r="I706" s="595">
        <v>3.0917000000000002E-3</v>
      </c>
      <c r="J706" s="652">
        <f t="shared" si="58"/>
        <v>-58.46</v>
      </c>
      <c r="K706" s="652">
        <f t="shared" si="59"/>
        <v>-175.39</v>
      </c>
      <c r="V706" s="462"/>
      <c r="W706" s="462"/>
      <c r="X706" s="462"/>
      <c r="Y706" s="462"/>
      <c r="Z706" s="462"/>
      <c r="AA706" s="462"/>
      <c r="AB706" s="462"/>
      <c r="AC706" s="462"/>
      <c r="AD706" s="462"/>
      <c r="AE706" s="462"/>
      <c r="AF706" s="462"/>
    </row>
    <row r="707" spans="1:32" s="717" customFormat="1">
      <c r="A707" t="s">
        <v>423</v>
      </c>
      <c r="B707" s="594" t="s">
        <v>1338</v>
      </c>
      <c r="C707" s="594"/>
      <c r="D707" s="594"/>
      <c r="E707" s="571" t="s">
        <v>1339</v>
      </c>
      <c r="F707" s="651">
        <v>201311</v>
      </c>
      <c r="G707" s="574"/>
      <c r="H707" s="759">
        <f>VLOOKUP(F707,[1]Additions!$N$5:$O$37,2,FALSE)</f>
        <v>23</v>
      </c>
      <c r="I707" s="595">
        <v>3.0917000000000002E-3</v>
      </c>
      <c r="J707" s="652">
        <f>ROUND(G707*H707*I707,2)</f>
        <v>0</v>
      </c>
      <c r="K707" s="652">
        <v>-153.72999999999999</v>
      </c>
      <c r="V707" s="5"/>
      <c r="W707" s="887"/>
      <c r="X707" s="887"/>
      <c r="Y707" s="887"/>
      <c r="Z707" s="888"/>
      <c r="AA707" s="406"/>
      <c r="AB707" s="889"/>
      <c r="AC707" s="462"/>
      <c r="AD707" s="425"/>
      <c r="AE707" s="23"/>
      <c r="AF707" s="23"/>
    </row>
    <row r="708" spans="1:32" s="717" customFormat="1">
      <c r="A708" s="650" t="s">
        <v>423</v>
      </c>
      <c r="B708" s="651" t="s">
        <v>772</v>
      </c>
      <c r="C708" s="651"/>
      <c r="D708" s="651"/>
      <c r="E708" s="650" t="s">
        <v>773</v>
      </c>
      <c r="F708" s="651">
        <v>201502</v>
      </c>
      <c r="G708" s="779">
        <v>-12714.71</v>
      </c>
      <c r="H708" s="759">
        <f>VLOOKUP(F708,[1]Additions!$N$5:$O$37,2,FALSE)</f>
        <v>8</v>
      </c>
      <c r="I708" s="595">
        <v>3.0917000000000002E-3</v>
      </c>
      <c r="J708" s="652">
        <f t="shared" si="58"/>
        <v>-314.48</v>
      </c>
      <c r="K708" s="652">
        <f t="shared" ref="K708" si="60">ROUND(G708*I708*12,2)</f>
        <v>-471.72</v>
      </c>
      <c r="V708" s="462"/>
      <c r="W708" s="462"/>
      <c r="X708" s="462"/>
      <c r="Y708" s="462"/>
      <c r="Z708" s="462"/>
      <c r="AA708" s="462"/>
      <c r="AB708" s="462"/>
      <c r="AC708" s="462"/>
      <c r="AD708" s="462"/>
      <c r="AE708" s="462"/>
      <c r="AF708" s="462"/>
    </row>
    <row r="709" spans="1:32" s="717" customFormat="1">
      <c r="A709" s="777"/>
      <c r="B709" s="608"/>
      <c r="C709" s="499"/>
      <c r="D709" s="608"/>
      <c r="E709" s="541"/>
      <c r="F709" s="608"/>
      <c r="G709" s="543"/>
      <c r="H709" s="541"/>
      <c r="I709" s="605"/>
      <c r="J709" s="429"/>
      <c r="K709" s="606"/>
      <c r="V709" s="462"/>
      <c r="W709" s="462"/>
      <c r="X709" s="462"/>
      <c r="Y709" s="462"/>
      <c r="Z709" s="462"/>
      <c r="AA709" s="462"/>
      <c r="AB709" s="462"/>
      <c r="AC709" s="462"/>
      <c r="AD709" s="462"/>
      <c r="AE709" s="462"/>
      <c r="AF709" s="462"/>
    </row>
    <row r="710" spans="1:32" s="717" customFormat="1">
      <c r="A710" s="718" t="s">
        <v>423</v>
      </c>
      <c r="B710" s="718" t="s">
        <v>1338</v>
      </c>
      <c r="C710" s="718"/>
      <c r="D710" s="718"/>
      <c r="E710" s="759" t="s">
        <v>1339</v>
      </c>
      <c r="F710" s="707">
        <v>201311</v>
      </c>
      <c r="G710" s="758"/>
      <c r="H710" s="180">
        <f>VLOOKUP(F710,[2]Additions!$N$5:$O$37,2)</f>
        <v>18</v>
      </c>
      <c r="I710" s="725">
        <v>3.0917000000000002E-3</v>
      </c>
      <c r="J710" s="758">
        <f>ROUND(G710*H710*I710,2)</f>
        <v>0</v>
      </c>
      <c r="K710" s="758">
        <f>ROUND(G710*I710*12,2)</f>
        <v>0</v>
      </c>
      <c r="V710" s="885"/>
      <c r="W710" s="885"/>
      <c r="X710" s="885"/>
      <c r="Y710" s="885"/>
      <c r="Z710" s="462"/>
      <c r="AA710" s="164"/>
      <c r="AB710" s="103"/>
      <c r="AC710" s="184"/>
      <c r="AD710" s="132"/>
      <c r="AE710" s="103"/>
      <c r="AF710" s="103"/>
    </row>
    <row r="711" spans="1:32" s="717" customFormat="1">
      <c r="A711" s="718" t="s">
        <v>1355</v>
      </c>
      <c r="B711" s="718" t="s">
        <v>600</v>
      </c>
      <c r="C711" s="718"/>
      <c r="D711" s="718"/>
      <c r="E711" s="759" t="s">
        <v>601</v>
      </c>
      <c r="F711" s="707">
        <v>201409</v>
      </c>
      <c r="G711" s="758">
        <v>-667.17</v>
      </c>
      <c r="H711" s="180">
        <f>VLOOKUP(F711,[2]Additions!$N$5:$O$37,2)</f>
        <v>8</v>
      </c>
      <c r="I711" s="725">
        <v>1.9416699999999999E-3</v>
      </c>
      <c r="J711" s="758">
        <f>ROUND(G711*H711*I711,2)</f>
        <v>-10.36</v>
      </c>
      <c r="K711" s="758">
        <f>ROUND(G711*I711*12,2)</f>
        <v>-15.55</v>
      </c>
      <c r="V711" s="885"/>
      <c r="W711" s="885"/>
      <c r="X711" s="885"/>
      <c r="Y711" s="885"/>
      <c r="Z711" s="462"/>
      <c r="AA711" s="164"/>
      <c r="AB711" s="103"/>
      <c r="AC711" s="184"/>
      <c r="AD711" s="132"/>
      <c r="AE711" s="103"/>
      <c r="AF711" s="103"/>
    </row>
    <row r="712" spans="1:32" s="717" customFormat="1">
      <c r="A712" s="718" t="s">
        <v>1355</v>
      </c>
      <c r="B712" s="718" t="s">
        <v>600</v>
      </c>
      <c r="C712" s="718"/>
      <c r="D712" s="718"/>
      <c r="E712" s="759" t="s">
        <v>601</v>
      </c>
      <c r="F712" s="707">
        <v>201409</v>
      </c>
      <c r="G712" s="758">
        <v>-822.24</v>
      </c>
      <c r="H712" s="180">
        <f>VLOOKUP(F712,[2]Additions!$N$5:$O$37,2)</f>
        <v>8</v>
      </c>
      <c r="I712" s="725">
        <v>1.9416699999999999E-3</v>
      </c>
      <c r="J712" s="758">
        <f>ROUND(G712*H712*I712,2)</f>
        <v>-12.77</v>
      </c>
      <c r="K712" s="758">
        <f>ROUND(G712*I712*12,2)</f>
        <v>-19.16</v>
      </c>
      <c r="V712" s="885"/>
      <c r="W712" s="885"/>
      <c r="X712" s="885"/>
      <c r="Y712" s="885"/>
      <c r="Z712" s="462"/>
      <c r="AA712" s="164"/>
      <c r="AB712" s="103"/>
      <c r="AC712" s="184"/>
      <c r="AD712" s="132"/>
      <c r="AE712" s="103"/>
      <c r="AF712" s="103"/>
    </row>
    <row r="713" spans="1:32" s="717" customFormat="1">
      <c r="A713" s="718" t="s">
        <v>423</v>
      </c>
      <c r="B713" s="718" t="s">
        <v>772</v>
      </c>
      <c r="C713" s="718"/>
      <c r="D713" s="718"/>
      <c r="E713" s="759" t="s">
        <v>773</v>
      </c>
      <c r="F713" s="707">
        <v>201502</v>
      </c>
      <c r="G713" s="785">
        <v>0</v>
      </c>
      <c r="H713" s="180">
        <f>VLOOKUP(F713,[2]Additions!$N$5:$O$37,2)</f>
        <v>0</v>
      </c>
      <c r="I713" s="725">
        <v>3.0917000000000002E-3</v>
      </c>
      <c r="J713" s="758">
        <f t="shared" ref="J713" si="61">ROUND(G713*H713*I713,2)</f>
        <v>0</v>
      </c>
      <c r="K713" s="758">
        <f t="shared" ref="K713" si="62">ROUND(G713*I713*12,2)</f>
        <v>0</v>
      </c>
      <c r="V713" s="462"/>
      <c r="W713" s="462"/>
      <c r="X713" s="462"/>
      <c r="Y713" s="462"/>
      <c r="Z713" s="462"/>
      <c r="AA713" s="462"/>
      <c r="AB713" s="462"/>
      <c r="AC713" s="462"/>
      <c r="AD713" s="462"/>
      <c r="AE713" s="462"/>
      <c r="AF713" s="462"/>
    </row>
    <row r="714" spans="1:32" s="717" customFormat="1">
      <c r="A714" s="718"/>
      <c r="B714" s="718"/>
      <c r="C714" s="718"/>
      <c r="D714" s="718"/>
      <c r="E714" s="759"/>
      <c r="F714" s="707"/>
      <c r="G714" s="758"/>
      <c r="H714" s="180"/>
      <c r="I714" s="725"/>
      <c r="J714" s="758"/>
      <c r="K714" s="758"/>
    </row>
    <row r="715" spans="1:32">
      <c r="A715" s="108"/>
      <c r="B715" s="108"/>
      <c r="C715" s="108"/>
      <c r="D715" s="108"/>
      <c r="E715" s="126"/>
      <c r="F715" s="159"/>
      <c r="G715" s="82"/>
      <c r="H715" s="180"/>
      <c r="I715" s="168"/>
      <c r="J715" s="82"/>
      <c r="K715" s="82"/>
      <c r="S715" s="101">
        <f t="shared" si="55"/>
        <v>2014</v>
      </c>
    </row>
    <row r="716" spans="1:32">
      <c r="A716" s="114"/>
      <c r="B716" s="114"/>
      <c r="C716" s="114"/>
      <c r="D716" s="114"/>
      <c r="E716" s="114"/>
      <c r="F716" s="164"/>
      <c r="G716" s="103"/>
      <c r="H716" s="181"/>
      <c r="I716" s="132"/>
      <c r="J716" s="129"/>
      <c r="K716" s="129"/>
    </row>
    <row r="717" spans="1:32" ht="13.5" thickBot="1">
      <c r="F717" s="73" t="s">
        <v>107</v>
      </c>
      <c r="G717" s="130">
        <f>SUM(G680:G716)</f>
        <v>-609700.59000000008</v>
      </c>
      <c r="J717" s="130">
        <f>SUM(J680:J716)</f>
        <v>-24098.930000000004</v>
      </c>
      <c r="K717" s="130">
        <f>SUM(K680:K716)</f>
        <v>-22753.31</v>
      </c>
    </row>
    <row r="718" spans="1:32" ht="13.5" thickTop="1">
      <c r="A718" s="95"/>
      <c r="G718" s="103"/>
      <c r="J718" s="103"/>
      <c r="K718" s="103"/>
    </row>
    <row r="719" spans="1:32">
      <c r="A719" s="95"/>
      <c r="G719" s="103"/>
      <c r="J719" s="103"/>
      <c r="K719" s="103"/>
    </row>
    <row r="720" spans="1:32">
      <c r="A720" s="88" t="s">
        <v>430</v>
      </c>
    </row>
    <row r="722" spans="1:19">
      <c r="A722" s="81" t="s">
        <v>86</v>
      </c>
      <c r="B722" s="81" t="s">
        <v>87</v>
      </c>
      <c r="C722" s="81" t="s">
        <v>88</v>
      </c>
      <c r="D722" s="81"/>
      <c r="E722" s="81"/>
      <c r="F722" s="146" t="s">
        <v>121</v>
      </c>
      <c r="G722" s="89" t="s">
        <v>121</v>
      </c>
      <c r="H722" s="177"/>
      <c r="I722" s="81" t="s">
        <v>91</v>
      </c>
      <c r="J722" s="90" t="s">
        <v>92</v>
      </c>
      <c r="K722" s="90" t="s">
        <v>106</v>
      </c>
    </row>
    <row r="723" spans="1:19">
      <c r="A723" s="86" t="s">
        <v>94</v>
      </c>
      <c r="B723" s="86" t="s">
        <v>95</v>
      </c>
      <c r="C723" s="86" t="s">
        <v>96</v>
      </c>
      <c r="D723" s="86"/>
      <c r="E723" s="86" t="s">
        <v>97</v>
      </c>
      <c r="F723" s="148" t="s">
        <v>98</v>
      </c>
      <c r="G723" s="92" t="s">
        <v>99</v>
      </c>
      <c r="H723" s="182" t="s">
        <v>100</v>
      </c>
      <c r="I723" s="86" t="s">
        <v>101</v>
      </c>
      <c r="J723" s="92" t="s">
        <v>93</v>
      </c>
      <c r="K723" s="92" t="s">
        <v>102</v>
      </c>
    </row>
    <row r="724" spans="1:19">
      <c r="A724" s="718"/>
      <c r="B724" s="718"/>
      <c r="C724" s="718"/>
      <c r="D724" s="718"/>
      <c r="E724" s="759"/>
      <c r="F724" s="707"/>
      <c r="G724" s="339"/>
      <c r="H724" s="759"/>
      <c r="I724" s="725"/>
      <c r="J724" s="758"/>
      <c r="K724" s="758"/>
      <c r="S724" s="101">
        <f t="shared" ref="S724:S730" si="63">IF(F724&lt;=$S$1,$U$5,$U$6)</f>
        <v>2014</v>
      </c>
    </row>
    <row r="725" spans="1:19">
      <c r="A725" s="718"/>
      <c r="B725" s="718"/>
      <c r="C725" s="718"/>
      <c r="D725" s="718"/>
      <c r="E725" s="759"/>
      <c r="F725" s="707"/>
      <c r="G725" s="339"/>
      <c r="H725" s="759"/>
      <c r="I725" s="725"/>
      <c r="J725" s="758"/>
      <c r="K725" s="758"/>
    </row>
    <row r="726" spans="1:19">
      <c r="A726" s="777"/>
      <c r="B726" s="608"/>
      <c r="C726" s="499"/>
      <c r="D726" s="608"/>
      <c r="E726" s="541"/>
      <c r="F726" s="608"/>
      <c r="G726" s="543"/>
      <c r="H726" s="541"/>
      <c r="I726" s="605"/>
      <c r="J726" s="429"/>
      <c r="K726" s="606"/>
    </row>
    <row r="727" spans="1:19">
      <c r="A727" s="269"/>
      <c r="B727" s="269"/>
      <c r="C727" s="269"/>
      <c r="D727" s="269"/>
      <c r="E727" s="336"/>
      <c r="F727" s="338"/>
      <c r="G727" s="339"/>
      <c r="H727" s="340"/>
      <c r="I727" s="341"/>
      <c r="J727" s="339"/>
      <c r="K727" s="339"/>
    </row>
    <row r="728" spans="1:19">
      <c r="A728" s="269"/>
      <c r="B728" s="269"/>
      <c r="C728" s="269"/>
      <c r="D728" s="269"/>
      <c r="E728" s="336"/>
      <c r="F728" s="338"/>
      <c r="G728" s="339"/>
      <c r="H728" s="340"/>
      <c r="I728" s="341"/>
      <c r="J728" s="339"/>
      <c r="K728" s="339"/>
    </row>
    <row r="729" spans="1:19">
      <c r="A729" s="269"/>
      <c r="B729" s="269"/>
      <c r="C729" s="269"/>
      <c r="D729" s="269"/>
      <c r="E729" s="336"/>
      <c r="F729" s="338"/>
      <c r="G729" s="339"/>
      <c r="H729" s="340"/>
      <c r="I729" s="341"/>
      <c r="J729" s="339"/>
      <c r="K729" s="339"/>
      <c r="S729" s="101">
        <f t="shared" si="63"/>
        <v>2014</v>
      </c>
    </row>
    <row r="730" spans="1:19">
      <c r="A730" s="108"/>
      <c r="B730" s="108"/>
      <c r="C730" s="108"/>
      <c r="D730" s="108"/>
      <c r="E730" s="126"/>
      <c r="F730" s="159"/>
      <c r="G730" s="82"/>
      <c r="H730" s="180"/>
      <c r="I730" s="168"/>
      <c r="J730" s="82"/>
      <c r="K730" s="82"/>
      <c r="S730" s="101">
        <f t="shared" si="63"/>
        <v>2014</v>
      </c>
    </row>
    <row r="731" spans="1:19">
      <c r="A731" s="114"/>
      <c r="B731" s="114"/>
      <c r="C731" s="114"/>
      <c r="D731" s="114"/>
      <c r="E731" s="114"/>
      <c r="F731" s="164"/>
      <c r="G731" s="103"/>
      <c r="H731" s="181"/>
      <c r="I731" s="132"/>
      <c r="J731" s="129"/>
      <c r="K731" s="129"/>
      <c r="P731" s="121"/>
      <c r="Q731" s="121"/>
      <c r="R731" s="121"/>
    </row>
    <row r="732" spans="1:19" ht="13.5" thickBot="1">
      <c r="F732" s="73" t="s">
        <v>107</v>
      </c>
      <c r="G732" s="130">
        <f>SUM(G724:G731)</f>
        <v>0</v>
      </c>
      <c r="J732" s="130">
        <f>SUM(J724:J731)</f>
        <v>0</v>
      </c>
      <c r="K732" s="130">
        <f>SUM(K724:K731)</f>
        <v>0</v>
      </c>
      <c r="P732" s="100"/>
      <c r="Q732" s="121"/>
      <c r="R732" s="121"/>
    </row>
    <row r="733" spans="1:19" ht="13.5" thickTop="1">
      <c r="F733" s="73"/>
      <c r="G733" s="103"/>
      <c r="J733" s="103"/>
      <c r="K733" s="103"/>
      <c r="P733" s="100"/>
      <c r="Q733" s="121"/>
      <c r="R733" s="121"/>
    </row>
    <row r="734" spans="1:19" ht="13.5" thickBot="1">
      <c r="A734" s="95" t="s">
        <v>167</v>
      </c>
      <c r="G734" s="130">
        <f>G717+G732</f>
        <v>-609700.59000000008</v>
      </c>
      <c r="J734" s="130">
        <f>J717+J732</f>
        <v>-24098.930000000004</v>
      </c>
      <c r="K734" s="130">
        <f>K717+K732</f>
        <v>-22753.31</v>
      </c>
    </row>
    <row r="735" spans="1:19" ht="13.5" thickTop="1">
      <c r="A735" s="95"/>
      <c r="G735" s="103"/>
      <c r="J735" s="103"/>
      <c r="K735" s="103"/>
      <c r="P735" s="100"/>
      <c r="Q735" s="121"/>
      <c r="R735" s="121"/>
    </row>
    <row r="736" spans="1:19">
      <c r="A736" s="183" t="s">
        <v>131</v>
      </c>
      <c r="B736" s="114"/>
      <c r="C736" s="114"/>
      <c r="D736" s="114"/>
      <c r="E736" s="114"/>
      <c r="F736" s="164"/>
      <c r="G736" s="103"/>
      <c r="H736" s="181"/>
      <c r="I736" s="121"/>
      <c r="J736" s="103"/>
      <c r="K736" s="103"/>
      <c r="P736" s="121"/>
      <c r="Q736" s="121"/>
      <c r="R736" s="121"/>
    </row>
    <row r="737" spans="1:32">
      <c r="A737" s="113"/>
      <c r="B737" s="114"/>
      <c r="C737" s="114"/>
      <c r="D737" s="114"/>
      <c r="E737" s="114"/>
      <c r="F737" s="164"/>
      <c r="G737" s="103"/>
      <c r="H737" s="181"/>
      <c r="I737" s="121"/>
      <c r="J737" s="103"/>
      <c r="K737" s="103"/>
      <c r="P737" s="121"/>
      <c r="Q737" s="121"/>
      <c r="R737" s="121"/>
    </row>
    <row r="738" spans="1:32">
      <c r="A738" s="88" t="s">
        <v>152</v>
      </c>
      <c r="P738" s="121"/>
      <c r="Q738" s="121"/>
      <c r="R738" s="121"/>
    </row>
    <row r="739" spans="1:32">
      <c r="P739" s="121"/>
      <c r="Q739" s="121"/>
      <c r="R739" s="121"/>
    </row>
    <row r="740" spans="1:32">
      <c r="A740" s="81" t="s">
        <v>86</v>
      </c>
      <c r="B740" s="81" t="s">
        <v>87</v>
      </c>
      <c r="C740" s="81" t="s">
        <v>88</v>
      </c>
      <c r="D740" s="81" t="s">
        <v>104</v>
      </c>
      <c r="E740" s="81"/>
      <c r="F740" s="146" t="s">
        <v>121</v>
      </c>
      <c r="G740" s="90" t="s">
        <v>121</v>
      </c>
      <c r="H740" s="177"/>
      <c r="I740" s="81" t="s">
        <v>91</v>
      </c>
      <c r="J740" s="90" t="s">
        <v>92</v>
      </c>
      <c r="K740" s="90" t="s">
        <v>93</v>
      </c>
      <c r="P740" s="121"/>
      <c r="Q740" s="121"/>
      <c r="R740" s="121"/>
    </row>
    <row r="741" spans="1:32">
      <c r="A741" s="86" t="s">
        <v>94</v>
      </c>
      <c r="B741" s="96" t="s">
        <v>95</v>
      </c>
      <c r="C741" s="96" t="s">
        <v>96</v>
      </c>
      <c r="D741" s="96" t="s">
        <v>122</v>
      </c>
      <c r="E741" s="96" t="s">
        <v>97</v>
      </c>
      <c r="F741" s="150" t="s">
        <v>98</v>
      </c>
      <c r="G741" s="98" t="s">
        <v>99</v>
      </c>
      <c r="H741" s="179" t="s">
        <v>100</v>
      </c>
      <c r="I741" s="96" t="s">
        <v>101</v>
      </c>
      <c r="J741" s="98" t="s">
        <v>123</v>
      </c>
      <c r="K741" s="98" t="s">
        <v>102</v>
      </c>
      <c r="P741" s="121"/>
      <c r="Q741" s="121"/>
      <c r="R741" s="121"/>
    </row>
    <row r="742" spans="1:32" ht="10.5" customHeight="1">
      <c r="A742" s="107"/>
      <c r="B742" s="108"/>
      <c r="C742" s="108"/>
      <c r="D742" s="108"/>
      <c r="E742" s="126"/>
      <c r="F742" s="159"/>
      <c r="G742" s="82"/>
      <c r="H742" s="180"/>
      <c r="I742" s="126"/>
      <c r="J742" s="82"/>
      <c r="K742" s="82"/>
      <c r="O742" s="121"/>
      <c r="P742" s="121"/>
      <c r="Q742" s="121"/>
      <c r="R742" s="121"/>
      <c r="S742" s="101">
        <f t="shared" ref="S742:S765" si="64">IF(F742&lt;=$S$1,$U$5,$U$6)</f>
        <v>2014</v>
      </c>
    </row>
    <row r="743" spans="1:32" ht="10.5" customHeight="1">
      <c r="A743" s="650" t="s">
        <v>319</v>
      </c>
      <c r="B743" s="651" t="s">
        <v>780</v>
      </c>
      <c r="C743" s="599" t="s">
        <v>352</v>
      </c>
      <c r="D743" s="651" t="s">
        <v>780</v>
      </c>
      <c r="E743" s="650" t="s">
        <v>781</v>
      </c>
      <c r="F743" s="651">
        <v>201510</v>
      </c>
      <c r="G743" s="652">
        <v>-27963.84</v>
      </c>
      <c r="H743" s="759">
        <f>VLOOKUP(F743,Additions!$N$5:$O$37,2,FALSE)</f>
        <v>13.5</v>
      </c>
      <c r="I743" s="650">
        <v>1.3083000000000001E-3</v>
      </c>
      <c r="J743" s="604">
        <f>ROUND(G743*H743*I743,2)</f>
        <v>-493.9</v>
      </c>
      <c r="K743" s="652">
        <f>ROUND(G743*I743*12,2)</f>
        <v>-439.02</v>
      </c>
      <c r="O743" s="121"/>
      <c r="P743" s="121"/>
      <c r="Q743" s="121"/>
      <c r="R743" s="121"/>
    </row>
    <row r="744" spans="1:32" ht="10.5" customHeight="1">
      <c r="A744" s="650" t="s">
        <v>319</v>
      </c>
      <c r="B744" s="651" t="s">
        <v>928</v>
      </c>
      <c r="C744" s="451" t="s">
        <v>352</v>
      </c>
      <c r="D744" s="651" t="s">
        <v>928</v>
      </c>
      <c r="E744" s="650" t="s">
        <v>929</v>
      </c>
      <c r="F744" s="651">
        <v>201509</v>
      </c>
      <c r="G744" s="652">
        <v>-24.75</v>
      </c>
      <c r="H744" s="759">
        <f>VLOOKUP(F744,Additions!$N$5:$O$37,2,FALSE)</f>
        <v>14.5</v>
      </c>
      <c r="I744" s="650">
        <v>1.3083000000000001E-3</v>
      </c>
      <c r="J744" s="604">
        <f t="shared" ref="J744:J746" si="65">ROUND(G744*H744*I744,2)</f>
        <v>-0.47</v>
      </c>
      <c r="K744" s="652">
        <f t="shared" ref="K744:K746" si="66">ROUND(G744*I744*12,2)</f>
        <v>-0.39</v>
      </c>
      <c r="O744" s="121"/>
      <c r="P744" s="121"/>
      <c r="Q744" s="121"/>
      <c r="R744" s="121"/>
    </row>
    <row r="745" spans="1:32" ht="10.5" customHeight="1">
      <c r="A745" s="650" t="s">
        <v>319</v>
      </c>
      <c r="B745" s="651" t="s">
        <v>1009</v>
      </c>
      <c r="C745" s="451" t="s">
        <v>340</v>
      </c>
      <c r="D745" s="651" t="s">
        <v>1009</v>
      </c>
      <c r="E745" s="650" t="s">
        <v>1010</v>
      </c>
      <c r="F745" s="651">
        <v>201509</v>
      </c>
      <c r="G745" s="652">
        <v>-2014.89</v>
      </c>
      <c r="H745" s="759">
        <f>VLOOKUP(F745,Additions!$N$5:$O$37,2,FALSE)</f>
        <v>14.5</v>
      </c>
      <c r="I745" s="650">
        <v>1.3083000000000001E-3</v>
      </c>
      <c r="J745" s="604">
        <f t="shared" si="65"/>
        <v>-38.22</v>
      </c>
      <c r="K745" s="652">
        <f t="shared" si="66"/>
        <v>-31.63</v>
      </c>
      <c r="O745" s="121"/>
      <c r="P745" s="121"/>
      <c r="Q745" s="121"/>
      <c r="R745" s="121"/>
    </row>
    <row r="746" spans="1:32" ht="10.5" customHeight="1">
      <c r="A746" s="650" t="s">
        <v>319</v>
      </c>
      <c r="B746" s="651" t="s">
        <v>1228</v>
      </c>
      <c r="C746" s="599" t="s">
        <v>340</v>
      </c>
      <c r="D746" s="651" t="s">
        <v>1228</v>
      </c>
      <c r="E746" s="650" t="s">
        <v>1229</v>
      </c>
      <c r="F746" s="651">
        <v>201511</v>
      </c>
      <c r="G746" s="652">
        <v>-160.4</v>
      </c>
      <c r="H746" s="759">
        <f>VLOOKUP(F746,Additions!$N$5:$O$37,2,FALSE)</f>
        <v>12.5</v>
      </c>
      <c r="I746" s="650">
        <v>1.3083000000000001E-3</v>
      </c>
      <c r="J746" s="604">
        <f t="shared" si="65"/>
        <v>-2.62</v>
      </c>
      <c r="K746" s="652">
        <f t="shared" si="66"/>
        <v>-2.52</v>
      </c>
      <c r="O746" s="121"/>
      <c r="P746" s="121"/>
      <c r="Q746" s="121"/>
      <c r="R746" s="121"/>
    </row>
    <row r="747" spans="1:32" ht="10.5" customHeight="1">
      <c r="A747" s="407"/>
      <c r="B747" s="916"/>
      <c r="C747" s="920"/>
      <c r="D747" s="916"/>
      <c r="E747" s="407"/>
      <c r="F747" s="916"/>
      <c r="G747" s="574"/>
      <c r="H747" s="921"/>
      <c r="I747" s="407"/>
      <c r="J747" s="922"/>
      <c r="K747" s="574"/>
      <c r="O747" s="121"/>
      <c r="P747" s="121"/>
      <c r="Q747" s="121"/>
      <c r="R747" s="121"/>
      <c r="V747" s="407" t="s">
        <v>319</v>
      </c>
      <c r="W747" s="916" t="s">
        <v>1232</v>
      </c>
      <c r="X747" s="920" t="s">
        <v>340</v>
      </c>
      <c r="Y747" s="916" t="s">
        <v>1232</v>
      </c>
      <c r="Z747" s="407" t="s">
        <v>1234</v>
      </c>
      <c r="AA747" s="916">
        <v>201510</v>
      </c>
      <c r="AB747" s="574">
        <v>-3034.77</v>
      </c>
      <c r="AC747" s="921">
        <f>VLOOKUP(AA747,Additions!$N$5:$O$37,2,FALSE)</f>
        <v>13.5</v>
      </c>
      <c r="AD747" s="407">
        <v>1.3083000000000001E-3</v>
      </c>
      <c r="AE747" s="922">
        <f t="shared" ref="AE747" si="67">ROUND(AB747*AC747*AD747,2)</f>
        <v>-53.6</v>
      </c>
      <c r="AF747" s="574">
        <f t="shared" ref="AF747" si="68">ROUND(AB747*AD747*12,2)</f>
        <v>-47.64</v>
      </c>
    </row>
    <row r="748" spans="1:32" ht="10.5" customHeight="1">
      <c r="A748" s="777"/>
      <c r="B748" s="608"/>
      <c r="C748" s="499"/>
      <c r="D748" s="608"/>
      <c r="E748" s="541"/>
      <c r="F748" s="608"/>
      <c r="G748" s="543"/>
      <c r="H748" s="541"/>
      <c r="I748" s="605"/>
      <c r="J748" s="429"/>
      <c r="K748" s="606"/>
      <c r="O748" s="121"/>
      <c r="P748" s="121"/>
      <c r="Q748" s="121"/>
      <c r="R748" s="121"/>
    </row>
    <row r="749" spans="1:32" ht="10.5" customHeight="1">
      <c r="A749" s="780" t="s">
        <v>319</v>
      </c>
      <c r="B749" s="599">
        <v>900730</v>
      </c>
      <c r="C749" s="594">
        <v>3403</v>
      </c>
      <c r="D749" s="651" t="s">
        <v>786</v>
      </c>
      <c r="E749" s="650" t="s">
        <v>787</v>
      </c>
      <c r="F749" s="651">
        <v>201506</v>
      </c>
      <c r="G749" s="652">
        <v>-4775.24</v>
      </c>
      <c r="H749" s="759">
        <f>VLOOKUP(F749,[1]Additions!$N$5:$O$37,2,FALSE)</f>
        <v>4</v>
      </c>
      <c r="I749" s="650">
        <v>1.3083000000000001E-3</v>
      </c>
      <c r="J749" s="604">
        <f>ROUND(G749*H749*I749,2)</f>
        <v>-24.99</v>
      </c>
      <c r="K749" s="652">
        <f>ROUND(G749*I749*12,2)</f>
        <v>-74.97</v>
      </c>
      <c r="O749" s="121"/>
      <c r="P749" s="121"/>
      <c r="Q749" s="121"/>
      <c r="R749" s="121"/>
    </row>
    <row r="750" spans="1:32" ht="10.5" customHeight="1">
      <c r="A750" s="110" t="s">
        <v>319</v>
      </c>
      <c r="B750" s="718" t="s">
        <v>792</v>
      </c>
      <c r="C750" s="718">
        <v>3403</v>
      </c>
      <c r="D750" s="718" t="s">
        <v>792</v>
      </c>
      <c r="E750" s="759" t="s">
        <v>793</v>
      </c>
      <c r="F750" s="707">
        <v>201507</v>
      </c>
      <c r="G750" s="758">
        <v>-42095.65</v>
      </c>
      <c r="H750" s="759">
        <f>VLOOKUP(F750,[1]Additions!$N$5:$O$37,2,FALSE)</f>
        <v>3</v>
      </c>
      <c r="I750" s="759">
        <v>1.3083000000000001E-3</v>
      </c>
      <c r="J750" s="604">
        <f>ROUND(G750*H750*I750,2)</f>
        <v>-165.22</v>
      </c>
      <c r="K750" s="758">
        <f t="shared" ref="K750" si="69">ROUND(G750*I750*12,2)</f>
        <v>-660.88</v>
      </c>
      <c r="O750" s="121"/>
      <c r="P750" s="121"/>
      <c r="Q750" s="121"/>
      <c r="R750" s="121"/>
    </row>
    <row r="751" spans="1:32" ht="10.5" customHeight="1">
      <c r="A751" s="777"/>
      <c r="B751" s="608"/>
      <c r="C751" s="499"/>
      <c r="D751" s="608"/>
      <c r="E751" s="541"/>
      <c r="F751" s="608"/>
      <c r="G751" s="543"/>
      <c r="H751" s="541"/>
      <c r="I751" s="605"/>
      <c r="J751" s="429"/>
      <c r="K751" s="606"/>
      <c r="O751" s="121"/>
      <c r="P751" s="121"/>
      <c r="Q751" s="121"/>
      <c r="R751" s="121"/>
    </row>
    <row r="752" spans="1:32" ht="10.5" customHeight="1">
      <c r="A752" s="101"/>
      <c r="B752" s="101"/>
      <c r="C752" s="101"/>
      <c r="D752" s="101"/>
      <c r="E752" s="101"/>
      <c r="F752" s="101"/>
      <c r="G752" s="101"/>
      <c r="H752" s="101"/>
      <c r="J752" s="101"/>
      <c r="K752" s="101"/>
      <c r="O752" s="121"/>
      <c r="P752" s="121"/>
      <c r="Q752" s="121"/>
      <c r="R752" s="121"/>
      <c r="V752" s="599" t="s">
        <v>319</v>
      </c>
      <c r="W752" s="325" t="s">
        <v>1356</v>
      </c>
      <c r="X752" s="599" t="s">
        <v>1357</v>
      </c>
      <c r="Y752" s="325">
        <v>624110</v>
      </c>
      <c r="Z752" s="532" t="s">
        <v>1358</v>
      </c>
      <c r="AA752" s="599">
        <v>201409</v>
      </c>
      <c r="AB752" s="534">
        <v>-709.55</v>
      </c>
      <c r="AC752" s="759">
        <f>VLOOKUP(AA752,[2]Additions!$N$5:$O$37,2)</f>
        <v>8</v>
      </c>
      <c r="AD752" s="532">
        <v>1.3083000000000001E-3</v>
      </c>
      <c r="AE752" s="758">
        <f t="shared" ref="AE752:AE761" si="70">ROUND(AB752*AC752*AD752,2)</f>
        <v>-7.43</v>
      </c>
      <c r="AF752" s="758">
        <f t="shared" ref="AF752:AF761" si="71">ROUND(AB752*AD752*12,2)</f>
        <v>-11.14</v>
      </c>
    </row>
    <row r="753" spans="1:32" ht="10.5" customHeight="1">
      <c r="A753" s="101"/>
      <c r="B753" s="101"/>
      <c r="C753" s="101"/>
      <c r="D753" s="101"/>
      <c r="E753" s="101"/>
      <c r="F753" s="101"/>
      <c r="G753" s="101"/>
      <c r="H753" s="101"/>
      <c r="J753" s="101"/>
      <c r="K753" s="101"/>
      <c r="O753" s="121"/>
      <c r="P753" s="121"/>
      <c r="Q753" s="121"/>
      <c r="R753" s="121"/>
      <c r="V753" s="599" t="s">
        <v>319</v>
      </c>
      <c r="W753" s="599" t="s">
        <v>588</v>
      </c>
      <c r="X753" s="599">
        <v>3403</v>
      </c>
      <c r="Y753" s="599" t="s">
        <v>588</v>
      </c>
      <c r="Z753" s="327" t="s">
        <v>589</v>
      </c>
      <c r="AA753" s="599">
        <v>201409</v>
      </c>
      <c r="AB753" s="534">
        <v>-8716.9599999999991</v>
      </c>
      <c r="AC753" s="759">
        <f>VLOOKUP(AA753,[2]Additions!$N$5:$O$37,2)</f>
        <v>8</v>
      </c>
      <c r="AD753" s="532">
        <v>1.3083000000000001E-3</v>
      </c>
      <c r="AE753" s="758">
        <f t="shared" si="70"/>
        <v>-91.24</v>
      </c>
      <c r="AF753" s="758">
        <f t="shared" si="71"/>
        <v>-136.85</v>
      </c>
    </row>
    <row r="754" spans="1:32">
      <c r="A754" s="101"/>
      <c r="B754" s="101"/>
      <c r="C754" s="101"/>
      <c r="D754" s="101"/>
      <c r="E754" s="101"/>
      <c r="F754" s="101"/>
      <c r="G754" s="101"/>
      <c r="H754" s="101"/>
      <c r="J754" s="101"/>
      <c r="K754" s="101"/>
      <c r="O754" s="121"/>
      <c r="P754" s="121"/>
      <c r="Q754" s="121"/>
      <c r="R754" s="121"/>
      <c r="V754" s="599" t="s">
        <v>319</v>
      </c>
      <c r="W754" s="325" t="s">
        <v>586</v>
      </c>
      <c r="X754" s="599">
        <v>3403</v>
      </c>
      <c r="Y754" s="325" t="s">
        <v>586</v>
      </c>
      <c r="Z754" s="532" t="s">
        <v>612</v>
      </c>
      <c r="AA754" s="599">
        <v>201409</v>
      </c>
      <c r="AB754" s="534">
        <v>-818.37</v>
      </c>
      <c r="AC754" s="759">
        <f>VLOOKUP(AA754,[2]Additions!$N$5:$O$37,2)</f>
        <v>8</v>
      </c>
      <c r="AD754" s="532">
        <v>1.3083000000000001E-3</v>
      </c>
      <c r="AE754" s="758">
        <f t="shared" si="70"/>
        <v>-8.57</v>
      </c>
      <c r="AF754" s="758">
        <f t="shared" si="71"/>
        <v>-12.85</v>
      </c>
    </row>
    <row r="755" spans="1:32">
      <c r="A755" s="101"/>
      <c r="B755" s="101"/>
      <c r="C755" s="101"/>
      <c r="D755" s="101"/>
      <c r="E755" s="101"/>
      <c r="F755" s="101"/>
      <c r="G755" s="101"/>
      <c r="H755" s="101"/>
      <c r="J755" s="101"/>
      <c r="K755" s="101"/>
      <c r="O755" s="121"/>
      <c r="P755" s="121"/>
      <c r="Q755" s="121"/>
      <c r="R755" s="121"/>
      <c r="V755" s="599" t="s">
        <v>319</v>
      </c>
      <c r="W755" s="325" t="s">
        <v>594</v>
      </c>
      <c r="X755" s="599">
        <v>3403</v>
      </c>
      <c r="Y755" s="325" t="s">
        <v>594</v>
      </c>
      <c r="Z755" s="532" t="s">
        <v>1359</v>
      </c>
      <c r="AA755" s="599">
        <v>201409</v>
      </c>
      <c r="AB755" s="534">
        <v>-6386.72</v>
      </c>
      <c r="AC755" s="759">
        <f>VLOOKUP(AA755,[2]Additions!$N$5:$O$37,2)</f>
        <v>8</v>
      </c>
      <c r="AD755" s="532">
        <v>1.3083000000000001E-3</v>
      </c>
      <c r="AE755" s="758">
        <f t="shared" si="70"/>
        <v>-66.849999999999994</v>
      </c>
      <c r="AF755" s="758">
        <f t="shared" si="71"/>
        <v>-100.27</v>
      </c>
    </row>
    <row r="756" spans="1:32" s="717" customFormat="1">
      <c r="O756" s="462"/>
      <c r="P756" s="462"/>
      <c r="Q756" s="462"/>
      <c r="R756" s="462"/>
      <c r="V756" s="599" t="s">
        <v>319</v>
      </c>
      <c r="W756" s="325" t="s">
        <v>596</v>
      </c>
      <c r="X756" s="599">
        <v>3403</v>
      </c>
      <c r="Y756" s="325" t="s">
        <v>596</v>
      </c>
      <c r="Z756" s="532" t="s">
        <v>1360</v>
      </c>
      <c r="AA756" s="599">
        <v>201409</v>
      </c>
      <c r="AB756" s="534">
        <v>-1291.3499999999999</v>
      </c>
      <c r="AC756" s="759">
        <f>VLOOKUP(AA756,[2]Additions!$N$5:$O$37,2)</f>
        <v>8</v>
      </c>
      <c r="AD756" s="532">
        <v>1.3083000000000001E-3</v>
      </c>
      <c r="AE756" s="758">
        <f t="shared" si="70"/>
        <v>-13.52</v>
      </c>
      <c r="AF756" s="758">
        <f t="shared" si="71"/>
        <v>-20.27</v>
      </c>
    </row>
    <row r="757" spans="1:32" s="717" customFormat="1">
      <c r="O757" s="462"/>
      <c r="P757" s="462"/>
      <c r="Q757" s="462"/>
      <c r="R757" s="462"/>
      <c r="V757" s="599" t="s">
        <v>319</v>
      </c>
      <c r="W757" s="325" t="s">
        <v>1346</v>
      </c>
      <c r="X757" s="599">
        <v>3403</v>
      </c>
      <c r="Y757" s="325" t="s">
        <v>1346</v>
      </c>
      <c r="Z757" s="532" t="s">
        <v>1347</v>
      </c>
      <c r="AA757" s="599">
        <v>201409</v>
      </c>
      <c r="AB757" s="534">
        <v>-106.51</v>
      </c>
      <c r="AC757" s="759">
        <f>VLOOKUP(AA757,[2]Additions!$N$5:$O$37,2)</f>
        <v>8</v>
      </c>
      <c r="AD757" s="532">
        <v>1.3083000000000001E-3</v>
      </c>
      <c r="AE757" s="758">
        <f t="shared" si="70"/>
        <v>-1.1100000000000001</v>
      </c>
      <c r="AF757" s="758">
        <f t="shared" si="71"/>
        <v>-1.67</v>
      </c>
    </row>
    <row r="758" spans="1:32" s="717" customFormat="1">
      <c r="O758" s="462"/>
      <c r="P758" s="462"/>
      <c r="Q758" s="462"/>
      <c r="R758" s="462"/>
      <c r="V758" s="599" t="s">
        <v>319</v>
      </c>
      <c r="W758" s="325" t="s">
        <v>1343</v>
      </c>
      <c r="X758" s="599">
        <v>3403</v>
      </c>
      <c r="Y758" s="325" t="s">
        <v>1343</v>
      </c>
      <c r="Z758" s="532" t="s">
        <v>1344</v>
      </c>
      <c r="AA758" s="599">
        <v>201409</v>
      </c>
      <c r="AB758" s="534">
        <v>-23514.61</v>
      </c>
      <c r="AC758" s="759">
        <f>VLOOKUP(AA758,[2]Additions!$N$5:$O$37,2)</f>
        <v>8</v>
      </c>
      <c r="AD758" s="532">
        <v>1.3083000000000001E-3</v>
      </c>
      <c r="AE758" s="758">
        <f t="shared" si="70"/>
        <v>-246.11</v>
      </c>
      <c r="AF758" s="758">
        <f t="shared" si="71"/>
        <v>-369.17</v>
      </c>
    </row>
    <row r="759" spans="1:32" s="717" customFormat="1">
      <c r="O759" s="462"/>
      <c r="P759" s="462"/>
      <c r="Q759" s="462"/>
      <c r="R759" s="462"/>
      <c r="V759" s="599" t="s">
        <v>319</v>
      </c>
      <c r="W759" s="325">
        <v>900911</v>
      </c>
      <c r="X759" s="599">
        <v>3403</v>
      </c>
      <c r="Y759" s="325">
        <v>900911</v>
      </c>
      <c r="Z759" s="532" t="s">
        <v>1352</v>
      </c>
      <c r="AA759" s="599">
        <v>201410</v>
      </c>
      <c r="AB759" s="534">
        <v>-1461.2</v>
      </c>
      <c r="AC759" s="759">
        <f>VLOOKUP(AA759,[2]Additions!$N$5:$O$37,2)</f>
        <v>7</v>
      </c>
      <c r="AD759" s="532">
        <v>1.3083000000000001E-3</v>
      </c>
      <c r="AE759" s="758">
        <f t="shared" si="70"/>
        <v>-13.38</v>
      </c>
      <c r="AF759" s="758">
        <f t="shared" si="71"/>
        <v>-22.94</v>
      </c>
    </row>
    <row r="760" spans="1:32" s="717" customFormat="1">
      <c r="O760" s="462"/>
      <c r="P760" s="462"/>
      <c r="Q760" s="462"/>
      <c r="R760" s="462"/>
      <c r="V760" s="599" t="s">
        <v>319</v>
      </c>
      <c r="W760" s="325">
        <v>900442</v>
      </c>
      <c r="X760" s="599">
        <v>3403</v>
      </c>
      <c r="Y760" s="325" t="s">
        <v>1361</v>
      </c>
      <c r="Z760" s="532" t="s">
        <v>1362</v>
      </c>
      <c r="AA760" s="599">
        <v>201411</v>
      </c>
      <c r="AB760" s="534">
        <v>-6064.52</v>
      </c>
      <c r="AC760" s="759">
        <f>VLOOKUP(AA760,[2]Additions!$N$5:$O$37,2)</f>
        <v>6</v>
      </c>
      <c r="AD760" s="532">
        <v>1.3083000000000001E-3</v>
      </c>
      <c r="AE760" s="758">
        <f t="shared" si="70"/>
        <v>-47.61</v>
      </c>
      <c r="AF760" s="758">
        <f t="shared" si="71"/>
        <v>-95.21</v>
      </c>
    </row>
    <row r="761" spans="1:32" s="717" customFormat="1">
      <c r="O761" s="462"/>
      <c r="P761" s="462"/>
      <c r="Q761" s="462"/>
      <c r="R761" s="462"/>
      <c r="V761" s="599" t="s">
        <v>319</v>
      </c>
      <c r="W761" s="325" t="s">
        <v>1363</v>
      </c>
      <c r="X761" s="599">
        <v>3403</v>
      </c>
      <c r="Y761" s="325" t="s">
        <v>1364</v>
      </c>
      <c r="Z761" s="532" t="s">
        <v>1365</v>
      </c>
      <c r="AA761" s="599">
        <v>201412</v>
      </c>
      <c r="AB761" s="534">
        <v>-39.94</v>
      </c>
      <c r="AC761" s="759">
        <f>VLOOKUP(AA761,[2]Additions!$N$5:$O$37,2)</f>
        <v>5</v>
      </c>
      <c r="AD761" s="532">
        <v>1.3083000000000001E-3</v>
      </c>
      <c r="AE761" s="758">
        <f t="shared" si="70"/>
        <v>-0.26</v>
      </c>
      <c r="AF761" s="758">
        <f t="shared" si="71"/>
        <v>-0.63</v>
      </c>
    </row>
    <row r="762" spans="1:32" s="717" customFormat="1">
      <c r="A762" s="599" t="s">
        <v>319</v>
      </c>
      <c r="B762" s="325" t="s">
        <v>756</v>
      </c>
      <c r="C762" s="599">
        <v>3403</v>
      </c>
      <c r="D762" s="325" t="s">
        <v>756</v>
      </c>
      <c r="E762" s="532" t="s">
        <v>757</v>
      </c>
      <c r="F762" s="599">
        <v>201502</v>
      </c>
      <c r="G762" s="534">
        <v>-9708.2999999999993</v>
      </c>
      <c r="H762" s="759">
        <f>VLOOKUP(F762,[2]Additions!$N$5:$O$37,2)</f>
        <v>0</v>
      </c>
      <c r="I762" s="532">
        <v>1.3083000000000001E-3</v>
      </c>
      <c r="J762" s="758">
        <f t="shared" ref="J762:J763" si="72">ROUND(G762*H762*I762,2)</f>
        <v>0</v>
      </c>
      <c r="K762" s="758">
        <f t="shared" ref="K762:K763" si="73">ROUND(G762*I762*12,2)</f>
        <v>-152.41999999999999</v>
      </c>
      <c r="O762" s="462"/>
      <c r="P762" s="462"/>
      <c r="Q762" s="462"/>
      <c r="R762" s="462"/>
    </row>
    <row r="763" spans="1:32" s="717" customFormat="1">
      <c r="A763" s="599" t="s">
        <v>319</v>
      </c>
      <c r="B763" s="325" t="s">
        <v>1353</v>
      </c>
      <c r="C763" s="599">
        <v>3403</v>
      </c>
      <c r="D763" s="325" t="s">
        <v>1353</v>
      </c>
      <c r="E763" s="532" t="s">
        <v>1354</v>
      </c>
      <c r="F763" s="599">
        <v>201502</v>
      </c>
      <c r="G763" s="534">
        <v>-7344.22</v>
      </c>
      <c r="H763" s="759">
        <f>VLOOKUP(F763,[2]Additions!$N$5:$O$37,2)</f>
        <v>0</v>
      </c>
      <c r="I763" s="532">
        <v>1.3083000000000001E-3</v>
      </c>
      <c r="J763" s="758">
        <f t="shared" si="72"/>
        <v>0</v>
      </c>
      <c r="K763" s="758">
        <f t="shared" si="73"/>
        <v>-115.3</v>
      </c>
      <c r="O763" s="462"/>
      <c r="P763" s="462"/>
      <c r="Q763" s="462"/>
      <c r="R763" s="462"/>
    </row>
    <row r="764" spans="1:32" s="717" customFormat="1">
      <c r="A764" s="107"/>
      <c r="B764" s="718"/>
      <c r="C764" s="718"/>
      <c r="D764" s="718"/>
      <c r="E764" s="759"/>
      <c r="F764" s="707"/>
      <c r="G764" s="758"/>
      <c r="H764" s="180"/>
      <c r="I764" s="759"/>
      <c r="J764" s="758"/>
      <c r="K764" s="758"/>
      <c r="O764" s="462"/>
      <c r="P764" s="462"/>
      <c r="Q764" s="462"/>
      <c r="R764" s="462"/>
    </row>
    <row r="765" spans="1:32">
      <c r="A765" s="107"/>
      <c r="B765" s="108"/>
      <c r="C765" s="108"/>
      <c r="D765" s="108"/>
      <c r="E765" s="126"/>
      <c r="F765" s="159"/>
      <c r="G765" s="82"/>
      <c r="H765" s="180"/>
      <c r="I765" s="126"/>
      <c r="J765" s="82"/>
      <c r="K765" s="82"/>
      <c r="P765" s="121"/>
      <c r="Q765" s="121"/>
      <c r="R765" s="121"/>
      <c r="S765" s="101">
        <f t="shared" si="64"/>
        <v>2014</v>
      </c>
    </row>
    <row r="766" spans="1:32">
      <c r="A766" s="113"/>
      <c r="B766" s="114"/>
      <c r="C766" s="114"/>
      <c r="D766" s="114"/>
      <c r="E766" s="114"/>
      <c r="F766" s="164"/>
      <c r="G766" s="129"/>
      <c r="H766" s="181"/>
      <c r="I766" s="121"/>
      <c r="J766" s="129"/>
      <c r="K766" s="129"/>
      <c r="O766" s="121"/>
    </row>
    <row r="767" spans="1:32" ht="13.5" thickBot="1">
      <c r="A767" s="95" t="s">
        <v>132</v>
      </c>
      <c r="F767" s="73" t="s">
        <v>107</v>
      </c>
      <c r="G767" s="130">
        <f>SUM(G742:G766)</f>
        <v>-94087.290000000008</v>
      </c>
      <c r="J767" s="130">
        <f>SUM(J742:J766)</f>
        <v>-725.42000000000007</v>
      </c>
      <c r="K767" s="130">
        <f>SUM(K742:K766)</f>
        <v>-1477.1299999999999</v>
      </c>
      <c r="O767" s="121"/>
      <c r="P767" s="100"/>
      <c r="Q767" s="121"/>
      <c r="R767" s="121"/>
    </row>
    <row r="768" spans="1:32" ht="13.5" thickTop="1">
      <c r="B768" s="186"/>
      <c r="O768" s="121"/>
      <c r="P768" s="100"/>
      <c r="Q768" s="121"/>
      <c r="R768" s="121"/>
    </row>
    <row r="769" spans="1:32">
      <c r="A769" s="88" t="s">
        <v>133</v>
      </c>
      <c r="O769" s="121"/>
      <c r="P769" s="100"/>
      <c r="Q769" s="121"/>
      <c r="R769" s="121"/>
    </row>
    <row r="770" spans="1:32">
      <c r="O770" s="121"/>
      <c r="P770" s="100"/>
      <c r="Q770" s="121"/>
      <c r="R770" s="121"/>
    </row>
    <row r="771" spans="1:32">
      <c r="A771" s="81" t="s">
        <v>86</v>
      </c>
      <c r="B771" s="81" t="s">
        <v>87</v>
      </c>
      <c r="C771" s="81" t="s">
        <v>88</v>
      </c>
      <c r="D771" s="81" t="s">
        <v>104</v>
      </c>
      <c r="E771" s="81"/>
      <c r="F771" s="146" t="s">
        <v>121</v>
      </c>
      <c r="G771" s="90" t="s">
        <v>121</v>
      </c>
      <c r="H771" s="177"/>
      <c r="I771" s="81" t="s">
        <v>91</v>
      </c>
      <c r="J771" s="90" t="s">
        <v>92</v>
      </c>
      <c r="K771" s="90" t="s">
        <v>93</v>
      </c>
      <c r="O771" s="121"/>
      <c r="P771" s="121"/>
      <c r="Q771" s="121"/>
      <c r="R771" s="121"/>
    </row>
    <row r="772" spans="1:32">
      <c r="A772" s="86" t="s">
        <v>94</v>
      </c>
      <c r="B772" s="96" t="s">
        <v>95</v>
      </c>
      <c r="C772" s="96" t="s">
        <v>96</v>
      </c>
      <c r="D772" s="96" t="s">
        <v>122</v>
      </c>
      <c r="E772" s="96" t="s">
        <v>97</v>
      </c>
      <c r="F772" s="150" t="s">
        <v>98</v>
      </c>
      <c r="G772" s="98" t="s">
        <v>99</v>
      </c>
      <c r="H772" s="179" t="s">
        <v>100</v>
      </c>
      <c r="I772" s="96" t="s">
        <v>101</v>
      </c>
      <c r="J772" s="98" t="s">
        <v>123</v>
      </c>
      <c r="K772" s="98" t="s">
        <v>134</v>
      </c>
      <c r="O772" s="121"/>
    </row>
    <row r="773" spans="1:32">
      <c r="A773" s="108"/>
      <c r="B773" s="108"/>
      <c r="C773" s="108"/>
      <c r="D773" s="108"/>
      <c r="E773" s="126"/>
      <c r="F773" s="108"/>
      <c r="G773" s="155"/>
      <c r="H773" s="180"/>
      <c r="I773" s="168"/>
      <c r="J773" s="82"/>
      <c r="K773" s="82"/>
      <c r="S773" s="101">
        <f t="shared" ref="S773:S791" si="74">IF(F773&lt;=$S$1,$U$5,$U$6)</f>
        <v>2014</v>
      </c>
    </row>
    <row r="774" spans="1:32">
      <c r="A774" s="650" t="s">
        <v>341</v>
      </c>
      <c r="B774" s="458" t="s">
        <v>1183</v>
      </c>
      <c r="C774" s="599" t="s">
        <v>340</v>
      </c>
      <c r="D774" s="325" t="s">
        <v>1183</v>
      </c>
      <c r="E774" s="532" t="s">
        <v>1244</v>
      </c>
      <c r="F774" s="651">
        <v>201509</v>
      </c>
      <c r="G774" s="652">
        <v>-2674.01</v>
      </c>
      <c r="H774" s="759">
        <f>VLOOKUP(F774,Additions!$N$5:$O$37,2,FALSE)</f>
        <v>14.5</v>
      </c>
      <c r="I774" s="595">
        <v>2.7583E-3</v>
      </c>
      <c r="J774" s="604">
        <f>ROUND(G774*H774*I774,2)</f>
        <v>-106.95</v>
      </c>
      <c r="K774" s="652">
        <f>ROUND(G774*I774*12,2)</f>
        <v>-88.51</v>
      </c>
    </row>
    <row r="775" spans="1:32">
      <c r="A775" s="650" t="s">
        <v>341</v>
      </c>
      <c r="B775" s="651" t="s">
        <v>1199</v>
      </c>
      <c r="C775" s="599" t="s">
        <v>340</v>
      </c>
      <c r="D775" s="651" t="s">
        <v>1199</v>
      </c>
      <c r="E775" s="650" t="s">
        <v>1200</v>
      </c>
      <c r="F775" s="651">
        <v>201511</v>
      </c>
      <c r="G775" s="652">
        <v>-8472</v>
      </c>
      <c r="H775" s="759">
        <f>VLOOKUP(F775,Additions!$N$5:$O$37,2,FALSE)</f>
        <v>12.5</v>
      </c>
      <c r="I775" s="595">
        <v>2.7583E-3</v>
      </c>
      <c r="J775" s="604">
        <f>ROUND(G775*H775*I775,2)</f>
        <v>-292.10000000000002</v>
      </c>
      <c r="K775" s="652">
        <f>ROUND(G775*I775*12,2)</f>
        <v>-280.42</v>
      </c>
    </row>
    <row r="776" spans="1:32">
      <c r="A776" s="777"/>
      <c r="B776" s="608"/>
      <c r="C776" s="499"/>
      <c r="D776" s="608"/>
      <c r="E776" s="541"/>
      <c r="F776" s="608"/>
      <c r="G776" s="543"/>
      <c r="H776" s="541"/>
      <c r="I776" s="605"/>
      <c r="J776" s="429"/>
      <c r="K776" s="606"/>
    </row>
    <row r="777" spans="1:32">
      <c r="A777" s="599" t="s">
        <v>341</v>
      </c>
      <c r="B777" s="325" t="s">
        <v>792</v>
      </c>
      <c r="C777" s="599">
        <v>3403</v>
      </c>
      <c r="D777" s="325" t="s">
        <v>792</v>
      </c>
      <c r="E777" s="532" t="s">
        <v>793</v>
      </c>
      <c r="F777" s="599">
        <v>201507</v>
      </c>
      <c r="G777" s="534">
        <v>-780.4</v>
      </c>
      <c r="H777" s="759">
        <f>VLOOKUP(F777,[1]Additions!$N$5:$O$37,2,FALSE)</f>
        <v>3</v>
      </c>
      <c r="I777" s="781">
        <v>2.7583E-3</v>
      </c>
      <c r="J777" s="604">
        <f>ROUND(G777*H777*I777,2)</f>
        <v>-6.46</v>
      </c>
      <c r="K777" s="652">
        <f>ROUND(G777*I777*12,2)</f>
        <v>-25.83</v>
      </c>
    </row>
    <row r="778" spans="1:32">
      <c r="A778" s="599" t="s">
        <v>341</v>
      </c>
      <c r="B778" s="325" t="s">
        <v>794</v>
      </c>
      <c r="C778" s="599">
        <v>3403</v>
      </c>
      <c r="D778" s="325" t="s">
        <v>794</v>
      </c>
      <c r="E778" s="532" t="s">
        <v>795</v>
      </c>
      <c r="F778" s="599">
        <v>201508</v>
      </c>
      <c r="G778" s="534">
        <v>-75.150000000000006</v>
      </c>
      <c r="H778" s="759">
        <v>0</v>
      </c>
      <c r="I778" s="781">
        <v>2.7583E-3</v>
      </c>
      <c r="J778" s="604">
        <f>ROUND(G778*H778*I778,2)</f>
        <v>0</v>
      </c>
      <c r="K778" s="652">
        <f>ROUND(G778*I778*12,2)</f>
        <v>-2.4900000000000002</v>
      </c>
    </row>
    <row r="779" spans="1:32">
      <c r="A779" s="599" t="s">
        <v>341</v>
      </c>
      <c r="B779" s="325" t="s">
        <v>1019</v>
      </c>
      <c r="C779" s="599">
        <v>3403</v>
      </c>
      <c r="D779" s="325" t="s">
        <v>1019</v>
      </c>
      <c r="E779" s="532" t="s">
        <v>1020</v>
      </c>
      <c r="F779" s="599">
        <v>201508</v>
      </c>
      <c r="G779" s="534">
        <v>-53.42</v>
      </c>
      <c r="H779" s="759">
        <v>0</v>
      </c>
      <c r="I779" s="781">
        <v>2.7583E-3</v>
      </c>
      <c r="J779" s="604">
        <f>ROUND(G779*H779*I779,2)</f>
        <v>0</v>
      </c>
      <c r="K779" s="652">
        <f>ROUND(G779*I779*12,2)</f>
        <v>-1.77</v>
      </c>
    </row>
    <row r="780" spans="1:32">
      <c r="A780" s="599" t="s">
        <v>341</v>
      </c>
      <c r="B780" s="325" t="s">
        <v>1001</v>
      </c>
      <c r="C780" s="599">
        <v>3403</v>
      </c>
      <c r="D780" s="325" t="s">
        <v>1001</v>
      </c>
      <c r="E780" s="532" t="s">
        <v>1002</v>
      </c>
      <c r="F780" s="599">
        <v>201508</v>
      </c>
      <c r="G780" s="534">
        <v>-149.11000000000001</v>
      </c>
      <c r="H780" s="759">
        <v>0</v>
      </c>
      <c r="I780" s="781">
        <v>2.7583E-3</v>
      </c>
      <c r="J780" s="604">
        <f>ROUND(G780*H780*I780,2)</f>
        <v>0</v>
      </c>
      <c r="K780" s="652">
        <f>ROUND(G780*I780*12,2)</f>
        <v>-4.9400000000000004</v>
      </c>
    </row>
    <row r="781" spans="1:32">
      <c r="A781" s="107" t="s">
        <v>341</v>
      </c>
      <c r="B781" s="718" t="s">
        <v>1340</v>
      </c>
      <c r="C781" s="718">
        <v>3403</v>
      </c>
      <c r="D781" s="718" t="s">
        <v>1340</v>
      </c>
      <c r="E781" s="759" t="s">
        <v>1341</v>
      </c>
      <c r="F781" s="707">
        <v>201508</v>
      </c>
      <c r="G781" s="758">
        <v>-240.4</v>
      </c>
      <c r="H781" s="759">
        <v>0</v>
      </c>
      <c r="I781" s="759">
        <v>2.7583E-3</v>
      </c>
      <c r="J781" s="604">
        <f>ROUND(G781*H781*I781,2)</f>
        <v>0</v>
      </c>
      <c r="K781" s="652">
        <f>ROUND(G781*I781*12,2)</f>
        <v>-7.96</v>
      </c>
    </row>
    <row r="782" spans="1:32">
      <c r="A782" s="777"/>
      <c r="B782" s="608"/>
      <c r="C782" s="499"/>
      <c r="D782" s="608"/>
      <c r="E782" s="541"/>
      <c r="F782" s="608"/>
      <c r="G782" s="543"/>
      <c r="H782" s="541"/>
      <c r="I782" s="605"/>
      <c r="J782" s="429"/>
      <c r="K782" s="606"/>
    </row>
    <row r="783" spans="1:32">
      <c r="A783" s="101"/>
      <c r="B783" s="101"/>
      <c r="C783" s="101"/>
      <c r="D783" s="101"/>
      <c r="E783" s="101"/>
      <c r="F783" s="101"/>
      <c r="G783" s="101"/>
      <c r="H783" s="101"/>
      <c r="J783" s="101"/>
      <c r="K783" s="101"/>
      <c r="V783" s="599" t="s">
        <v>341</v>
      </c>
      <c r="W783" s="325">
        <v>3403</v>
      </c>
      <c r="X783" s="599" t="s">
        <v>1348</v>
      </c>
      <c r="Y783" s="325" t="s">
        <v>1348</v>
      </c>
      <c r="Z783" s="532" t="s">
        <v>1349</v>
      </c>
      <c r="AA783" s="599">
        <v>201409</v>
      </c>
      <c r="AB783" s="534">
        <v>-682.06</v>
      </c>
      <c r="AC783" s="759">
        <f>VLOOKUP(AA783,[2]Additions!$N$5:$O$37,2)</f>
        <v>8</v>
      </c>
      <c r="AD783" s="781">
        <v>2.7583E-3</v>
      </c>
      <c r="AE783" s="758">
        <f>ROUND(AB783*AC783*AD783,2)</f>
        <v>-15.05</v>
      </c>
      <c r="AF783" s="758">
        <f>ROUND(AB783*AD783*12,2)</f>
        <v>-22.58</v>
      </c>
    </row>
    <row r="784" spans="1:32">
      <c r="A784" s="101"/>
      <c r="B784" s="101"/>
      <c r="C784" s="101"/>
      <c r="D784" s="101"/>
      <c r="E784" s="101"/>
      <c r="F784" s="101"/>
      <c r="G784" s="101"/>
      <c r="H784" s="101"/>
      <c r="J784" s="101"/>
      <c r="K784" s="101"/>
      <c r="V784" s="599" t="s">
        <v>341</v>
      </c>
      <c r="W784" s="325">
        <v>3403</v>
      </c>
      <c r="X784" s="599" t="s">
        <v>1343</v>
      </c>
      <c r="Y784" s="325" t="s">
        <v>1343</v>
      </c>
      <c r="Z784" s="532" t="s">
        <v>1344</v>
      </c>
      <c r="AA784" s="599">
        <v>201409</v>
      </c>
      <c r="AB784" s="534">
        <v>-3508.44</v>
      </c>
      <c r="AC784" s="759">
        <f>VLOOKUP(AA784,[2]Additions!$N$5:$O$37,2)</f>
        <v>8</v>
      </c>
      <c r="AD784" s="781">
        <v>2.7583E-3</v>
      </c>
      <c r="AE784" s="758">
        <f>ROUND(AB784*AC784*AD784,2)</f>
        <v>-77.42</v>
      </c>
      <c r="AF784" s="758">
        <f>ROUND(AB784*AD784*12,2)</f>
        <v>-116.13</v>
      </c>
    </row>
    <row r="785" spans="1:19">
      <c r="A785" s="599" t="s">
        <v>341</v>
      </c>
      <c r="B785" s="325" t="s">
        <v>722</v>
      </c>
      <c r="C785" s="599">
        <v>3403</v>
      </c>
      <c r="D785" s="325" t="s">
        <v>722</v>
      </c>
      <c r="E785" s="532" t="s">
        <v>723</v>
      </c>
      <c r="F785" s="599">
        <v>201501</v>
      </c>
      <c r="G785" s="534">
        <v>-43.4</v>
      </c>
      <c r="H785" s="759">
        <f>VLOOKUP(F785,[2]Additions!$N$5:$O$37,2)</f>
        <v>0</v>
      </c>
      <c r="I785" s="781">
        <v>2.7583E-3</v>
      </c>
      <c r="J785" s="758">
        <f t="shared" ref="J785:J789" si="75">ROUND(G785*H785*I785,2)</f>
        <v>0</v>
      </c>
      <c r="K785" s="758">
        <f t="shared" ref="K785:K789" si="76">ROUND(G785*I785*12,2)</f>
        <v>-1.44</v>
      </c>
    </row>
    <row r="786" spans="1:19">
      <c r="A786" s="599" t="s">
        <v>341</v>
      </c>
      <c r="B786" s="325" t="s">
        <v>756</v>
      </c>
      <c r="C786" s="599">
        <v>3403</v>
      </c>
      <c r="D786" s="325" t="s">
        <v>756</v>
      </c>
      <c r="E786" s="532" t="s">
        <v>757</v>
      </c>
      <c r="F786" s="599">
        <v>201502</v>
      </c>
      <c r="G786" s="534">
        <v>-25794.28</v>
      </c>
      <c r="H786" s="759">
        <f>VLOOKUP(F786,[2]Additions!$N$5:$O$37,2)</f>
        <v>0</v>
      </c>
      <c r="I786" s="781">
        <v>2.7583E-3</v>
      </c>
      <c r="J786" s="758">
        <f t="shared" si="75"/>
        <v>0</v>
      </c>
      <c r="K786" s="758">
        <f t="shared" si="76"/>
        <v>-853.78</v>
      </c>
    </row>
    <row r="787" spans="1:19">
      <c r="A787" s="599" t="s">
        <v>341</v>
      </c>
      <c r="B787" s="325" t="s">
        <v>766</v>
      </c>
      <c r="C787" s="599" t="s">
        <v>1366</v>
      </c>
      <c r="D787" s="325" t="s">
        <v>766</v>
      </c>
      <c r="E787" s="532" t="s">
        <v>767</v>
      </c>
      <c r="F787" s="599">
        <v>201502</v>
      </c>
      <c r="G787" s="534">
        <v>-285.99</v>
      </c>
      <c r="H787" s="759">
        <f>VLOOKUP(F787,[2]Additions!$N$5:$O$37,2)</f>
        <v>0</v>
      </c>
      <c r="I787" s="781">
        <v>2.7583E-3</v>
      </c>
      <c r="J787" s="758">
        <f t="shared" si="75"/>
        <v>0</v>
      </c>
      <c r="K787" s="758">
        <f t="shared" si="76"/>
        <v>-9.4700000000000006</v>
      </c>
    </row>
    <row r="788" spans="1:19">
      <c r="A788" s="599" t="s">
        <v>341</v>
      </c>
      <c r="B788" s="325" t="s">
        <v>760</v>
      </c>
      <c r="C788" s="599" t="s">
        <v>1366</v>
      </c>
      <c r="D788" s="325" t="s">
        <v>760</v>
      </c>
      <c r="E788" s="532" t="s">
        <v>761</v>
      </c>
      <c r="F788" s="599">
        <v>201502</v>
      </c>
      <c r="G788" s="534">
        <v>-1560.05</v>
      </c>
      <c r="H788" s="759">
        <f>VLOOKUP(F788,[2]Additions!$N$5:$O$37,2)</f>
        <v>0</v>
      </c>
      <c r="I788" s="781">
        <v>2.7583E-3</v>
      </c>
      <c r="J788" s="758">
        <f t="shared" si="75"/>
        <v>0</v>
      </c>
      <c r="K788" s="758">
        <f t="shared" si="76"/>
        <v>-51.64</v>
      </c>
    </row>
    <row r="789" spans="1:19">
      <c r="A789" s="599" t="s">
        <v>341</v>
      </c>
      <c r="B789" s="325" t="s">
        <v>768</v>
      </c>
      <c r="C789" s="599" t="s">
        <v>1366</v>
      </c>
      <c r="D789" s="325" t="s">
        <v>768</v>
      </c>
      <c r="E789" s="532" t="s">
        <v>769</v>
      </c>
      <c r="F789" s="599">
        <v>201502</v>
      </c>
      <c r="G789" s="534">
        <v>-81.67</v>
      </c>
      <c r="H789" s="759">
        <f>VLOOKUP(F789,[2]Additions!$N$5:$O$37,2)</f>
        <v>0</v>
      </c>
      <c r="I789" s="781">
        <v>2.7583E-3</v>
      </c>
      <c r="J789" s="758">
        <f t="shared" si="75"/>
        <v>0</v>
      </c>
      <c r="K789" s="758">
        <f t="shared" si="76"/>
        <v>-2.7</v>
      </c>
    </row>
    <row r="790" spans="1:19">
      <c r="A790" s="108"/>
      <c r="B790" s="108"/>
      <c r="C790" s="108"/>
      <c r="D790" s="108"/>
      <c r="E790" s="126"/>
      <c r="F790" s="108"/>
      <c r="G790" s="155"/>
      <c r="H790" s="180"/>
      <c r="I790" s="168"/>
      <c r="J790" s="82"/>
      <c r="K790" s="82"/>
      <c r="S790" s="101">
        <f t="shared" si="74"/>
        <v>2014</v>
      </c>
    </row>
    <row r="791" spans="1:19">
      <c r="A791" s="107"/>
      <c r="B791" s="108"/>
      <c r="C791" s="108"/>
      <c r="D791" s="108"/>
      <c r="E791" s="126"/>
      <c r="F791" s="159"/>
      <c r="G791" s="82"/>
      <c r="H791" s="180"/>
      <c r="I791" s="126"/>
      <c r="J791" s="82"/>
      <c r="K791" s="82"/>
      <c r="S791" s="101">
        <f t="shared" si="74"/>
        <v>2014</v>
      </c>
    </row>
    <row r="792" spans="1:19">
      <c r="A792" s="113"/>
      <c r="B792" s="114"/>
      <c r="C792" s="114"/>
      <c r="D792" s="114"/>
      <c r="E792" s="114"/>
      <c r="F792" s="164"/>
      <c r="G792" s="129"/>
      <c r="H792" s="181"/>
      <c r="I792" s="121"/>
      <c r="J792" s="129"/>
      <c r="K792" s="129"/>
    </row>
    <row r="793" spans="1:19" ht="13.5" thickBot="1">
      <c r="A793" s="95" t="s">
        <v>135</v>
      </c>
      <c r="F793" s="73" t="s">
        <v>107</v>
      </c>
      <c r="G793" s="130">
        <f>SUM(G773:G792)</f>
        <v>-40209.879999999997</v>
      </c>
      <c r="J793" s="130">
        <f>SUM(J773:J792)</f>
        <v>-405.51</v>
      </c>
      <c r="K793" s="130">
        <f>SUM(K773:K792)</f>
        <v>-1330.95</v>
      </c>
    </row>
    <row r="794" spans="1:19" ht="13.5" thickTop="1"/>
    <row r="795" spans="1:19">
      <c r="A795" s="88" t="s">
        <v>136</v>
      </c>
    </row>
    <row r="797" spans="1:19">
      <c r="A797" s="81" t="s">
        <v>86</v>
      </c>
      <c r="B797" s="81" t="s">
        <v>87</v>
      </c>
      <c r="C797" s="81" t="s">
        <v>88</v>
      </c>
      <c r="D797" s="81" t="s">
        <v>104</v>
      </c>
      <c r="E797" s="81"/>
      <c r="F797" s="146" t="s">
        <v>121</v>
      </c>
      <c r="G797" s="90" t="s">
        <v>121</v>
      </c>
      <c r="H797" s="177"/>
      <c r="I797" s="81" t="s">
        <v>91</v>
      </c>
      <c r="J797" s="90" t="s">
        <v>92</v>
      </c>
      <c r="K797" s="90" t="s">
        <v>93</v>
      </c>
    </row>
    <row r="798" spans="1:19">
      <c r="A798" s="86" t="s">
        <v>94</v>
      </c>
      <c r="B798" s="96" t="s">
        <v>95</v>
      </c>
      <c r="C798" s="96" t="s">
        <v>96</v>
      </c>
      <c r="D798" s="96" t="s">
        <v>122</v>
      </c>
      <c r="E798" s="96" t="s">
        <v>97</v>
      </c>
      <c r="F798" s="150" t="s">
        <v>98</v>
      </c>
      <c r="G798" s="98" t="s">
        <v>99</v>
      </c>
      <c r="H798" s="179" t="s">
        <v>100</v>
      </c>
      <c r="I798" s="96" t="s">
        <v>101</v>
      </c>
      <c r="J798" s="98" t="s">
        <v>123</v>
      </c>
      <c r="K798" s="98" t="s">
        <v>102</v>
      </c>
    </row>
    <row r="799" spans="1:19">
      <c r="A799" s="650" t="s">
        <v>326</v>
      </c>
      <c r="B799" s="651" t="s">
        <v>776</v>
      </c>
      <c r="C799" s="434" t="s">
        <v>352</v>
      </c>
      <c r="D799" s="651" t="s">
        <v>776</v>
      </c>
      <c r="E799" s="650" t="s">
        <v>777</v>
      </c>
      <c r="F799" s="651">
        <v>201509</v>
      </c>
      <c r="G799" s="652">
        <v>-8037.51</v>
      </c>
      <c r="H799" s="759">
        <f>VLOOKUP(F799,Additions!$N$5:$O$37,2,FALSE)</f>
        <v>14.5</v>
      </c>
      <c r="I799" s="595">
        <v>1.1999999999999999E-3</v>
      </c>
      <c r="J799" s="604">
        <f>ROUND(G799*H799*I799,2)</f>
        <v>-139.85</v>
      </c>
      <c r="K799" s="652">
        <f>ROUND(G799*I799*12,2)</f>
        <v>-115.74</v>
      </c>
      <c r="S799" s="101">
        <f t="shared" ref="S799:S840" si="77">IF(F799&lt;=$S$1,$U$5,$U$6)</f>
        <v>2015</v>
      </c>
    </row>
    <row r="800" spans="1:19">
      <c r="A800" s="650" t="s">
        <v>326</v>
      </c>
      <c r="B800" s="651" t="s">
        <v>778</v>
      </c>
      <c r="C800" s="451" t="s">
        <v>352</v>
      </c>
      <c r="D800" s="651" t="s">
        <v>778</v>
      </c>
      <c r="E800" s="650" t="s">
        <v>779</v>
      </c>
      <c r="F800" s="651">
        <v>201509</v>
      </c>
      <c r="G800" s="652">
        <v>-18.600000000000001</v>
      </c>
      <c r="H800" s="759">
        <f>VLOOKUP(F800,Additions!$N$5:$O$37,2,FALSE)</f>
        <v>14.5</v>
      </c>
      <c r="I800" s="595">
        <v>1.1999999999999999E-3</v>
      </c>
      <c r="J800" s="604">
        <f>ROUND(G800*H800*I800,2)</f>
        <v>-0.32</v>
      </c>
      <c r="K800" s="652">
        <f>ROUND(G800*I800*12,2)</f>
        <v>-0.27</v>
      </c>
    </row>
    <row r="801" spans="1:19">
      <c r="A801" s="650" t="s">
        <v>326</v>
      </c>
      <c r="B801" s="651" t="s">
        <v>1009</v>
      </c>
      <c r="C801" s="451" t="s">
        <v>340</v>
      </c>
      <c r="D801" s="651" t="s">
        <v>1009</v>
      </c>
      <c r="E801" s="650" t="s">
        <v>1010</v>
      </c>
      <c r="F801" s="651">
        <v>201509</v>
      </c>
      <c r="G801" s="652">
        <v>-60239.360000000001</v>
      </c>
      <c r="H801" s="759">
        <f>VLOOKUP(F801,Additions!$N$5:$O$37,2,FALSE)</f>
        <v>14.5</v>
      </c>
      <c r="I801" s="595">
        <v>1.1999999999999999E-3</v>
      </c>
      <c r="J801" s="604">
        <f>ROUND(G801*H801*I801,2)</f>
        <v>-1048.1600000000001</v>
      </c>
      <c r="K801" s="652">
        <f>ROUND(G801*I801*12,2)</f>
        <v>-867.45</v>
      </c>
    </row>
    <row r="802" spans="1:19">
      <c r="A802" s="650" t="s">
        <v>326</v>
      </c>
      <c r="B802" s="651" t="s">
        <v>1223</v>
      </c>
      <c r="C802" s="599" t="s">
        <v>340</v>
      </c>
      <c r="D802" s="651">
        <v>900868</v>
      </c>
      <c r="E802" s="650" t="s">
        <v>1224</v>
      </c>
      <c r="F802" s="651">
        <v>201510</v>
      </c>
      <c r="G802" s="652">
        <v>-252.17</v>
      </c>
      <c r="H802" s="759">
        <f>VLOOKUP(F802,Additions!$N$5:$O$37,2,FALSE)</f>
        <v>13.5</v>
      </c>
      <c r="I802" s="595">
        <v>1.1999999999999999E-3</v>
      </c>
      <c r="J802" s="604">
        <f>ROUND(G802*H802*I802,2)</f>
        <v>-4.09</v>
      </c>
      <c r="K802" s="652">
        <f>ROUND(G802*I802*12,2)</f>
        <v>-3.63</v>
      </c>
    </row>
    <row r="803" spans="1:19">
      <c r="A803" s="650" t="s">
        <v>326</v>
      </c>
      <c r="B803" s="651" t="s">
        <v>1015</v>
      </c>
      <c r="C803" s="599" t="s">
        <v>340</v>
      </c>
      <c r="D803" s="651">
        <v>900885</v>
      </c>
      <c r="E803" s="650" t="s">
        <v>1016</v>
      </c>
      <c r="F803" s="651">
        <v>201510</v>
      </c>
      <c r="G803" s="652">
        <v>-2779.84</v>
      </c>
      <c r="H803" s="759">
        <f>VLOOKUP(F803,Additions!$N$5:$O$37,2,FALSE)</f>
        <v>13.5</v>
      </c>
      <c r="I803" s="595">
        <v>1.1999999999999999E-3</v>
      </c>
      <c r="J803" s="604">
        <f t="shared" ref="J803:J805" si="78">ROUND(G803*H803*I803,2)</f>
        <v>-45.03</v>
      </c>
      <c r="K803" s="652">
        <f t="shared" ref="K803:K805" si="79">ROUND(G803*I803*12,2)</f>
        <v>-40.03</v>
      </c>
    </row>
    <row r="804" spans="1:19">
      <c r="A804" s="650" t="s">
        <v>326</v>
      </c>
      <c r="B804" s="651" t="s">
        <v>1226</v>
      </c>
      <c r="C804" s="599" t="s">
        <v>340</v>
      </c>
      <c r="D804" s="651">
        <v>900967</v>
      </c>
      <c r="E804" s="650" t="s">
        <v>1227</v>
      </c>
      <c r="F804" s="651">
        <v>201510</v>
      </c>
      <c r="G804" s="652">
        <v>-594.79</v>
      </c>
      <c r="H804" s="759">
        <f>VLOOKUP(F804,Additions!$N$5:$O$37,2,FALSE)</f>
        <v>13.5</v>
      </c>
      <c r="I804" s="595">
        <v>1.1999999999999999E-3</v>
      </c>
      <c r="J804" s="604">
        <f t="shared" si="78"/>
        <v>-9.64</v>
      </c>
      <c r="K804" s="652">
        <f t="shared" si="79"/>
        <v>-8.56</v>
      </c>
    </row>
    <row r="805" spans="1:19">
      <c r="A805" s="650" t="s">
        <v>326</v>
      </c>
      <c r="B805" s="651" t="s">
        <v>1228</v>
      </c>
      <c r="C805" s="599" t="s">
        <v>340</v>
      </c>
      <c r="D805" s="651" t="s">
        <v>1228</v>
      </c>
      <c r="E805" s="650" t="s">
        <v>1229</v>
      </c>
      <c r="F805" s="651">
        <v>201511</v>
      </c>
      <c r="G805" s="652">
        <v>-537.54999999999995</v>
      </c>
      <c r="H805" s="759">
        <f>VLOOKUP(F805,Additions!$N$5:$O$37,2,FALSE)</f>
        <v>12.5</v>
      </c>
      <c r="I805" s="595">
        <v>1.1999999999999999E-3</v>
      </c>
      <c r="J805" s="604">
        <f t="shared" si="78"/>
        <v>-8.06</v>
      </c>
      <c r="K805" s="652">
        <f t="shared" si="79"/>
        <v>-7.74</v>
      </c>
    </row>
    <row r="806" spans="1:19">
      <c r="A806" s="777"/>
      <c r="B806" s="608"/>
      <c r="C806" s="499"/>
      <c r="D806" s="608"/>
      <c r="E806" s="541"/>
      <c r="F806" s="608"/>
      <c r="G806" s="543"/>
      <c r="H806" s="541"/>
      <c r="I806" s="605"/>
      <c r="J806" s="429"/>
      <c r="K806" s="606"/>
    </row>
    <row r="807" spans="1:19">
      <c r="A807" s="327" t="s">
        <v>326</v>
      </c>
      <c r="B807" s="651">
        <v>900820</v>
      </c>
      <c r="C807" s="651">
        <v>3403</v>
      </c>
      <c r="D807" s="599" t="s">
        <v>800</v>
      </c>
      <c r="E807" s="327" t="s">
        <v>801</v>
      </c>
      <c r="F807" s="599">
        <v>201503</v>
      </c>
      <c r="G807" s="782">
        <v>-8826.4699999999993</v>
      </c>
      <c r="H807" s="759">
        <f>VLOOKUP(F807,[1]Additions!$N$5:$O$37,2,FALSE)</f>
        <v>7</v>
      </c>
      <c r="I807" s="595">
        <v>1.1999999999999999E-3</v>
      </c>
      <c r="J807" s="604">
        <f>ROUND(G807*H807*I807,2)</f>
        <v>-74.14</v>
      </c>
      <c r="K807" s="652">
        <f>ROUND(G807*I807*12,2)</f>
        <v>-127.1</v>
      </c>
    </row>
    <row r="808" spans="1:19">
      <c r="A808" s="532" t="s">
        <v>326</v>
      </c>
      <c r="B808" s="778">
        <v>900858</v>
      </c>
      <c r="C808" s="651">
        <v>3403</v>
      </c>
      <c r="D808" s="599" t="s">
        <v>790</v>
      </c>
      <c r="E808" s="532" t="s">
        <v>791</v>
      </c>
      <c r="F808" s="599">
        <v>201505</v>
      </c>
      <c r="G808" s="534">
        <v>-841.54</v>
      </c>
      <c r="H808" s="759">
        <f>VLOOKUP(F808,[1]Additions!$N$5:$O$37,2,FALSE)</f>
        <v>5</v>
      </c>
      <c r="I808" s="595">
        <v>1.1999999999999999E-3</v>
      </c>
      <c r="J808" s="604">
        <f>ROUND(G808*H808*I808,2)</f>
        <v>-5.05</v>
      </c>
      <c r="K808" s="652">
        <f>ROUND(G808*I808*12,2)</f>
        <v>-12.12</v>
      </c>
    </row>
    <row r="809" spans="1:19">
      <c r="A809" s="532" t="s">
        <v>326</v>
      </c>
      <c r="B809" s="405">
        <v>901019</v>
      </c>
      <c r="C809" s="651">
        <v>3403</v>
      </c>
      <c r="D809" s="651" t="s">
        <v>796</v>
      </c>
      <c r="E809" s="650" t="s">
        <v>797</v>
      </c>
      <c r="F809" s="651">
        <v>201506</v>
      </c>
      <c r="G809" s="652">
        <v>-378.52</v>
      </c>
      <c r="H809" s="759">
        <f>VLOOKUP(F809,[1]Additions!$N$5:$O$37,2,FALSE)</f>
        <v>4</v>
      </c>
      <c r="I809" s="595">
        <v>1.1999999999999999E-3</v>
      </c>
      <c r="J809" s="604">
        <f>ROUND(G809*H809*I809,2)</f>
        <v>-1.82</v>
      </c>
      <c r="K809" s="652">
        <f>ROUND(G809*I809*12,2)</f>
        <v>-5.45</v>
      </c>
    </row>
    <row r="810" spans="1:19">
      <c r="A810" s="532" t="s">
        <v>326</v>
      </c>
      <c r="B810" s="405">
        <v>901109</v>
      </c>
      <c r="C810" s="651">
        <v>3403</v>
      </c>
      <c r="D810" s="651" t="s">
        <v>798</v>
      </c>
      <c r="E810" s="650" t="s">
        <v>799</v>
      </c>
      <c r="F810" s="651">
        <v>201506</v>
      </c>
      <c r="G810" s="652">
        <v>-113.13</v>
      </c>
      <c r="H810" s="759">
        <f>VLOOKUP(F810,[1]Additions!$N$5:$O$37,2,FALSE)</f>
        <v>4</v>
      </c>
      <c r="I810" s="595">
        <v>1.1999999999999999E-3</v>
      </c>
      <c r="J810" s="604">
        <f>ROUND(G810*H810*I810,2)</f>
        <v>-0.54</v>
      </c>
      <c r="K810" s="652">
        <f>ROUND(G810*I810*12,2)</f>
        <v>-1.63</v>
      </c>
    </row>
    <row r="811" spans="1:19">
      <c r="A811" s="532" t="s">
        <v>326</v>
      </c>
      <c r="B811" s="405" t="s">
        <v>782</v>
      </c>
      <c r="C811" s="651">
        <v>3403</v>
      </c>
      <c r="D811" s="651" t="s">
        <v>782</v>
      </c>
      <c r="E811" s="650" t="s">
        <v>783</v>
      </c>
      <c r="F811" s="651">
        <v>201507</v>
      </c>
      <c r="G811" s="652">
        <v>-899.55</v>
      </c>
      <c r="H811" s="759">
        <v>0</v>
      </c>
      <c r="I811" s="595">
        <v>1.1999999999999999E-3</v>
      </c>
      <c r="J811" s="604">
        <f t="shared" ref="J811:J816" si="80">ROUND(G811*H811*I811,2)</f>
        <v>0</v>
      </c>
      <c r="K811" s="652">
        <f t="shared" ref="K811:K816" si="81">ROUND(G811*I811*12,2)</f>
        <v>-12.95</v>
      </c>
      <c r="S811" s="101">
        <f t="shared" si="77"/>
        <v>2015</v>
      </c>
    </row>
    <row r="812" spans="1:19">
      <c r="A812" s="532" t="s">
        <v>326</v>
      </c>
      <c r="B812" s="405" t="s">
        <v>936</v>
      </c>
      <c r="C812" s="651">
        <v>3403</v>
      </c>
      <c r="D812" s="651" t="s">
        <v>936</v>
      </c>
      <c r="E812" s="650" t="s">
        <v>937</v>
      </c>
      <c r="F812" s="651">
        <v>201507</v>
      </c>
      <c r="G812" s="652">
        <v>-4923.8500000000004</v>
      </c>
      <c r="H812" s="759">
        <v>0</v>
      </c>
      <c r="I812" s="595">
        <v>1.1999999999999999E-3</v>
      </c>
      <c r="J812" s="604">
        <f t="shared" si="80"/>
        <v>0</v>
      </c>
      <c r="K812" s="652">
        <f t="shared" si="81"/>
        <v>-70.900000000000006</v>
      </c>
      <c r="S812" s="101">
        <f t="shared" si="77"/>
        <v>2015</v>
      </c>
    </row>
    <row r="813" spans="1:19">
      <c r="A813" s="532" t="s">
        <v>326</v>
      </c>
      <c r="B813" s="405" t="s">
        <v>1007</v>
      </c>
      <c r="C813" s="651">
        <v>3403</v>
      </c>
      <c r="D813" s="651" t="s">
        <v>1007</v>
      </c>
      <c r="E813" s="650" t="s">
        <v>1008</v>
      </c>
      <c r="F813" s="651">
        <v>201508</v>
      </c>
      <c r="G813" s="652">
        <v>-2135.31</v>
      </c>
      <c r="H813" s="759">
        <v>0</v>
      </c>
      <c r="I813" s="595">
        <v>1.1999999999999999E-3</v>
      </c>
      <c r="J813" s="604">
        <f t="shared" si="80"/>
        <v>0</v>
      </c>
      <c r="K813" s="652">
        <f t="shared" si="81"/>
        <v>-30.75</v>
      </c>
      <c r="S813" s="101">
        <f t="shared" si="77"/>
        <v>2015</v>
      </c>
    </row>
    <row r="814" spans="1:19">
      <c r="A814" s="532" t="s">
        <v>326</v>
      </c>
      <c r="B814" s="405" t="s">
        <v>784</v>
      </c>
      <c r="C814" s="651">
        <v>3403</v>
      </c>
      <c r="D814" s="651" t="s">
        <v>784</v>
      </c>
      <c r="E814" s="650" t="s">
        <v>785</v>
      </c>
      <c r="F814" s="651">
        <v>201508</v>
      </c>
      <c r="G814" s="652">
        <v>-4569.16</v>
      </c>
      <c r="H814" s="759">
        <v>0</v>
      </c>
      <c r="I814" s="595">
        <v>1.1999999999999999E-3</v>
      </c>
      <c r="J814" s="604">
        <f t="shared" si="80"/>
        <v>0</v>
      </c>
      <c r="K814" s="652">
        <f t="shared" si="81"/>
        <v>-65.8</v>
      </c>
      <c r="S814" s="101">
        <f t="shared" si="77"/>
        <v>2015</v>
      </c>
    </row>
    <row r="815" spans="1:19">
      <c r="A815" s="532" t="s">
        <v>326</v>
      </c>
      <c r="B815" s="405" t="s">
        <v>999</v>
      </c>
      <c r="C815" s="651">
        <v>3403</v>
      </c>
      <c r="D815" s="651" t="s">
        <v>999</v>
      </c>
      <c r="E815" s="650" t="s">
        <v>1000</v>
      </c>
      <c r="F815" s="651">
        <v>201508</v>
      </c>
      <c r="G815" s="652">
        <v>-470.79</v>
      </c>
      <c r="H815" s="759">
        <v>0</v>
      </c>
      <c r="I815" s="595">
        <v>1.1999999999999999E-3</v>
      </c>
      <c r="J815" s="604">
        <f t="shared" si="80"/>
        <v>0</v>
      </c>
      <c r="K815" s="652">
        <f t="shared" si="81"/>
        <v>-6.78</v>
      </c>
      <c r="S815" s="101">
        <f t="shared" si="77"/>
        <v>2015</v>
      </c>
    </row>
    <row r="816" spans="1:19">
      <c r="A816" s="532" t="s">
        <v>326</v>
      </c>
      <c r="B816" s="405" t="s">
        <v>1003</v>
      </c>
      <c r="C816" s="651">
        <v>3403</v>
      </c>
      <c r="D816" s="651" t="s">
        <v>1003</v>
      </c>
      <c r="E816" s="650" t="s">
        <v>1004</v>
      </c>
      <c r="F816" s="651">
        <v>201508</v>
      </c>
      <c r="G816" s="652">
        <v>-7178.18</v>
      </c>
      <c r="H816" s="759">
        <v>0</v>
      </c>
      <c r="I816" s="595">
        <v>1.1999999999999999E-3</v>
      </c>
      <c r="J816" s="604">
        <f t="shared" si="80"/>
        <v>0</v>
      </c>
      <c r="K816" s="652">
        <f t="shared" si="81"/>
        <v>-103.37</v>
      </c>
      <c r="S816" s="101">
        <f t="shared" si="77"/>
        <v>2015</v>
      </c>
    </row>
    <row r="817" spans="1:32">
      <c r="A817" s="777"/>
      <c r="B817" s="608"/>
      <c r="C817" s="499"/>
      <c r="D817" s="608"/>
      <c r="E817" s="541"/>
      <c r="F817" s="608"/>
      <c r="G817" s="543"/>
      <c r="H817" s="541"/>
      <c r="I817" s="605"/>
      <c r="J817" s="429"/>
      <c r="K817" s="606"/>
      <c r="S817" s="101">
        <f t="shared" si="77"/>
        <v>2014</v>
      </c>
    </row>
    <row r="818" spans="1:32">
      <c r="A818" s="101"/>
      <c r="B818" s="101"/>
      <c r="C818" s="101"/>
      <c r="D818" s="101"/>
      <c r="E818" s="101"/>
      <c r="F818" s="101"/>
      <c r="G818" s="101"/>
      <c r="H818" s="101"/>
      <c r="J818" s="101"/>
      <c r="K818" s="101"/>
      <c r="S818" s="101">
        <f>IF(AA818&lt;=$S$1,$U$5,$U$6)</f>
        <v>2014</v>
      </c>
      <c r="V818" s="532" t="s">
        <v>326</v>
      </c>
      <c r="W818" s="783" t="s">
        <v>1367</v>
      </c>
      <c r="X818" s="599" t="s">
        <v>1357</v>
      </c>
      <c r="Y818" s="325" t="s">
        <v>1367</v>
      </c>
      <c r="Z818" s="327" t="s">
        <v>1368</v>
      </c>
      <c r="AA818" s="599">
        <v>201409</v>
      </c>
      <c r="AB818" s="534">
        <v>-3198.82</v>
      </c>
      <c r="AC818" s="759">
        <f>VLOOKUP(AA818,[2]Additions!$N$5:$O$37,2)</f>
        <v>8</v>
      </c>
      <c r="AD818" s="781">
        <v>1.1999999999999999E-3</v>
      </c>
      <c r="AE818" s="758">
        <f t="shared" ref="AE818:AE830" si="82">ROUND(AB818*AC818*AD818,2)</f>
        <v>-30.71</v>
      </c>
      <c r="AF818" s="758">
        <f t="shared" ref="AF818:AF830" si="83">ROUND(AB818*AD818*12,2)</f>
        <v>-46.06</v>
      </c>
    </row>
    <row r="819" spans="1:32">
      <c r="A819" s="101"/>
      <c r="B819" s="101"/>
      <c r="C819" s="101"/>
      <c r="D819" s="101"/>
      <c r="E819" s="101"/>
      <c r="F819" s="101"/>
      <c r="G819" s="101"/>
      <c r="H819" s="101"/>
      <c r="J819" s="101"/>
      <c r="K819" s="101"/>
      <c r="S819" s="101">
        <f>IF(AA819&lt;=$S$1,$U$5,$U$6)</f>
        <v>2014</v>
      </c>
      <c r="V819" s="532" t="s">
        <v>326</v>
      </c>
      <c r="W819" s="599" t="s">
        <v>588</v>
      </c>
      <c r="X819" s="599">
        <v>3403</v>
      </c>
      <c r="Y819" s="599" t="s">
        <v>588</v>
      </c>
      <c r="Z819" s="327" t="s">
        <v>589</v>
      </c>
      <c r="AA819" s="599">
        <v>201409</v>
      </c>
      <c r="AB819" s="534">
        <v>-24940.58</v>
      </c>
      <c r="AC819" s="759">
        <f>VLOOKUP(AA819,[2]Additions!$N$5:$O$37,2)</f>
        <v>8</v>
      </c>
      <c r="AD819" s="781">
        <v>1.1999999999999999E-3</v>
      </c>
      <c r="AE819" s="758">
        <f t="shared" si="82"/>
        <v>-239.43</v>
      </c>
      <c r="AF819" s="758">
        <f t="shared" si="83"/>
        <v>-359.14</v>
      </c>
    </row>
    <row r="820" spans="1:32" s="717" customFormat="1">
      <c r="V820" s="532" t="s">
        <v>326</v>
      </c>
      <c r="W820" s="783" t="s">
        <v>586</v>
      </c>
      <c r="X820" s="599">
        <v>3403</v>
      </c>
      <c r="Y820" s="325" t="s">
        <v>586</v>
      </c>
      <c r="Z820" s="327" t="s">
        <v>612</v>
      </c>
      <c r="AA820" s="599">
        <v>201409</v>
      </c>
      <c r="AB820" s="534">
        <v>-12785.56</v>
      </c>
      <c r="AC820" s="759">
        <f>VLOOKUP(AA820,[2]Additions!$N$5:$O$37,2)</f>
        <v>8</v>
      </c>
      <c r="AD820" s="781">
        <v>1.1999999999999999E-3</v>
      </c>
      <c r="AE820" s="758">
        <f t="shared" si="82"/>
        <v>-122.74</v>
      </c>
      <c r="AF820" s="758">
        <f t="shared" si="83"/>
        <v>-184.11</v>
      </c>
    </row>
    <row r="821" spans="1:32" s="717" customFormat="1">
      <c r="V821" s="532" t="s">
        <v>326</v>
      </c>
      <c r="W821" s="783" t="s">
        <v>527</v>
      </c>
      <c r="X821" s="599">
        <v>3403</v>
      </c>
      <c r="Y821" s="325" t="s">
        <v>527</v>
      </c>
      <c r="Z821" s="327" t="s">
        <v>1369</v>
      </c>
      <c r="AA821" s="599">
        <v>201409</v>
      </c>
      <c r="AB821" s="534">
        <v>-3877.24</v>
      </c>
      <c r="AC821" s="759">
        <f>VLOOKUP(AA821,[2]Additions!$N$5:$O$37,2)</f>
        <v>8</v>
      </c>
      <c r="AD821" s="781">
        <v>1.1999999999999999E-3</v>
      </c>
      <c r="AE821" s="758">
        <f t="shared" si="82"/>
        <v>-37.22</v>
      </c>
      <c r="AF821" s="758">
        <f t="shared" si="83"/>
        <v>-55.83</v>
      </c>
    </row>
    <row r="822" spans="1:32" s="717" customFormat="1">
      <c r="V822" s="532" t="s">
        <v>326</v>
      </c>
      <c r="W822" s="783" t="s">
        <v>1346</v>
      </c>
      <c r="X822" s="599">
        <v>3403</v>
      </c>
      <c r="Y822" s="325" t="s">
        <v>1346</v>
      </c>
      <c r="Z822" s="327" t="s">
        <v>1347</v>
      </c>
      <c r="AA822" s="599">
        <v>201409</v>
      </c>
      <c r="AB822" s="534">
        <v>-957.72</v>
      </c>
      <c r="AC822" s="759">
        <f>VLOOKUP(AA822,[2]Additions!$N$5:$O$37,2)</f>
        <v>8</v>
      </c>
      <c r="AD822" s="781">
        <v>1.1999999999999999E-3</v>
      </c>
      <c r="AE822" s="758">
        <f t="shared" si="82"/>
        <v>-9.19</v>
      </c>
      <c r="AF822" s="758">
        <f t="shared" si="83"/>
        <v>-13.79</v>
      </c>
    </row>
    <row r="823" spans="1:32" s="717" customFormat="1">
      <c r="V823" s="532" t="s">
        <v>326</v>
      </c>
      <c r="W823" s="783" t="s">
        <v>579</v>
      </c>
      <c r="X823" s="599">
        <v>3403</v>
      </c>
      <c r="Y823" s="325" t="s">
        <v>579</v>
      </c>
      <c r="Z823" s="327" t="s">
        <v>613</v>
      </c>
      <c r="AA823" s="599">
        <v>201409</v>
      </c>
      <c r="AB823" s="534">
        <v>-7685.98</v>
      </c>
      <c r="AC823" s="759">
        <f>VLOOKUP(AA823,[2]Additions!$N$5:$O$37,2)</f>
        <v>8</v>
      </c>
      <c r="AD823" s="781">
        <v>1.1999999999999999E-3</v>
      </c>
      <c r="AE823" s="758">
        <f t="shared" si="82"/>
        <v>-73.790000000000006</v>
      </c>
      <c r="AF823" s="758">
        <f t="shared" si="83"/>
        <v>-110.68</v>
      </c>
    </row>
    <row r="824" spans="1:32" s="717" customFormat="1">
      <c r="V824" s="532" t="s">
        <v>326</v>
      </c>
      <c r="W824" s="783" t="s">
        <v>1350</v>
      </c>
      <c r="X824" s="599">
        <v>3403</v>
      </c>
      <c r="Y824" s="325" t="s">
        <v>1350</v>
      </c>
      <c r="Z824" s="327" t="s">
        <v>1351</v>
      </c>
      <c r="AA824" s="599">
        <v>201409</v>
      </c>
      <c r="AB824" s="534">
        <v>-202.67</v>
      </c>
      <c r="AC824" s="759">
        <f>VLOOKUP(AA824,[2]Additions!$N$5:$O$37,2)</f>
        <v>8</v>
      </c>
      <c r="AD824" s="781">
        <v>1.1999999999999999E-3</v>
      </c>
      <c r="AE824" s="758">
        <f t="shared" si="82"/>
        <v>-1.95</v>
      </c>
      <c r="AF824" s="758">
        <f t="shared" si="83"/>
        <v>-2.92</v>
      </c>
    </row>
    <row r="825" spans="1:32" s="717" customFormat="1">
      <c r="V825" s="532" t="s">
        <v>326</v>
      </c>
      <c r="W825" s="783" t="s">
        <v>584</v>
      </c>
      <c r="X825" s="599">
        <v>3403</v>
      </c>
      <c r="Y825" s="325" t="s">
        <v>584</v>
      </c>
      <c r="Z825" s="327" t="s">
        <v>585</v>
      </c>
      <c r="AA825" s="599">
        <v>201409</v>
      </c>
      <c r="AB825" s="534">
        <v>-2636.57</v>
      </c>
      <c r="AC825" s="759">
        <f>VLOOKUP(AA825,[2]Additions!$N$5:$O$37,2)</f>
        <v>8</v>
      </c>
      <c r="AD825" s="781">
        <v>1.1999999999999999E-3</v>
      </c>
      <c r="AE825" s="758">
        <f t="shared" si="82"/>
        <v>-25.31</v>
      </c>
      <c r="AF825" s="758">
        <f t="shared" si="83"/>
        <v>-37.97</v>
      </c>
    </row>
    <row r="826" spans="1:32" s="717" customFormat="1">
      <c r="V826" s="532" t="s">
        <v>326</v>
      </c>
      <c r="W826" s="783">
        <v>900911</v>
      </c>
      <c r="X826" s="599">
        <v>3403</v>
      </c>
      <c r="Y826" s="325">
        <v>900911</v>
      </c>
      <c r="Z826" s="327" t="s">
        <v>1352</v>
      </c>
      <c r="AA826" s="599">
        <v>201410</v>
      </c>
      <c r="AB826" s="534">
        <v>-132.19</v>
      </c>
      <c r="AC826" s="759">
        <f>VLOOKUP(AA826,[2]Additions!$N$5:$O$37,2)</f>
        <v>7</v>
      </c>
      <c r="AD826" s="781">
        <v>1.1999999999999999E-3</v>
      </c>
      <c r="AE826" s="758">
        <f t="shared" si="82"/>
        <v>-1.1100000000000001</v>
      </c>
      <c r="AF826" s="758">
        <f t="shared" si="83"/>
        <v>-1.9</v>
      </c>
    </row>
    <row r="827" spans="1:32" s="717" customFormat="1">
      <c r="V827" s="532" t="s">
        <v>326</v>
      </c>
      <c r="W827" s="783" t="s">
        <v>582</v>
      </c>
      <c r="X827" s="599">
        <v>3403</v>
      </c>
      <c r="Y827" s="325" t="s">
        <v>582</v>
      </c>
      <c r="Z827" s="327" t="s">
        <v>583</v>
      </c>
      <c r="AA827" s="599">
        <v>201411</v>
      </c>
      <c r="AB827" s="534">
        <v>-181.67</v>
      </c>
      <c r="AC827" s="759">
        <f>VLOOKUP(AA827,[2]Additions!$N$5:$O$37,2)</f>
        <v>6</v>
      </c>
      <c r="AD827" s="781">
        <v>1.1999999999999999E-3</v>
      </c>
      <c r="AE827" s="758">
        <f t="shared" si="82"/>
        <v>-1.31</v>
      </c>
      <c r="AF827" s="758">
        <f t="shared" si="83"/>
        <v>-2.62</v>
      </c>
    </row>
    <row r="828" spans="1:32" s="717" customFormat="1">
      <c r="V828" s="532" t="s">
        <v>326</v>
      </c>
      <c r="W828" s="783">
        <v>598040</v>
      </c>
      <c r="X828" s="599">
        <v>3403</v>
      </c>
      <c r="Y828" s="325" t="s">
        <v>1364</v>
      </c>
      <c r="Z828" s="327" t="s">
        <v>1365</v>
      </c>
      <c r="AA828" s="599">
        <v>201412</v>
      </c>
      <c r="AB828" s="534">
        <v>-1103.18</v>
      </c>
      <c r="AC828" s="759">
        <f>VLOOKUP(AA828,[2]Additions!$N$5:$O$37,2)</f>
        <v>5</v>
      </c>
      <c r="AD828" s="781">
        <v>1.1999999999999999E-3</v>
      </c>
      <c r="AE828" s="758">
        <f t="shared" si="82"/>
        <v>-6.62</v>
      </c>
      <c r="AF828" s="758">
        <f t="shared" si="83"/>
        <v>-15.89</v>
      </c>
    </row>
    <row r="829" spans="1:32" s="717" customFormat="1">
      <c r="V829" s="532" t="s">
        <v>326</v>
      </c>
      <c r="W829" s="783">
        <v>599540</v>
      </c>
      <c r="X829" s="599">
        <v>3403</v>
      </c>
      <c r="Y829" s="325" t="s">
        <v>1364</v>
      </c>
      <c r="Z829" s="327" t="s">
        <v>1281</v>
      </c>
      <c r="AA829" s="599">
        <v>201412</v>
      </c>
      <c r="AB829" s="534">
        <v>-1300.4100000000001</v>
      </c>
      <c r="AC829" s="759">
        <f>VLOOKUP(AA829,[2]Additions!$N$5:$O$37,2)</f>
        <v>5</v>
      </c>
      <c r="AD829" s="781">
        <v>1.1999999999999999E-3</v>
      </c>
      <c r="AE829" s="758">
        <f t="shared" si="82"/>
        <v>-7.8</v>
      </c>
      <c r="AF829" s="758">
        <f t="shared" si="83"/>
        <v>-18.73</v>
      </c>
    </row>
    <row r="830" spans="1:32" s="717" customFormat="1">
      <c r="V830" s="532" t="s">
        <v>326</v>
      </c>
      <c r="W830" s="783">
        <v>900602</v>
      </c>
      <c r="X830" s="599">
        <v>3403</v>
      </c>
      <c r="Y830" s="325" t="s">
        <v>590</v>
      </c>
      <c r="Z830" s="327" t="s">
        <v>591</v>
      </c>
      <c r="AA830" s="599">
        <v>201412</v>
      </c>
      <c r="AB830" s="534">
        <v>-1900.71</v>
      </c>
      <c r="AC830" s="759">
        <f>VLOOKUP(AA830,[2]Additions!$N$5:$O$37,2)</f>
        <v>5</v>
      </c>
      <c r="AD830" s="781">
        <v>1.1999999999999999E-3</v>
      </c>
      <c r="AE830" s="758">
        <f t="shared" si="82"/>
        <v>-11.4</v>
      </c>
      <c r="AF830" s="758">
        <f t="shared" si="83"/>
        <v>-27.37</v>
      </c>
    </row>
    <row r="831" spans="1:32" s="717" customFormat="1">
      <c r="A831" s="532" t="s">
        <v>326</v>
      </c>
      <c r="B831" s="783" t="s">
        <v>727</v>
      </c>
      <c r="C831" s="599">
        <v>3403</v>
      </c>
      <c r="D831" s="325" t="s">
        <v>727</v>
      </c>
      <c r="E831" s="327" t="s">
        <v>728</v>
      </c>
      <c r="F831" s="599">
        <v>201501</v>
      </c>
      <c r="G831" s="534">
        <v>-8273.06</v>
      </c>
      <c r="H831" s="759">
        <f>VLOOKUP(F831,[2]Additions!$N$5:$O$37,2)</f>
        <v>0</v>
      </c>
      <c r="I831" s="781">
        <v>1.1999999999999999E-3</v>
      </c>
      <c r="J831" s="758">
        <f t="shared" ref="J831:J838" si="84">ROUND(G831*H831*I831,2)</f>
        <v>0</v>
      </c>
      <c r="K831" s="758">
        <f t="shared" ref="K831:K838" si="85">ROUND(G831*I831*12,2)</f>
        <v>-119.13</v>
      </c>
    </row>
    <row r="832" spans="1:32" s="717" customFormat="1">
      <c r="A832" s="532" t="s">
        <v>326</v>
      </c>
      <c r="B832" s="783" t="s">
        <v>724</v>
      </c>
      <c r="C832" s="599">
        <v>3403</v>
      </c>
      <c r="D832" s="325" t="s">
        <v>724</v>
      </c>
      <c r="E832" s="327" t="s">
        <v>725</v>
      </c>
      <c r="F832" s="599">
        <v>201501</v>
      </c>
      <c r="G832" s="534">
        <v>-3023.25</v>
      </c>
      <c r="H832" s="759">
        <f>VLOOKUP(F832,[2]Additions!$N$5:$O$37,2)</f>
        <v>0</v>
      </c>
      <c r="I832" s="781">
        <v>1.1999999999999999E-3</v>
      </c>
      <c r="J832" s="758">
        <f t="shared" si="84"/>
        <v>0</v>
      </c>
      <c r="K832" s="758">
        <f t="shared" si="85"/>
        <v>-43.53</v>
      </c>
    </row>
    <row r="833" spans="1:19" s="717" customFormat="1">
      <c r="A833" s="532" t="s">
        <v>326</v>
      </c>
      <c r="B833" s="783" t="s">
        <v>756</v>
      </c>
      <c r="C833" s="599">
        <v>3403</v>
      </c>
      <c r="D833" s="325" t="s">
        <v>756</v>
      </c>
      <c r="E833" s="327" t="s">
        <v>757</v>
      </c>
      <c r="F833" s="599">
        <v>201502</v>
      </c>
      <c r="G833" s="534">
        <v>-12157.58</v>
      </c>
      <c r="H833" s="759">
        <f>VLOOKUP(F833,[2]Additions!$N$5:$O$37,2)</f>
        <v>0</v>
      </c>
      <c r="I833" s="781">
        <v>1.1999999999999999E-3</v>
      </c>
      <c r="J833" s="758">
        <f t="shared" si="84"/>
        <v>0</v>
      </c>
      <c r="K833" s="758">
        <f t="shared" si="85"/>
        <v>-175.07</v>
      </c>
    </row>
    <row r="834" spans="1:19" s="717" customFormat="1">
      <c r="A834" s="532" t="s">
        <v>326</v>
      </c>
      <c r="B834" s="783" t="s">
        <v>758</v>
      </c>
      <c r="C834" s="599">
        <v>3403</v>
      </c>
      <c r="D834" s="325" t="s">
        <v>758</v>
      </c>
      <c r="E834" s="327" t="s">
        <v>759</v>
      </c>
      <c r="F834" s="599">
        <v>201502</v>
      </c>
      <c r="G834" s="534">
        <v>-8963.77</v>
      </c>
      <c r="H834" s="759">
        <f>VLOOKUP(F834,[2]Additions!$N$5:$O$37,2)</f>
        <v>0</v>
      </c>
      <c r="I834" s="781">
        <v>1.1999999999999999E-3</v>
      </c>
      <c r="J834" s="758">
        <f t="shared" si="84"/>
        <v>0</v>
      </c>
      <c r="K834" s="758">
        <f t="shared" si="85"/>
        <v>-129.08000000000001</v>
      </c>
    </row>
    <row r="835" spans="1:19" s="717" customFormat="1">
      <c r="A835" s="532" t="s">
        <v>326</v>
      </c>
      <c r="B835" s="783" t="s">
        <v>755</v>
      </c>
      <c r="C835" s="599">
        <v>3403</v>
      </c>
      <c r="D835" s="325" t="s">
        <v>755</v>
      </c>
      <c r="E835" s="327" t="s">
        <v>1271</v>
      </c>
      <c r="F835" s="599">
        <v>201502</v>
      </c>
      <c r="G835" s="534">
        <v>-7886.84</v>
      </c>
      <c r="H835" s="759">
        <f>VLOOKUP(F835,[2]Additions!$N$5:$O$37,2)</f>
        <v>0</v>
      </c>
      <c r="I835" s="781">
        <v>1.1999999999999999E-3</v>
      </c>
      <c r="J835" s="758">
        <f t="shared" si="84"/>
        <v>0</v>
      </c>
      <c r="K835" s="758">
        <f t="shared" si="85"/>
        <v>-113.57</v>
      </c>
    </row>
    <row r="836" spans="1:19" s="717" customFormat="1">
      <c r="A836" s="532" t="s">
        <v>326</v>
      </c>
      <c r="B836" s="783" t="s">
        <v>1230</v>
      </c>
      <c r="C836" s="599">
        <v>3403</v>
      </c>
      <c r="D836" s="325" t="s">
        <v>1230</v>
      </c>
      <c r="E836" s="327" t="s">
        <v>1370</v>
      </c>
      <c r="F836" s="599">
        <v>201502</v>
      </c>
      <c r="G836" s="534">
        <v>-1028.69</v>
      </c>
      <c r="H836" s="759">
        <f>VLOOKUP(F836,[2]Additions!$N$5:$O$37,2)</f>
        <v>0</v>
      </c>
      <c r="I836" s="781">
        <v>1.1999999999999999E-3</v>
      </c>
      <c r="J836" s="758">
        <f t="shared" si="84"/>
        <v>0</v>
      </c>
      <c r="K836" s="758">
        <f t="shared" si="85"/>
        <v>-14.81</v>
      </c>
    </row>
    <row r="837" spans="1:19" s="717" customFormat="1">
      <c r="A837" s="532" t="s">
        <v>326</v>
      </c>
      <c r="B837" s="783" t="s">
        <v>762</v>
      </c>
      <c r="C837" s="599">
        <v>3403</v>
      </c>
      <c r="D837" s="325" t="s">
        <v>762</v>
      </c>
      <c r="E837" s="327" t="s">
        <v>763</v>
      </c>
      <c r="F837" s="599">
        <v>201502</v>
      </c>
      <c r="G837" s="534">
        <v>-423.82</v>
      </c>
      <c r="H837" s="759">
        <f>VLOOKUP(F837,[2]Additions!$N$5:$O$37,2)</f>
        <v>0</v>
      </c>
      <c r="I837" s="781">
        <v>1.1999999999999999E-3</v>
      </c>
      <c r="J837" s="758">
        <f t="shared" si="84"/>
        <v>0</v>
      </c>
      <c r="K837" s="758">
        <f t="shared" si="85"/>
        <v>-6.1</v>
      </c>
    </row>
    <row r="838" spans="1:19" s="717" customFormat="1">
      <c r="A838" s="532" t="s">
        <v>326</v>
      </c>
      <c r="B838" s="783" t="s">
        <v>764</v>
      </c>
      <c r="C838" s="599">
        <v>3403</v>
      </c>
      <c r="D838" s="325" t="s">
        <v>764</v>
      </c>
      <c r="E838" s="327" t="s">
        <v>765</v>
      </c>
      <c r="F838" s="599">
        <v>201502</v>
      </c>
      <c r="G838" s="534">
        <v>-76.069999999999993</v>
      </c>
      <c r="H838" s="759">
        <f>VLOOKUP(F838,[2]Additions!$N$5:$O$37,2)</f>
        <v>0</v>
      </c>
      <c r="I838" s="781">
        <v>1.1999999999999999E-3</v>
      </c>
      <c r="J838" s="758">
        <f t="shared" si="84"/>
        <v>0</v>
      </c>
      <c r="K838" s="758">
        <f t="shared" si="85"/>
        <v>-1.1000000000000001</v>
      </c>
    </row>
    <row r="839" spans="1:19" s="717" customFormat="1">
      <c r="A839" s="107"/>
      <c r="B839" s="718"/>
      <c r="C839" s="718"/>
      <c r="D839" s="718"/>
      <c r="E839" s="759"/>
      <c r="F839" s="707"/>
      <c r="G839" s="758"/>
      <c r="H839" s="180"/>
      <c r="I839" s="725"/>
      <c r="J839" s="758"/>
      <c r="K839" s="758"/>
    </row>
    <row r="840" spans="1:19">
      <c r="A840" s="107"/>
      <c r="B840" s="108"/>
      <c r="C840" s="108"/>
      <c r="D840" s="108"/>
      <c r="E840" s="126"/>
      <c r="F840" s="159"/>
      <c r="G840" s="82"/>
      <c r="H840" s="180"/>
      <c r="I840" s="168"/>
      <c r="J840" s="82"/>
      <c r="K840" s="82"/>
      <c r="M840" s="105"/>
      <c r="S840" s="101">
        <f t="shared" si="77"/>
        <v>2014</v>
      </c>
    </row>
    <row r="841" spans="1:19">
      <c r="A841" s="113"/>
      <c r="B841" s="114"/>
      <c r="C841" s="114"/>
      <c r="D841" s="114"/>
      <c r="E841" s="114"/>
      <c r="F841" s="164"/>
      <c r="G841" s="129"/>
      <c r="H841" s="181"/>
      <c r="I841" s="121"/>
      <c r="J841" s="129"/>
      <c r="K841" s="129"/>
    </row>
    <row r="842" spans="1:19" ht="13.5" thickBot="1">
      <c r="A842" s="95" t="s">
        <v>137</v>
      </c>
      <c r="F842" s="73" t="s">
        <v>107</v>
      </c>
      <c r="G842" s="130">
        <f>SUM(G799:G841)</f>
        <v>-144629.40000000002</v>
      </c>
      <c r="J842" s="130">
        <f>SUM(J799:J841)</f>
        <v>-1336.7</v>
      </c>
      <c r="K842" s="130">
        <f>SUM(K799:K841)</f>
        <v>-2082.66</v>
      </c>
    </row>
    <row r="843" spans="1:19" ht="13.5" thickTop="1">
      <c r="B843" s="186"/>
    </row>
    <row r="844" spans="1:19" ht="15.75" customHeight="1" thickBot="1">
      <c r="A844" s="95" t="s">
        <v>138</v>
      </c>
      <c r="G844" s="130">
        <f>+G767+G793+G842</f>
        <v>-278926.57000000007</v>
      </c>
      <c r="J844" s="130">
        <f>+J767+J793+J842</f>
        <v>-2467.63</v>
      </c>
      <c r="K844" s="130">
        <f>+K767+K793+K842</f>
        <v>-4890.74</v>
      </c>
    </row>
    <row r="845" spans="1:19" ht="13.5" thickTop="1"/>
    <row r="846" spans="1:19" ht="13.5" thickBot="1">
      <c r="A846" s="95" t="s">
        <v>139</v>
      </c>
      <c r="G846" s="130">
        <f>+G844+G734+G672+G206</f>
        <v>-7394199.4300000034</v>
      </c>
      <c r="J846" s="130">
        <f>+J844+J734+J672+J206</f>
        <v>-119758.08</v>
      </c>
      <c r="K846" s="130">
        <f>+K844+K734+K672+K206</f>
        <v>-251385.11</v>
      </c>
    </row>
    <row r="847" spans="1:19" ht="13.5" thickTop="1"/>
    <row r="849" spans="7:8">
      <c r="G849" s="617">
        <f>+Retirements!G443</f>
        <v>-5562396.1999999993</v>
      </c>
      <c r="H849" s="460" t="s">
        <v>1266</v>
      </c>
    </row>
    <row r="850" spans="7:8">
      <c r="G850" s="617">
        <f>+[1]Retirements!$G$490</f>
        <v>-3455632.11</v>
      </c>
      <c r="H850" s="460" t="s">
        <v>1267</v>
      </c>
    </row>
    <row r="851" spans="7:8" ht="13.5" thickBot="1">
      <c r="G851" s="776">
        <f>+[2]Retirements!$G$488</f>
        <v>-3232707.17</v>
      </c>
      <c r="H851" s="460" t="s">
        <v>1277</v>
      </c>
    </row>
    <row r="852" spans="7:8" ht="13.5" thickTop="1">
      <c r="G852" s="617">
        <f>+SUM(G849:G851)</f>
        <v>-12250735.479999999</v>
      </c>
    </row>
  </sheetData>
  <printOptions horizontalCentered="1"/>
  <pageMargins left="0.35" right="0.35" top="0.5" bottom="1" header="0.5" footer="0.5"/>
  <pageSetup scale="77" fitToHeight="0" orientation="landscape" r:id="rId1"/>
  <headerFooter alignWithMargins="0">
    <oddFooter>&amp;R&amp;"Arial,Bold"APPENDIX A
SCHEDULE 2
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N83"/>
  <sheetViews>
    <sheetView tabSelected="1" topLeftCell="A46" zoomScale="90" zoomScaleNormal="90" workbookViewId="0">
      <selection activeCell="H53" sqref="H53"/>
    </sheetView>
  </sheetViews>
  <sheetFormatPr defaultRowHeight="12.75"/>
  <cols>
    <col min="1" max="2" width="3.7109375" style="101" customWidth="1"/>
    <col min="3" max="6" width="9.140625" style="101"/>
    <col min="7" max="7" width="15" style="101" customWidth="1"/>
    <col min="8" max="9" width="9.140625" style="101"/>
    <col min="10" max="10" width="14.85546875" style="101" bestFit="1" customWidth="1"/>
    <col min="11" max="11" width="10.85546875" style="101" bestFit="1" customWidth="1"/>
    <col min="12" max="12" width="12.85546875" style="101" bestFit="1" customWidth="1"/>
    <col min="13" max="16384" width="9.140625" style="101"/>
  </cols>
  <sheetData>
    <row r="1" spans="1:12" ht="15.75">
      <c r="A1" s="187" t="s">
        <v>14</v>
      </c>
      <c r="B1" s="189"/>
      <c r="C1" s="189"/>
      <c r="D1" s="189"/>
      <c r="E1" s="189"/>
      <c r="F1" s="189"/>
      <c r="G1" s="189"/>
      <c r="H1" s="189"/>
      <c r="I1" s="189"/>
      <c r="J1" s="189"/>
    </row>
    <row r="2" spans="1:12" ht="15.75">
      <c r="A2" s="187" t="s">
        <v>15</v>
      </c>
      <c r="B2" s="189"/>
      <c r="C2" s="189"/>
      <c r="D2" s="189"/>
      <c r="E2" s="189"/>
      <c r="F2" s="189"/>
      <c r="G2" s="189"/>
      <c r="H2" s="189"/>
      <c r="I2" s="189"/>
      <c r="J2" s="189"/>
    </row>
    <row r="4" spans="1:12">
      <c r="A4" s="67" t="s">
        <v>16</v>
      </c>
    </row>
    <row r="6" spans="1:12">
      <c r="A6" s="67" t="s">
        <v>71</v>
      </c>
      <c r="J6" s="190"/>
    </row>
    <row r="7" spans="1:12">
      <c r="B7" s="188" t="s">
        <v>19</v>
      </c>
    </row>
    <row r="8" spans="1:12">
      <c r="C8" s="101" t="s">
        <v>1</v>
      </c>
      <c r="J8" s="191">
        <f>ROUND('Summary info'!J7+'Summary info'!J9+'Summary info'!J11,0)</f>
        <v>19810002</v>
      </c>
    </row>
    <row r="9" spans="1:12">
      <c r="C9" s="101" t="s">
        <v>18</v>
      </c>
      <c r="J9" s="192">
        <f>ROUND(-'Def. Tax - Main Repl'!AA37,0)</f>
        <v>-3573598</v>
      </c>
      <c r="K9" s="191"/>
      <c r="L9" s="191">
        <f>+J9+J17+J25+J33</f>
        <v>-7690449</v>
      </c>
    </row>
    <row r="10" spans="1:12">
      <c r="C10" s="101" t="s">
        <v>17</v>
      </c>
      <c r="J10" s="193">
        <f>ROUND(-'Summary info'!K7-'Summary info'!K9-'Summary info'!K11,0)</f>
        <v>-308546</v>
      </c>
      <c r="L10" s="191">
        <f>+J10+J18+J26+J34</f>
        <v>-1015412</v>
      </c>
    </row>
    <row r="12" spans="1:12">
      <c r="A12" s="69" t="s">
        <v>21</v>
      </c>
      <c r="J12" s="193">
        <f>SUM(J8:J10)</f>
        <v>15927858</v>
      </c>
    </row>
    <row r="14" spans="1:12">
      <c r="A14" s="67" t="s">
        <v>20</v>
      </c>
    </row>
    <row r="15" spans="1:12">
      <c r="B15" s="188" t="s">
        <v>19</v>
      </c>
    </row>
    <row r="16" spans="1:12">
      <c r="C16" s="101" t="s">
        <v>1</v>
      </c>
      <c r="J16" s="191">
        <f>ROUND('Summary info'!J8,0)</f>
        <v>18018561</v>
      </c>
    </row>
    <row r="17" spans="1:12">
      <c r="C17" s="101" t="s">
        <v>18</v>
      </c>
      <c r="J17" s="191">
        <f>ROUND(-'Def. Tax - Services'!Y37,0)</f>
        <v>-3672073</v>
      </c>
    </row>
    <row r="18" spans="1:12">
      <c r="C18" s="101" t="s">
        <v>17</v>
      </c>
      <c r="J18" s="193">
        <f>ROUND(-'Summary info'!K8,0)</f>
        <v>-673838</v>
      </c>
    </row>
    <row r="19" spans="1:12">
      <c r="J19" s="121"/>
    </row>
    <row r="20" spans="1:12">
      <c r="A20" s="69" t="s">
        <v>21</v>
      </c>
      <c r="J20" s="193">
        <f>SUM(J16:J18)</f>
        <v>13672650</v>
      </c>
    </row>
    <row r="22" spans="1:12">
      <c r="A22" s="67" t="s">
        <v>40</v>
      </c>
    </row>
    <row r="23" spans="1:12">
      <c r="B23" s="188" t="s">
        <v>19</v>
      </c>
    </row>
    <row r="24" spans="1:12">
      <c r="C24" s="101" t="s">
        <v>1</v>
      </c>
      <c r="J24" s="191">
        <f>ROUND('Summary info'!J10,0)</f>
        <v>11148</v>
      </c>
    </row>
    <row r="25" spans="1:12">
      <c r="C25" s="101" t="s">
        <v>18</v>
      </c>
      <c r="J25" s="192">
        <f>ROUND(-'Def. Tax - Reg'!Y39,0)</f>
        <v>-2363</v>
      </c>
    </row>
    <row r="26" spans="1:12">
      <c r="C26" s="101" t="s">
        <v>17</v>
      </c>
      <c r="J26" s="193">
        <f>ROUND(-'Summary info'!K10,0)</f>
        <v>-514</v>
      </c>
    </row>
    <row r="28" spans="1:12">
      <c r="A28" s="69" t="s">
        <v>21</v>
      </c>
      <c r="J28" s="193">
        <f>SUM(J24:J26)</f>
        <v>8271</v>
      </c>
    </row>
    <row r="30" spans="1:12">
      <c r="A30" s="67" t="s">
        <v>212</v>
      </c>
    </row>
    <row r="31" spans="1:12">
      <c r="B31" s="188" t="s">
        <v>19</v>
      </c>
    </row>
    <row r="32" spans="1:12">
      <c r="C32" s="101" t="s">
        <v>1</v>
      </c>
      <c r="J32" s="194">
        <f>ROUND('Summary info'!J6,0)</f>
        <v>2078606</v>
      </c>
      <c r="L32" s="194"/>
    </row>
    <row r="33" spans="1:12">
      <c r="C33" s="101" t="s">
        <v>18</v>
      </c>
      <c r="J33" s="192">
        <f>ROUND(-'Def. Tax - Main Relo'!Y37,0)</f>
        <v>-442415</v>
      </c>
      <c r="L33" s="194"/>
    </row>
    <row r="34" spans="1:12">
      <c r="C34" s="101" t="s">
        <v>17</v>
      </c>
      <c r="J34" s="193">
        <f>ROUND(-'Summary info'!K6,0)</f>
        <v>-32514</v>
      </c>
      <c r="L34" s="194"/>
    </row>
    <row r="35" spans="1:12">
      <c r="L35" s="194"/>
    </row>
    <row r="36" spans="1:12">
      <c r="A36" s="69" t="s">
        <v>21</v>
      </c>
      <c r="J36" s="193">
        <f>SUM(J32:J34)</f>
        <v>1603677</v>
      </c>
    </row>
    <row r="38" spans="1:12">
      <c r="A38" s="67" t="s">
        <v>84</v>
      </c>
    </row>
    <row r="39" spans="1:12">
      <c r="B39" s="188" t="s">
        <v>19</v>
      </c>
    </row>
    <row r="40" spans="1:12">
      <c r="C40" s="101" t="s">
        <v>1</v>
      </c>
      <c r="J40" s="191">
        <f>ROUND('Summary info'!J12,0)</f>
        <v>0</v>
      </c>
    </row>
    <row r="41" spans="1:12">
      <c r="C41" s="101" t="s">
        <v>18</v>
      </c>
      <c r="J41" s="192">
        <f>ROUND(-'Def. Tax - Main Reinf'!Y35,0)</f>
        <v>0</v>
      </c>
    </row>
    <row r="42" spans="1:12">
      <c r="C42" s="101" t="s">
        <v>17</v>
      </c>
      <c r="J42" s="193">
        <f>ROUND(-'Summary info'!K12,0)</f>
        <v>0</v>
      </c>
    </row>
    <row r="44" spans="1:12">
      <c r="A44" s="69" t="s">
        <v>21</v>
      </c>
      <c r="J44" s="193">
        <f>SUM(J40:J42)</f>
        <v>0</v>
      </c>
    </row>
    <row r="45" spans="1:12">
      <c r="A45" s="69"/>
      <c r="J45" s="192"/>
    </row>
    <row r="46" spans="1:12">
      <c r="A46" s="67" t="s">
        <v>178</v>
      </c>
      <c r="J46" s="192"/>
    </row>
    <row r="47" spans="1:12">
      <c r="A47" s="67" t="s">
        <v>179</v>
      </c>
      <c r="J47" s="192"/>
    </row>
    <row r="48" spans="1:12">
      <c r="A48" s="67" t="s">
        <v>180</v>
      </c>
      <c r="J48" s="192"/>
    </row>
    <row r="49" spans="1:12">
      <c r="B49" s="101" t="s">
        <v>181</v>
      </c>
      <c r="J49" s="192">
        <f>-'Incremental Depr and Taxes'!F42</f>
        <v>-1719789.3061890716</v>
      </c>
      <c r="K49" s="192"/>
    </row>
    <row r="50" spans="1:12">
      <c r="B50" s="101" t="s">
        <v>182</v>
      </c>
      <c r="J50" s="192">
        <f>-'Incremental Depr and Taxes'!H42</f>
        <v>-10753193.359999999</v>
      </c>
      <c r="K50" s="192"/>
    </row>
    <row r="51" spans="1:12">
      <c r="A51" s="69"/>
    </row>
    <row r="52" spans="1:12">
      <c r="A52" s="69" t="s">
        <v>22</v>
      </c>
      <c r="J52" s="191">
        <f>J36+J28+J20+J12+J44+J49+J50</f>
        <v>18739473.333810929</v>
      </c>
      <c r="L52" s="105"/>
    </row>
    <row r="53" spans="1:12">
      <c r="A53" s="69" t="s">
        <v>229</v>
      </c>
      <c r="J53" s="195">
        <f>ROR!D10</f>
        <v>7.1855000000000002E-2</v>
      </c>
    </row>
    <row r="54" spans="1:12">
      <c r="A54" s="69" t="s">
        <v>29</v>
      </c>
      <c r="J54" s="191">
        <f>ROUND(J52*J53,0)</f>
        <v>1346525</v>
      </c>
      <c r="K54" s="191"/>
    </row>
    <row r="55" spans="1:12">
      <c r="A55" s="69" t="s">
        <v>30</v>
      </c>
      <c r="J55" s="196">
        <f>+ROR!D12</f>
        <v>1.6267370000000001</v>
      </c>
    </row>
    <row r="56" spans="1:12">
      <c r="A56" s="69" t="s">
        <v>31</v>
      </c>
      <c r="J56" s="197">
        <f>ROUND(J54*J55,0)</f>
        <v>2190442</v>
      </c>
    </row>
    <row r="57" spans="1:12">
      <c r="L57" s="105"/>
    </row>
    <row r="58" spans="1:12">
      <c r="A58" s="69" t="s">
        <v>22</v>
      </c>
      <c r="J58" s="191">
        <f>J52</f>
        <v>18739473.333810929</v>
      </c>
      <c r="L58" s="105"/>
    </row>
    <row r="59" spans="1:12">
      <c r="A59" s="69" t="s">
        <v>230</v>
      </c>
      <c r="J59" s="195">
        <f>ROR!D14</f>
        <v>2.0445000000000001E-2</v>
      </c>
      <c r="L59" s="105"/>
    </row>
    <row r="60" spans="1:12">
      <c r="A60" s="69" t="s">
        <v>44</v>
      </c>
      <c r="J60" s="191">
        <f>ROUND(J58*J59,0)</f>
        <v>383129</v>
      </c>
      <c r="L60" s="105"/>
    </row>
    <row r="61" spans="1:12">
      <c r="A61" s="69" t="s">
        <v>32</v>
      </c>
      <c r="J61" s="198">
        <f>1-(1/J63)</f>
        <v>0.38527248104641376</v>
      </c>
    </row>
    <row r="62" spans="1:12">
      <c r="A62" s="69" t="s">
        <v>33</v>
      </c>
      <c r="J62" s="191">
        <f>J60*J61</f>
        <v>147609.06039083147</v>
      </c>
    </row>
    <row r="63" spans="1:12">
      <c r="A63" s="69" t="s">
        <v>30</v>
      </c>
      <c r="J63" s="199">
        <f>J55</f>
        <v>1.6267370000000001</v>
      </c>
    </row>
    <row r="64" spans="1:12">
      <c r="A64" s="69" t="s">
        <v>34</v>
      </c>
      <c r="J64" s="197">
        <f>ROUND(J62*J63,0)</f>
        <v>240121</v>
      </c>
    </row>
    <row r="66" spans="1:14">
      <c r="A66" s="69" t="s">
        <v>35</v>
      </c>
      <c r="J66" s="192">
        <f>J56-J64</f>
        <v>1950321</v>
      </c>
      <c r="K66" s="191"/>
    </row>
    <row r="67" spans="1:14">
      <c r="A67" s="69" t="s">
        <v>5</v>
      </c>
      <c r="J67" s="192">
        <f>ROUND('Depreciation Exp'!F14,0)</f>
        <v>866115</v>
      </c>
      <c r="K67" s="105"/>
      <c r="L67" s="105"/>
    </row>
    <row r="68" spans="1:14">
      <c r="A68" s="69" t="s">
        <v>631</v>
      </c>
      <c r="J68" s="390">
        <f>+'Prop Tax'!C43+'Incremental Depr and Taxes'!H51</f>
        <v>2081863.54</v>
      </c>
      <c r="K68" s="105"/>
      <c r="L68" s="105"/>
    </row>
    <row r="69" spans="1:14">
      <c r="A69" s="69" t="s">
        <v>1397</v>
      </c>
      <c r="J69" s="915">
        <v>729714.89</v>
      </c>
    </row>
    <row r="71" spans="1:14" ht="13.5" thickBot="1">
      <c r="A71" s="69" t="s">
        <v>162</v>
      </c>
      <c r="J71" s="200">
        <f>SUM(J66:J69)</f>
        <v>5628014.4299999997</v>
      </c>
    </row>
    <row r="72" spans="1:14" ht="13.5" thickTop="1"/>
    <row r="73" spans="1:14" ht="13.5" thickBot="1">
      <c r="A73" s="69" t="s">
        <v>163</v>
      </c>
      <c r="J73" s="200">
        <f>J54+J67+J68+J69</f>
        <v>5024218.43</v>
      </c>
    </row>
    <row r="74" spans="1:14" ht="13.5" thickTop="1"/>
    <row r="75" spans="1:14" ht="13.5" thickBot="1">
      <c r="A75" s="69" t="s">
        <v>164</v>
      </c>
      <c r="J75" s="201">
        <f>AVERAGE(J71:J73)</f>
        <v>5326116.43</v>
      </c>
    </row>
    <row r="76" spans="1:14" ht="13.5" thickTop="1">
      <c r="J76" s="191"/>
    </row>
    <row r="77" spans="1:14">
      <c r="J77" s="202" t="s">
        <v>140</v>
      </c>
    </row>
    <row r="78" spans="1:14">
      <c r="J78" s="202" t="s">
        <v>1399</v>
      </c>
    </row>
    <row r="79" spans="1:14">
      <c r="I79" s="121"/>
      <c r="J79" s="717"/>
      <c r="K79" s="717"/>
      <c r="L79" s="717"/>
      <c r="M79" s="717"/>
      <c r="N79" s="717"/>
    </row>
    <row r="80" spans="1:14">
      <c r="I80" s="121"/>
      <c r="J80" s="717"/>
      <c r="K80" s="717"/>
      <c r="L80" s="717"/>
      <c r="M80" s="717"/>
      <c r="N80" s="717"/>
    </row>
    <row r="81" spans="9:14">
      <c r="I81" s="121"/>
      <c r="J81" s="191"/>
      <c r="K81" s="717"/>
      <c r="L81" s="717"/>
      <c r="M81" s="717"/>
      <c r="N81" s="717"/>
    </row>
    <row r="82" spans="9:14">
      <c r="J82" s="192"/>
    </row>
    <row r="83" spans="9:14">
      <c r="J83" s="192"/>
    </row>
  </sheetData>
  <phoneticPr fontId="9" type="noConversion"/>
  <printOptions horizontalCentered="1"/>
  <pageMargins left="0.45" right="0.45" top="0.52" bottom="0.48" header="0.5" footer="0.5"/>
  <pageSetup scale="73"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tabColor theme="7" tint="0.59999389629810485"/>
  </sheetPr>
  <dimension ref="A1:G52"/>
  <sheetViews>
    <sheetView zoomScaleNormal="100" workbookViewId="0">
      <selection activeCell="G53" sqref="G53"/>
    </sheetView>
  </sheetViews>
  <sheetFormatPr defaultRowHeight="12.75"/>
  <cols>
    <col min="1" max="5" width="9.140625" style="66"/>
    <col min="6" max="7" width="17.5703125" style="66" bestFit="1" customWidth="1"/>
    <col min="8" max="16384" width="9.140625" style="66"/>
  </cols>
  <sheetData>
    <row r="1" spans="1:7">
      <c r="A1" s="6" t="s">
        <v>14</v>
      </c>
      <c r="B1" s="139"/>
      <c r="C1" s="139"/>
      <c r="D1" s="139"/>
      <c r="E1" s="139"/>
      <c r="F1" s="139"/>
      <c r="G1" s="139"/>
    </row>
    <row r="2" spans="1:7">
      <c r="A2" s="6" t="s">
        <v>36</v>
      </c>
      <c r="B2" s="139"/>
      <c r="C2" s="139"/>
      <c r="D2" s="139"/>
      <c r="E2" s="139"/>
      <c r="F2" s="139"/>
      <c r="G2" s="139"/>
    </row>
    <row r="3" spans="1:7">
      <c r="A3" s="6"/>
      <c r="B3" s="139"/>
      <c r="C3" s="139"/>
      <c r="D3" s="139"/>
      <c r="E3" s="139"/>
      <c r="F3" s="139"/>
      <c r="G3" s="139"/>
    </row>
    <row r="4" spans="1:7">
      <c r="F4" s="271" t="s">
        <v>9</v>
      </c>
      <c r="G4" s="271" t="s">
        <v>10</v>
      </c>
    </row>
    <row r="5" spans="1:7">
      <c r="F5" s="18" t="s">
        <v>41</v>
      </c>
      <c r="G5" s="18" t="s">
        <v>41</v>
      </c>
    </row>
    <row r="6" spans="1:7">
      <c r="A6" s="66" t="s">
        <v>38</v>
      </c>
      <c r="F6" s="25">
        <f>'Summary info'!L7+'Summary info'!L9+'Summary info'!L11</f>
        <v>329110.09999999998</v>
      </c>
      <c r="G6" s="25">
        <f>'Summary info'!K21</f>
        <v>-35863.029999999984</v>
      </c>
    </row>
    <row r="7" spans="1:7">
      <c r="A7" s="66" t="s">
        <v>39</v>
      </c>
      <c r="F7" s="25">
        <f>'Summary info'!L8</f>
        <v>685074.50999999966</v>
      </c>
      <c r="G7" s="272">
        <f>'Summary info'!K22</f>
        <v>-139296.34999999998</v>
      </c>
    </row>
    <row r="8" spans="1:7">
      <c r="A8" s="66" t="s">
        <v>37</v>
      </c>
      <c r="F8" s="25">
        <f>'Summary info'!L10</f>
        <v>415.1400000000001</v>
      </c>
      <c r="G8" s="25">
        <f>'Summary info'!K23</f>
        <v>-3852.33</v>
      </c>
    </row>
    <row r="9" spans="1:7">
      <c r="A9" s="66" t="s">
        <v>82</v>
      </c>
      <c r="F9" s="273">
        <f>'Summary info'!L6</f>
        <v>32413.000000000015</v>
      </c>
      <c r="G9" s="273">
        <f>'Summary info'!K20</f>
        <v>-1885.91</v>
      </c>
    </row>
    <row r="10" spans="1:7">
      <c r="A10" s="66" t="s">
        <v>81</v>
      </c>
      <c r="F10" s="274">
        <f>'Summary info'!L12</f>
        <v>0</v>
      </c>
      <c r="G10" s="274">
        <v>0</v>
      </c>
    </row>
    <row r="12" spans="1:7">
      <c r="A12" s="66" t="s">
        <v>42</v>
      </c>
      <c r="F12" s="274">
        <f>SUM(F6:F10)</f>
        <v>1047012.7499999997</v>
      </c>
      <c r="G12" s="275">
        <f>SUM(G6:G10)</f>
        <v>-180897.61999999994</v>
      </c>
    </row>
    <row r="14" spans="1:7" ht="13.5" thickBot="1">
      <c r="A14" s="66" t="s">
        <v>43</v>
      </c>
      <c r="F14" s="276">
        <f>F12+G12</f>
        <v>866115.12999999966</v>
      </c>
    </row>
    <row r="15" spans="1:7" ht="13.5" thickTop="1"/>
    <row r="16" spans="1:7">
      <c r="F16" s="25"/>
      <c r="G16" s="25"/>
    </row>
    <row r="51" spans="7:7">
      <c r="G51" s="270" t="s">
        <v>140</v>
      </c>
    </row>
    <row r="52" spans="7:7">
      <c r="G52" s="270" t="s">
        <v>1400</v>
      </c>
    </row>
  </sheetData>
  <phoneticPr fontId="9" type="noConversion"/>
  <printOptions horizontalCentered="1"/>
  <pageMargins left="0.75" right="0.75" top="1" bottom="1" header="0.5" footer="0.5"/>
  <pageSetup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tabColor theme="7" tint="0.59999389629810485"/>
    <pageSetUpPr fitToPage="1"/>
  </sheetPr>
  <dimension ref="A1:E51"/>
  <sheetViews>
    <sheetView topLeftCell="A4" zoomScaleNormal="100" workbookViewId="0">
      <selection activeCell="G53" sqref="G53"/>
    </sheetView>
  </sheetViews>
  <sheetFormatPr defaultRowHeight="12.75"/>
  <cols>
    <col min="1" max="1" width="9.140625" style="101"/>
    <col min="2" max="2" width="15.42578125" style="101" customWidth="1"/>
    <col min="3" max="3" width="15.42578125" style="101" bestFit="1" customWidth="1"/>
    <col min="4" max="4" width="14.42578125" style="101" customWidth="1"/>
    <col min="5" max="16384" width="9.140625" style="101"/>
  </cols>
  <sheetData>
    <row r="1" spans="1:4" ht="12" customHeight="1">
      <c r="A1" s="203" t="s">
        <v>231</v>
      </c>
      <c r="B1" s="203"/>
      <c r="C1" s="203"/>
    </row>
    <row r="2" spans="1:4">
      <c r="A2" s="203" t="s">
        <v>232</v>
      </c>
      <c r="B2" s="203"/>
      <c r="C2" s="203"/>
    </row>
    <row r="4" spans="1:4">
      <c r="A4" s="69" t="s">
        <v>233</v>
      </c>
    </row>
    <row r="5" spans="1:4">
      <c r="A5" s="204" t="s">
        <v>234</v>
      </c>
      <c r="B5" s="206"/>
      <c r="C5" s="205" t="s">
        <v>1387</v>
      </c>
    </row>
    <row r="6" spans="1:4">
      <c r="A6" s="101" t="s">
        <v>235</v>
      </c>
      <c r="C6" s="171">
        <f>+'Additions for prop tax'!F4115</f>
        <v>29995652.189999968</v>
      </c>
    </row>
    <row r="7" spans="1:4">
      <c r="C7" s="105"/>
    </row>
    <row r="8" spans="1:4">
      <c r="A8" s="101" t="s">
        <v>236</v>
      </c>
    </row>
    <row r="9" spans="1:4">
      <c r="B9" s="207" t="s">
        <v>237</v>
      </c>
      <c r="C9" s="105">
        <f>+'Additions for prop tax'!F2844</f>
        <v>93835.010000000009</v>
      </c>
    </row>
    <row r="10" spans="1:4">
      <c r="B10" s="206" t="s">
        <v>238</v>
      </c>
      <c r="C10" s="104">
        <f>+'Additions for prop tax'!F2131+'Additions for prop tax'!F4778+'Additions for prop tax'!F4789</f>
        <v>46265350.019999981</v>
      </c>
      <c r="D10" s="103"/>
    </row>
    <row r="11" spans="1:4">
      <c r="A11" s="101" t="s">
        <v>239</v>
      </c>
      <c r="B11" s="202"/>
      <c r="C11" s="123">
        <f>SUM(C9:C10)</f>
        <v>46359185.029999979</v>
      </c>
      <c r="D11" s="105"/>
    </row>
    <row r="12" spans="1:4">
      <c r="B12" s="202"/>
      <c r="C12" s="123"/>
      <c r="D12" s="105"/>
    </row>
    <row r="13" spans="1:4">
      <c r="A13" s="101" t="s">
        <v>10</v>
      </c>
      <c r="B13" s="202"/>
      <c r="C13" s="123"/>
    </row>
    <row r="14" spans="1:4">
      <c r="B14" s="206" t="s">
        <v>0</v>
      </c>
      <c r="C14" s="123">
        <f>+'Retirements for prop tax'!G672</f>
        <v>-4563158.3200000031</v>
      </c>
    </row>
    <row r="15" spans="1:4">
      <c r="B15" s="206" t="s">
        <v>240</v>
      </c>
      <c r="C15" s="123">
        <f>+'Retirements for prop tax'!G146+'Retirements for prop tax'!G793</f>
        <v>-929785.80999999994</v>
      </c>
    </row>
    <row r="16" spans="1:4">
      <c r="B16" s="206" t="s">
        <v>241</v>
      </c>
      <c r="C16" s="123">
        <f>+'Retirements for prop tax'!G842+'Retirements for prop tax'!G203</f>
        <v>-425073.28</v>
      </c>
    </row>
    <row r="17" spans="1:5">
      <c r="B17" s="206" t="s">
        <v>242</v>
      </c>
      <c r="C17" s="104">
        <f>+'Retirements for prop tax'!G67+'Retirements for prop tax'!G767</f>
        <v>-866481.43000000017</v>
      </c>
    </row>
    <row r="18" spans="1:5">
      <c r="B18" s="202"/>
      <c r="C18" s="123">
        <f>SUM(C14:C17)</f>
        <v>-6784498.8400000036</v>
      </c>
      <c r="D18" s="105"/>
    </row>
    <row r="19" spans="1:5">
      <c r="B19" s="202"/>
      <c r="C19" s="123"/>
    </row>
    <row r="20" spans="1:5">
      <c r="A20" s="101" t="s">
        <v>243</v>
      </c>
      <c r="B20" s="202"/>
      <c r="C20" s="123">
        <f>+C6+C11+C18</f>
        <v>69570338.379999936</v>
      </c>
    </row>
    <row r="21" spans="1:5">
      <c r="A21" s="101" t="s">
        <v>244</v>
      </c>
      <c r="B21" s="202"/>
      <c r="C21" s="208">
        <v>0.32</v>
      </c>
    </row>
    <row r="22" spans="1:5">
      <c r="A22" s="101" t="s">
        <v>245</v>
      </c>
      <c r="B22" s="202"/>
      <c r="C22" s="209">
        <f>ROUND(C20*C21,2)</f>
        <v>22262508.280000001</v>
      </c>
    </row>
    <row r="23" spans="1:5">
      <c r="A23" s="101" t="s">
        <v>246</v>
      </c>
      <c r="B23" s="202"/>
      <c r="C23" s="924">
        <f>+'2015 Prop Pymts'!F130</f>
        <v>9.4001000000000001</v>
      </c>
    </row>
    <row r="24" spans="1:5">
      <c r="A24" s="101" t="s">
        <v>247</v>
      </c>
      <c r="B24" s="202"/>
      <c r="C24" s="43">
        <f>ROUND(C22*(C23/100),2)</f>
        <v>2092698.04</v>
      </c>
    </row>
    <row r="25" spans="1:5">
      <c r="B25" s="202"/>
      <c r="C25" s="44"/>
    </row>
    <row r="26" spans="1:5">
      <c r="A26" s="69" t="s">
        <v>248</v>
      </c>
      <c r="B26" s="202"/>
      <c r="C26" s="22"/>
    </row>
    <row r="27" spans="1:5">
      <c r="B27" s="202"/>
      <c r="C27" s="925" t="str">
        <f>+C5</f>
        <v>CY 2015</v>
      </c>
      <c r="E27" s="105"/>
    </row>
    <row r="28" spans="1:5">
      <c r="B28" s="207" t="s">
        <v>249</v>
      </c>
      <c r="C28" s="926">
        <f>+'Additions for prop tax'!F4199</f>
        <v>1143338.1100000001</v>
      </c>
    </row>
    <row r="29" spans="1:5">
      <c r="B29" s="207" t="s">
        <v>250</v>
      </c>
      <c r="C29" s="275">
        <f>+'Additions for prop tax'!F4224</f>
        <v>198189.14</v>
      </c>
    </row>
    <row r="30" spans="1:5">
      <c r="A30" s="101" t="s">
        <v>251</v>
      </c>
      <c r="C30" s="272">
        <f>SUM(C28:C29)</f>
        <v>1341527.25</v>
      </c>
    </row>
    <row r="31" spans="1:5">
      <c r="C31" s="34"/>
    </row>
    <row r="32" spans="1:5">
      <c r="A32" s="101" t="s">
        <v>252</v>
      </c>
      <c r="C32" s="34"/>
    </row>
    <row r="33" spans="1:4">
      <c r="B33" s="207" t="s">
        <v>249</v>
      </c>
      <c r="C33" s="927">
        <f>+'Retirements for prop tax'!G717</f>
        <v>-609700.59000000008</v>
      </c>
    </row>
    <row r="34" spans="1:4">
      <c r="B34" s="207" t="s">
        <v>250</v>
      </c>
      <c r="C34" s="928">
        <f>+'Retirements for prop tax'!G732</f>
        <v>0</v>
      </c>
    </row>
    <row r="35" spans="1:4">
      <c r="A35" s="101" t="s">
        <v>251</v>
      </c>
      <c r="C35" s="272">
        <f>SUM(C33:C34)</f>
        <v>-609700.59000000008</v>
      </c>
    </row>
    <row r="36" spans="1:4">
      <c r="C36" s="34"/>
    </row>
    <row r="37" spans="1:4">
      <c r="A37" s="101" t="s">
        <v>253</v>
      </c>
      <c r="C37" s="272">
        <f>+C30+C35</f>
        <v>731826.65999999992</v>
      </c>
      <c r="D37" s="105"/>
    </row>
    <row r="38" spans="1:4">
      <c r="A38" s="101" t="s">
        <v>244</v>
      </c>
      <c r="C38" s="929">
        <v>0.33329999999999999</v>
      </c>
    </row>
    <row r="39" spans="1:4">
      <c r="A39" s="101" t="s">
        <v>245</v>
      </c>
      <c r="C39" s="43">
        <f>ROUND(C37*C38,2)</f>
        <v>243917.83</v>
      </c>
    </row>
    <row r="40" spans="1:4">
      <c r="A40" s="101" t="s">
        <v>254</v>
      </c>
      <c r="C40" s="930">
        <f>+'2015 Prop Pymts'!F159</f>
        <v>8.0923999999999996</v>
      </c>
    </row>
    <row r="41" spans="1:4">
      <c r="A41" s="101" t="s">
        <v>255</v>
      </c>
      <c r="C41" s="43">
        <f>ROUND(C39*(C40/100),2)</f>
        <v>19738.810000000001</v>
      </c>
    </row>
    <row r="42" spans="1:4">
      <c r="C42" s="34"/>
    </row>
    <row r="43" spans="1:4" ht="13.5" thickBot="1">
      <c r="A43" s="101" t="s">
        <v>256</v>
      </c>
      <c r="C43" s="931">
        <f>+C24+C41</f>
        <v>2112436.85</v>
      </c>
    </row>
    <row r="44" spans="1:4" ht="13.5" thickTop="1">
      <c r="C44" s="34"/>
    </row>
    <row r="46" spans="1:4">
      <c r="C46" s="105">
        <f>+C37+C20</f>
        <v>70302165.039999932</v>
      </c>
    </row>
    <row r="47" spans="1:4">
      <c r="C47" s="215">
        <f>+C43/C46</f>
        <v>3.0047962943930442E-2</v>
      </c>
    </row>
    <row r="50" spans="1:3">
      <c r="A50" s="207"/>
      <c r="C50" s="216">
        <f>+C35+C18</f>
        <v>-7394199.4300000034</v>
      </c>
    </row>
    <row r="51" spans="1:3">
      <c r="C51" s="202"/>
    </row>
  </sheetData>
  <phoneticPr fontId="0" type="noConversion"/>
  <printOptions horizontalCentered="1"/>
  <pageMargins left="0.32" right="0.28999999999999998" top="0.51" bottom="0.91" header="0.51" footer="0.5"/>
  <pageSetup orientation="portrait" horizontalDpi="300" verticalDpi="300" r:id="rId1"/>
  <headerFooter alignWithMargins="0">
    <oddFooter>&amp;RAppendix B
Page 5 of 14</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5"/>
  <sheetViews>
    <sheetView zoomScaleNormal="100" workbookViewId="0">
      <selection activeCell="G53" sqref="G53"/>
    </sheetView>
  </sheetViews>
  <sheetFormatPr defaultRowHeight="12.75"/>
  <cols>
    <col min="1" max="1" width="9.140625" style="717"/>
    <col min="2" max="2" width="15.42578125" style="717" customWidth="1"/>
    <col min="3" max="3" width="15.42578125" style="717" bestFit="1" customWidth="1"/>
    <col min="4" max="4" width="14.42578125" style="717" customWidth="1"/>
    <col min="5" max="16384" width="9.140625" style="717"/>
  </cols>
  <sheetData>
    <row r="1" spans="1:4" ht="12" customHeight="1">
      <c r="A1" s="203" t="s">
        <v>231</v>
      </c>
      <c r="B1" s="203"/>
      <c r="C1" s="203"/>
    </row>
    <row r="2" spans="1:4">
      <c r="A2" s="203" t="s">
        <v>232</v>
      </c>
      <c r="B2" s="203"/>
      <c r="C2" s="203"/>
    </row>
    <row r="4" spans="1:4">
      <c r="A4" s="69" t="s">
        <v>233</v>
      </c>
    </row>
    <row r="5" spans="1:4">
      <c r="A5" s="204" t="s">
        <v>234</v>
      </c>
      <c r="B5" s="206"/>
      <c r="C5" s="205" t="s">
        <v>1388</v>
      </c>
    </row>
    <row r="6" spans="1:4">
      <c r="A6" s="717" t="s">
        <v>235</v>
      </c>
      <c r="C6" s="171">
        <v>20487474.859999985</v>
      </c>
    </row>
    <row r="7" spans="1:4">
      <c r="C7" s="617"/>
    </row>
    <row r="8" spans="1:4">
      <c r="A8" s="717" t="s">
        <v>236</v>
      </c>
    </row>
    <row r="9" spans="1:4">
      <c r="B9" s="207" t="s">
        <v>237</v>
      </c>
      <c r="C9" s="617">
        <v>146354.34999999998</v>
      </c>
    </row>
    <row r="10" spans="1:4">
      <c r="B10" s="206" t="s">
        <v>238</v>
      </c>
      <c r="C10" s="104">
        <v>27961113.679999992</v>
      </c>
      <c r="D10" s="103"/>
    </row>
    <row r="11" spans="1:4">
      <c r="A11" s="717" t="s">
        <v>239</v>
      </c>
      <c r="B11" s="202"/>
      <c r="C11" s="123">
        <f>SUM(C9:C10)</f>
        <v>28107468.029999994</v>
      </c>
      <c r="D11" s="617"/>
    </row>
    <row r="12" spans="1:4">
      <c r="B12" s="202"/>
      <c r="C12" s="123"/>
      <c r="D12" s="617"/>
    </row>
    <row r="13" spans="1:4">
      <c r="A13" s="717" t="s">
        <v>10</v>
      </c>
      <c r="B13" s="202"/>
      <c r="C13" s="123"/>
    </row>
    <row r="14" spans="1:4">
      <c r="B14" s="206" t="s">
        <v>0</v>
      </c>
      <c r="C14" s="123">
        <v>-2233590.6800000006</v>
      </c>
    </row>
    <row r="15" spans="1:4">
      <c r="B15" s="206" t="s">
        <v>240</v>
      </c>
      <c r="C15" s="123">
        <v>-170179.22000000003</v>
      </c>
    </row>
    <row r="16" spans="1:4">
      <c r="B16" s="206" t="s">
        <v>241</v>
      </c>
      <c r="C16" s="123">
        <v>-263390.25</v>
      </c>
    </row>
    <row r="17" spans="1:5">
      <c r="B17" s="206" t="s">
        <v>242</v>
      </c>
      <c r="C17" s="104">
        <v>-400310.10999999993</v>
      </c>
    </row>
    <row r="18" spans="1:5">
      <c r="B18" s="202"/>
      <c r="C18" s="123">
        <f>SUM(C14:C17)</f>
        <v>-3067470.2600000007</v>
      </c>
      <c r="D18" s="617"/>
    </row>
    <row r="19" spans="1:5">
      <c r="B19" s="202"/>
      <c r="C19" s="123"/>
    </row>
    <row r="20" spans="1:5">
      <c r="A20" s="717" t="s">
        <v>243</v>
      </c>
      <c r="B20" s="202"/>
      <c r="C20" s="123">
        <f>+C6+C11+C18</f>
        <v>45527472.62999998</v>
      </c>
    </row>
    <row r="21" spans="1:5">
      <c r="A21" s="717" t="s">
        <v>627</v>
      </c>
      <c r="B21" s="202"/>
      <c r="C21" s="104">
        <f>-ROUND(C20*0.02*1,1)</f>
        <v>-910549.5</v>
      </c>
    </row>
    <row r="22" spans="1:5">
      <c r="A22" s="717" t="s">
        <v>243</v>
      </c>
      <c r="B22" s="202"/>
      <c r="C22" s="123">
        <f>+C20+C21</f>
        <v>44616923.12999998</v>
      </c>
    </row>
    <row r="23" spans="1:5">
      <c r="A23" s="717" t="s">
        <v>244</v>
      </c>
      <c r="B23" s="202"/>
      <c r="C23" s="208">
        <v>0.32</v>
      </c>
    </row>
    <row r="24" spans="1:5">
      <c r="A24" s="717" t="s">
        <v>245</v>
      </c>
      <c r="B24" s="202"/>
      <c r="C24" s="209">
        <f>ROUND(C20*C23,2)</f>
        <v>14568791.24</v>
      </c>
    </row>
    <row r="25" spans="1:5">
      <c r="A25" s="717" t="s">
        <v>246</v>
      </c>
      <c r="B25" s="202"/>
      <c r="C25" s="210">
        <f>+'Prop Tax'!C23</f>
        <v>9.4001000000000001</v>
      </c>
    </row>
    <row r="26" spans="1:5">
      <c r="A26" s="717" t="s">
        <v>247</v>
      </c>
      <c r="B26" s="202"/>
      <c r="C26" s="209">
        <f>ROUND(C24*(C25/100),2)</f>
        <v>1369480.95</v>
      </c>
    </row>
    <row r="27" spans="1:5">
      <c r="B27" s="202"/>
      <c r="C27" s="211"/>
    </row>
    <row r="28" spans="1:5">
      <c r="A28" s="69" t="s">
        <v>248</v>
      </c>
      <c r="B28" s="202"/>
      <c r="C28" s="123"/>
    </row>
    <row r="29" spans="1:5">
      <c r="B29" s="202"/>
      <c r="C29" s="205" t="str">
        <f>+C5</f>
        <v>CY 2014</v>
      </c>
      <c r="E29" s="617"/>
    </row>
    <row r="30" spans="1:5">
      <c r="B30" s="207" t="s">
        <v>249</v>
      </c>
      <c r="C30" s="171">
        <v>1085144.0399999998</v>
      </c>
    </row>
    <row r="31" spans="1:5">
      <c r="B31" s="207" t="s">
        <v>250</v>
      </c>
      <c r="C31" s="212">
        <v>31897.859999999993</v>
      </c>
    </row>
    <row r="32" spans="1:5">
      <c r="A32" s="717" t="s">
        <v>251</v>
      </c>
      <c r="C32" s="617">
        <f>SUM(C30:C31)</f>
        <v>1117041.8999999999</v>
      </c>
    </row>
    <row r="34" spans="1:4">
      <c r="A34" s="717" t="s">
        <v>252</v>
      </c>
    </row>
    <row r="35" spans="1:4">
      <c r="B35" s="207" t="s">
        <v>249</v>
      </c>
      <c r="C35" s="103">
        <v>-52139.21</v>
      </c>
    </row>
    <row r="36" spans="1:4">
      <c r="B36" s="207" t="s">
        <v>250</v>
      </c>
      <c r="C36" s="104">
        <v>-20579.809999999998</v>
      </c>
    </row>
    <row r="37" spans="1:4">
      <c r="A37" s="717" t="s">
        <v>251</v>
      </c>
      <c r="C37" s="617">
        <f>SUM(C35:C36)</f>
        <v>-72719.01999999999</v>
      </c>
    </row>
    <row r="39" spans="1:4">
      <c r="A39" s="717" t="s">
        <v>253</v>
      </c>
      <c r="C39" s="617">
        <f>+C32+C37</f>
        <v>1044322.8799999999</v>
      </c>
      <c r="D39" s="617"/>
    </row>
    <row r="40" spans="1:4">
      <c r="A40" s="717" t="s">
        <v>627</v>
      </c>
      <c r="C40" s="212">
        <f>ROUND(C39*-0.02*1,2)</f>
        <v>-20886.46</v>
      </c>
      <c r="D40" s="617"/>
    </row>
    <row r="41" spans="1:4">
      <c r="A41" s="717" t="s">
        <v>253</v>
      </c>
      <c r="C41" s="617">
        <f>+C39+C40</f>
        <v>1023436.4199999999</v>
      </c>
      <c r="D41" s="617"/>
    </row>
    <row r="42" spans="1:4">
      <c r="A42" s="717" t="s">
        <v>244</v>
      </c>
      <c r="C42" s="213">
        <v>0.33329999999999999</v>
      </c>
    </row>
    <row r="43" spans="1:4">
      <c r="A43" s="717" t="s">
        <v>245</v>
      </c>
      <c r="C43" s="209">
        <f>ROUND(C39*C42,2)</f>
        <v>348072.82</v>
      </c>
    </row>
    <row r="44" spans="1:4">
      <c r="A44" s="717" t="s">
        <v>254</v>
      </c>
      <c r="C44" s="886">
        <f>+'Prop Tax'!C40</f>
        <v>8.0923999999999996</v>
      </c>
    </row>
    <row r="45" spans="1:4">
      <c r="A45" s="717" t="s">
        <v>255</v>
      </c>
      <c r="C45" s="209">
        <f>ROUND(C43*(C44/100),2)</f>
        <v>28167.439999999999</v>
      </c>
    </row>
    <row r="47" spans="1:4" ht="13.5" thickBot="1">
      <c r="A47" s="717" t="s">
        <v>256</v>
      </c>
      <c r="C47" s="214">
        <f>+C26+C45</f>
        <v>1397648.39</v>
      </c>
    </row>
    <row r="48" spans="1:4" ht="13.5" thickTop="1"/>
    <row r="50" spans="1:3">
      <c r="C50" s="617">
        <f>+C39+C20</f>
        <v>46571795.509999983</v>
      </c>
    </row>
    <row r="51" spans="1:3">
      <c r="C51" s="215">
        <f>+C47/C50</f>
        <v>3.0010618544863581E-2</v>
      </c>
    </row>
    <row r="54" spans="1:3">
      <c r="A54" s="207"/>
      <c r="C54" s="216">
        <f>+C37+C18</f>
        <v>-3140189.2800000007</v>
      </c>
    </row>
    <row r="55" spans="1:3">
      <c r="C55" s="202"/>
    </row>
  </sheetData>
  <printOptions horizontalCentered="1"/>
  <pageMargins left="0.32" right="0.28999999999999998" top="0.51" bottom="0.91" header="0.51" footer="0.5"/>
  <pageSetup orientation="portrait" horizontalDpi="300" verticalDpi="300" r:id="rId1"/>
  <headerFooter alignWithMargins="0">
    <oddFooter>&amp;RAppendix B
Page 6 of 14</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7"/>
  <sheetViews>
    <sheetView zoomScaleNormal="100" workbookViewId="0">
      <selection activeCell="G53" sqref="G53"/>
    </sheetView>
  </sheetViews>
  <sheetFormatPr defaultRowHeight="12.75"/>
  <cols>
    <col min="1" max="1" width="9.140625" style="351"/>
    <col min="2" max="2" width="15.42578125" style="351" customWidth="1"/>
    <col min="3" max="3" width="15.42578125" style="351" bestFit="1" customWidth="1"/>
    <col min="4" max="4" width="14.42578125" style="351" customWidth="1"/>
    <col min="5" max="16384" width="9.140625" style="351"/>
  </cols>
  <sheetData>
    <row r="1" spans="1:4" ht="12" customHeight="1">
      <c r="A1" s="350" t="s">
        <v>231</v>
      </c>
      <c r="B1" s="350"/>
      <c r="C1" s="350"/>
    </row>
    <row r="2" spans="1:4">
      <c r="A2" s="350" t="s">
        <v>232</v>
      </c>
      <c r="B2" s="350"/>
      <c r="C2" s="350"/>
    </row>
    <row r="4" spans="1:4">
      <c r="A4" s="352" t="s">
        <v>233</v>
      </c>
    </row>
    <row r="5" spans="1:4">
      <c r="A5" s="353" t="s">
        <v>234</v>
      </c>
      <c r="B5" s="354"/>
      <c r="C5" s="355" t="s">
        <v>446</v>
      </c>
    </row>
    <row r="6" spans="1:4">
      <c r="A6" s="351" t="s">
        <v>235</v>
      </c>
      <c r="C6" s="356">
        <v>20603856.570000004</v>
      </c>
    </row>
    <row r="7" spans="1:4">
      <c r="C7" s="357"/>
    </row>
    <row r="8" spans="1:4">
      <c r="A8" s="351" t="s">
        <v>236</v>
      </c>
    </row>
    <row r="9" spans="1:4">
      <c r="B9" s="358" t="s">
        <v>237</v>
      </c>
      <c r="C9" s="357">
        <v>94489.81</v>
      </c>
    </row>
    <row r="10" spans="1:4">
      <c r="B10" s="354" t="s">
        <v>238</v>
      </c>
      <c r="C10" s="104">
        <v>21854496.430000026</v>
      </c>
      <c r="D10" s="103"/>
    </row>
    <row r="11" spans="1:4">
      <c r="A11" s="351" t="s">
        <v>239</v>
      </c>
      <c r="B11" s="359"/>
      <c r="C11" s="123">
        <f>SUM(C9:C10)</f>
        <v>21948986.240000024</v>
      </c>
      <c r="D11" s="357"/>
    </row>
    <row r="12" spans="1:4">
      <c r="B12" s="359"/>
      <c r="C12" s="123"/>
      <c r="D12" s="357"/>
    </row>
    <row r="13" spans="1:4">
      <c r="A13" s="351" t="s">
        <v>10</v>
      </c>
      <c r="B13" s="359"/>
      <c r="C13" s="123"/>
    </row>
    <row r="14" spans="1:4">
      <c r="B14" s="354" t="s">
        <v>0</v>
      </c>
      <c r="C14" s="123">
        <v>-2719397.88</v>
      </c>
    </row>
    <row r="15" spans="1:4">
      <c r="B15" s="354" t="s">
        <v>240</v>
      </c>
      <c r="C15" s="123">
        <v>-365375.12000000005</v>
      </c>
    </row>
    <row r="16" spans="1:4">
      <c r="B16" s="354" t="s">
        <v>241</v>
      </c>
      <c r="C16" s="123">
        <v>-245241.13000000003</v>
      </c>
    </row>
    <row r="17" spans="1:5">
      <c r="B17" s="354" t="s">
        <v>242</v>
      </c>
      <c r="C17" s="104">
        <v>-761767.28</v>
      </c>
    </row>
    <row r="18" spans="1:5">
      <c r="B18" s="359"/>
      <c r="C18" s="123">
        <f>SUM(C14:C17)</f>
        <v>-4091781.41</v>
      </c>
      <c r="D18" s="357"/>
    </row>
    <row r="19" spans="1:5">
      <c r="B19" s="359"/>
      <c r="C19" s="123"/>
    </row>
    <row r="20" spans="1:5">
      <c r="A20" s="351" t="s">
        <v>243</v>
      </c>
      <c r="B20" s="359"/>
      <c r="C20" s="123">
        <f>+C6+C11+C18</f>
        <v>38461061.400000036</v>
      </c>
    </row>
    <row r="21" spans="1:5">
      <c r="A21" s="351" t="s">
        <v>627</v>
      </c>
      <c r="B21" s="359"/>
      <c r="C21" s="104">
        <f>-ROUND(C20*0.02*2,1)</f>
        <v>-1538442.5</v>
      </c>
    </row>
    <row r="22" spans="1:5">
      <c r="A22" s="351" t="s">
        <v>243</v>
      </c>
      <c r="B22" s="359"/>
      <c r="C22" s="123">
        <f>+C20+C21</f>
        <v>36922618.900000036</v>
      </c>
    </row>
    <row r="23" spans="1:5">
      <c r="A23" s="351" t="s">
        <v>244</v>
      </c>
      <c r="B23" s="359"/>
      <c r="C23" s="208">
        <v>0.32</v>
      </c>
    </row>
    <row r="24" spans="1:5">
      <c r="A24" s="351" t="s">
        <v>245</v>
      </c>
      <c r="B24" s="359"/>
      <c r="C24" s="209">
        <f>ROUND(C22*C23,2)</f>
        <v>11815238.050000001</v>
      </c>
    </row>
    <row r="25" spans="1:5">
      <c r="A25" s="351" t="s">
        <v>246</v>
      </c>
      <c r="B25" s="359"/>
      <c r="C25" s="210">
        <f>+'Prop Tax'!C23</f>
        <v>9.4001000000000001</v>
      </c>
    </row>
    <row r="26" spans="1:5">
      <c r="A26" s="351" t="s">
        <v>247</v>
      </c>
      <c r="B26" s="359"/>
      <c r="C26" s="209">
        <f>ROUND(C24*(C25/100),2)</f>
        <v>1110644.19</v>
      </c>
    </row>
    <row r="27" spans="1:5">
      <c r="B27" s="359"/>
      <c r="C27" s="211"/>
    </row>
    <row r="28" spans="1:5">
      <c r="A28" s="352" t="s">
        <v>248</v>
      </c>
      <c r="B28" s="359"/>
      <c r="C28" s="123"/>
    </row>
    <row r="29" spans="1:5">
      <c r="B29" s="359"/>
      <c r="C29" s="355" t="str">
        <f>+C5</f>
        <v>CY 2013</v>
      </c>
      <c r="E29" s="357"/>
    </row>
    <row r="30" spans="1:5">
      <c r="B30" s="358" t="s">
        <v>249</v>
      </c>
      <c r="C30" s="356">
        <v>152506.78999999998</v>
      </c>
    </row>
    <row r="31" spans="1:5">
      <c r="B31" s="358" t="s">
        <v>250</v>
      </c>
      <c r="C31" s="360">
        <v>268045.58999999997</v>
      </c>
    </row>
    <row r="32" spans="1:5">
      <c r="A32" s="351" t="s">
        <v>251</v>
      </c>
      <c r="C32" s="357">
        <f>SUM(C30:C31)</f>
        <v>420552.37999999995</v>
      </c>
    </row>
    <row r="34" spans="1:4">
      <c r="A34" s="351" t="s">
        <v>252</v>
      </c>
    </row>
    <row r="35" spans="1:4">
      <c r="B35" s="358" t="s">
        <v>249</v>
      </c>
      <c r="C35" s="103">
        <v>-60411.02</v>
      </c>
    </row>
    <row r="36" spans="1:4">
      <c r="B36" s="358" t="s">
        <v>250</v>
      </c>
      <c r="C36" s="104">
        <v>1</v>
      </c>
    </row>
    <row r="37" spans="1:4">
      <c r="A37" s="351" t="s">
        <v>251</v>
      </c>
      <c r="C37" s="357">
        <f>SUM(C35:C36)</f>
        <v>-60410.02</v>
      </c>
    </row>
    <row r="39" spans="1:4">
      <c r="A39" s="351" t="s">
        <v>253</v>
      </c>
      <c r="C39" s="357">
        <f>+C32+C37</f>
        <v>360142.35999999993</v>
      </c>
    </row>
    <row r="40" spans="1:4">
      <c r="A40" s="351" t="s">
        <v>627</v>
      </c>
      <c r="C40" s="360">
        <f>ROUND(C39*-0.02*2,2)</f>
        <v>-14405.69</v>
      </c>
    </row>
    <row r="41" spans="1:4">
      <c r="A41" s="351" t="s">
        <v>253</v>
      </c>
      <c r="C41" s="357">
        <f>+C39+C40</f>
        <v>345736.66999999993</v>
      </c>
      <c r="D41" s="357"/>
    </row>
    <row r="42" spans="1:4">
      <c r="A42" s="351" t="s">
        <v>244</v>
      </c>
      <c r="C42" s="213">
        <v>0.33329999999999999</v>
      </c>
    </row>
    <row r="43" spans="1:4">
      <c r="A43" s="351" t="s">
        <v>245</v>
      </c>
      <c r="C43" s="209">
        <f>ROUND(C41*C42,2)</f>
        <v>115234.03</v>
      </c>
    </row>
    <row r="44" spans="1:4">
      <c r="A44" s="351" t="s">
        <v>254</v>
      </c>
      <c r="C44" s="361">
        <f>+'Prop Tax'!C40</f>
        <v>8.0923999999999996</v>
      </c>
    </row>
    <row r="45" spans="1:4">
      <c r="A45" s="351" t="s">
        <v>255</v>
      </c>
      <c r="C45" s="209">
        <f>ROUND(C43*(C44/100),2)</f>
        <v>9325.2000000000007</v>
      </c>
    </row>
    <row r="47" spans="1:4" ht="13.5" thickBot="1">
      <c r="A47" s="351" t="s">
        <v>256</v>
      </c>
      <c r="C47" s="362">
        <f>+C26+C45</f>
        <v>1119969.3899999999</v>
      </c>
    </row>
    <row r="48" spans="1:4" ht="13.5" thickTop="1"/>
    <row r="49" spans="1:3">
      <c r="A49" s="351" t="s">
        <v>628</v>
      </c>
      <c r="C49" s="123">
        <v>1178659.8900000001</v>
      </c>
    </row>
    <row r="50" spans="1:3">
      <c r="C50" s="123"/>
    </row>
    <row r="51" spans="1:3">
      <c r="C51" s="123"/>
    </row>
    <row r="52" spans="1:3">
      <c r="C52" s="357">
        <f>+C41+C22</f>
        <v>37268355.570000038</v>
      </c>
    </row>
    <row r="53" spans="1:3">
      <c r="C53" s="215">
        <f>+C47/C52</f>
        <v>3.0051483969996875E-2</v>
      </c>
    </row>
    <row r="56" spans="1:3">
      <c r="A56" s="358"/>
      <c r="C56" s="363">
        <f>+C37+C18</f>
        <v>-4152191.43</v>
      </c>
    </row>
    <row r="57" spans="1:3">
      <c r="C57" s="359"/>
    </row>
  </sheetData>
  <printOptions horizontalCentered="1"/>
  <pageMargins left="0.32" right="0.28999999999999998" top="0.51" bottom="0.91" header="0.51" footer="0.5"/>
  <pageSetup orientation="portrait" horizontalDpi="300" verticalDpi="300" r:id="rId1"/>
  <headerFooter alignWithMargins="0">
    <oddFooter>&amp;RAppendix B
Page 7 of 14</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topLeftCell="A13" zoomScaleNormal="100" workbookViewId="0">
      <selection activeCell="G53" sqref="G53"/>
    </sheetView>
  </sheetViews>
  <sheetFormatPr defaultRowHeight="12.75"/>
  <cols>
    <col min="1" max="3" width="9.140625" style="280"/>
    <col min="4" max="4" width="11.7109375" style="280" customWidth="1"/>
    <col min="5" max="5" width="9.140625" style="280"/>
    <col min="6" max="6" width="13.5703125" style="287" customWidth="1"/>
    <col min="7" max="7" width="7.140625" style="280" customWidth="1"/>
    <col min="8" max="8" width="16.5703125" style="287" customWidth="1"/>
    <col min="9" max="259" width="9.140625" style="280"/>
    <col min="260" max="260" width="11.7109375" style="280" customWidth="1"/>
    <col min="261" max="261" width="9.140625" style="280"/>
    <col min="262" max="262" width="13.5703125" style="280" customWidth="1"/>
    <col min="263" max="263" width="7.140625" style="280" customWidth="1"/>
    <col min="264" max="264" width="16.5703125" style="280" customWidth="1"/>
    <col min="265" max="515" width="9.140625" style="280"/>
    <col min="516" max="516" width="11.7109375" style="280" customWidth="1"/>
    <col min="517" max="517" width="9.140625" style="280"/>
    <col min="518" max="518" width="13.5703125" style="280" customWidth="1"/>
    <col min="519" max="519" width="7.140625" style="280" customWidth="1"/>
    <col min="520" max="520" width="16.5703125" style="280" customWidth="1"/>
    <col min="521" max="771" width="9.140625" style="280"/>
    <col min="772" max="772" width="11.7109375" style="280" customWidth="1"/>
    <col min="773" max="773" width="9.140625" style="280"/>
    <col min="774" max="774" width="13.5703125" style="280" customWidth="1"/>
    <col min="775" max="775" width="7.140625" style="280" customWidth="1"/>
    <col min="776" max="776" width="16.5703125" style="280" customWidth="1"/>
    <col min="777" max="1027" width="9.140625" style="280"/>
    <col min="1028" max="1028" width="11.7109375" style="280" customWidth="1"/>
    <col min="1029" max="1029" width="9.140625" style="280"/>
    <col min="1030" max="1030" width="13.5703125" style="280" customWidth="1"/>
    <col min="1031" max="1031" width="7.140625" style="280" customWidth="1"/>
    <col min="1032" max="1032" width="16.5703125" style="280" customWidth="1"/>
    <col min="1033" max="1283" width="9.140625" style="280"/>
    <col min="1284" max="1284" width="11.7109375" style="280" customWidth="1"/>
    <col min="1285" max="1285" width="9.140625" style="280"/>
    <col min="1286" max="1286" width="13.5703125" style="280" customWidth="1"/>
    <col min="1287" max="1287" width="7.140625" style="280" customWidth="1"/>
    <col min="1288" max="1288" width="16.5703125" style="280" customWidth="1"/>
    <col min="1289" max="1539" width="9.140625" style="280"/>
    <col min="1540" max="1540" width="11.7109375" style="280" customWidth="1"/>
    <col min="1541" max="1541" width="9.140625" style="280"/>
    <col min="1542" max="1542" width="13.5703125" style="280" customWidth="1"/>
    <col min="1543" max="1543" width="7.140625" style="280" customWidth="1"/>
    <col min="1544" max="1544" width="16.5703125" style="280" customWidth="1"/>
    <col min="1545" max="1795" width="9.140625" style="280"/>
    <col min="1796" max="1796" width="11.7109375" style="280" customWidth="1"/>
    <col min="1797" max="1797" width="9.140625" style="280"/>
    <col min="1798" max="1798" width="13.5703125" style="280" customWidth="1"/>
    <col min="1799" max="1799" width="7.140625" style="280" customWidth="1"/>
    <col min="1800" max="1800" width="16.5703125" style="280" customWidth="1"/>
    <col min="1801" max="2051" width="9.140625" style="280"/>
    <col min="2052" max="2052" width="11.7109375" style="280" customWidth="1"/>
    <col min="2053" max="2053" width="9.140625" style="280"/>
    <col min="2054" max="2054" width="13.5703125" style="280" customWidth="1"/>
    <col min="2055" max="2055" width="7.140625" style="280" customWidth="1"/>
    <col min="2056" max="2056" width="16.5703125" style="280" customWidth="1"/>
    <col min="2057" max="2307" width="9.140625" style="280"/>
    <col min="2308" max="2308" width="11.7109375" style="280" customWidth="1"/>
    <col min="2309" max="2309" width="9.140625" style="280"/>
    <col min="2310" max="2310" width="13.5703125" style="280" customWidth="1"/>
    <col min="2311" max="2311" width="7.140625" style="280" customWidth="1"/>
    <col min="2312" max="2312" width="16.5703125" style="280" customWidth="1"/>
    <col min="2313" max="2563" width="9.140625" style="280"/>
    <col min="2564" max="2564" width="11.7109375" style="280" customWidth="1"/>
    <col min="2565" max="2565" width="9.140625" style="280"/>
    <col min="2566" max="2566" width="13.5703125" style="280" customWidth="1"/>
    <col min="2567" max="2567" width="7.140625" style="280" customWidth="1"/>
    <col min="2568" max="2568" width="16.5703125" style="280" customWidth="1"/>
    <col min="2569" max="2819" width="9.140625" style="280"/>
    <col min="2820" max="2820" width="11.7109375" style="280" customWidth="1"/>
    <col min="2821" max="2821" width="9.140625" style="280"/>
    <col min="2822" max="2822" width="13.5703125" style="280" customWidth="1"/>
    <col min="2823" max="2823" width="7.140625" style="280" customWidth="1"/>
    <col min="2824" max="2824" width="16.5703125" style="280" customWidth="1"/>
    <col min="2825" max="3075" width="9.140625" style="280"/>
    <col min="3076" max="3076" width="11.7109375" style="280" customWidth="1"/>
    <col min="3077" max="3077" width="9.140625" style="280"/>
    <col min="3078" max="3078" width="13.5703125" style="280" customWidth="1"/>
    <col min="3079" max="3079" width="7.140625" style="280" customWidth="1"/>
    <col min="3080" max="3080" width="16.5703125" style="280" customWidth="1"/>
    <col min="3081" max="3331" width="9.140625" style="280"/>
    <col min="3332" max="3332" width="11.7109375" style="280" customWidth="1"/>
    <col min="3333" max="3333" width="9.140625" style="280"/>
    <col min="3334" max="3334" width="13.5703125" style="280" customWidth="1"/>
    <col min="3335" max="3335" width="7.140625" style="280" customWidth="1"/>
    <col min="3336" max="3336" width="16.5703125" style="280" customWidth="1"/>
    <col min="3337" max="3587" width="9.140625" style="280"/>
    <col min="3588" max="3588" width="11.7109375" style="280" customWidth="1"/>
    <col min="3589" max="3589" width="9.140625" style="280"/>
    <col min="3590" max="3590" width="13.5703125" style="280" customWidth="1"/>
    <col min="3591" max="3591" width="7.140625" style="280" customWidth="1"/>
    <col min="3592" max="3592" width="16.5703125" style="280" customWidth="1"/>
    <col min="3593" max="3843" width="9.140625" style="280"/>
    <col min="3844" max="3844" width="11.7109375" style="280" customWidth="1"/>
    <col min="3845" max="3845" width="9.140625" style="280"/>
    <col min="3846" max="3846" width="13.5703125" style="280" customWidth="1"/>
    <col min="3847" max="3847" width="7.140625" style="280" customWidth="1"/>
    <col min="3848" max="3848" width="16.5703125" style="280" customWidth="1"/>
    <col min="3849" max="4099" width="9.140625" style="280"/>
    <col min="4100" max="4100" width="11.7109375" style="280" customWidth="1"/>
    <col min="4101" max="4101" width="9.140625" style="280"/>
    <col min="4102" max="4102" width="13.5703125" style="280" customWidth="1"/>
    <col min="4103" max="4103" width="7.140625" style="280" customWidth="1"/>
    <col min="4104" max="4104" width="16.5703125" style="280" customWidth="1"/>
    <col min="4105" max="4355" width="9.140625" style="280"/>
    <col min="4356" max="4356" width="11.7109375" style="280" customWidth="1"/>
    <col min="4357" max="4357" width="9.140625" style="280"/>
    <col min="4358" max="4358" width="13.5703125" style="280" customWidth="1"/>
    <col min="4359" max="4359" width="7.140625" style="280" customWidth="1"/>
    <col min="4360" max="4360" width="16.5703125" style="280" customWidth="1"/>
    <col min="4361" max="4611" width="9.140625" style="280"/>
    <col min="4612" max="4612" width="11.7109375" style="280" customWidth="1"/>
    <col min="4613" max="4613" width="9.140625" style="280"/>
    <col min="4614" max="4614" width="13.5703125" style="280" customWidth="1"/>
    <col min="4615" max="4615" width="7.140625" style="280" customWidth="1"/>
    <col min="4616" max="4616" width="16.5703125" style="280" customWidth="1"/>
    <col min="4617" max="4867" width="9.140625" style="280"/>
    <col min="4868" max="4868" width="11.7109375" style="280" customWidth="1"/>
    <col min="4869" max="4869" width="9.140625" style="280"/>
    <col min="4870" max="4870" width="13.5703125" style="280" customWidth="1"/>
    <col min="4871" max="4871" width="7.140625" style="280" customWidth="1"/>
    <col min="4872" max="4872" width="16.5703125" style="280" customWidth="1"/>
    <col min="4873" max="5123" width="9.140625" style="280"/>
    <col min="5124" max="5124" width="11.7109375" style="280" customWidth="1"/>
    <col min="5125" max="5125" width="9.140625" style="280"/>
    <col min="5126" max="5126" width="13.5703125" style="280" customWidth="1"/>
    <col min="5127" max="5127" width="7.140625" style="280" customWidth="1"/>
    <col min="5128" max="5128" width="16.5703125" style="280" customWidth="1"/>
    <col min="5129" max="5379" width="9.140625" style="280"/>
    <col min="5380" max="5380" width="11.7109375" style="280" customWidth="1"/>
    <col min="5381" max="5381" width="9.140625" style="280"/>
    <col min="5382" max="5382" width="13.5703125" style="280" customWidth="1"/>
    <col min="5383" max="5383" width="7.140625" style="280" customWidth="1"/>
    <col min="5384" max="5384" width="16.5703125" style="280" customWidth="1"/>
    <col min="5385" max="5635" width="9.140625" style="280"/>
    <col min="5636" max="5636" width="11.7109375" style="280" customWidth="1"/>
    <col min="5637" max="5637" width="9.140625" style="280"/>
    <col min="5638" max="5638" width="13.5703125" style="280" customWidth="1"/>
    <col min="5639" max="5639" width="7.140625" style="280" customWidth="1"/>
    <col min="5640" max="5640" width="16.5703125" style="280" customWidth="1"/>
    <col min="5641" max="5891" width="9.140625" style="280"/>
    <col min="5892" max="5892" width="11.7109375" style="280" customWidth="1"/>
    <col min="5893" max="5893" width="9.140625" style="280"/>
    <col min="5894" max="5894" width="13.5703125" style="280" customWidth="1"/>
    <col min="5895" max="5895" width="7.140625" style="280" customWidth="1"/>
    <col min="5896" max="5896" width="16.5703125" style="280" customWidth="1"/>
    <col min="5897" max="6147" width="9.140625" style="280"/>
    <col min="6148" max="6148" width="11.7109375" style="280" customWidth="1"/>
    <col min="6149" max="6149" width="9.140625" style="280"/>
    <col min="6150" max="6150" width="13.5703125" style="280" customWidth="1"/>
    <col min="6151" max="6151" width="7.140625" style="280" customWidth="1"/>
    <col min="6152" max="6152" width="16.5703125" style="280" customWidth="1"/>
    <col min="6153" max="6403" width="9.140625" style="280"/>
    <col min="6404" max="6404" width="11.7109375" style="280" customWidth="1"/>
    <col min="6405" max="6405" width="9.140625" style="280"/>
    <col min="6406" max="6406" width="13.5703125" style="280" customWidth="1"/>
    <col min="6407" max="6407" width="7.140625" style="280" customWidth="1"/>
    <col min="6408" max="6408" width="16.5703125" style="280" customWidth="1"/>
    <col min="6409" max="6659" width="9.140625" style="280"/>
    <col min="6660" max="6660" width="11.7109375" style="280" customWidth="1"/>
    <col min="6661" max="6661" width="9.140625" style="280"/>
    <col min="6662" max="6662" width="13.5703125" style="280" customWidth="1"/>
    <col min="6663" max="6663" width="7.140625" style="280" customWidth="1"/>
    <col min="6664" max="6664" width="16.5703125" style="280" customWidth="1"/>
    <col min="6665" max="6915" width="9.140625" style="280"/>
    <col min="6916" max="6916" width="11.7109375" style="280" customWidth="1"/>
    <col min="6917" max="6917" width="9.140625" style="280"/>
    <col min="6918" max="6918" width="13.5703125" style="280" customWidth="1"/>
    <col min="6919" max="6919" width="7.140625" style="280" customWidth="1"/>
    <col min="6920" max="6920" width="16.5703125" style="280" customWidth="1"/>
    <col min="6921" max="7171" width="9.140625" style="280"/>
    <col min="7172" max="7172" width="11.7109375" style="280" customWidth="1"/>
    <col min="7173" max="7173" width="9.140625" style="280"/>
    <col min="7174" max="7174" width="13.5703125" style="280" customWidth="1"/>
    <col min="7175" max="7175" width="7.140625" style="280" customWidth="1"/>
    <col min="7176" max="7176" width="16.5703125" style="280" customWidth="1"/>
    <col min="7177" max="7427" width="9.140625" style="280"/>
    <col min="7428" max="7428" width="11.7109375" style="280" customWidth="1"/>
    <col min="7429" max="7429" width="9.140625" style="280"/>
    <col min="7430" max="7430" width="13.5703125" style="280" customWidth="1"/>
    <col min="7431" max="7431" width="7.140625" style="280" customWidth="1"/>
    <col min="7432" max="7432" width="16.5703125" style="280" customWidth="1"/>
    <col min="7433" max="7683" width="9.140625" style="280"/>
    <col min="7684" max="7684" width="11.7109375" style="280" customWidth="1"/>
    <col min="7685" max="7685" width="9.140625" style="280"/>
    <col min="7686" max="7686" width="13.5703125" style="280" customWidth="1"/>
    <col min="7687" max="7687" width="7.140625" style="280" customWidth="1"/>
    <col min="7688" max="7688" width="16.5703125" style="280" customWidth="1"/>
    <col min="7689" max="7939" width="9.140625" style="280"/>
    <col min="7940" max="7940" width="11.7109375" style="280" customWidth="1"/>
    <col min="7941" max="7941" width="9.140625" style="280"/>
    <col min="7942" max="7942" width="13.5703125" style="280" customWidth="1"/>
    <col min="7943" max="7943" width="7.140625" style="280" customWidth="1"/>
    <col min="7944" max="7944" width="16.5703125" style="280" customWidth="1"/>
    <col min="7945" max="8195" width="9.140625" style="280"/>
    <col min="8196" max="8196" width="11.7109375" style="280" customWidth="1"/>
    <col min="8197" max="8197" width="9.140625" style="280"/>
    <col min="8198" max="8198" width="13.5703125" style="280" customWidth="1"/>
    <col min="8199" max="8199" width="7.140625" style="280" customWidth="1"/>
    <col min="8200" max="8200" width="16.5703125" style="280" customWidth="1"/>
    <col min="8201" max="8451" width="9.140625" style="280"/>
    <col min="8452" max="8452" width="11.7109375" style="280" customWidth="1"/>
    <col min="8453" max="8453" width="9.140625" style="280"/>
    <col min="8454" max="8454" width="13.5703125" style="280" customWidth="1"/>
    <col min="8455" max="8455" width="7.140625" style="280" customWidth="1"/>
    <col min="8456" max="8456" width="16.5703125" style="280" customWidth="1"/>
    <col min="8457" max="8707" width="9.140625" style="280"/>
    <col min="8708" max="8708" width="11.7109375" style="280" customWidth="1"/>
    <col min="8709" max="8709" width="9.140625" style="280"/>
    <col min="8710" max="8710" width="13.5703125" style="280" customWidth="1"/>
    <col min="8711" max="8711" width="7.140625" style="280" customWidth="1"/>
    <col min="8712" max="8712" width="16.5703125" style="280" customWidth="1"/>
    <col min="8713" max="8963" width="9.140625" style="280"/>
    <col min="8964" max="8964" width="11.7109375" style="280" customWidth="1"/>
    <col min="8965" max="8965" width="9.140625" style="280"/>
    <col min="8966" max="8966" width="13.5703125" style="280" customWidth="1"/>
    <col min="8967" max="8967" width="7.140625" style="280" customWidth="1"/>
    <col min="8968" max="8968" width="16.5703125" style="280" customWidth="1"/>
    <col min="8969" max="9219" width="9.140625" style="280"/>
    <col min="9220" max="9220" width="11.7109375" style="280" customWidth="1"/>
    <col min="9221" max="9221" width="9.140625" style="280"/>
    <col min="9222" max="9222" width="13.5703125" style="280" customWidth="1"/>
    <col min="9223" max="9223" width="7.140625" style="280" customWidth="1"/>
    <col min="9224" max="9224" width="16.5703125" style="280" customWidth="1"/>
    <col min="9225" max="9475" width="9.140625" style="280"/>
    <col min="9476" max="9476" width="11.7109375" style="280" customWidth="1"/>
    <col min="9477" max="9477" width="9.140625" style="280"/>
    <col min="9478" max="9478" width="13.5703125" style="280" customWidth="1"/>
    <col min="9479" max="9479" width="7.140625" style="280" customWidth="1"/>
    <col min="9480" max="9480" width="16.5703125" style="280" customWidth="1"/>
    <col min="9481" max="9731" width="9.140625" style="280"/>
    <col min="9732" max="9732" width="11.7109375" style="280" customWidth="1"/>
    <col min="9733" max="9733" width="9.140625" style="280"/>
    <col min="9734" max="9734" width="13.5703125" style="280" customWidth="1"/>
    <col min="9735" max="9735" width="7.140625" style="280" customWidth="1"/>
    <col min="9736" max="9736" width="16.5703125" style="280" customWidth="1"/>
    <col min="9737" max="9987" width="9.140625" style="280"/>
    <col min="9988" max="9988" width="11.7109375" style="280" customWidth="1"/>
    <col min="9989" max="9989" width="9.140625" style="280"/>
    <col min="9990" max="9990" width="13.5703125" style="280" customWidth="1"/>
    <col min="9991" max="9991" width="7.140625" style="280" customWidth="1"/>
    <col min="9992" max="9992" width="16.5703125" style="280" customWidth="1"/>
    <col min="9993" max="10243" width="9.140625" style="280"/>
    <col min="10244" max="10244" width="11.7109375" style="280" customWidth="1"/>
    <col min="10245" max="10245" width="9.140625" style="280"/>
    <col min="10246" max="10246" width="13.5703125" style="280" customWidth="1"/>
    <col min="10247" max="10247" width="7.140625" style="280" customWidth="1"/>
    <col min="10248" max="10248" width="16.5703125" style="280" customWidth="1"/>
    <col min="10249" max="10499" width="9.140625" style="280"/>
    <col min="10500" max="10500" width="11.7109375" style="280" customWidth="1"/>
    <col min="10501" max="10501" width="9.140625" style="280"/>
    <col min="10502" max="10502" width="13.5703125" style="280" customWidth="1"/>
    <col min="10503" max="10503" width="7.140625" style="280" customWidth="1"/>
    <col min="10504" max="10504" width="16.5703125" style="280" customWidth="1"/>
    <col min="10505" max="10755" width="9.140625" style="280"/>
    <col min="10756" max="10756" width="11.7109375" style="280" customWidth="1"/>
    <col min="10757" max="10757" width="9.140625" style="280"/>
    <col min="10758" max="10758" width="13.5703125" style="280" customWidth="1"/>
    <col min="10759" max="10759" width="7.140625" style="280" customWidth="1"/>
    <col min="10760" max="10760" width="16.5703125" style="280" customWidth="1"/>
    <col min="10761" max="11011" width="9.140625" style="280"/>
    <col min="11012" max="11012" width="11.7109375" style="280" customWidth="1"/>
    <col min="11013" max="11013" width="9.140625" style="280"/>
    <col min="11014" max="11014" width="13.5703125" style="280" customWidth="1"/>
    <col min="11015" max="11015" width="7.140625" style="280" customWidth="1"/>
    <col min="11016" max="11016" width="16.5703125" style="280" customWidth="1"/>
    <col min="11017" max="11267" width="9.140625" style="280"/>
    <col min="11268" max="11268" width="11.7109375" style="280" customWidth="1"/>
    <col min="11269" max="11269" width="9.140625" style="280"/>
    <col min="11270" max="11270" width="13.5703125" style="280" customWidth="1"/>
    <col min="11271" max="11271" width="7.140625" style="280" customWidth="1"/>
    <col min="11272" max="11272" width="16.5703125" style="280" customWidth="1"/>
    <col min="11273" max="11523" width="9.140625" style="280"/>
    <col min="11524" max="11524" width="11.7109375" style="280" customWidth="1"/>
    <col min="11525" max="11525" width="9.140625" style="280"/>
    <col min="11526" max="11526" width="13.5703125" style="280" customWidth="1"/>
    <col min="11527" max="11527" width="7.140625" style="280" customWidth="1"/>
    <col min="11528" max="11528" width="16.5703125" style="280" customWidth="1"/>
    <col min="11529" max="11779" width="9.140625" style="280"/>
    <col min="11780" max="11780" width="11.7109375" style="280" customWidth="1"/>
    <col min="11781" max="11781" width="9.140625" style="280"/>
    <col min="11782" max="11782" width="13.5703125" style="280" customWidth="1"/>
    <col min="11783" max="11783" width="7.140625" style="280" customWidth="1"/>
    <col min="11784" max="11784" width="16.5703125" style="280" customWidth="1"/>
    <col min="11785" max="12035" width="9.140625" style="280"/>
    <col min="12036" max="12036" width="11.7109375" style="280" customWidth="1"/>
    <col min="12037" max="12037" width="9.140625" style="280"/>
    <col min="12038" max="12038" width="13.5703125" style="280" customWidth="1"/>
    <col min="12039" max="12039" width="7.140625" style="280" customWidth="1"/>
    <col min="12040" max="12040" width="16.5703125" style="280" customWidth="1"/>
    <col min="12041" max="12291" width="9.140625" style="280"/>
    <col min="12292" max="12292" width="11.7109375" style="280" customWidth="1"/>
    <col min="12293" max="12293" width="9.140625" style="280"/>
    <col min="12294" max="12294" width="13.5703125" style="280" customWidth="1"/>
    <col min="12295" max="12295" width="7.140625" style="280" customWidth="1"/>
    <col min="12296" max="12296" width="16.5703125" style="280" customWidth="1"/>
    <col min="12297" max="12547" width="9.140625" style="280"/>
    <col min="12548" max="12548" width="11.7109375" style="280" customWidth="1"/>
    <col min="12549" max="12549" width="9.140625" style="280"/>
    <col min="12550" max="12550" width="13.5703125" style="280" customWidth="1"/>
    <col min="12551" max="12551" width="7.140625" style="280" customWidth="1"/>
    <col min="12552" max="12552" width="16.5703125" style="280" customWidth="1"/>
    <col min="12553" max="12803" width="9.140625" style="280"/>
    <col min="12804" max="12804" width="11.7109375" style="280" customWidth="1"/>
    <col min="12805" max="12805" width="9.140625" style="280"/>
    <col min="12806" max="12806" width="13.5703125" style="280" customWidth="1"/>
    <col min="12807" max="12807" width="7.140625" style="280" customWidth="1"/>
    <col min="12808" max="12808" width="16.5703125" style="280" customWidth="1"/>
    <col min="12809" max="13059" width="9.140625" style="280"/>
    <col min="13060" max="13060" width="11.7109375" style="280" customWidth="1"/>
    <col min="13061" max="13061" width="9.140625" style="280"/>
    <col min="13062" max="13062" width="13.5703125" style="280" customWidth="1"/>
    <col min="13063" max="13063" width="7.140625" style="280" customWidth="1"/>
    <col min="13064" max="13064" width="16.5703125" style="280" customWidth="1"/>
    <col min="13065" max="13315" width="9.140625" style="280"/>
    <col min="13316" max="13316" width="11.7109375" style="280" customWidth="1"/>
    <col min="13317" max="13317" width="9.140625" style="280"/>
    <col min="13318" max="13318" width="13.5703125" style="280" customWidth="1"/>
    <col min="13319" max="13319" width="7.140625" style="280" customWidth="1"/>
    <col min="13320" max="13320" width="16.5703125" style="280" customWidth="1"/>
    <col min="13321" max="13571" width="9.140625" style="280"/>
    <col min="13572" max="13572" width="11.7109375" style="280" customWidth="1"/>
    <col min="13573" max="13573" width="9.140625" style="280"/>
    <col min="13574" max="13574" width="13.5703125" style="280" customWidth="1"/>
    <col min="13575" max="13575" width="7.140625" style="280" customWidth="1"/>
    <col min="13576" max="13576" width="16.5703125" style="280" customWidth="1"/>
    <col min="13577" max="13827" width="9.140625" style="280"/>
    <col min="13828" max="13828" width="11.7109375" style="280" customWidth="1"/>
    <col min="13829" max="13829" width="9.140625" style="280"/>
    <col min="13830" max="13830" width="13.5703125" style="280" customWidth="1"/>
    <col min="13831" max="13831" width="7.140625" style="280" customWidth="1"/>
    <col min="13832" max="13832" width="16.5703125" style="280" customWidth="1"/>
    <col min="13833" max="14083" width="9.140625" style="280"/>
    <col min="14084" max="14084" width="11.7109375" style="280" customWidth="1"/>
    <col min="14085" max="14085" width="9.140625" style="280"/>
    <col min="14086" max="14086" width="13.5703125" style="280" customWidth="1"/>
    <col min="14087" max="14087" width="7.140625" style="280" customWidth="1"/>
    <col min="14088" max="14088" width="16.5703125" style="280" customWidth="1"/>
    <col min="14089" max="14339" width="9.140625" style="280"/>
    <col min="14340" max="14340" width="11.7109375" style="280" customWidth="1"/>
    <col min="14341" max="14341" width="9.140625" style="280"/>
    <col min="14342" max="14342" width="13.5703125" style="280" customWidth="1"/>
    <col min="14343" max="14343" width="7.140625" style="280" customWidth="1"/>
    <col min="14344" max="14344" width="16.5703125" style="280" customWidth="1"/>
    <col min="14345" max="14595" width="9.140625" style="280"/>
    <col min="14596" max="14596" width="11.7109375" style="280" customWidth="1"/>
    <col min="14597" max="14597" width="9.140625" style="280"/>
    <col min="14598" max="14598" width="13.5703125" style="280" customWidth="1"/>
    <col min="14599" max="14599" width="7.140625" style="280" customWidth="1"/>
    <col min="14600" max="14600" width="16.5703125" style="280" customWidth="1"/>
    <col min="14601" max="14851" width="9.140625" style="280"/>
    <col min="14852" max="14852" width="11.7109375" style="280" customWidth="1"/>
    <col min="14853" max="14853" width="9.140625" style="280"/>
    <col min="14854" max="14854" width="13.5703125" style="280" customWidth="1"/>
    <col min="14855" max="14855" width="7.140625" style="280" customWidth="1"/>
    <col min="14856" max="14856" width="16.5703125" style="280" customWidth="1"/>
    <col min="14857" max="15107" width="9.140625" style="280"/>
    <col min="15108" max="15108" width="11.7109375" style="280" customWidth="1"/>
    <col min="15109" max="15109" width="9.140625" style="280"/>
    <col min="15110" max="15110" width="13.5703125" style="280" customWidth="1"/>
    <col min="15111" max="15111" width="7.140625" style="280" customWidth="1"/>
    <col min="15112" max="15112" width="16.5703125" style="280" customWidth="1"/>
    <col min="15113" max="15363" width="9.140625" style="280"/>
    <col min="15364" max="15364" width="11.7109375" style="280" customWidth="1"/>
    <col min="15365" max="15365" width="9.140625" style="280"/>
    <col min="15366" max="15366" width="13.5703125" style="280" customWidth="1"/>
    <col min="15367" max="15367" width="7.140625" style="280" customWidth="1"/>
    <col min="15368" max="15368" width="16.5703125" style="280" customWidth="1"/>
    <col min="15369" max="15619" width="9.140625" style="280"/>
    <col min="15620" max="15620" width="11.7109375" style="280" customWidth="1"/>
    <col min="15621" max="15621" width="9.140625" style="280"/>
    <col min="15622" max="15622" width="13.5703125" style="280" customWidth="1"/>
    <col min="15623" max="15623" width="7.140625" style="280" customWidth="1"/>
    <col min="15624" max="15624" width="16.5703125" style="280" customWidth="1"/>
    <col min="15625" max="15875" width="9.140625" style="280"/>
    <col min="15876" max="15876" width="11.7109375" style="280" customWidth="1"/>
    <col min="15877" max="15877" width="9.140625" style="280"/>
    <col min="15878" max="15878" width="13.5703125" style="280" customWidth="1"/>
    <col min="15879" max="15879" width="7.140625" style="280" customWidth="1"/>
    <col min="15880" max="15880" width="16.5703125" style="280" customWidth="1"/>
    <col min="15881" max="16131" width="9.140625" style="280"/>
    <col min="16132" max="16132" width="11.7109375" style="280" customWidth="1"/>
    <col min="16133" max="16133" width="9.140625" style="280"/>
    <col min="16134" max="16134" width="13.5703125" style="280" customWidth="1"/>
    <col min="16135" max="16135" width="7.140625" style="280" customWidth="1"/>
    <col min="16136" max="16136" width="16.5703125" style="280" customWidth="1"/>
    <col min="16137" max="16384" width="9.140625" style="280"/>
  </cols>
  <sheetData>
    <row r="1" spans="1:9" ht="15.75">
      <c r="A1" s="258" t="s">
        <v>14</v>
      </c>
      <c r="B1" s="277"/>
      <c r="C1" s="277"/>
      <c r="D1" s="277"/>
      <c r="E1" s="277"/>
      <c r="F1" s="278"/>
      <c r="G1" s="277"/>
      <c r="H1" s="278"/>
      <c r="I1" s="279"/>
    </row>
    <row r="2" spans="1:9" ht="15.75">
      <c r="A2" s="258" t="s">
        <v>472</v>
      </c>
      <c r="B2" s="277"/>
      <c r="C2" s="277"/>
      <c r="D2" s="277"/>
      <c r="E2" s="277"/>
      <c r="F2" s="278"/>
      <c r="G2" s="277"/>
      <c r="H2" s="278"/>
      <c r="I2" s="279"/>
    </row>
    <row r="3" spans="1:9" ht="15">
      <c r="A3" s="259" t="s">
        <v>473</v>
      </c>
      <c r="B3" s="277"/>
      <c r="C3" s="277"/>
      <c r="D3" s="277"/>
      <c r="E3" s="277"/>
      <c r="F3" s="278"/>
      <c r="G3" s="277"/>
      <c r="H3" s="278"/>
      <c r="I3" s="279"/>
    </row>
    <row r="5" spans="1:9">
      <c r="A5" s="260" t="s">
        <v>16</v>
      </c>
      <c r="F5" s="281"/>
      <c r="G5" s="282"/>
      <c r="H5" s="261" t="s">
        <v>474</v>
      </c>
      <c r="I5" s="283"/>
    </row>
    <row r="6" spans="1:9">
      <c r="F6" s="262" t="s">
        <v>474</v>
      </c>
      <c r="G6" s="282"/>
      <c r="H6" s="261" t="s">
        <v>173</v>
      </c>
    </row>
    <row r="7" spans="1:9">
      <c r="A7" s="260" t="s">
        <v>80</v>
      </c>
      <c r="F7" s="263" t="s">
        <v>3</v>
      </c>
      <c r="G7" s="264"/>
      <c r="H7" s="265" t="s">
        <v>475</v>
      </c>
    </row>
    <row r="9" spans="1:9">
      <c r="B9" s="902" t="s">
        <v>1393</v>
      </c>
      <c r="C9"/>
      <c r="D9"/>
      <c r="E9"/>
      <c r="F9" s="903">
        <v>2109931.8685901244</v>
      </c>
      <c r="G9" s="904"/>
      <c r="H9" s="903">
        <v>10182356.73</v>
      </c>
    </row>
    <row r="10" spans="1:9">
      <c r="B10" s="902" t="s">
        <v>1392</v>
      </c>
      <c r="C10"/>
      <c r="D10"/>
      <c r="E10"/>
      <c r="F10" s="905">
        <v>2829956.6547243097</v>
      </c>
      <c r="G10" s="904"/>
      <c r="H10" s="905">
        <v>16802030.989999998</v>
      </c>
    </row>
    <row r="11" spans="1:9">
      <c r="B11"/>
      <c r="C11"/>
      <c r="D11"/>
      <c r="E11"/>
      <c r="F11" s="906"/>
      <c r="G11" s="907"/>
      <c r="H11" s="906"/>
    </row>
    <row r="12" spans="1:9" ht="13.5" thickBot="1">
      <c r="B12" t="s">
        <v>476</v>
      </c>
      <c r="C12"/>
      <c r="D12"/>
      <c r="E12"/>
      <c r="F12" s="908">
        <f>+F10-F9</f>
        <v>720024.78613418527</v>
      </c>
      <c r="G12" s="907"/>
      <c r="H12" s="908">
        <f>+H10-H9</f>
        <v>6619674.2599999979</v>
      </c>
    </row>
    <row r="13" spans="1:9" ht="13.5" thickTop="1">
      <c r="B13"/>
      <c r="C13"/>
      <c r="D13"/>
      <c r="E13"/>
      <c r="F13" s="906"/>
      <c r="G13" s="907"/>
      <c r="H13" s="906"/>
    </row>
    <row r="14" spans="1:9">
      <c r="A14" s="260" t="s">
        <v>0</v>
      </c>
      <c r="B14"/>
      <c r="C14"/>
      <c r="D14"/>
      <c r="E14"/>
      <c r="F14" s="906"/>
      <c r="G14" s="907"/>
      <c r="H14" s="906"/>
    </row>
    <row r="15" spans="1:9">
      <c r="B15"/>
      <c r="C15"/>
      <c r="D15"/>
      <c r="E15"/>
      <c r="F15" s="906"/>
      <c r="G15" s="907"/>
      <c r="H15" s="906"/>
    </row>
    <row r="16" spans="1:9">
      <c r="B16" t="s">
        <v>1393</v>
      </c>
      <c r="C16"/>
      <c r="D16"/>
      <c r="E16"/>
      <c r="F16" s="903">
        <v>3176241.4654839002</v>
      </c>
      <c r="G16" s="904"/>
      <c r="H16" s="903">
        <v>8115843.3899999997</v>
      </c>
    </row>
    <row r="17" spans="1:8">
      <c r="B17" t="s">
        <v>1392</v>
      </c>
      <c r="C17"/>
      <c r="D17"/>
      <c r="E17"/>
      <c r="F17" s="905">
        <v>4081024.8234855663</v>
      </c>
      <c r="G17" s="904"/>
      <c r="H17" s="905">
        <v>11549662.940000001</v>
      </c>
    </row>
    <row r="18" spans="1:8">
      <c r="B18"/>
      <c r="C18"/>
      <c r="D18"/>
      <c r="E18"/>
      <c r="F18" s="906"/>
      <c r="G18" s="907"/>
      <c r="H18" s="906"/>
    </row>
    <row r="19" spans="1:8" ht="13.5" thickBot="1">
      <c r="B19" t="s">
        <v>476</v>
      </c>
      <c r="C19"/>
      <c r="D19"/>
      <c r="E19"/>
      <c r="F19" s="908">
        <f>+F17-F16</f>
        <v>904783.35800166614</v>
      </c>
      <c r="G19" s="907"/>
      <c r="H19" s="908">
        <f>+H17-H16</f>
        <v>3433819.5500000017</v>
      </c>
    </row>
    <row r="20" spans="1:8" ht="13.5" thickTop="1">
      <c r="B20"/>
      <c r="C20"/>
      <c r="D20"/>
      <c r="E20"/>
      <c r="F20" s="906"/>
      <c r="G20" s="907"/>
      <c r="H20" s="906"/>
    </row>
    <row r="21" spans="1:8">
      <c r="A21" s="260" t="s">
        <v>37</v>
      </c>
      <c r="B21"/>
      <c r="C21"/>
      <c r="D21"/>
      <c r="E21"/>
      <c r="F21" s="906"/>
      <c r="G21" s="907"/>
      <c r="H21" s="906"/>
    </row>
    <row r="22" spans="1:8">
      <c r="B22"/>
      <c r="C22"/>
      <c r="D22"/>
      <c r="E22"/>
      <c r="F22" s="906"/>
      <c r="G22" s="907"/>
      <c r="H22" s="906"/>
    </row>
    <row r="23" spans="1:8">
      <c r="B23" t="s">
        <v>1393</v>
      </c>
      <c r="C23"/>
      <c r="D23"/>
      <c r="E23"/>
      <c r="F23" s="903">
        <v>118270.17923051599</v>
      </c>
      <c r="G23" s="904"/>
      <c r="H23" s="903">
        <v>321715.27</v>
      </c>
    </row>
    <row r="24" spans="1:8">
      <c r="B24" t="s">
        <v>1392</v>
      </c>
      <c r="C24"/>
      <c r="D24"/>
      <c r="E24"/>
      <c r="F24" s="905">
        <v>160671.31030374099</v>
      </c>
      <c r="G24" s="904"/>
      <c r="H24" s="905">
        <v>483752.82999999996</v>
      </c>
    </row>
    <row r="25" spans="1:8">
      <c r="B25"/>
      <c r="C25"/>
      <c r="D25"/>
      <c r="E25"/>
      <c r="F25" s="906"/>
      <c r="G25" s="907"/>
      <c r="H25" s="906"/>
    </row>
    <row r="26" spans="1:8" ht="13.5" thickBot="1">
      <c r="B26" t="s">
        <v>476</v>
      </c>
      <c r="C26"/>
      <c r="D26"/>
      <c r="E26"/>
      <c r="F26" s="908">
        <f>+F24-F23</f>
        <v>42401.131073224999</v>
      </c>
      <c r="G26" s="907"/>
      <c r="H26" s="908">
        <f>+H24-H23</f>
        <v>162037.55999999994</v>
      </c>
    </row>
    <row r="27" spans="1:8" ht="13.5" thickTop="1">
      <c r="B27"/>
      <c r="C27"/>
      <c r="D27"/>
      <c r="E27"/>
      <c r="F27" s="906"/>
      <c r="G27" s="907"/>
      <c r="H27" s="906"/>
    </row>
    <row r="28" spans="1:8">
      <c r="A28" s="260" t="s">
        <v>79</v>
      </c>
      <c r="B28"/>
      <c r="C28"/>
      <c r="D28"/>
      <c r="E28"/>
      <c r="F28" s="906"/>
      <c r="G28" s="907"/>
      <c r="H28" s="906"/>
    </row>
    <row r="29" spans="1:8">
      <c r="B29"/>
      <c r="C29"/>
      <c r="D29"/>
      <c r="E29"/>
      <c r="F29" s="906"/>
      <c r="G29" s="907"/>
      <c r="H29" s="906"/>
    </row>
    <row r="30" spans="1:8">
      <c r="B30" t="s">
        <v>1393</v>
      </c>
      <c r="C30"/>
      <c r="D30"/>
      <c r="E30"/>
      <c r="F30" s="903">
        <v>155980.168802281</v>
      </c>
      <c r="G30" s="904"/>
      <c r="H30" s="903">
        <v>1109046.32</v>
      </c>
    </row>
    <row r="31" spans="1:8">
      <c r="B31" t="s">
        <v>1392</v>
      </c>
      <c r="C31"/>
      <c r="D31"/>
      <c r="E31"/>
      <c r="F31" s="905">
        <v>208560.19978227606</v>
      </c>
      <c r="G31" s="904"/>
      <c r="H31" s="905">
        <v>1646708.31</v>
      </c>
    </row>
    <row r="32" spans="1:8">
      <c r="B32"/>
      <c r="C32"/>
      <c r="D32"/>
      <c r="E32"/>
      <c r="F32" s="906"/>
      <c r="G32" s="907"/>
      <c r="H32" s="906"/>
    </row>
    <row r="33" spans="1:8" ht="13.5" thickBot="1">
      <c r="B33" t="s">
        <v>476</v>
      </c>
      <c r="C33"/>
      <c r="D33"/>
      <c r="E33"/>
      <c r="F33" s="908">
        <f>+F31-F30</f>
        <v>52580.030979995063</v>
      </c>
      <c r="G33" s="907"/>
      <c r="H33" s="908">
        <f>+H31-H30</f>
        <v>537661.99</v>
      </c>
    </row>
    <row r="34" spans="1:8" ht="13.5" thickTop="1">
      <c r="B34"/>
      <c r="C34"/>
      <c r="D34"/>
      <c r="E34"/>
      <c r="F34" s="906"/>
      <c r="G34" s="907"/>
      <c r="H34" s="906"/>
    </row>
    <row r="35" spans="1:8">
      <c r="A35" s="260" t="s">
        <v>81</v>
      </c>
      <c r="B35"/>
      <c r="C35"/>
      <c r="D35"/>
      <c r="E35"/>
      <c r="F35" s="906"/>
      <c r="G35" s="907"/>
      <c r="H35" s="906"/>
    </row>
    <row r="36" spans="1:8">
      <c r="B36"/>
      <c r="C36"/>
      <c r="D36"/>
      <c r="E36"/>
      <c r="F36" s="906"/>
      <c r="G36" s="907"/>
      <c r="H36" s="906"/>
    </row>
    <row r="37" spans="1:8">
      <c r="B37" t="s">
        <v>1393</v>
      </c>
      <c r="C37"/>
      <c r="D37"/>
      <c r="E37"/>
      <c r="F37" s="903">
        <v>0</v>
      </c>
      <c r="G37" s="904"/>
      <c r="H37" s="903">
        <v>0</v>
      </c>
    </row>
    <row r="38" spans="1:8">
      <c r="B38" t="s">
        <v>1392</v>
      </c>
      <c r="C38"/>
      <c r="D38"/>
      <c r="E38"/>
      <c r="F38" s="905">
        <v>0</v>
      </c>
      <c r="G38" s="904"/>
      <c r="H38" s="905">
        <v>0</v>
      </c>
    </row>
    <row r="39" spans="1:8">
      <c r="B39"/>
      <c r="C39"/>
      <c r="D39"/>
      <c r="E39"/>
      <c r="F39" s="909"/>
      <c r="G39"/>
      <c r="H39" s="909"/>
    </row>
    <row r="40" spans="1:8" ht="13.5" thickBot="1">
      <c r="B40" t="s">
        <v>476</v>
      </c>
      <c r="C40"/>
      <c r="D40"/>
      <c r="E40"/>
      <c r="F40" s="910">
        <f>+F38-F37</f>
        <v>0</v>
      </c>
      <c r="G40"/>
      <c r="H40" s="910">
        <f>+H38-H37</f>
        <v>0</v>
      </c>
    </row>
    <row r="41" spans="1:8" ht="13.5" thickTop="1">
      <c r="B41"/>
      <c r="C41"/>
      <c r="D41"/>
      <c r="E41"/>
      <c r="F41" s="911"/>
      <c r="G41"/>
      <c r="H41" s="911"/>
    </row>
    <row r="42" spans="1:8" ht="13.5" thickBot="1">
      <c r="A42" s="266" t="s">
        <v>477</v>
      </c>
      <c r="B42"/>
      <c r="C42"/>
      <c r="D42"/>
      <c r="E42"/>
      <c r="F42" s="910">
        <f>+F12+F19+F26+F33+F40</f>
        <v>1719789.3061890716</v>
      </c>
      <c r="G42"/>
      <c r="H42" s="912">
        <f>+H12+H19+H26+H33+H40</f>
        <v>10753193.359999999</v>
      </c>
    </row>
    <row r="43" spans="1:8" ht="13.5" thickTop="1">
      <c r="A43" s="266"/>
      <c r="F43" s="285"/>
      <c r="H43" s="285"/>
    </row>
    <row r="44" spans="1:8" hidden="1">
      <c r="A44" s="266" t="s">
        <v>630</v>
      </c>
      <c r="F44" s="286"/>
      <c r="G44" s="26"/>
      <c r="H44" s="284">
        <f>+'Incremental Prop Tax 2013'!C49*0</f>
        <v>0</v>
      </c>
    </row>
    <row r="45" spans="1:8" hidden="1">
      <c r="A45" s="266" t="s">
        <v>629</v>
      </c>
      <c r="F45" s="285"/>
      <c r="H45" s="284">
        <f>+'Incremental Prop Tax 2013'!C47*0</f>
        <v>0</v>
      </c>
    </row>
    <row r="46" spans="1:8" hidden="1">
      <c r="B46" s="280" t="s">
        <v>476</v>
      </c>
      <c r="F46" s="280"/>
      <c r="H46" s="913">
        <f>+H45-H44</f>
        <v>0</v>
      </c>
    </row>
    <row r="47" spans="1:8">
      <c r="A47" s="280" t="s">
        <v>1395</v>
      </c>
      <c r="F47" s="280"/>
      <c r="H47" s="23">
        <v>1146523.3999999999</v>
      </c>
    </row>
    <row r="48" spans="1:8">
      <c r="A48" s="280" t="s">
        <v>629</v>
      </c>
      <c r="F48" s="280"/>
      <c r="H48" s="23">
        <f>+'Incremental Prop Tax 2013'!C47</f>
        <v>1119969.3899999999</v>
      </c>
    </row>
    <row r="49" spans="1:8">
      <c r="A49" s="280" t="s">
        <v>1396</v>
      </c>
      <c r="F49" s="280"/>
      <c r="H49" s="23">
        <v>1401667.69</v>
      </c>
    </row>
    <row r="50" spans="1:8">
      <c r="A50" s="280" t="s">
        <v>1394</v>
      </c>
      <c r="F50" s="280"/>
      <c r="H50" s="23">
        <f>+'Incremental Prop Tax 2014'!C47</f>
        <v>1397648.39</v>
      </c>
    </row>
    <row r="51" spans="1:8" ht="13.5" thickBot="1">
      <c r="B51" s="280" t="s">
        <v>476</v>
      </c>
      <c r="F51" s="280"/>
      <c r="H51" s="914">
        <f>+H50-H49+H48-H47</f>
        <v>-30573.310000000056</v>
      </c>
    </row>
    <row r="52" spans="1:8" ht="13.5" thickTop="1">
      <c r="F52" s="280"/>
      <c r="H52" s="280"/>
    </row>
    <row r="53" spans="1:8">
      <c r="F53" s="280"/>
      <c r="H53" s="280"/>
    </row>
    <row r="54" spans="1:8">
      <c r="F54" s="280"/>
      <c r="H54" s="280"/>
    </row>
    <row r="55" spans="1:8">
      <c r="A55" s="266"/>
      <c r="F55" s="285"/>
      <c r="H55" s="285"/>
    </row>
    <row r="56" spans="1:8">
      <c r="A56" s="266"/>
      <c r="F56" s="285"/>
      <c r="H56" s="285"/>
    </row>
    <row r="57" spans="1:8">
      <c r="A57" s="266"/>
      <c r="F57" s="285"/>
      <c r="H57" s="285"/>
    </row>
    <row r="58" spans="1:8">
      <c r="A58" s="266"/>
      <c r="F58" s="285"/>
      <c r="H58" s="285"/>
    </row>
    <row r="59" spans="1:8">
      <c r="A59" s="266"/>
      <c r="F59" s="285"/>
      <c r="H59" s="285"/>
    </row>
    <row r="60" spans="1:8">
      <c r="A60" s="266"/>
      <c r="F60" s="285"/>
      <c r="H60" s="285"/>
    </row>
    <row r="61" spans="1:8">
      <c r="A61" s="266"/>
      <c r="F61" s="285"/>
      <c r="H61" s="285"/>
    </row>
    <row r="63" spans="1:8">
      <c r="H63" s="288"/>
    </row>
    <row r="64" spans="1:8">
      <c r="H64" s="288"/>
    </row>
  </sheetData>
  <printOptions horizontalCentered="1"/>
  <pageMargins left="0.75" right="0.75" top="0.5" bottom="0.5" header="0.5" footer="0.5"/>
  <pageSetup orientation="portrait" r:id="rId1"/>
  <headerFooter alignWithMargins="0">
    <oddFooter xml:space="preserve">&amp;RAppendix B
Page 4 of 14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pageSetUpPr fitToPage="1"/>
  </sheetPr>
  <dimension ref="B1:AA1037"/>
  <sheetViews>
    <sheetView zoomScale="70" zoomScaleNormal="70" workbookViewId="0">
      <selection activeCell="B786" sqref="B786:G786"/>
    </sheetView>
  </sheetViews>
  <sheetFormatPr defaultRowHeight="12.75"/>
  <cols>
    <col min="1" max="1" width="4.42578125" style="101" bestFit="1" customWidth="1"/>
    <col min="2" max="2" width="37.28515625" style="101" customWidth="1"/>
    <col min="3" max="4" width="16.140625" style="101" customWidth="1"/>
    <col min="5" max="5" width="31" style="101" customWidth="1"/>
    <col min="6" max="7" width="16.140625" style="101" customWidth="1"/>
    <col min="8" max="8" width="11.85546875" style="101" customWidth="1"/>
    <col min="9" max="9" width="10.140625" style="101" customWidth="1"/>
    <col min="10" max="11" width="12.42578125" style="101" customWidth="1"/>
    <col min="12" max="12" width="9.140625" style="101"/>
    <col min="13" max="13" width="11.28515625" style="101" bestFit="1" customWidth="1"/>
    <col min="14" max="14" width="12.85546875" style="101" bestFit="1" customWidth="1"/>
    <col min="15" max="15" width="12.85546875" style="39" bestFit="1" customWidth="1"/>
    <col min="16" max="16" width="9.140625" style="39"/>
    <col min="17" max="16384" width="9.140625" style="101"/>
  </cols>
  <sheetData>
    <row r="1" spans="2:9" ht="15.75">
      <c r="B1" s="83" t="s">
        <v>196</v>
      </c>
    </row>
    <row r="4" spans="2:9">
      <c r="B4" s="101" t="s">
        <v>197</v>
      </c>
      <c r="G4" s="69" t="s">
        <v>174</v>
      </c>
    </row>
    <row r="5" spans="2:9">
      <c r="B5" s="101" t="s">
        <v>199</v>
      </c>
      <c r="G5" s="69" t="s">
        <v>226</v>
      </c>
      <c r="I5" s="69" t="s">
        <v>175</v>
      </c>
    </row>
    <row r="6" spans="2:9">
      <c r="B6" s="101" t="s">
        <v>198</v>
      </c>
      <c r="G6" s="69" t="s">
        <v>176</v>
      </c>
      <c r="I6" s="69" t="s">
        <v>177</v>
      </c>
    </row>
    <row r="9" spans="2:9" ht="76.5">
      <c r="D9" s="84" t="s">
        <v>204</v>
      </c>
      <c r="E9" s="84" t="s">
        <v>205</v>
      </c>
      <c r="F9" s="84" t="s">
        <v>39</v>
      </c>
      <c r="G9" s="84" t="s">
        <v>206</v>
      </c>
      <c r="H9" s="84" t="s">
        <v>207</v>
      </c>
    </row>
    <row r="10" spans="2:9">
      <c r="B10" s="102">
        <v>2015</v>
      </c>
      <c r="C10" s="101" t="s">
        <v>225</v>
      </c>
      <c r="D10" s="103">
        <f t="array" ref="D10">SUM(($C10=$K$25:$K$321)*($B10=$M$25:$M$321)*($G$25:$G$321))</f>
        <v>0</v>
      </c>
      <c r="E10" s="103">
        <f t="array" ref="E10">SUM(($C10=$K$329:$K$362)*($B10=$M$329:$M$362)*($G$329:$G$362))</f>
        <v>0</v>
      </c>
      <c r="F10" s="103">
        <f t="array" ref="F10">SUM(($C10=$K$376:$K$934)*($B10=$M$376:$M$934)*($G$376:$G$934))</f>
        <v>0</v>
      </c>
      <c r="G10" s="103">
        <f t="array" ref="G10">SUM(($C10=$K$946:$K$968)*($B10=$M$946:$M$968)*($G$946:$G$968))</f>
        <v>0</v>
      </c>
      <c r="H10" s="103">
        <f t="array" ref="H10">SUM(($C10=$K$980:$K$981)*($B10=$M$980:$M$981)*($G$980:$G$981))</f>
        <v>0</v>
      </c>
    </row>
    <row r="11" spans="2:9">
      <c r="B11" s="102">
        <v>2015</v>
      </c>
      <c r="C11" s="101" t="s">
        <v>189</v>
      </c>
      <c r="D11" s="103">
        <f t="array" ref="D11">SUM(($C11=$K$25:$K$321)*($B11=$M$25:$M$321)*($G$25:$G$321))</f>
        <v>574848.84</v>
      </c>
      <c r="E11" s="103">
        <f t="array" ref="E11">SUM(($C11=$K$329:$K$362)*($B11=$M$329:$M$362)*($G$329:$G$362))</f>
        <v>146203.79</v>
      </c>
      <c r="F11" s="103">
        <f t="array" ref="F11">SUM(($C11=$K$376:$K$934)*($B11=$M$376:$M$934)*($G$376:$G$934))</f>
        <v>3250954.67</v>
      </c>
      <c r="G11" s="103">
        <f t="array" ref="G11">SUM(($C11=$K$946:$K$968)*($B11=$M$946:$M$968)*($G$946:$G$968))</f>
        <v>12083.34</v>
      </c>
      <c r="H11" s="103">
        <f t="array" ref="H11">SUM(($C11=$K$980:$K$981)*($B11=$M$980:$M$981)*($G$980:$G$981))</f>
        <v>0</v>
      </c>
    </row>
    <row r="12" spans="2:9">
      <c r="B12" s="102">
        <v>2015</v>
      </c>
      <c r="C12" s="101" t="s">
        <v>184</v>
      </c>
      <c r="D12" s="103">
        <f t="array" ref="D12">SUM(($C12=$K$25:$K$321)*($B12=$M$25:$M$321)*($G$25:$G$321))</f>
        <v>0</v>
      </c>
      <c r="E12" s="103">
        <f t="array" ref="E12">SUM(($C12=$K$329:$K$362)*($B12=$M$329:$M$362)*($G$329:$G$362))</f>
        <v>0</v>
      </c>
      <c r="F12" s="103">
        <f t="array" ref="F12">SUM(($C12=$K$376:$K$934)*($B12=$M$376:$M$934)*($G$376:$G$934))</f>
        <v>0</v>
      </c>
      <c r="G12" s="103">
        <f t="array" ref="G12">SUM(($C12=$K$946:$K$968)*($B12=$M$946:$M$968)*($G$946:$G$968))</f>
        <v>0</v>
      </c>
      <c r="H12" s="103">
        <f t="array" ref="H12">SUM(($C12=$K$980:$K$981)*($B12=$M$980:$M$981)*($G$980:$G$981))</f>
        <v>0</v>
      </c>
    </row>
    <row r="13" spans="2:9">
      <c r="B13" s="102">
        <v>2015</v>
      </c>
      <c r="C13" s="101" t="s">
        <v>185</v>
      </c>
      <c r="D13" s="103">
        <f t="array" ref="D13">SUM(($C13=$K$25:$K$321)*($B13=$M$25:$M$321)*($G$25:$G$321))</f>
        <v>0</v>
      </c>
      <c r="E13" s="103">
        <f t="array" ref="E13">SUM(($C13=$K$329:$K$362)*($B13=$M$329:$M$362)*($G$329:$G$362))</f>
        <v>0</v>
      </c>
      <c r="F13" s="103">
        <f t="array" ref="F13">SUM(($C13=$K$376:$K$934)*($B13=$M$376:$M$934)*($G$376:$G$934))</f>
        <v>0</v>
      </c>
      <c r="G13" s="103">
        <f t="array" ref="G13">SUM(($C13=$K$946:$K$968)*($B13=$M$946:$M$968)*($G$946:$G$968))</f>
        <v>0</v>
      </c>
      <c r="H13" s="103">
        <f t="array" ref="H13">SUM(($C13=$K$980:$K$981)*($B13=$M$980:$M$981)*($G$980:$G$981))</f>
        <v>0</v>
      </c>
    </row>
    <row r="14" spans="2:9">
      <c r="B14" s="102">
        <v>2016</v>
      </c>
      <c r="C14" s="101" t="s">
        <v>225</v>
      </c>
      <c r="D14" s="103">
        <f t="array" ref="D14">SUM(($C14=$K$25:$K$321)*($B14=$M$25:$M$321)*($G$25:$G$321))</f>
        <v>0</v>
      </c>
      <c r="E14" s="103">
        <f t="array" ref="E14">SUM(($C14=$K$329:$K$362)*($B14=$M$329:$M$362)*($G$329:$G$362))</f>
        <v>0</v>
      </c>
      <c r="F14" s="103">
        <f t="array" ref="F14">SUM(($C14=$K$376:$K$934)*($B14=$M$376:$M$934)*($G$376:$G$934))</f>
        <v>0</v>
      </c>
      <c r="G14" s="103">
        <f t="array" ref="G14">SUM(($C14=$K$946:$K$968)*($B14=$M$946:$M$968)*($G$946:$G$968))</f>
        <v>0</v>
      </c>
      <c r="H14" s="103">
        <f t="array" ref="H14">SUM(($C14=$K$980:$K$981)*($B14=$M$980:$M$981)*($G$980:$G$981))</f>
        <v>0</v>
      </c>
    </row>
    <row r="15" spans="2:9">
      <c r="B15" s="102">
        <v>2016</v>
      </c>
      <c r="C15" s="101" t="s">
        <v>189</v>
      </c>
      <c r="D15" s="103">
        <f t="array" ref="D15">SUM(($C15=$K$25:$K$321)*($B15=$M$25:$M$321)*($G$25:$G$321))</f>
        <v>2311745.6599999992</v>
      </c>
      <c r="E15" s="103">
        <f t="array" ref="E15">SUM(($C15=$K$329:$K$362)*($B15=$M$329:$M$362)*($G$329:$G$362))</f>
        <v>917479.66999999993</v>
      </c>
      <c r="F15" s="103">
        <f t="array" ref="F15">SUM(($C15=$K$376:$K$934)*($B15=$M$376:$M$934)*($G$376:$G$934))</f>
        <v>14767606.109999998</v>
      </c>
      <c r="G15" s="103">
        <f t="array" ref="G15">SUM(($C15=$K$946:$K$968)*($B15=$M$946:$M$968)*($G$946:$G$968))</f>
        <v>-934.99</v>
      </c>
      <c r="H15" s="103">
        <f t="array" ref="H15">SUM(($C15=$K$980:$K$981)*($B15=$M$980:$M$981)*($G$980:$G$981))</f>
        <v>0</v>
      </c>
    </row>
    <row r="16" spans="2:9">
      <c r="B16" s="102">
        <v>2016</v>
      </c>
      <c r="C16" s="101" t="s">
        <v>184</v>
      </c>
      <c r="D16" s="103">
        <f t="array" ref="D16">SUM(($C16=$K$25:$K$321)*($B16=$M$25:$M$321)*($G$25:$G$321))</f>
        <v>0</v>
      </c>
      <c r="E16" s="103">
        <f t="array" ref="E16">SUM(($C16=$K$329:$K$362)*($B16=$M$329:$M$362)*($G$329:$G$362))</f>
        <v>0</v>
      </c>
      <c r="F16" s="103">
        <f t="array" ref="F16">SUM(($C16=$K$376:$K$934)*($B16=$M$376:$M$934)*($G$376:$G$934))</f>
        <v>0</v>
      </c>
      <c r="G16" s="103">
        <f t="array" ref="G16">SUM(($C16=$K$946:$K$968)*($B16=$M$946:$M$968)*($G$946:$G$968))</f>
        <v>0</v>
      </c>
      <c r="H16" s="103">
        <f t="array" ref="H16">SUM(($C16=$K$980:$K$981)*($B16=$M$980:$M$981)*($G$980:$G$981))</f>
        <v>0</v>
      </c>
    </row>
    <row r="17" spans="2:13">
      <c r="B17" s="102">
        <v>2016</v>
      </c>
      <c r="C17" s="101" t="s">
        <v>185</v>
      </c>
      <c r="D17" s="103">
        <f t="array" ref="D17">SUM(($C17=$K$25:$K$321)*($B17=$M$25:$M$321)*($G$25:$G$321))</f>
        <v>0</v>
      </c>
      <c r="E17" s="103">
        <f t="array" ref="E17">SUM(($C17=$K$329:$K$362)*($B17=$M$329:$M$362)*($G$329:$G$362))</f>
        <v>0</v>
      </c>
      <c r="F17" s="104">
        <f t="array" ref="F17">SUM(($C17=$K$376:$K$934)*($B17=$M$376:$M$934)*($G$376:$G$934))</f>
        <v>0</v>
      </c>
      <c r="G17" s="104">
        <f t="array" ref="G17">SUM(($C17=$K$946:$K$968)*($B17=$M$946:$M$968)*($G$946:$G$968))</f>
        <v>0</v>
      </c>
      <c r="H17" s="104">
        <f t="array" ref="H17">SUM(($C17=$K$980:$K$981)*($B17=$M$980:$M$981)*($G$980:$G$981))</f>
        <v>0</v>
      </c>
    </row>
    <row r="18" spans="2:13">
      <c r="D18" s="105">
        <f>SUM(D10:D17)</f>
        <v>2886594.4999999991</v>
      </c>
      <c r="E18" s="105">
        <f>SUM(E10:E17)</f>
        <v>1063683.46</v>
      </c>
      <c r="F18" s="105">
        <f>SUM(F10:F17)</f>
        <v>18018560.779999997</v>
      </c>
      <c r="G18" s="105">
        <f>SUM(G10:G17)</f>
        <v>11148.35</v>
      </c>
      <c r="H18" s="105">
        <f>SUM(H10:H17)</f>
        <v>0</v>
      </c>
    </row>
    <row r="19" spans="2:13">
      <c r="D19" s="105">
        <f>+D18-G323</f>
        <v>0</v>
      </c>
      <c r="E19" s="105"/>
      <c r="F19" s="105">
        <f>+F18-G935</f>
        <v>0</v>
      </c>
      <c r="G19" s="105">
        <f>+G18-G969</f>
        <v>0</v>
      </c>
      <c r="H19" s="105">
        <f>+H18-G983</f>
        <v>0</v>
      </c>
    </row>
    <row r="20" spans="2:13">
      <c r="J20" s="933">
        <v>201602</v>
      </c>
      <c r="M20" s="933">
        <v>201509</v>
      </c>
    </row>
    <row r="21" spans="2:13">
      <c r="B21" s="67" t="s">
        <v>103</v>
      </c>
      <c r="J21" s="34"/>
    </row>
    <row r="22" spans="2:13">
      <c r="I22" s="106"/>
      <c r="J22" s="934">
        <v>201508</v>
      </c>
      <c r="K22" s="85"/>
      <c r="M22" s="85"/>
    </row>
    <row r="23" spans="2:13">
      <c r="B23" s="81" t="s">
        <v>86</v>
      </c>
      <c r="C23" s="81" t="s">
        <v>87</v>
      </c>
      <c r="D23" s="81" t="s">
        <v>88</v>
      </c>
      <c r="E23" s="81" t="s">
        <v>104</v>
      </c>
      <c r="F23" s="81" t="s">
        <v>89</v>
      </c>
      <c r="G23" s="81" t="s">
        <v>90</v>
      </c>
      <c r="I23" s="78" t="s">
        <v>200</v>
      </c>
      <c r="J23" s="78" t="s">
        <v>202</v>
      </c>
      <c r="K23" s="78" t="s">
        <v>186</v>
      </c>
      <c r="M23" s="78" t="s">
        <v>221</v>
      </c>
    </row>
    <row r="24" spans="2:13">
      <c r="B24" s="86" t="s">
        <v>94</v>
      </c>
      <c r="C24" s="86" t="s">
        <v>95</v>
      </c>
      <c r="D24" s="86" t="s">
        <v>96</v>
      </c>
      <c r="E24" s="87" t="s">
        <v>105</v>
      </c>
      <c r="F24" s="86" t="s">
        <v>98</v>
      </c>
      <c r="G24" s="86" t="s">
        <v>99</v>
      </c>
      <c r="I24" s="86" t="s">
        <v>201</v>
      </c>
      <c r="J24" s="86" t="s">
        <v>203</v>
      </c>
      <c r="K24" s="86" t="s">
        <v>187</v>
      </c>
      <c r="M24" s="86" t="s">
        <v>222</v>
      </c>
    </row>
    <row r="25" spans="2:13">
      <c r="B25" s="650" t="s">
        <v>319</v>
      </c>
      <c r="C25" s="651" t="s">
        <v>336</v>
      </c>
      <c r="D25" s="434" t="s">
        <v>335</v>
      </c>
      <c r="E25" s="650" t="s">
        <v>337</v>
      </c>
      <c r="F25" s="651">
        <v>201509</v>
      </c>
      <c r="G25" s="652">
        <v>-0.01</v>
      </c>
      <c r="I25" s="111" t="str">
        <f t="shared" ref="I25:I88" si="0">IF(LEFT(C25,2)="69","Blanket","")</f>
        <v/>
      </c>
      <c r="J25" s="99" t="str">
        <f t="shared" ref="J25" si="1">IF(F25&gt;$J$20,"",IF(F25&gt;=$J$22,"In service",""))</f>
        <v>In service</v>
      </c>
      <c r="K25" s="99" t="s">
        <v>189</v>
      </c>
      <c r="M25" s="112">
        <f>IF(F25&gt;$M$20,0+2016,0+2015)</f>
        <v>2015</v>
      </c>
    </row>
    <row r="26" spans="2:13">
      <c r="B26" s="650" t="s">
        <v>319</v>
      </c>
      <c r="C26" s="651" t="s">
        <v>497</v>
      </c>
      <c r="D26" s="434" t="s">
        <v>338</v>
      </c>
      <c r="E26" s="650" t="s">
        <v>498</v>
      </c>
      <c r="F26" s="651">
        <v>201509</v>
      </c>
      <c r="G26" s="652">
        <v>0.3</v>
      </c>
      <c r="I26" s="111" t="str">
        <f t="shared" si="0"/>
        <v/>
      </c>
      <c r="J26" s="99" t="str">
        <f t="shared" ref="J26:J89" si="2">IF(F26&gt;$J$20,"",IF(F26&gt;=$J$22,"In service",""))</f>
        <v>In service</v>
      </c>
      <c r="K26" s="99" t="s">
        <v>189</v>
      </c>
      <c r="M26" s="112">
        <f t="shared" ref="M26:M89" si="3">IF(F26&gt;$M$20,0+2016,0+2015)</f>
        <v>2015</v>
      </c>
    </row>
    <row r="27" spans="2:13">
      <c r="B27" s="650" t="s">
        <v>319</v>
      </c>
      <c r="C27" s="651" t="s">
        <v>577</v>
      </c>
      <c r="D27" s="434" t="s">
        <v>338</v>
      </c>
      <c r="E27" s="650" t="s">
        <v>578</v>
      </c>
      <c r="F27" s="651">
        <v>201509</v>
      </c>
      <c r="G27" s="652">
        <v>-2758.9500000000003</v>
      </c>
      <c r="I27" s="111" t="str">
        <f t="shared" si="0"/>
        <v/>
      </c>
      <c r="J27" s="99" t="str">
        <f t="shared" si="2"/>
        <v>In service</v>
      </c>
      <c r="K27" s="99" t="s">
        <v>189</v>
      </c>
      <c r="M27" s="112">
        <f t="shared" si="3"/>
        <v>2015</v>
      </c>
    </row>
    <row r="28" spans="2:13">
      <c r="B28" s="650" t="s">
        <v>319</v>
      </c>
      <c r="C28" s="651" t="s">
        <v>1183</v>
      </c>
      <c r="D28" s="434" t="s">
        <v>340</v>
      </c>
      <c r="E28" s="650" t="s">
        <v>1184</v>
      </c>
      <c r="F28" s="651">
        <v>201509</v>
      </c>
      <c r="G28" s="652">
        <v>110930.59</v>
      </c>
      <c r="I28" s="111" t="str">
        <f t="shared" si="0"/>
        <v/>
      </c>
      <c r="J28" s="99" t="str">
        <f t="shared" si="2"/>
        <v>In service</v>
      </c>
      <c r="K28" s="99" t="s">
        <v>189</v>
      </c>
      <c r="M28" s="112">
        <f t="shared" si="3"/>
        <v>2015</v>
      </c>
    </row>
    <row r="29" spans="2:13">
      <c r="B29" s="650" t="s">
        <v>319</v>
      </c>
      <c r="C29" s="651" t="s">
        <v>1183</v>
      </c>
      <c r="D29" s="434" t="s">
        <v>340</v>
      </c>
      <c r="E29" s="650" t="s">
        <v>1185</v>
      </c>
      <c r="F29" s="651">
        <v>201511</v>
      </c>
      <c r="G29" s="652">
        <v>-51100.99</v>
      </c>
      <c r="I29" s="111" t="str">
        <f t="shared" si="0"/>
        <v/>
      </c>
      <c r="J29" s="99" t="str">
        <f t="shared" si="2"/>
        <v>In service</v>
      </c>
      <c r="K29" s="99" t="s">
        <v>189</v>
      </c>
      <c r="M29" s="112">
        <f t="shared" si="3"/>
        <v>2016</v>
      </c>
    </row>
    <row r="30" spans="2:13">
      <c r="B30" s="650" t="s">
        <v>319</v>
      </c>
      <c r="C30" s="651" t="s">
        <v>463</v>
      </c>
      <c r="D30" s="434" t="s">
        <v>338</v>
      </c>
      <c r="E30" s="650" t="s">
        <v>802</v>
      </c>
      <c r="F30" s="651">
        <v>201509</v>
      </c>
      <c r="G30" s="652">
        <v>-74.710000000000008</v>
      </c>
      <c r="I30" s="111" t="str">
        <f t="shared" si="0"/>
        <v/>
      </c>
      <c r="J30" s="99" t="str">
        <f t="shared" si="2"/>
        <v>In service</v>
      </c>
      <c r="K30" s="99" t="s">
        <v>189</v>
      </c>
      <c r="M30" s="112">
        <f t="shared" si="3"/>
        <v>2015</v>
      </c>
    </row>
    <row r="31" spans="2:13">
      <c r="B31" s="650" t="s">
        <v>319</v>
      </c>
      <c r="C31" s="651" t="s">
        <v>465</v>
      </c>
      <c r="D31" s="434" t="s">
        <v>338</v>
      </c>
      <c r="E31" s="650" t="s">
        <v>466</v>
      </c>
      <c r="F31" s="651">
        <v>201509</v>
      </c>
      <c r="G31" s="652">
        <v>-0.01</v>
      </c>
      <c r="I31" s="111" t="str">
        <f t="shared" si="0"/>
        <v/>
      </c>
      <c r="J31" s="99" t="str">
        <f t="shared" si="2"/>
        <v>In service</v>
      </c>
      <c r="K31" s="99" t="s">
        <v>189</v>
      </c>
      <c r="M31" s="112">
        <f t="shared" si="3"/>
        <v>2015</v>
      </c>
    </row>
    <row r="32" spans="2:13">
      <c r="B32" s="650" t="s">
        <v>319</v>
      </c>
      <c r="C32" s="651" t="s">
        <v>566</v>
      </c>
      <c r="D32" s="434" t="s">
        <v>338</v>
      </c>
      <c r="E32" s="650" t="s">
        <v>803</v>
      </c>
      <c r="F32" s="651">
        <v>201509</v>
      </c>
      <c r="G32" s="652">
        <v>-2.81</v>
      </c>
      <c r="I32" s="111" t="str">
        <f t="shared" si="0"/>
        <v/>
      </c>
      <c r="J32" s="99" t="str">
        <f t="shared" si="2"/>
        <v>In service</v>
      </c>
      <c r="K32" s="99" t="s">
        <v>189</v>
      </c>
      <c r="M32" s="112">
        <f t="shared" si="3"/>
        <v>2015</v>
      </c>
    </row>
    <row r="33" spans="2:13">
      <c r="B33" s="650" t="s">
        <v>319</v>
      </c>
      <c r="C33" s="651" t="s">
        <v>453</v>
      </c>
      <c r="D33" s="434" t="s">
        <v>338</v>
      </c>
      <c r="E33" s="650" t="s">
        <v>454</v>
      </c>
      <c r="F33" s="651">
        <v>201509</v>
      </c>
      <c r="G33" s="652">
        <v>6666.83</v>
      </c>
      <c r="I33" s="111" t="str">
        <f t="shared" si="0"/>
        <v/>
      </c>
      <c r="J33" s="99" t="str">
        <f t="shared" si="2"/>
        <v>In service</v>
      </c>
      <c r="K33" s="99" t="s">
        <v>189</v>
      </c>
      <c r="M33" s="112">
        <f t="shared" si="3"/>
        <v>2015</v>
      </c>
    </row>
    <row r="34" spans="2:13" ht="15">
      <c r="B34" s="650" t="s">
        <v>319</v>
      </c>
      <c r="C34" s="651" t="s">
        <v>453</v>
      </c>
      <c r="D34" s="435" t="s">
        <v>338</v>
      </c>
      <c r="E34" s="650" t="s">
        <v>454</v>
      </c>
      <c r="F34" s="651">
        <v>201510</v>
      </c>
      <c r="G34" s="652">
        <v>-22.96</v>
      </c>
      <c r="I34" s="111" t="str">
        <f t="shared" si="0"/>
        <v/>
      </c>
      <c r="J34" s="99" t="str">
        <f t="shared" si="2"/>
        <v>In service</v>
      </c>
      <c r="K34" s="99" t="s">
        <v>189</v>
      </c>
      <c r="M34" s="112">
        <f t="shared" si="3"/>
        <v>2016</v>
      </c>
    </row>
    <row r="35" spans="2:13">
      <c r="B35" s="650" t="s">
        <v>319</v>
      </c>
      <c r="C35" s="651" t="s">
        <v>729</v>
      </c>
      <c r="D35" s="434" t="s">
        <v>338</v>
      </c>
      <c r="E35" s="650" t="s">
        <v>804</v>
      </c>
      <c r="F35" s="651">
        <v>201509</v>
      </c>
      <c r="G35" s="652">
        <v>-1621.71</v>
      </c>
      <c r="I35" s="111" t="str">
        <f t="shared" si="0"/>
        <v/>
      </c>
      <c r="J35" s="99" t="str">
        <f t="shared" si="2"/>
        <v>In service</v>
      </c>
      <c r="K35" s="99" t="s">
        <v>189</v>
      </c>
      <c r="M35" s="112">
        <f t="shared" si="3"/>
        <v>2015</v>
      </c>
    </row>
    <row r="36" spans="2:13">
      <c r="B36" s="650" t="s">
        <v>319</v>
      </c>
      <c r="C36" s="651" t="s">
        <v>805</v>
      </c>
      <c r="D36" s="434" t="s">
        <v>338</v>
      </c>
      <c r="E36" s="650" t="s">
        <v>807</v>
      </c>
      <c r="F36" s="651">
        <v>201509</v>
      </c>
      <c r="G36" s="652">
        <v>-2490.75</v>
      </c>
      <c r="I36" s="111" t="str">
        <f t="shared" si="0"/>
        <v/>
      </c>
      <c r="J36" s="99" t="str">
        <f t="shared" si="2"/>
        <v>In service</v>
      </c>
      <c r="K36" s="99" t="s">
        <v>189</v>
      </c>
      <c r="M36" s="112">
        <f t="shared" si="3"/>
        <v>2015</v>
      </c>
    </row>
    <row r="37" spans="2:13">
      <c r="B37" s="650" t="s">
        <v>319</v>
      </c>
      <c r="C37" s="651" t="s">
        <v>1021</v>
      </c>
      <c r="D37" s="434" t="s">
        <v>338</v>
      </c>
      <c r="E37" s="650" t="s">
        <v>1022</v>
      </c>
      <c r="F37" s="651">
        <v>201509</v>
      </c>
      <c r="G37" s="652">
        <v>-8638.24</v>
      </c>
      <c r="I37" s="111" t="str">
        <f t="shared" si="0"/>
        <v/>
      </c>
      <c r="J37" s="99" t="str">
        <f t="shared" si="2"/>
        <v>In service</v>
      </c>
      <c r="K37" s="99" t="s">
        <v>189</v>
      </c>
      <c r="M37" s="112">
        <f t="shared" si="3"/>
        <v>2015</v>
      </c>
    </row>
    <row r="38" spans="2:13" ht="15">
      <c r="B38" s="650" t="s">
        <v>319</v>
      </c>
      <c r="C38" s="651" t="s">
        <v>1021</v>
      </c>
      <c r="D38" s="435" t="s">
        <v>338</v>
      </c>
      <c r="E38" s="650" t="s">
        <v>1022</v>
      </c>
      <c r="F38" s="651">
        <v>201510</v>
      </c>
      <c r="G38" s="652">
        <v>1725.33</v>
      </c>
      <c r="I38" s="111" t="str">
        <f t="shared" si="0"/>
        <v/>
      </c>
      <c r="J38" s="99" t="str">
        <f t="shared" si="2"/>
        <v>In service</v>
      </c>
      <c r="K38" s="99" t="s">
        <v>189</v>
      </c>
      <c r="M38" s="112">
        <f t="shared" si="3"/>
        <v>2016</v>
      </c>
    </row>
    <row r="39" spans="2:13" ht="15">
      <c r="B39" s="650" t="s">
        <v>319</v>
      </c>
      <c r="C39" s="651" t="s">
        <v>1021</v>
      </c>
      <c r="D39" s="435" t="s">
        <v>338</v>
      </c>
      <c r="E39" s="650" t="s">
        <v>1022</v>
      </c>
      <c r="F39" s="651">
        <v>201511</v>
      </c>
      <c r="G39" s="652">
        <v>2708.85</v>
      </c>
      <c r="I39" s="111" t="str">
        <f t="shared" si="0"/>
        <v/>
      </c>
      <c r="J39" s="99" t="str">
        <f t="shared" si="2"/>
        <v>In service</v>
      </c>
      <c r="K39" s="99" t="s">
        <v>189</v>
      </c>
      <c r="M39" s="112">
        <f t="shared" si="3"/>
        <v>2016</v>
      </c>
    </row>
    <row r="40" spans="2:13" ht="15">
      <c r="B40" s="650" t="s">
        <v>319</v>
      </c>
      <c r="C40" s="651" t="s">
        <v>1021</v>
      </c>
      <c r="D40" s="435" t="s">
        <v>338</v>
      </c>
      <c r="E40" s="650" t="s">
        <v>1022</v>
      </c>
      <c r="F40" s="651">
        <v>201512</v>
      </c>
      <c r="G40" s="652">
        <v>387.47</v>
      </c>
      <c r="I40" s="111" t="str">
        <f t="shared" si="0"/>
        <v/>
      </c>
      <c r="J40" s="99" t="str">
        <f t="shared" si="2"/>
        <v>In service</v>
      </c>
      <c r="K40" s="99" t="s">
        <v>189</v>
      </c>
      <c r="M40" s="112">
        <f t="shared" si="3"/>
        <v>2016</v>
      </c>
    </row>
    <row r="41" spans="2:13">
      <c r="B41" s="650" t="s">
        <v>319</v>
      </c>
      <c r="C41" s="651" t="s">
        <v>1023</v>
      </c>
      <c r="D41" s="434" t="s">
        <v>338</v>
      </c>
      <c r="E41" s="650" t="s">
        <v>1024</v>
      </c>
      <c r="F41" s="651">
        <v>201509</v>
      </c>
      <c r="G41" s="652">
        <v>-2470.33</v>
      </c>
      <c r="I41" s="111" t="str">
        <f t="shared" si="0"/>
        <v/>
      </c>
      <c r="J41" s="99" t="str">
        <f t="shared" si="2"/>
        <v>In service</v>
      </c>
      <c r="K41" s="99" t="s">
        <v>189</v>
      </c>
      <c r="M41" s="112">
        <f t="shared" si="3"/>
        <v>2015</v>
      </c>
    </row>
    <row r="42" spans="2:13" ht="15">
      <c r="B42" s="650" t="s">
        <v>319</v>
      </c>
      <c r="C42" s="651" t="s">
        <v>1023</v>
      </c>
      <c r="D42" s="435" t="s">
        <v>338</v>
      </c>
      <c r="E42" s="650" t="s">
        <v>1024</v>
      </c>
      <c r="F42" s="651">
        <v>201510</v>
      </c>
      <c r="G42" s="652">
        <v>-3703.14</v>
      </c>
      <c r="I42" s="111" t="str">
        <f t="shared" si="0"/>
        <v/>
      </c>
      <c r="J42" s="99" t="str">
        <f t="shared" si="2"/>
        <v>In service</v>
      </c>
      <c r="K42" s="99" t="s">
        <v>189</v>
      </c>
      <c r="M42" s="112">
        <f t="shared" si="3"/>
        <v>2016</v>
      </c>
    </row>
    <row r="43" spans="2:13">
      <c r="B43" s="650" t="s">
        <v>319</v>
      </c>
      <c r="C43" s="651" t="s">
        <v>499</v>
      </c>
      <c r="D43" s="434" t="s">
        <v>338</v>
      </c>
      <c r="E43" s="650" t="s">
        <v>500</v>
      </c>
      <c r="F43" s="651">
        <v>201509</v>
      </c>
      <c r="G43" s="652">
        <v>-0.56000000000000005</v>
      </c>
      <c r="I43" s="111" t="str">
        <f t="shared" si="0"/>
        <v/>
      </c>
      <c r="J43" s="99" t="str">
        <f t="shared" si="2"/>
        <v>In service</v>
      </c>
      <c r="K43" s="99" t="s">
        <v>189</v>
      </c>
      <c r="M43" s="112">
        <f t="shared" si="3"/>
        <v>2015</v>
      </c>
    </row>
    <row r="44" spans="2:13">
      <c r="B44" s="650" t="s">
        <v>319</v>
      </c>
      <c r="C44" s="651" t="s">
        <v>780</v>
      </c>
      <c r="D44" s="434" t="s">
        <v>352</v>
      </c>
      <c r="E44" s="650" t="s">
        <v>781</v>
      </c>
      <c r="F44" s="651">
        <v>201509</v>
      </c>
      <c r="G44" s="652">
        <v>289.62</v>
      </c>
      <c r="I44" s="111" t="str">
        <f t="shared" si="0"/>
        <v/>
      </c>
      <c r="J44" s="99" t="str">
        <f t="shared" si="2"/>
        <v>In service</v>
      </c>
      <c r="K44" s="99" t="s">
        <v>189</v>
      </c>
      <c r="M44" s="112">
        <f t="shared" si="3"/>
        <v>2015</v>
      </c>
    </row>
    <row r="45" spans="2:13" ht="15">
      <c r="B45" s="650" t="s">
        <v>319</v>
      </c>
      <c r="C45" s="651" t="s">
        <v>1186</v>
      </c>
      <c r="D45" s="435" t="s">
        <v>352</v>
      </c>
      <c r="E45" s="650" t="s">
        <v>1187</v>
      </c>
      <c r="F45" s="651">
        <v>201512</v>
      </c>
      <c r="G45" s="652">
        <v>2025.67</v>
      </c>
      <c r="I45" s="111" t="str">
        <f t="shared" si="0"/>
        <v/>
      </c>
      <c r="J45" s="99" t="str">
        <f t="shared" si="2"/>
        <v>In service</v>
      </c>
      <c r="K45" s="99" t="s">
        <v>189</v>
      </c>
      <c r="M45" s="112">
        <f t="shared" si="3"/>
        <v>2016</v>
      </c>
    </row>
    <row r="46" spans="2:13" ht="15">
      <c r="B46" s="650" t="s">
        <v>319</v>
      </c>
      <c r="C46" s="651" t="s">
        <v>1188</v>
      </c>
      <c r="D46" s="435" t="s">
        <v>339</v>
      </c>
      <c r="E46" s="650" t="s">
        <v>1189</v>
      </c>
      <c r="F46" s="651">
        <v>201510</v>
      </c>
      <c r="G46" s="652">
        <v>4021.28</v>
      </c>
      <c r="I46" s="111" t="str">
        <f t="shared" si="0"/>
        <v/>
      </c>
      <c r="J46" s="99" t="str">
        <f t="shared" si="2"/>
        <v>In service</v>
      </c>
      <c r="K46" s="99" t="s">
        <v>189</v>
      </c>
      <c r="M46" s="112">
        <f t="shared" si="3"/>
        <v>2016</v>
      </c>
    </row>
    <row r="47" spans="2:13">
      <c r="B47" s="650" t="s">
        <v>319</v>
      </c>
      <c r="C47" s="651" t="s">
        <v>731</v>
      </c>
      <c r="D47" s="434" t="s">
        <v>338</v>
      </c>
      <c r="E47" s="650" t="s">
        <v>732</v>
      </c>
      <c r="F47" s="651">
        <v>201509</v>
      </c>
      <c r="G47" s="652">
        <v>-111.72</v>
      </c>
      <c r="I47" s="111" t="str">
        <f t="shared" si="0"/>
        <v/>
      </c>
      <c r="J47" s="99" t="str">
        <f t="shared" si="2"/>
        <v>In service</v>
      </c>
      <c r="K47" s="99" t="s">
        <v>189</v>
      </c>
      <c r="M47" s="112">
        <f t="shared" si="3"/>
        <v>2015</v>
      </c>
    </row>
    <row r="48" spans="2:13" ht="15">
      <c r="B48" s="650" t="s">
        <v>319</v>
      </c>
      <c r="C48" s="651" t="s">
        <v>1045</v>
      </c>
      <c r="D48" s="435" t="s">
        <v>338</v>
      </c>
      <c r="E48" s="650" t="s">
        <v>1046</v>
      </c>
      <c r="F48" s="651">
        <v>201511</v>
      </c>
      <c r="G48" s="652">
        <v>180314.01</v>
      </c>
      <c r="I48" s="111" t="str">
        <f t="shared" si="0"/>
        <v/>
      </c>
      <c r="J48" s="99" t="str">
        <f t="shared" si="2"/>
        <v>In service</v>
      </c>
      <c r="K48" s="99" t="s">
        <v>189</v>
      </c>
      <c r="M48" s="112">
        <f t="shared" si="3"/>
        <v>2016</v>
      </c>
    </row>
    <row r="49" spans="2:13" ht="15">
      <c r="B49" s="650" t="s">
        <v>319</v>
      </c>
      <c r="C49" s="651" t="s">
        <v>1045</v>
      </c>
      <c r="D49" s="435" t="s">
        <v>338</v>
      </c>
      <c r="E49" s="650" t="s">
        <v>1046</v>
      </c>
      <c r="F49" s="651">
        <v>201512</v>
      </c>
      <c r="G49" s="652">
        <v>596.1</v>
      </c>
      <c r="I49" s="111" t="str">
        <f t="shared" si="0"/>
        <v/>
      </c>
      <c r="J49" s="99" t="str">
        <f t="shared" si="2"/>
        <v>In service</v>
      </c>
      <c r="K49" s="99" t="s">
        <v>189</v>
      </c>
      <c r="M49" s="112">
        <f t="shared" si="3"/>
        <v>2016</v>
      </c>
    </row>
    <row r="50" spans="2:13">
      <c r="B50" s="650" t="s">
        <v>319</v>
      </c>
      <c r="C50" s="651" t="s">
        <v>810</v>
      </c>
      <c r="D50" s="434" t="s">
        <v>338</v>
      </c>
      <c r="E50" s="650" t="s">
        <v>809</v>
      </c>
      <c r="F50" s="651">
        <v>201509</v>
      </c>
      <c r="G50" s="652">
        <v>217169.41</v>
      </c>
      <c r="I50" s="111" t="str">
        <f t="shared" si="0"/>
        <v/>
      </c>
      <c r="J50" s="99" t="str">
        <f t="shared" si="2"/>
        <v>In service</v>
      </c>
      <c r="K50" s="99" t="s">
        <v>189</v>
      </c>
      <c r="M50" s="112">
        <f t="shared" si="3"/>
        <v>2015</v>
      </c>
    </row>
    <row r="51" spans="2:13" ht="15">
      <c r="B51" s="650" t="s">
        <v>319</v>
      </c>
      <c r="C51" s="651" t="s">
        <v>810</v>
      </c>
      <c r="D51" s="435" t="s">
        <v>338</v>
      </c>
      <c r="E51" s="650" t="s">
        <v>809</v>
      </c>
      <c r="F51" s="651">
        <v>201510</v>
      </c>
      <c r="G51" s="652">
        <v>285.49</v>
      </c>
      <c r="I51" s="111" t="str">
        <f t="shared" si="0"/>
        <v/>
      </c>
      <c r="J51" s="99" t="str">
        <f t="shared" si="2"/>
        <v>In service</v>
      </c>
      <c r="K51" s="99" t="s">
        <v>189</v>
      </c>
      <c r="M51" s="112">
        <f t="shared" si="3"/>
        <v>2016</v>
      </c>
    </row>
    <row r="52" spans="2:13">
      <c r="B52" s="650" t="s">
        <v>319</v>
      </c>
      <c r="C52" s="651" t="s">
        <v>503</v>
      </c>
      <c r="D52" s="434" t="s">
        <v>338</v>
      </c>
      <c r="E52" s="650" t="s">
        <v>504</v>
      </c>
      <c r="F52" s="651">
        <v>201509</v>
      </c>
      <c r="G52" s="652">
        <v>0.04</v>
      </c>
      <c r="I52" s="111" t="str">
        <f t="shared" si="0"/>
        <v/>
      </c>
      <c r="J52" s="99" t="str">
        <f t="shared" si="2"/>
        <v>In service</v>
      </c>
      <c r="K52" s="99" t="s">
        <v>189</v>
      </c>
      <c r="M52" s="112">
        <f t="shared" si="3"/>
        <v>2015</v>
      </c>
    </row>
    <row r="53" spans="2:13">
      <c r="B53" s="650" t="s">
        <v>319</v>
      </c>
      <c r="C53" s="651" t="s">
        <v>755</v>
      </c>
      <c r="D53" s="434" t="s">
        <v>340</v>
      </c>
      <c r="E53" s="650" t="s">
        <v>774</v>
      </c>
      <c r="F53" s="651">
        <v>201509</v>
      </c>
      <c r="G53" s="652">
        <v>-60.36</v>
      </c>
      <c r="I53" s="111" t="str">
        <f t="shared" si="0"/>
        <v/>
      </c>
      <c r="J53" s="99" t="str">
        <f t="shared" si="2"/>
        <v>In service</v>
      </c>
      <c r="K53" s="99" t="s">
        <v>189</v>
      </c>
      <c r="M53" s="112">
        <f t="shared" si="3"/>
        <v>2015</v>
      </c>
    </row>
    <row r="54" spans="2:13" ht="15">
      <c r="B54" s="650" t="s">
        <v>319</v>
      </c>
      <c r="C54" s="651" t="s">
        <v>1190</v>
      </c>
      <c r="D54" s="435" t="s">
        <v>340</v>
      </c>
      <c r="E54" s="650" t="s">
        <v>1191</v>
      </c>
      <c r="F54" s="651">
        <v>201512</v>
      </c>
      <c r="G54" s="652">
        <v>46034.5</v>
      </c>
      <c r="I54" s="111" t="str">
        <f t="shared" si="0"/>
        <v/>
      </c>
      <c r="J54" s="99" t="str">
        <f t="shared" si="2"/>
        <v>In service</v>
      </c>
      <c r="K54" s="99" t="s">
        <v>189</v>
      </c>
      <c r="M54" s="112">
        <f t="shared" si="3"/>
        <v>2016</v>
      </c>
    </row>
    <row r="55" spans="2:13">
      <c r="B55" s="650" t="s">
        <v>319</v>
      </c>
      <c r="C55" s="651" t="s">
        <v>507</v>
      </c>
      <c r="D55" s="434" t="s">
        <v>338</v>
      </c>
      <c r="E55" s="650" t="s">
        <v>508</v>
      </c>
      <c r="F55" s="651">
        <v>201509</v>
      </c>
      <c r="G55" s="652">
        <v>0.04</v>
      </c>
      <c r="I55" s="111" t="str">
        <f t="shared" si="0"/>
        <v/>
      </c>
      <c r="J55" s="99" t="str">
        <f t="shared" si="2"/>
        <v>In service</v>
      </c>
      <c r="K55" s="99" t="s">
        <v>189</v>
      </c>
      <c r="M55" s="112">
        <f t="shared" si="3"/>
        <v>2015</v>
      </c>
    </row>
    <row r="56" spans="2:13">
      <c r="B56" s="650" t="s">
        <v>319</v>
      </c>
      <c r="C56" s="651" t="s">
        <v>509</v>
      </c>
      <c r="D56" s="434" t="s">
        <v>338</v>
      </c>
      <c r="E56" s="650" t="s">
        <v>1049</v>
      </c>
      <c r="F56" s="651">
        <v>201509</v>
      </c>
      <c r="G56" s="652">
        <v>-0.04</v>
      </c>
      <c r="I56" s="111" t="str">
        <f t="shared" si="0"/>
        <v/>
      </c>
      <c r="J56" s="99" t="str">
        <f t="shared" si="2"/>
        <v>In service</v>
      </c>
      <c r="K56" s="99" t="s">
        <v>189</v>
      </c>
      <c r="M56" s="112">
        <f t="shared" si="3"/>
        <v>2015</v>
      </c>
    </row>
    <row r="57" spans="2:13" ht="15">
      <c r="B57" s="650" t="s">
        <v>319</v>
      </c>
      <c r="C57" s="651" t="s">
        <v>509</v>
      </c>
      <c r="D57" s="435" t="s">
        <v>338</v>
      </c>
      <c r="E57" s="650" t="s">
        <v>510</v>
      </c>
      <c r="F57" s="651">
        <v>201510</v>
      </c>
      <c r="G57" s="652">
        <v>0.14000000000000001</v>
      </c>
      <c r="I57" s="111" t="str">
        <f t="shared" si="0"/>
        <v/>
      </c>
      <c r="J57" s="99" t="str">
        <f t="shared" si="2"/>
        <v>In service</v>
      </c>
      <c r="K57" s="99" t="s">
        <v>189</v>
      </c>
      <c r="M57" s="112">
        <f t="shared" si="3"/>
        <v>2016</v>
      </c>
    </row>
    <row r="58" spans="2:13" ht="15">
      <c r="B58" s="650" t="s">
        <v>319</v>
      </c>
      <c r="C58" s="651" t="s">
        <v>509</v>
      </c>
      <c r="D58" s="435" t="s">
        <v>338</v>
      </c>
      <c r="E58" s="650" t="s">
        <v>510</v>
      </c>
      <c r="F58" s="651">
        <v>201511</v>
      </c>
      <c r="G58" s="652">
        <v>-0.01</v>
      </c>
      <c r="I58" s="111" t="str">
        <f t="shared" si="0"/>
        <v/>
      </c>
      <c r="J58" s="99" t="str">
        <f t="shared" si="2"/>
        <v>In service</v>
      </c>
      <c r="K58" s="99" t="s">
        <v>189</v>
      </c>
      <c r="M58" s="112">
        <f t="shared" si="3"/>
        <v>2016</v>
      </c>
    </row>
    <row r="59" spans="2:13" ht="15">
      <c r="B59" s="650" t="s">
        <v>319</v>
      </c>
      <c r="C59" s="651" t="s">
        <v>509</v>
      </c>
      <c r="D59" s="435" t="s">
        <v>338</v>
      </c>
      <c r="E59" s="650" t="s">
        <v>510</v>
      </c>
      <c r="F59" s="651">
        <v>201512</v>
      </c>
      <c r="G59" s="652">
        <v>0.69</v>
      </c>
      <c r="I59" s="111" t="str">
        <f t="shared" si="0"/>
        <v/>
      </c>
      <c r="J59" s="99" t="str">
        <f t="shared" si="2"/>
        <v>In service</v>
      </c>
      <c r="K59" s="99" t="s">
        <v>189</v>
      </c>
      <c r="M59" s="112">
        <f t="shared" si="3"/>
        <v>2016</v>
      </c>
    </row>
    <row r="60" spans="2:13">
      <c r="B60" s="650" t="s">
        <v>319</v>
      </c>
      <c r="C60" s="651" t="s">
        <v>570</v>
      </c>
      <c r="D60" s="434" t="s">
        <v>338</v>
      </c>
      <c r="E60" s="650" t="s">
        <v>571</v>
      </c>
      <c r="F60" s="651">
        <v>201509</v>
      </c>
      <c r="G60" s="652">
        <v>-613.9</v>
      </c>
      <c r="I60" s="111" t="str">
        <f t="shared" si="0"/>
        <v/>
      </c>
      <c r="J60" s="99" t="str">
        <f t="shared" si="2"/>
        <v>In service</v>
      </c>
      <c r="K60" s="99" t="s">
        <v>189</v>
      </c>
      <c r="M60" s="112">
        <f t="shared" si="3"/>
        <v>2015</v>
      </c>
    </row>
    <row r="61" spans="2:13">
      <c r="B61" s="650" t="s">
        <v>319</v>
      </c>
      <c r="C61" s="651" t="s">
        <v>942</v>
      </c>
      <c r="D61" s="434" t="s">
        <v>338</v>
      </c>
      <c r="E61" s="650" t="s">
        <v>1051</v>
      </c>
      <c r="F61" s="651">
        <v>201509</v>
      </c>
      <c r="G61" s="652">
        <v>-615.30000000000007</v>
      </c>
      <c r="I61" s="111" t="str">
        <f t="shared" si="0"/>
        <v/>
      </c>
      <c r="J61" s="99" t="str">
        <f t="shared" si="2"/>
        <v>In service</v>
      </c>
      <c r="K61" s="99" t="s">
        <v>189</v>
      </c>
      <c r="M61" s="112">
        <f t="shared" si="3"/>
        <v>2015</v>
      </c>
    </row>
    <row r="62" spans="2:13" ht="15">
      <c r="B62" s="650" t="s">
        <v>319</v>
      </c>
      <c r="C62" s="651" t="s">
        <v>942</v>
      </c>
      <c r="D62" s="435" t="s">
        <v>338</v>
      </c>
      <c r="E62" s="650" t="s">
        <v>943</v>
      </c>
      <c r="F62" s="651">
        <v>201511</v>
      </c>
      <c r="G62" s="652">
        <v>1856.3</v>
      </c>
      <c r="I62" s="111" t="str">
        <f t="shared" si="0"/>
        <v/>
      </c>
      <c r="J62" s="99" t="str">
        <f t="shared" si="2"/>
        <v>In service</v>
      </c>
      <c r="K62" s="99" t="s">
        <v>189</v>
      </c>
      <c r="M62" s="112">
        <f t="shared" si="3"/>
        <v>2016</v>
      </c>
    </row>
    <row r="63" spans="2:13" ht="15">
      <c r="B63" s="650" t="s">
        <v>319</v>
      </c>
      <c r="C63" s="651" t="s">
        <v>946</v>
      </c>
      <c r="D63" s="435" t="s">
        <v>338</v>
      </c>
      <c r="E63" s="650" t="s">
        <v>947</v>
      </c>
      <c r="F63" s="651">
        <v>201512</v>
      </c>
      <c r="G63" s="652">
        <v>115841.25</v>
      </c>
      <c r="I63" s="111" t="str">
        <f t="shared" si="0"/>
        <v/>
      </c>
      <c r="J63" s="99" t="str">
        <f t="shared" si="2"/>
        <v>In service</v>
      </c>
      <c r="K63" s="99" t="s">
        <v>189</v>
      </c>
      <c r="M63" s="112">
        <f t="shared" si="3"/>
        <v>2016</v>
      </c>
    </row>
    <row r="64" spans="2:13">
      <c r="B64" s="650" t="s">
        <v>319</v>
      </c>
      <c r="C64" s="651" t="s">
        <v>733</v>
      </c>
      <c r="D64" s="434" t="s">
        <v>338</v>
      </c>
      <c r="E64" s="650" t="s">
        <v>1057</v>
      </c>
      <c r="F64" s="651">
        <v>201509</v>
      </c>
      <c r="G64" s="652">
        <v>-1631.25</v>
      </c>
      <c r="I64" s="111" t="str">
        <f t="shared" si="0"/>
        <v/>
      </c>
      <c r="J64" s="99" t="str">
        <f t="shared" si="2"/>
        <v>In service</v>
      </c>
      <c r="K64" s="99" t="s">
        <v>189</v>
      </c>
      <c r="M64" s="112">
        <f t="shared" si="3"/>
        <v>2015</v>
      </c>
    </row>
    <row r="65" spans="2:13">
      <c r="B65" s="650" t="s">
        <v>319</v>
      </c>
      <c r="C65" s="651" t="s">
        <v>700</v>
      </c>
      <c r="D65" s="434" t="s">
        <v>338</v>
      </c>
      <c r="E65" s="650" t="s">
        <v>701</v>
      </c>
      <c r="F65" s="651">
        <v>201509</v>
      </c>
      <c r="G65" s="652">
        <v>-1.42</v>
      </c>
      <c r="I65" s="111" t="str">
        <f t="shared" si="0"/>
        <v/>
      </c>
      <c r="J65" s="99" t="str">
        <f t="shared" si="2"/>
        <v>In service</v>
      </c>
      <c r="K65" s="99" t="s">
        <v>189</v>
      </c>
      <c r="M65" s="112">
        <f t="shared" si="3"/>
        <v>2015</v>
      </c>
    </row>
    <row r="66" spans="2:13">
      <c r="B66" s="650" t="s">
        <v>319</v>
      </c>
      <c r="C66" s="651" t="s">
        <v>735</v>
      </c>
      <c r="D66" s="434" t="s">
        <v>338</v>
      </c>
      <c r="E66" s="650" t="s">
        <v>1058</v>
      </c>
      <c r="F66" s="651">
        <v>201509</v>
      </c>
      <c r="G66" s="652">
        <v>-528.38</v>
      </c>
      <c r="I66" s="111" t="str">
        <f t="shared" si="0"/>
        <v/>
      </c>
      <c r="J66" s="99" t="str">
        <f t="shared" si="2"/>
        <v>In service</v>
      </c>
      <c r="K66" s="99" t="s">
        <v>189</v>
      </c>
      <c r="M66" s="112">
        <f t="shared" si="3"/>
        <v>2015</v>
      </c>
    </row>
    <row r="67" spans="2:13">
      <c r="B67" s="650" t="s">
        <v>319</v>
      </c>
      <c r="C67" s="651" t="s">
        <v>737</v>
      </c>
      <c r="D67" s="434" t="s">
        <v>338</v>
      </c>
      <c r="E67" s="650" t="s">
        <v>738</v>
      </c>
      <c r="F67" s="651">
        <v>201509</v>
      </c>
      <c r="G67" s="652">
        <v>-773.04</v>
      </c>
      <c r="I67" s="111" t="str">
        <f t="shared" si="0"/>
        <v/>
      </c>
      <c r="J67" s="99" t="str">
        <f t="shared" si="2"/>
        <v>In service</v>
      </c>
      <c r="K67" s="99" t="s">
        <v>189</v>
      </c>
      <c r="M67" s="112">
        <f t="shared" si="3"/>
        <v>2015</v>
      </c>
    </row>
    <row r="68" spans="2:13">
      <c r="B68" s="650" t="s">
        <v>319</v>
      </c>
      <c r="C68" s="651" t="s">
        <v>739</v>
      </c>
      <c r="D68" s="434" t="s">
        <v>338</v>
      </c>
      <c r="E68" s="650" t="s">
        <v>1060</v>
      </c>
      <c r="F68" s="651">
        <v>201509</v>
      </c>
      <c r="G68" s="652">
        <v>-22.330000000000002</v>
      </c>
      <c r="I68" s="111" t="str">
        <f t="shared" si="0"/>
        <v/>
      </c>
      <c r="J68" s="99" t="str">
        <f t="shared" si="2"/>
        <v>In service</v>
      </c>
      <c r="K68" s="99" t="s">
        <v>189</v>
      </c>
      <c r="M68" s="112">
        <f t="shared" si="3"/>
        <v>2015</v>
      </c>
    </row>
    <row r="69" spans="2:13" ht="15">
      <c r="B69" s="650" t="s">
        <v>319</v>
      </c>
      <c r="C69" s="651" t="s">
        <v>470</v>
      </c>
      <c r="D69" s="435" t="s">
        <v>340</v>
      </c>
      <c r="E69" s="650" t="s">
        <v>1192</v>
      </c>
      <c r="F69" s="651">
        <v>201510</v>
      </c>
      <c r="G69" s="652">
        <v>-232.81</v>
      </c>
      <c r="I69" s="111" t="str">
        <f t="shared" si="0"/>
        <v/>
      </c>
      <c r="J69" s="99" t="str">
        <f t="shared" si="2"/>
        <v>In service</v>
      </c>
      <c r="K69" s="99" t="s">
        <v>189</v>
      </c>
      <c r="M69" s="112">
        <f t="shared" si="3"/>
        <v>2016</v>
      </c>
    </row>
    <row r="70" spans="2:13">
      <c r="B70" s="650" t="s">
        <v>319</v>
      </c>
      <c r="C70" s="651" t="s">
        <v>521</v>
      </c>
      <c r="D70" s="434" t="s">
        <v>338</v>
      </c>
      <c r="E70" s="650" t="s">
        <v>602</v>
      </c>
      <c r="F70" s="651">
        <v>201509</v>
      </c>
      <c r="G70" s="652">
        <v>0.22</v>
      </c>
      <c r="I70" s="111" t="str">
        <f t="shared" si="0"/>
        <v/>
      </c>
      <c r="J70" s="99" t="str">
        <f t="shared" si="2"/>
        <v>In service</v>
      </c>
      <c r="K70" s="99" t="s">
        <v>189</v>
      </c>
      <c r="M70" s="112">
        <f t="shared" si="3"/>
        <v>2015</v>
      </c>
    </row>
    <row r="71" spans="2:13">
      <c r="B71" s="650" t="s">
        <v>319</v>
      </c>
      <c r="C71" s="651" t="s">
        <v>572</v>
      </c>
      <c r="D71" s="434" t="s">
        <v>338</v>
      </c>
      <c r="E71" s="650" t="s">
        <v>1061</v>
      </c>
      <c r="F71" s="651">
        <v>201509</v>
      </c>
      <c r="G71" s="652">
        <v>-250.19</v>
      </c>
      <c r="I71" s="111" t="str">
        <f t="shared" si="0"/>
        <v/>
      </c>
      <c r="J71" s="99" t="str">
        <f t="shared" si="2"/>
        <v>In service</v>
      </c>
      <c r="K71" s="99" t="s">
        <v>189</v>
      </c>
      <c r="M71" s="112">
        <f t="shared" si="3"/>
        <v>2015</v>
      </c>
    </row>
    <row r="72" spans="2:13">
      <c r="B72" s="650" t="s">
        <v>319</v>
      </c>
      <c r="C72" s="651" t="s">
        <v>702</v>
      </c>
      <c r="D72" s="434" t="s">
        <v>338</v>
      </c>
      <c r="E72" s="650" t="s">
        <v>1062</v>
      </c>
      <c r="F72" s="651">
        <v>201509</v>
      </c>
      <c r="G72" s="652">
        <v>-10.51</v>
      </c>
      <c r="I72" s="111" t="str">
        <f t="shared" si="0"/>
        <v/>
      </c>
      <c r="J72" s="99" t="str">
        <f t="shared" si="2"/>
        <v>In service</v>
      </c>
      <c r="K72" s="99" t="s">
        <v>189</v>
      </c>
      <c r="M72" s="112">
        <f t="shared" si="3"/>
        <v>2015</v>
      </c>
    </row>
    <row r="73" spans="2:13">
      <c r="B73" s="650" t="s">
        <v>319</v>
      </c>
      <c r="C73" s="651" t="s">
        <v>523</v>
      </c>
      <c r="D73" s="434" t="s">
        <v>338</v>
      </c>
      <c r="E73" s="650" t="s">
        <v>524</v>
      </c>
      <c r="F73" s="651">
        <v>201509</v>
      </c>
      <c r="G73" s="652">
        <v>-8.120000000000001</v>
      </c>
      <c r="I73" s="111" t="str">
        <f t="shared" si="0"/>
        <v/>
      </c>
      <c r="J73" s="99" t="str">
        <f t="shared" si="2"/>
        <v>In service</v>
      </c>
      <c r="K73" s="99" t="s">
        <v>189</v>
      </c>
      <c r="M73" s="112">
        <f t="shared" si="3"/>
        <v>2015</v>
      </c>
    </row>
    <row r="74" spans="2:13">
      <c r="B74" s="650" t="s">
        <v>319</v>
      </c>
      <c r="C74" s="651" t="s">
        <v>525</v>
      </c>
      <c r="D74" s="434" t="s">
        <v>338</v>
      </c>
      <c r="E74" s="650" t="s">
        <v>603</v>
      </c>
      <c r="F74" s="651">
        <v>201509</v>
      </c>
      <c r="G74" s="652">
        <v>-0.47000000000000003</v>
      </c>
      <c r="I74" s="111" t="str">
        <f t="shared" si="0"/>
        <v/>
      </c>
      <c r="J74" s="99" t="str">
        <f t="shared" si="2"/>
        <v>In service</v>
      </c>
      <c r="K74" s="99" t="s">
        <v>189</v>
      </c>
      <c r="M74" s="112">
        <f t="shared" si="3"/>
        <v>2015</v>
      </c>
    </row>
    <row r="75" spans="2:13">
      <c r="B75" s="650" t="s">
        <v>319</v>
      </c>
      <c r="C75" s="651" t="s">
        <v>483</v>
      </c>
      <c r="D75" s="434" t="s">
        <v>338</v>
      </c>
      <c r="E75" s="650" t="s">
        <v>1063</v>
      </c>
      <c r="F75" s="651">
        <v>201509</v>
      </c>
      <c r="G75" s="652">
        <v>-0.09</v>
      </c>
      <c r="I75" s="111" t="str">
        <f t="shared" si="0"/>
        <v/>
      </c>
      <c r="J75" s="99" t="str">
        <f t="shared" si="2"/>
        <v>In service</v>
      </c>
      <c r="K75" s="99" t="s">
        <v>189</v>
      </c>
      <c r="M75" s="112">
        <f t="shared" si="3"/>
        <v>2015</v>
      </c>
    </row>
    <row r="76" spans="2:13">
      <c r="B76" s="650" t="s">
        <v>319</v>
      </c>
      <c r="C76" s="651" t="s">
        <v>530</v>
      </c>
      <c r="D76" s="434" t="s">
        <v>338</v>
      </c>
      <c r="E76" s="650" t="s">
        <v>531</v>
      </c>
      <c r="F76" s="651">
        <v>201509</v>
      </c>
      <c r="G76" s="652">
        <v>-4.1100000000000003</v>
      </c>
      <c r="I76" s="111" t="str">
        <f t="shared" si="0"/>
        <v/>
      </c>
      <c r="J76" s="99" t="str">
        <f t="shared" si="2"/>
        <v>In service</v>
      </c>
      <c r="K76" s="99" t="s">
        <v>189</v>
      </c>
      <c r="M76" s="112">
        <f t="shared" si="3"/>
        <v>2015</v>
      </c>
    </row>
    <row r="77" spans="2:13">
      <c r="B77" s="650" t="s">
        <v>319</v>
      </c>
      <c r="C77" s="651" t="s">
        <v>532</v>
      </c>
      <c r="D77" s="434" t="s">
        <v>338</v>
      </c>
      <c r="E77" s="650" t="s">
        <v>533</v>
      </c>
      <c r="F77" s="651">
        <v>201509</v>
      </c>
      <c r="G77" s="652">
        <v>-14.76</v>
      </c>
      <c r="I77" s="111" t="str">
        <f t="shared" si="0"/>
        <v/>
      </c>
      <c r="J77" s="99" t="str">
        <f t="shared" si="2"/>
        <v>In service</v>
      </c>
      <c r="K77" s="99" t="s">
        <v>189</v>
      </c>
      <c r="M77" s="112">
        <f t="shared" si="3"/>
        <v>2015</v>
      </c>
    </row>
    <row r="78" spans="2:13">
      <c r="B78" s="650" t="s">
        <v>319</v>
      </c>
      <c r="C78" s="651" t="s">
        <v>538</v>
      </c>
      <c r="D78" s="434" t="s">
        <v>338</v>
      </c>
      <c r="E78" s="650" t="s">
        <v>539</v>
      </c>
      <c r="F78" s="651">
        <v>201509</v>
      </c>
      <c r="G78" s="652">
        <v>-0.04</v>
      </c>
      <c r="I78" s="111" t="str">
        <f t="shared" si="0"/>
        <v/>
      </c>
      <c r="J78" s="99" t="str">
        <f t="shared" si="2"/>
        <v>In service</v>
      </c>
      <c r="K78" s="99" t="s">
        <v>189</v>
      </c>
      <c r="M78" s="112">
        <f t="shared" si="3"/>
        <v>2015</v>
      </c>
    </row>
    <row r="79" spans="2:13">
      <c r="B79" s="650" t="s">
        <v>319</v>
      </c>
      <c r="C79" s="651" t="s">
        <v>542</v>
      </c>
      <c r="D79" s="434" t="s">
        <v>338</v>
      </c>
      <c r="E79" s="650" t="s">
        <v>609</v>
      </c>
      <c r="F79" s="651">
        <v>201509</v>
      </c>
      <c r="G79" s="652">
        <v>-1.31</v>
      </c>
      <c r="I79" s="111" t="str">
        <f t="shared" si="0"/>
        <v/>
      </c>
      <c r="J79" s="99" t="str">
        <f t="shared" si="2"/>
        <v>In service</v>
      </c>
      <c r="K79" s="99" t="s">
        <v>189</v>
      </c>
      <c r="M79" s="112">
        <f t="shared" si="3"/>
        <v>2015</v>
      </c>
    </row>
    <row r="80" spans="2:13">
      <c r="B80" s="650" t="s">
        <v>319</v>
      </c>
      <c r="C80" s="651" t="s">
        <v>544</v>
      </c>
      <c r="D80" s="434" t="s">
        <v>338</v>
      </c>
      <c r="E80" s="650" t="s">
        <v>610</v>
      </c>
      <c r="F80" s="651">
        <v>201509</v>
      </c>
      <c r="G80" s="652">
        <v>-6.62</v>
      </c>
      <c r="I80" s="111" t="str">
        <f t="shared" si="0"/>
        <v/>
      </c>
      <c r="J80" s="99" t="str">
        <f t="shared" si="2"/>
        <v>In service</v>
      </c>
      <c r="K80" s="99" t="s">
        <v>189</v>
      </c>
      <c r="M80" s="112">
        <f t="shared" si="3"/>
        <v>2015</v>
      </c>
    </row>
    <row r="81" spans="2:13">
      <c r="B81" s="650" t="s">
        <v>319</v>
      </c>
      <c r="C81" s="651" t="s">
        <v>741</v>
      </c>
      <c r="D81" s="434" t="s">
        <v>338</v>
      </c>
      <c r="E81" s="650" t="s">
        <v>1066</v>
      </c>
      <c r="F81" s="651">
        <v>201509</v>
      </c>
      <c r="G81" s="652">
        <v>-448.53000000000003</v>
      </c>
      <c r="I81" s="111" t="str">
        <f t="shared" si="0"/>
        <v/>
      </c>
      <c r="J81" s="99" t="str">
        <f t="shared" si="2"/>
        <v>In service</v>
      </c>
      <c r="K81" s="99" t="s">
        <v>189</v>
      </c>
      <c r="M81" s="112">
        <f t="shared" si="3"/>
        <v>2015</v>
      </c>
    </row>
    <row r="82" spans="2:13">
      <c r="B82" s="650" t="s">
        <v>319</v>
      </c>
      <c r="C82" s="651" t="s">
        <v>704</v>
      </c>
      <c r="D82" s="434" t="s">
        <v>338</v>
      </c>
      <c r="E82" s="650" t="s">
        <v>1067</v>
      </c>
      <c r="F82" s="651">
        <v>201509</v>
      </c>
      <c r="G82" s="652">
        <v>-1.93</v>
      </c>
      <c r="I82" s="111" t="str">
        <f t="shared" si="0"/>
        <v/>
      </c>
      <c r="J82" s="99" t="str">
        <f t="shared" si="2"/>
        <v>In service</v>
      </c>
      <c r="K82" s="99" t="s">
        <v>189</v>
      </c>
      <c r="M82" s="112">
        <f t="shared" si="3"/>
        <v>2015</v>
      </c>
    </row>
    <row r="83" spans="2:13">
      <c r="B83" s="650" t="s">
        <v>319</v>
      </c>
      <c r="C83" s="651" t="s">
        <v>743</v>
      </c>
      <c r="D83" s="434" t="s">
        <v>338</v>
      </c>
      <c r="E83" s="650" t="s">
        <v>744</v>
      </c>
      <c r="F83" s="651">
        <v>201509</v>
      </c>
      <c r="G83" s="652">
        <v>-210.42000000000002</v>
      </c>
      <c r="I83" s="111" t="str">
        <f t="shared" si="0"/>
        <v/>
      </c>
      <c r="J83" s="99" t="str">
        <f t="shared" si="2"/>
        <v>In service</v>
      </c>
      <c r="K83" s="99" t="s">
        <v>189</v>
      </c>
      <c r="M83" s="112">
        <f t="shared" si="3"/>
        <v>2015</v>
      </c>
    </row>
    <row r="84" spans="2:13">
      <c r="B84" s="650" t="s">
        <v>319</v>
      </c>
      <c r="C84" s="651" t="s">
        <v>747</v>
      </c>
      <c r="D84" s="434" t="s">
        <v>338</v>
      </c>
      <c r="E84" s="650" t="s">
        <v>1085</v>
      </c>
      <c r="F84" s="651">
        <v>201509</v>
      </c>
      <c r="G84" s="652">
        <v>-3228.7000000000003</v>
      </c>
      <c r="I84" s="111" t="str">
        <f t="shared" si="0"/>
        <v/>
      </c>
      <c r="J84" s="99" t="str">
        <f t="shared" si="2"/>
        <v>In service</v>
      </c>
      <c r="K84" s="99" t="s">
        <v>189</v>
      </c>
      <c r="M84" s="112">
        <f t="shared" si="3"/>
        <v>2015</v>
      </c>
    </row>
    <row r="85" spans="2:13">
      <c r="B85" s="650" t="s">
        <v>319</v>
      </c>
      <c r="C85" s="651" t="s">
        <v>964</v>
      </c>
      <c r="D85" s="434" t="s">
        <v>338</v>
      </c>
      <c r="E85" s="650" t="s">
        <v>965</v>
      </c>
      <c r="F85" s="651">
        <v>201509</v>
      </c>
      <c r="G85" s="652">
        <v>-3138.92</v>
      </c>
      <c r="I85" s="111" t="str">
        <f t="shared" si="0"/>
        <v/>
      </c>
      <c r="J85" s="99" t="str">
        <f t="shared" si="2"/>
        <v>In service</v>
      </c>
      <c r="K85" s="99" t="s">
        <v>189</v>
      </c>
      <c r="M85" s="112">
        <f t="shared" si="3"/>
        <v>2015</v>
      </c>
    </row>
    <row r="86" spans="2:13" ht="15">
      <c r="B86" s="650" t="s">
        <v>319</v>
      </c>
      <c r="C86" s="651" t="s">
        <v>964</v>
      </c>
      <c r="D86" s="435" t="s">
        <v>338</v>
      </c>
      <c r="E86" s="650" t="s">
        <v>965</v>
      </c>
      <c r="F86" s="651">
        <v>201510</v>
      </c>
      <c r="G86" s="652">
        <v>-301.23</v>
      </c>
      <c r="I86" s="111" t="str">
        <f t="shared" si="0"/>
        <v/>
      </c>
      <c r="J86" s="99" t="str">
        <f t="shared" si="2"/>
        <v>In service</v>
      </c>
      <c r="K86" s="99" t="s">
        <v>189</v>
      </c>
      <c r="M86" s="112">
        <f t="shared" si="3"/>
        <v>2016</v>
      </c>
    </row>
    <row r="87" spans="2:13" ht="15">
      <c r="B87" s="650" t="s">
        <v>319</v>
      </c>
      <c r="C87" s="651" t="s">
        <v>964</v>
      </c>
      <c r="D87" s="435" t="s">
        <v>338</v>
      </c>
      <c r="E87" s="650" t="s">
        <v>965</v>
      </c>
      <c r="F87" s="651">
        <v>201511</v>
      </c>
      <c r="G87" s="652">
        <v>2620.23</v>
      </c>
      <c r="I87" s="111" t="str">
        <f t="shared" si="0"/>
        <v/>
      </c>
      <c r="J87" s="99" t="str">
        <f t="shared" si="2"/>
        <v>In service</v>
      </c>
      <c r="K87" s="99" t="s">
        <v>189</v>
      </c>
      <c r="M87" s="112">
        <f t="shared" si="3"/>
        <v>2016</v>
      </c>
    </row>
    <row r="88" spans="2:13" ht="15">
      <c r="B88" s="650" t="s">
        <v>319</v>
      </c>
      <c r="C88" s="651" t="s">
        <v>964</v>
      </c>
      <c r="D88" s="435" t="s">
        <v>338</v>
      </c>
      <c r="E88" s="650" t="s">
        <v>965</v>
      </c>
      <c r="F88" s="651">
        <v>201512</v>
      </c>
      <c r="G88" s="652">
        <v>524.80999999999995</v>
      </c>
      <c r="I88" s="111" t="str">
        <f t="shared" si="0"/>
        <v/>
      </c>
      <c r="J88" s="99" t="str">
        <f t="shared" si="2"/>
        <v>In service</v>
      </c>
      <c r="K88" s="99" t="s">
        <v>189</v>
      </c>
      <c r="M88" s="112">
        <f t="shared" si="3"/>
        <v>2016</v>
      </c>
    </row>
    <row r="89" spans="2:13" ht="15">
      <c r="B89" s="650" t="s">
        <v>319</v>
      </c>
      <c r="C89" s="651" t="s">
        <v>1089</v>
      </c>
      <c r="D89" s="435" t="s">
        <v>338</v>
      </c>
      <c r="E89" s="650" t="s">
        <v>1090</v>
      </c>
      <c r="F89" s="651">
        <v>201511</v>
      </c>
      <c r="G89" s="652">
        <v>235678.12</v>
      </c>
      <c r="I89" s="111" t="str">
        <f t="shared" ref="I89:I152" si="4">IF(LEFT(C89,2)="69","Blanket","")</f>
        <v/>
      </c>
      <c r="J89" s="99" t="str">
        <f t="shared" si="2"/>
        <v>In service</v>
      </c>
      <c r="K89" s="99" t="s">
        <v>189</v>
      </c>
      <c r="M89" s="112">
        <f t="shared" si="3"/>
        <v>2016</v>
      </c>
    </row>
    <row r="90" spans="2:13" ht="15">
      <c r="B90" s="650" t="s">
        <v>319</v>
      </c>
      <c r="C90" s="651" t="s">
        <v>1089</v>
      </c>
      <c r="D90" s="435" t="s">
        <v>338</v>
      </c>
      <c r="E90" s="650" t="s">
        <v>1090</v>
      </c>
      <c r="F90" s="651">
        <v>201512</v>
      </c>
      <c r="G90" s="652">
        <v>20.18</v>
      </c>
      <c r="I90" s="111" t="str">
        <f t="shared" si="4"/>
        <v/>
      </c>
      <c r="J90" s="99" t="str">
        <f t="shared" ref="J90:J153" si="5">IF(F90&gt;$J$20,"",IF(F90&gt;=$J$22,"In service",""))</f>
        <v>In service</v>
      </c>
      <c r="K90" s="99" t="s">
        <v>189</v>
      </c>
      <c r="M90" s="112">
        <f t="shared" ref="M90:M153" si="6">IF(F90&gt;$M$20,0+2016,0+2015)</f>
        <v>2016</v>
      </c>
    </row>
    <row r="91" spans="2:13">
      <c r="B91" s="650" t="s">
        <v>319</v>
      </c>
      <c r="C91" s="651" t="s">
        <v>825</v>
      </c>
      <c r="D91" s="434" t="s">
        <v>338</v>
      </c>
      <c r="E91" s="650" t="s">
        <v>1099</v>
      </c>
      <c r="F91" s="651">
        <v>201509</v>
      </c>
      <c r="G91" s="652">
        <v>347.05</v>
      </c>
      <c r="I91" s="111" t="str">
        <f t="shared" si="4"/>
        <v/>
      </c>
      <c r="J91" s="99" t="str">
        <f t="shared" si="5"/>
        <v>In service</v>
      </c>
      <c r="K91" s="99" t="s">
        <v>189</v>
      </c>
      <c r="M91" s="112">
        <f t="shared" si="6"/>
        <v>2015</v>
      </c>
    </row>
    <row r="92" spans="2:13">
      <c r="B92" s="650" t="s">
        <v>326</v>
      </c>
      <c r="C92" s="651" t="s">
        <v>782</v>
      </c>
      <c r="D92" s="434" t="s">
        <v>340</v>
      </c>
      <c r="E92" s="650" t="s">
        <v>1193</v>
      </c>
      <c r="F92" s="651">
        <v>201509</v>
      </c>
      <c r="G92" s="652">
        <v>69.23</v>
      </c>
      <c r="I92" s="111" t="str">
        <f t="shared" si="4"/>
        <v/>
      </c>
      <c r="J92" s="99" t="str">
        <f t="shared" si="5"/>
        <v>In service</v>
      </c>
      <c r="K92" s="99" t="s">
        <v>189</v>
      </c>
      <c r="M92" s="112">
        <f t="shared" si="6"/>
        <v>2015</v>
      </c>
    </row>
    <row r="93" spans="2:13" ht="15">
      <c r="B93" s="650" t="s">
        <v>326</v>
      </c>
      <c r="C93" s="651" t="s">
        <v>782</v>
      </c>
      <c r="D93" s="435" t="s">
        <v>340</v>
      </c>
      <c r="E93" s="650" t="s">
        <v>783</v>
      </c>
      <c r="F93" s="651">
        <v>201510</v>
      </c>
      <c r="G93" s="652">
        <v>-21.24</v>
      </c>
      <c r="I93" s="111" t="str">
        <f t="shared" si="4"/>
        <v/>
      </c>
      <c r="J93" s="99" t="str">
        <f t="shared" si="5"/>
        <v>In service</v>
      </c>
      <c r="K93" s="99" t="s">
        <v>189</v>
      </c>
      <c r="M93" s="112">
        <f t="shared" si="6"/>
        <v>2016</v>
      </c>
    </row>
    <row r="94" spans="2:13">
      <c r="B94" s="650" t="s">
        <v>319</v>
      </c>
      <c r="C94" s="651" t="s">
        <v>829</v>
      </c>
      <c r="D94" s="434" t="s">
        <v>335</v>
      </c>
      <c r="E94" s="650" t="s">
        <v>830</v>
      </c>
      <c r="F94" s="651">
        <v>201509</v>
      </c>
      <c r="G94" s="652">
        <v>3004.32</v>
      </c>
      <c r="I94" s="111" t="str">
        <f t="shared" si="4"/>
        <v/>
      </c>
      <c r="J94" s="99" t="str">
        <f t="shared" si="5"/>
        <v>In service</v>
      </c>
      <c r="K94" s="99" t="s">
        <v>189</v>
      </c>
      <c r="M94" s="112">
        <f t="shared" si="6"/>
        <v>2015</v>
      </c>
    </row>
    <row r="95" spans="2:13" ht="15">
      <c r="B95" s="650" t="s">
        <v>319</v>
      </c>
      <c r="C95" s="651" t="s">
        <v>829</v>
      </c>
      <c r="D95" s="435" t="s">
        <v>335</v>
      </c>
      <c r="E95" s="650" t="s">
        <v>830</v>
      </c>
      <c r="F95" s="651">
        <v>201510</v>
      </c>
      <c r="G95" s="652">
        <v>0.46</v>
      </c>
      <c r="I95" s="111" t="str">
        <f t="shared" si="4"/>
        <v/>
      </c>
      <c r="J95" s="99" t="str">
        <f t="shared" si="5"/>
        <v>In service</v>
      </c>
      <c r="K95" s="99" t="s">
        <v>189</v>
      </c>
      <c r="M95" s="112">
        <f t="shared" si="6"/>
        <v>2016</v>
      </c>
    </row>
    <row r="96" spans="2:13" ht="15">
      <c r="B96" s="650" t="s">
        <v>319</v>
      </c>
      <c r="C96" s="651" t="s">
        <v>968</v>
      </c>
      <c r="D96" s="435" t="s">
        <v>338</v>
      </c>
      <c r="E96" s="650" t="s">
        <v>969</v>
      </c>
      <c r="F96" s="651">
        <v>201512</v>
      </c>
      <c r="G96" s="652">
        <v>163168.26999999999</v>
      </c>
      <c r="I96" s="111" t="str">
        <f t="shared" si="4"/>
        <v/>
      </c>
      <c r="J96" s="99" t="str">
        <f t="shared" si="5"/>
        <v>In service</v>
      </c>
      <c r="K96" s="99" t="s">
        <v>189</v>
      </c>
      <c r="M96" s="112">
        <f t="shared" si="6"/>
        <v>2016</v>
      </c>
    </row>
    <row r="97" spans="2:13">
      <c r="B97" s="650" t="s">
        <v>319</v>
      </c>
      <c r="C97" s="651" t="s">
        <v>970</v>
      </c>
      <c r="D97" s="434" t="s">
        <v>338</v>
      </c>
      <c r="E97" s="650" t="s">
        <v>971</v>
      </c>
      <c r="F97" s="651">
        <v>201509</v>
      </c>
      <c r="G97" s="652">
        <v>-2688.21</v>
      </c>
      <c r="I97" s="111" t="str">
        <f t="shared" si="4"/>
        <v/>
      </c>
      <c r="J97" s="99" t="str">
        <f t="shared" si="5"/>
        <v>In service</v>
      </c>
      <c r="K97" s="99" t="s">
        <v>189</v>
      </c>
      <c r="M97" s="112">
        <f t="shared" si="6"/>
        <v>2015</v>
      </c>
    </row>
    <row r="98" spans="2:13" ht="15">
      <c r="B98" s="650" t="s">
        <v>319</v>
      </c>
      <c r="C98" s="651" t="s">
        <v>970</v>
      </c>
      <c r="D98" s="435" t="s">
        <v>338</v>
      </c>
      <c r="E98" s="650" t="s">
        <v>971</v>
      </c>
      <c r="F98" s="651">
        <v>201511</v>
      </c>
      <c r="G98" s="652">
        <v>2450.79</v>
      </c>
      <c r="I98" s="111" t="str">
        <f t="shared" si="4"/>
        <v/>
      </c>
      <c r="J98" s="99" t="str">
        <f t="shared" si="5"/>
        <v>In service</v>
      </c>
      <c r="K98" s="99" t="s">
        <v>189</v>
      </c>
      <c r="M98" s="112">
        <f t="shared" si="6"/>
        <v>2016</v>
      </c>
    </row>
    <row r="99" spans="2:13">
      <c r="B99" s="650" t="s">
        <v>319</v>
      </c>
      <c r="C99" s="651" t="s">
        <v>972</v>
      </c>
      <c r="D99" s="434" t="s">
        <v>338</v>
      </c>
      <c r="E99" s="650" t="s">
        <v>1106</v>
      </c>
      <c r="F99" s="651">
        <v>201509</v>
      </c>
      <c r="G99" s="652">
        <v>-1110.82</v>
      </c>
      <c r="I99" s="111" t="str">
        <f t="shared" si="4"/>
        <v/>
      </c>
      <c r="J99" s="99" t="str">
        <f t="shared" si="5"/>
        <v>In service</v>
      </c>
      <c r="K99" s="99" t="s">
        <v>189</v>
      </c>
      <c r="M99" s="112">
        <f t="shared" si="6"/>
        <v>2015</v>
      </c>
    </row>
    <row r="100" spans="2:13" ht="15">
      <c r="B100" s="650" t="s">
        <v>319</v>
      </c>
      <c r="C100" s="651" t="s">
        <v>972</v>
      </c>
      <c r="D100" s="435" t="s">
        <v>338</v>
      </c>
      <c r="E100" s="650" t="s">
        <v>973</v>
      </c>
      <c r="F100" s="651">
        <v>201510</v>
      </c>
      <c r="G100" s="652">
        <v>113.69</v>
      </c>
      <c r="I100" s="111" t="str">
        <f t="shared" si="4"/>
        <v/>
      </c>
      <c r="J100" s="99" t="str">
        <f t="shared" si="5"/>
        <v>In service</v>
      </c>
      <c r="K100" s="99" t="s">
        <v>189</v>
      </c>
      <c r="M100" s="112">
        <f t="shared" si="6"/>
        <v>2016</v>
      </c>
    </row>
    <row r="101" spans="2:13" ht="15">
      <c r="B101" s="650" t="s">
        <v>319</v>
      </c>
      <c r="C101" s="651" t="s">
        <v>972</v>
      </c>
      <c r="D101" s="435" t="s">
        <v>338</v>
      </c>
      <c r="E101" s="650" t="s">
        <v>973</v>
      </c>
      <c r="F101" s="651">
        <v>201511</v>
      </c>
      <c r="G101" s="652">
        <v>5428.8</v>
      </c>
      <c r="I101" s="111" t="str">
        <f t="shared" si="4"/>
        <v/>
      </c>
      <c r="J101" s="99" t="str">
        <f t="shared" si="5"/>
        <v>In service</v>
      </c>
      <c r="K101" s="99" t="s">
        <v>189</v>
      </c>
      <c r="M101" s="112">
        <f t="shared" si="6"/>
        <v>2016</v>
      </c>
    </row>
    <row r="102" spans="2:13" ht="15">
      <c r="B102" s="650" t="s">
        <v>319</v>
      </c>
      <c r="C102" s="651" t="s">
        <v>972</v>
      </c>
      <c r="D102" s="435" t="s">
        <v>338</v>
      </c>
      <c r="E102" s="650" t="s">
        <v>973</v>
      </c>
      <c r="F102" s="651">
        <v>201512</v>
      </c>
      <c r="G102" s="652">
        <v>3.58</v>
      </c>
      <c r="I102" s="111" t="str">
        <f t="shared" si="4"/>
        <v/>
      </c>
      <c r="J102" s="99" t="str">
        <f t="shared" si="5"/>
        <v>In service</v>
      </c>
      <c r="K102" s="99" t="s">
        <v>189</v>
      </c>
      <c r="M102" s="112">
        <f t="shared" si="6"/>
        <v>2016</v>
      </c>
    </row>
    <row r="103" spans="2:13">
      <c r="B103" s="650" t="s">
        <v>319</v>
      </c>
      <c r="C103" s="651" t="s">
        <v>784</v>
      </c>
      <c r="D103" s="434" t="s">
        <v>340</v>
      </c>
      <c r="E103" s="650" t="s">
        <v>785</v>
      </c>
      <c r="F103" s="651">
        <v>201509</v>
      </c>
      <c r="G103" s="652">
        <v>-3400.7200000000003</v>
      </c>
      <c r="I103" s="111" t="str">
        <f t="shared" si="4"/>
        <v/>
      </c>
      <c r="J103" s="99" t="str">
        <f t="shared" si="5"/>
        <v>In service</v>
      </c>
      <c r="K103" s="99" t="s">
        <v>189</v>
      </c>
      <c r="M103" s="112">
        <f t="shared" si="6"/>
        <v>2015</v>
      </c>
    </row>
    <row r="104" spans="2:13" ht="15">
      <c r="B104" s="650" t="s">
        <v>319</v>
      </c>
      <c r="C104" s="651" t="s">
        <v>833</v>
      </c>
      <c r="D104" s="435" t="s">
        <v>338</v>
      </c>
      <c r="E104" s="650" t="s">
        <v>834</v>
      </c>
      <c r="F104" s="651">
        <v>201511</v>
      </c>
      <c r="G104" s="652">
        <v>12896.7</v>
      </c>
      <c r="I104" s="111" t="str">
        <f t="shared" si="4"/>
        <v/>
      </c>
      <c r="J104" s="99" t="str">
        <f t="shared" si="5"/>
        <v>In service</v>
      </c>
      <c r="K104" s="99" t="s">
        <v>189</v>
      </c>
      <c r="M104" s="112">
        <f t="shared" si="6"/>
        <v>2016</v>
      </c>
    </row>
    <row r="105" spans="2:13">
      <c r="B105" s="650" t="s">
        <v>319</v>
      </c>
      <c r="C105" s="651" t="s">
        <v>835</v>
      </c>
      <c r="D105" s="434" t="s">
        <v>338</v>
      </c>
      <c r="E105" s="650" t="s">
        <v>1109</v>
      </c>
      <c r="F105" s="651">
        <v>201509</v>
      </c>
      <c r="G105" s="652">
        <v>20971.99</v>
      </c>
      <c r="I105" s="111" t="str">
        <f t="shared" si="4"/>
        <v/>
      </c>
      <c r="J105" s="99" t="str">
        <f t="shared" si="5"/>
        <v>In service</v>
      </c>
      <c r="K105" s="99" t="s">
        <v>189</v>
      </c>
      <c r="M105" s="112">
        <f t="shared" si="6"/>
        <v>2015</v>
      </c>
    </row>
    <row r="106" spans="2:13">
      <c r="B106" s="650" t="s">
        <v>319</v>
      </c>
      <c r="C106" s="651" t="s">
        <v>837</v>
      </c>
      <c r="D106" s="434" t="s">
        <v>338</v>
      </c>
      <c r="E106" s="650" t="s">
        <v>1110</v>
      </c>
      <c r="F106" s="651">
        <v>201509</v>
      </c>
      <c r="G106" s="652">
        <v>30596.05</v>
      </c>
      <c r="I106" s="111" t="str">
        <f t="shared" si="4"/>
        <v/>
      </c>
      <c r="J106" s="99" t="str">
        <f t="shared" si="5"/>
        <v>In service</v>
      </c>
      <c r="K106" s="99" t="s">
        <v>189</v>
      </c>
      <c r="M106" s="112">
        <f t="shared" si="6"/>
        <v>2015</v>
      </c>
    </row>
    <row r="107" spans="2:13" ht="15">
      <c r="B107" s="650" t="s">
        <v>319</v>
      </c>
      <c r="C107" s="651" t="s">
        <v>837</v>
      </c>
      <c r="D107" s="435" t="s">
        <v>338</v>
      </c>
      <c r="E107" s="650" t="s">
        <v>838</v>
      </c>
      <c r="F107" s="651">
        <v>201510</v>
      </c>
      <c r="G107" s="652">
        <v>14.69</v>
      </c>
      <c r="I107" s="111" t="str">
        <f t="shared" si="4"/>
        <v/>
      </c>
      <c r="J107" s="99" t="str">
        <f t="shared" si="5"/>
        <v>In service</v>
      </c>
      <c r="K107" s="99" t="s">
        <v>189</v>
      </c>
      <c r="M107" s="112">
        <f t="shared" si="6"/>
        <v>2016</v>
      </c>
    </row>
    <row r="108" spans="2:13" ht="15">
      <c r="B108" s="650" t="s">
        <v>319</v>
      </c>
      <c r="C108" s="651" t="s">
        <v>837</v>
      </c>
      <c r="D108" s="435" t="s">
        <v>338</v>
      </c>
      <c r="E108" s="650" t="s">
        <v>838</v>
      </c>
      <c r="F108" s="651">
        <v>201511</v>
      </c>
      <c r="G108" s="652">
        <v>-0.01</v>
      </c>
      <c r="I108" s="111" t="str">
        <f t="shared" si="4"/>
        <v/>
      </c>
      <c r="J108" s="99" t="str">
        <f t="shared" si="5"/>
        <v>In service</v>
      </c>
      <c r="K108" s="99" t="s">
        <v>189</v>
      </c>
      <c r="M108" s="112">
        <f t="shared" si="6"/>
        <v>2016</v>
      </c>
    </row>
    <row r="109" spans="2:13" ht="15">
      <c r="B109" s="650" t="s">
        <v>319</v>
      </c>
      <c r="C109" s="651" t="s">
        <v>837</v>
      </c>
      <c r="D109" s="435" t="s">
        <v>338</v>
      </c>
      <c r="E109" s="650" t="s">
        <v>838</v>
      </c>
      <c r="F109" s="651">
        <v>201512</v>
      </c>
      <c r="G109" s="652">
        <v>0.48</v>
      </c>
      <c r="I109" s="111" t="str">
        <f t="shared" si="4"/>
        <v/>
      </c>
      <c r="J109" s="99" t="str">
        <f t="shared" si="5"/>
        <v>In service</v>
      </c>
      <c r="K109" s="99" t="s">
        <v>189</v>
      </c>
      <c r="M109" s="112">
        <f t="shared" si="6"/>
        <v>2016</v>
      </c>
    </row>
    <row r="110" spans="2:13">
      <c r="B110" s="650" t="s">
        <v>319</v>
      </c>
      <c r="C110" s="651" t="s">
        <v>839</v>
      </c>
      <c r="D110" s="434" t="s">
        <v>338</v>
      </c>
      <c r="E110" s="650" t="s">
        <v>1111</v>
      </c>
      <c r="F110" s="651">
        <v>201509</v>
      </c>
      <c r="G110" s="652">
        <v>11433.79</v>
      </c>
      <c r="I110" s="111" t="str">
        <f t="shared" si="4"/>
        <v/>
      </c>
      <c r="J110" s="99" t="str">
        <f t="shared" si="5"/>
        <v>In service</v>
      </c>
      <c r="K110" s="99" t="s">
        <v>189</v>
      </c>
      <c r="M110" s="112">
        <f t="shared" si="6"/>
        <v>2015</v>
      </c>
    </row>
    <row r="111" spans="2:13" ht="15">
      <c r="B111" s="650" t="s">
        <v>319</v>
      </c>
      <c r="C111" s="651" t="s">
        <v>839</v>
      </c>
      <c r="D111" s="435" t="s">
        <v>338</v>
      </c>
      <c r="E111" s="650" t="s">
        <v>840</v>
      </c>
      <c r="F111" s="651">
        <v>201510</v>
      </c>
      <c r="G111" s="652">
        <v>15.45</v>
      </c>
      <c r="I111" s="111" t="str">
        <f t="shared" si="4"/>
        <v/>
      </c>
      <c r="J111" s="99" t="str">
        <f t="shared" si="5"/>
        <v>In service</v>
      </c>
      <c r="K111" s="99" t="s">
        <v>189</v>
      </c>
      <c r="M111" s="112">
        <f t="shared" si="6"/>
        <v>2016</v>
      </c>
    </row>
    <row r="112" spans="2:13" ht="15">
      <c r="B112" s="650" t="s">
        <v>319</v>
      </c>
      <c r="C112" s="651" t="s">
        <v>839</v>
      </c>
      <c r="D112" s="435" t="s">
        <v>338</v>
      </c>
      <c r="E112" s="650" t="s">
        <v>840</v>
      </c>
      <c r="F112" s="651">
        <v>201511</v>
      </c>
      <c r="G112" s="652">
        <v>-0.02</v>
      </c>
      <c r="I112" s="111" t="str">
        <f t="shared" si="4"/>
        <v/>
      </c>
      <c r="J112" s="99" t="str">
        <f t="shared" si="5"/>
        <v>In service</v>
      </c>
      <c r="K112" s="99" t="s">
        <v>189</v>
      </c>
      <c r="M112" s="112">
        <f t="shared" si="6"/>
        <v>2016</v>
      </c>
    </row>
    <row r="113" spans="2:13" ht="15">
      <c r="B113" s="650" t="s">
        <v>319</v>
      </c>
      <c r="C113" s="651" t="s">
        <v>839</v>
      </c>
      <c r="D113" s="435" t="s">
        <v>338</v>
      </c>
      <c r="E113" s="650" t="s">
        <v>840</v>
      </c>
      <c r="F113" s="651">
        <v>201512</v>
      </c>
      <c r="G113" s="652">
        <v>0.52</v>
      </c>
      <c r="I113" s="111" t="str">
        <f t="shared" si="4"/>
        <v/>
      </c>
      <c r="J113" s="99" t="str">
        <f t="shared" si="5"/>
        <v>In service</v>
      </c>
      <c r="K113" s="99" t="s">
        <v>189</v>
      </c>
      <c r="M113" s="112">
        <f t="shared" si="6"/>
        <v>2016</v>
      </c>
    </row>
    <row r="114" spans="2:13">
      <c r="B114" s="650" t="s">
        <v>319</v>
      </c>
      <c r="C114" s="651" t="s">
        <v>841</v>
      </c>
      <c r="D114" s="434" t="s">
        <v>338</v>
      </c>
      <c r="E114" s="650" t="s">
        <v>842</v>
      </c>
      <c r="F114" s="651">
        <v>201509</v>
      </c>
      <c r="G114" s="652">
        <v>9530.1</v>
      </c>
      <c r="I114" s="111" t="str">
        <f t="shared" si="4"/>
        <v/>
      </c>
      <c r="J114" s="99" t="str">
        <f t="shared" si="5"/>
        <v>In service</v>
      </c>
      <c r="K114" s="99" t="s">
        <v>189</v>
      </c>
      <c r="M114" s="112">
        <f t="shared" si="6"/>
        <v>2015</v>
      </c>
    </row>
    <row r="115" spans="2:13">
      <c r="B115" s="650" t="s">
        <v>319</v>
      </c>
      <c r="C115" s="651" t="s">
        <v>843</v>
      </c>
      <c r="D115" s="434" t="s">
        <v>338</v>
      </c>
      <c r="E115" s="650" t="s">
        <v>844</v>
      </c>
      <c r="F115" s="651">
        <v>201509</v>
      </c>
      <c r="G115" s="652">
        <v>15057.720000000001</v>
      </c>
      <c r="I115" s="111" t="str">
        <f t="shared" si="4"/>
        <v/>
      </c>
      <c r="J115" s="99" t="str">
        <f t="shared" si="5"/>
        <v>In service</v>
      </c>
      <c r="K115" s="99" t="s">
        <v>189</v>
      </c>
      <c r="M115" s="112">
        <f t="shared" si="6"/>
        <v>2015</v>
      </c>
    </row>
    <row r="116" spans="2:13" ht="15">
      <c r="B116" s="650" t="s">
        <v>319</v>
      </c>
      <c r="C116" s="651" t="s">
        <v>843</v>
      </c>
      <c r="D116" s="435" t="s">
        <v>338</v>
      </c>
      <c r="E116" s="650" t="s">
        <v>844</v>
      </c>
      <c r="F116" s="651">
        <v>201510</v>
      </c>
      <c r="G116" s="652">
        <v>-32.36</v>
      </c>
      <c r="I116" s="111" t="str">
        <f t="shared" si="4"/>
        <v/>
      </c>
      <c r="J116" s="99" t="str">
        <f t="shared" si="5"/>
        <v>In service</v>
      </c>
      <c r="K116" s="99" t="s">
        <v>189</v>
      </c>
      <c r="M116" s="112">
        <f t="shared" si="6"/>
        <v>2016</v>
      </c>
    </row>
    <row r="117" spans="2:13" ht="15">
      <c r="B117" s="650" t="s">
        <v>319</v>
      </c>
      <c r="C117" s="651" t="s">
        <v>843</v>
      </c>
      <c r="D117" s="435" t="s">
        <v>338</v>
      </c>
      <c r="E117" s="650" t="s">
        <v>844</v>
      </c>
      <c r="F117" s="651">
        <v>201511</v>
      </c>
      <c r="G117" s="652">
        <v>0.06</v>
      </c>
      <c r="I117" s="111" t="str">
        <f t="shared" si="4"/>
        <v/>
      </c>
      <c r="J117" s="99" t="str">
        <f t="shared" si="5"/>
        <v>In service</v>
      </c>
      <c r="K117" s="99" t="s">
        <v>189</v>
      </c>
      <c r="M117" s="112">
        <f t="shared" si="6"/>
        <v>2016</v>
      </c>
    </row>
    <row r="118" spans="2:13" ht="15">
      <c r="B118" s="650" t="s">
        <v>319</v>
      </c>
      <c r="C118" s="651" t="s">
        <v>843</v>
      </c>
      <c r="D118" s="435" t="s">
        <v>338</v>
      </c>
      <c r="E118" s="650" t="s">
        <v>844</v>
      </c>
      <c r="F118" s="651">
        <v>201512</v>
      </c>
      <c r="G118" s="652">
        <v>-7.82</v>
      </c>
      <c r="I118" s="111" t="str">
        <f t="shared" si="4"/>
        <v/>
      </c>
      <c r="J118" s="99" t="str">
        <f t="shared" si="5"/>
        <v>In service</v>
      </c>
      <c r="K118" s="99" t="s">
        <v>189</v>
      </c>
      <c r="M118" s="112">
        <f t="shared" si="6"/>
        <v>2016</v>
      </c>
    </row>
    <row r="119" spans="2:13">
      <c r="B119" s="650" t="s">
        <v>319</v>
      </c>
      <c r="C119" s="651" t="s">
        <v>579</v>
      </c>
      <c r="D119" s="434" t="s">
        <v>340</v>
      </c>
      <c r="E119" s="650" t="s">
        <v>613</v>
      </c>
      <c r="F119" s="651">
        <v>201509</v>
      </c>
      <c r="G119" s="652">
        <v>1.37</v>
      </c>
      <c r="I119" s="111" t="str">
        <f t="shared" si="4"/>
        <v/>
      </c>
      <c r="J119" s="99" t="str">
        <f t="shared" si="5"/>
        <v>In service</v>
      </c>
      <c r="K119" s="99" t="s">
        <v>189</v>
      </c>
      <c r="M119" s="112">
        <f t="shared" si="6"/>
        <v>2015</v>
      </c>
    </row>
    <row r="120" spans="2:13">
      <c r="B120" s="650" t="s">
        <v>319</v>
      </c>
      <c r="C120" s="651" t="s">
        <v>786</v>
      </c>
      <c r="D120" s="434" t="s">
        <v>340</v>
      </c>
      <c r="E120" s="650" t="s">
        <v>1194</v>
      </c>
      <c r="F120" s="651">
        <v>201509</v>
      </c>
      <c r="G120" s="652">
        <v>-167.78</v>
      </c>
      <c r="I120" s="111" t="str">
        <f t="shared" si="4"/>
        <v/>
      </c>
      <c r="J120" s="99" t="str">
        <f t="shared" si="5"/>
        <v>In service</v>
      </c>
      <c r="K120" s="99" t="s">
        <v>189</v>
      </c>
      <c r="M120" s="112">
        <f t="shared" si="6"/>
        <v>2015</v>
      </c>
    </row>
    <row r="121" spans="2:13" ht="15">
      <c r="B121" s="650" t="s">
        <v>319</v>
      </c>
      <c r="C121" s="651" t="s">
        <v>786</v>
      </c>
      <c r="D121" s="435" t="s">
        <v>340</v>
      </c>
      <c r="E121" s="650" t="s">
        <v>787</v>
      </c>
      <c r="F121" s="651">
        <v>201510</v>
      </c>
      <c r="G121" s="652">
        <v>-0.39</v>
      </c>
      <c r="I121" s="111" t="str">
        <f t="shared" si="4"/>
        <v/>
      </c>
      <c r="J121" s="99" t="str">
        <f t="shared" si="5"/>
        <v>In service</v>
      </c>
      <c r="K121" s="99" t="s">
        <v>189</v>
      </c>
      <c r="M121" s="112">
        <f t="shared" si="6"/>
        <v>2016</v>
      </c>
    </row>
    <row r="122" spans="2:13">
      <c r="B122" s="650" t="s">
        <v>319</v>
      </c>
      <c r="C122" s="651" t="s">
        <v>979</v>
      </c>
      <c r="D122" s="434" t="s">
        <v>338</v>
      </c>
      <c r="E122" s="650" t="s">
        <v>1115</v>
      </c>
      <c r="F122" s="651">
        <v>201509</v>
      </c>
      <c r="G122" s="652">
        <v>-2232.41</v>
      </c>
      <c r="I122" s="111" t="str">
        <f t="shared" si="4"/>
        <v/>
      </c>
      <c r="J122" s="99" t="str">
        <f t="shared" si="5"/>
        <v>In service</v>
      </c>
      <c r="K122" s="99" t="s">
        <v>189</v>
      </c>
      <c r="M122" s="112">
        <f t="shared" si="6"/>
        <v>2015</v>
      </c>
    </row>
    <row r="123" spans="2:13" ht="15">
      <c r="B123" s="650" t="s">
        <v>319</v>
      </c>
      <c r="C123" s="651" t="s">
        <v>979</v>
      </c>
      <c r="D123" s="435" t="s">
        <v>338</v>
      </c>
      <c r="E123" s="650" t="s">
        <v>980</v>
      </c>
      <c r="F123" s="651">
        <v>201510</v>
      </c>
      <c r="G123" s="652">
        <v>17.27</v>
      </c>
      <c r="I123" s="111" t="str">
        <f t="shared" si="4"/>
        <v/>
      </c>
      <c r="J123" s="99" t="str">
        <f t="shared" si="5"/>
        <v>In service</v>
      </c>
      <c r="K123" s="99" t="s">
        <v>189</v>
      </c>
      <c r="M123" s="112">
        <f t="shared" si="6"/>
        <v>2016</v>
      </c>
    </row>
    <row r="124" spans="2:13" ht="15">
      <c r="B124" s="650" t="s">
        <v>319</v>
      </c>
      <c r="C124" s="651" t="s">
        <v>979</v>
      </c>
      <c r="D124" s="435" t="s">
        <v>338</v>
      </c>
      <c r="E124" s="650" t="s">
        <v>980</v>
      </c>
      <c r="F124" s="651">
        <v>201511</v>
      </c>
      <c r="G124" s="652">
        <v>994.93</v>
      </c>
      <c r="I124" s="111" t="str">
        <f t="shared" si="4"/>
        <v/>
      </c>
      <c r="J124" s="99" t="str">
        <f t="shared" si="5"/>
        <v>In service</v>
      </c>
      <c r="K124" s="99" t="s">
        <v>189</v>
      </c>
      <c r="M124" s="112">
        <f t="shared" si="6"/>
        <v>2016</v>
      </c>
    </row>
    <row r="125" spans="2:13" ht="15">
      <c r="B125" s="650" t="s">
        <v>319</v>
      </c>
      <c r="C125" s="651" t="s">
        <v>979</v>
      </c>
      <c r="D125" s="435" t="s">
        <v>338</v>
      </c>
      <c r="E125" s="650" t="s">
        <v>980</v>
      </c>
      <c r="F125" s="651">
        <v>201512</v>
      </c>
      <c r="G125" s="652">
        <v>83.23</v>
      </c>
      <c r="I125" s="111" t="str">
        <f t="shared" si="4"/>
        <v/>
      </c>
      <c r="J125" s="99" t="str">
        <f t="shared" si="5"/>
        <v>In service</v>
      </c>
      <c r="K125" s="99" t="s">
        <v>189</v>
      </c>
      <c r="M125" s="112">
        <f t="shared" si="6"/>
        <v>2016</v>
      </c>
    </row>
    <row r="126" spans="2:13">
      <c r="B126" s="650" t="s">
        <v>319</v>
      </c>
      <c r="C126" s="651" t="s">
        <v>981</v>
      </c>
      <c r="D126" s="434" t="s">
        <v>338</v>
      </c>
      <c r="E126" s="650" t="s">
        <v>982</v>
      </c>
      <c r="F126" s="651">
        <v>201509</v>
      </c>
      <c r="G126" s="652">
        <v>-1251.6200000000001</v>
      </c>
      <c r="I126" s="111" t="str">
        <f t="shared" si="4"/>
        <v/>
      </c>
      <c r="J126" s="99" t="str">
        <f t="shared" si="5"/>
        <v>In service</v>
      </c>
      <c r="K126" s="99" t="s">
        <v>189</v>
      </c>
      <c r="M126" s="112">
        <f t="shared" si="6"/>
        <v>2015</v>
      </c>
    </row>
    <row r="127" spans="2:13" ht="15">
      <c r="B127" s="650" t="s">
        <v>319</v>
      </c>
      <c r="C127" s="651" t="s">
        <v>981</v>
      </c>
      <c r="D127" s="435" t="s">
        <v>338</v>
      </c>
      <c r="E127" s="650" t="s">
        <v>982</v>
      </c>
      <c r="F127" s="651">
        <v>201511</v>
      </c>
      <c r="G127" s="652">
        <v>194.36</v>
      </c>
      <c r="I127" s="111" t="str">
        <f t="shared" si="4"/>
        <v/>
      </c>
      <c r="J127" s="99" t="str">
        <f t="shared" si="5"/>
        <v>In service</v>
      </c>
      <c r="K127" s="99" t="s">
        <v>189</v>
      </c>
      <c r="M127" s="112">
        <f t="shared" si="6"/>
        <v>2016</v>
      </c>
    </row>
    <row r="128" spans="2:13" ht="15">
      <c r="B128" s="650" t="s">
        <v>319</v>
      </c>
      <c r="C128" s="651" t="s">
        <v>981</v>
      </c>
      <c r="D128" s="435" t="s">
        <v>338</v>
      </c>
      <c r="E128" s="650" t="s">
        <v>982</v>
      </c>
      <c r="F128" s="651">
        <v>201512</v>
      </c>
      <c r="G128" s="652">
        <v>17.14</v>
      </c>
      <c r="I128" s="111" t="str">
        <f t="shared" si="4"/>
        <v/>
      </c>
      <c r="J128" s="99" t="str">
        <f t="shared" si="5"/>
        <v>In service</v>
      </c>
      <c r="K128" s="99" t="s">
        <v>189</v>
      </c>
      <c r="M128" s="112">
        <f t="shared" si="6"/>
        <v>2016</v>
      </c>
    </row>
    <row r="129" spans="2:13">
      <c r="B129" s="650" t="s">
        <v>319</v>
      </c>
      <c r="C129" s="651" t="s">
        <v>851</v>
      </c>
      <c r="D129" s="434" t="s">
        <v>338</v>
      </c>
      <c r="E129" s="650" t="s">
        <v>1116</v>
      </c>
      <c r="F129" s="651">
        <v>201509</v>
      </c>
      <c r="G129" s="652">
        <v>-64448.480000000003</v>
      </c>
      <c r="I129" s="111" t="str">
        <f t="shared" si="4"/>
        <v/>
      </c>
      <c r="J129" s="99" t="str">
        <f t="shared" si="5"/>
        <v>In service</v>
      </c>
      <c r="K129" s="99" t="s">
        <v>189</v>
      </c>
      <c r="M129" s="112">
        <f t="shared" si="6"/>
        <v>2015</v>
      </c>
    </row>
    <row r="130" spans="2:13" ht="15">
      <c r="B130" s="650" t="s">
        <v>319</v>
      </c>
      <c r="C130" s="651" t="s">
        <v>851</v>
      </c>
      <c r="D130" s="435" t="s">
        <v>338</v>
      </c>
      <c r="E130" s="650" t="s">
        <v>852</v>
      </c>
      <c r="F130" s="651">
        <v>201510</v>
      </c>
      <c r="G130" s="652">
        <v>11.48</v>
      </c>
      <c r="I130" s="111" t="str">
        <f t="shared" si="4"/>
        <v/>
      </c>
      <c r="J130" s="99" t="str">
        <f t="shared" si="5"/>
        <v>In service</v>
      </c>
      <c r="K130" s="99" t="s">
        <v>189</v>
      </c>
      <c r="M130" s="112">
        <f t="shared" si="6"/>
        <v>2016</v>
      </c>
    </row>
    <row r="131" spans="2:13">
      <c r="B131" s="650" t="s">
        <v>319</v>
      </c>
      <c r="C131" s="651" t="s">
        <v>751</v>
      </c>
      <c r="D131" s="434" t="s">
        <v>338</v>
      </c>
      <c r="E131" s="650" t="s">
        <v>1117</v>
      </c>
      <c r="F131" s="651">
        <v>201509</v>
      </c>
      <c r="G131" s="652">
        <v>-90.58</v>
      </c>
      <c r="I131" s="111" t="str">
        <f t="shared" si="4"/>
        <v/>
      </c>
      <c r="J131" s="99" t="str">
        <f t="shared" si="5"/>
        <v>In service</v>
      </c>
      <c r="K131" s="99" t="s">
        <v>189</v>
      </c>
      <c r="M131" s="112">
        <f t="shared" si="6"/>
        <v>2015</v>
      </c>
    </row>
    <row r="132" spans="2:13">
      <c r="B132" s="650" t="s">
        <v>319</v>
      </c>
      <c r="C132" s="651" t="s">
        <v>853</v>
      </c>
      <c r="D132" s="434" t="s">
        <v>338</v>
      </c>
      <c r="E132" s="650" t="s">
        <v>1118</v>
      </c>
      <c r="F132" s="651">
        <v>201509</v>
      </c>
      <c r="G132" s="652">
        <v>143475.06</v>
      </c>
      <c r="I132" s="111" t="str">
        <f t="shared" si="4"/>
        <v/>
      </c>
      <c r="J132" s="99" t="str">
        <f t="shared" si="5"/>
        <v>In service</v>
      </c>
      <c r="K132" s="99" t="s">
        <v>189</v>
      </c>
      <c r="M132" s="112">
        <f t="shared" si="6"/>
        <v>2015</v>
      </c>
    </row>
    <row r="133" spans="2:13">
      <c r="B133" s="650" t="s">
        <v>319</v>
      </c>
      <c r="C133" s="651" t="s">
        <v>855</v>
      </c>
      <c r="D133" s="434" t="s">
        <v>338</v>
      </c>
      <c r="E133" s="650" t="s">
        <v>856</v>
      </c>
      <c r="F133" s="651">
        <v>201509</v>
      </c>
      <c r="G133" s="652">
        <v>11272</v>
      </c>
      <c r="I133" s="111" t="str">
        <f t="shared" si="4"/>
        <v/>
      </c>
      <c r="J133" s="99" t="str">
        <f t="shared" si="5"/>
        <v>In service</v>
      </c>
      <c r="K133" s="99" t="s">
        <v>189</v>
      </c>
      <c r="M133" s="112">
        <f t="shared" si="6"/>
        <v>2015</v>
      </c>
    </row>
    <row r="134" spans="2:13" ht="15">
      <c r="B134" s="650" t="s">
        <v>319</v>
      </c>
      <c r="C134" s="651" t="s">
        <v>855</v>
      </c>
      <c r="D134" s="435" t="s">
        <v>338</v>
      </c>
      <c r="E134" s="650" t="s">
        <v>856</v>
      </c>
      <c r="F134" s="651">
        <v>201510</v>
      </c>
      <c r="G134" s="652">
        <v>4.1500000000000004</v>
      </c>
      <c r="I134" s="111" t="str">
        <f t="shared" si="4"/>
        <v/>
      </c>
      <c r="J134" s="99" t="str">
        <f t="shared" si="5"/>
        <v>In service</v>
      </c>
      <c r="K134" s="99" t="s">
        <v>189</v>
      </c>
      <c r="M134" s="112">
        <f t="shared" si="6"/>
        <v>2016</v>
      </c>
    </row>
    <row r="135" spans="2:13">
      <c r="B135" s="650" t="s">
        <v>319</v>
      </c>
      <c r="C135" s="651" t="s">
        <v>857</v>
      </c>
      <c r="D135" s="434" t="s">
        <v>338</v>
      </c>
      <c r="E135" s="650" t="s">
        <v>1119</v>
      </c>
      <c r="F135" s="651">
        <v>201509</v>
      </c>
      <c r="G135" s="652">
        <v>40343.950000000004</v>
      </c>
      <c r="I135" s="111" t="str">
        <f t="shared" si="4"/>
        <v/>
      </c>
      <c r="J135" s="99" t="str">
        <f t="shared" si="5"/>
        <v>In service</v>
      </c>
      <c r="K135" s="99" t="s">
        <v>189</v>
      </c>
      <c r="M135" s="112">
        <f t="shared" si="6"/>
        <v>2015</v>
      </c>
    </row>
    <row r="136" spans="2:13">
      <c r="B136" s="650" t="s">
        <v>319</v>
      </c>
      <c r="C136" s="651" t="s">
        <v>756</v>
      </c>
      <c r="D136" s="434" t="s">
        <v>340</v>
      </c>
      <c r="E136" s="650" t="s">
        <v>757</v>
      </c>
      <c r="F136" s="651">
        <v>201509</v>
      </c>
      <c r="G136" s="652">
        <v>-567.54</v>
      </c>
      <c r="I136" s="111" t="str">
        <f t="shared" si="4"/>
        <v/>
      </c>
      <c r="J136" s="99" t="str">
        <f t="shared" si="5"/>
        <v>In service</v>
      </c>
      <c r="K136" s="99" t="s">
        <v>189</v>
      </c>
      <c r="M136" s="112">
        <f t="shared" si="6"/>
        <v>2015</v>
      </c>
    </row>
    <row r="137" spans="2:13">
      <c r="B137" s="650" t="s">
        <v>319</v>
      </c>
      <c r="C137" s="651" t="s">
        <v>758</v>
      </c>
      <c r="D137" s="434" t="s">
        <v>340</v>
      </c>
      <c r="E137" s="650" t="s">
        <v>759</v>
      </c>
      <c r="F137" s="651">
        <v>201509</v>
      </c>
      <c r="G137" s="652">
        <v>-726.74</v>
      </c>
      <c r="I137" s="111" t="str">
        <f t="shared" si="4"/>
        <v/>
      </c>
      <c r="J137" s="99" t="str">
        <f t="shared" si="5"/>
        <v>In service</v>
      </c>
      <c r="K137" s="99" t="s">
        <v>189</v>
      </c>
      <c r="M137" s="112">
        <f t="shared" si="6"/>
        <v>2015</v>
      </c>
    </row>
    <row r="138" spans="2:13">
      <c r="B138" s="650" t="s">
        <v>319</v>
      </c>
      <c r="C138" s="651" t="s">
        <v>722</v>
      </c>
      <c r="D138" s="434" t="s">
        <v>469</v>
      </c>
      <c r="E138" s="650" t="s">
        <v>723</v>
      </c>
      <c r="F138" s="651">
        <v>201509</v>
      </c>
      <c r="G138" s="652">
        <v>-85.78</v>
      </c>
      <c r="I138" s="111" t="str">
        <f t="shared" si="4"/>
        <v/>
      </c>
      <c r="J138" s="99" t="str">
        <f t="shared" si="5"/>
        <v>In service</v>
      </c>
      <c r="K138" s="99" t="s">
        <v>189</v>
      </c>
      <c r="M138" s="112">
        <f t="shared" si="6"/>
        <v>2015</v>
      </c>
    </row>
    <row r="139" spans="2:13">
      <c r="B139" s="650" t="s">
        <v>319</v>
      </c>
      <c r="C139" s="651" t="s">
        <v>760</v>
      </c>
      <c r="D139" s="434" t="s">
        <v>469</v>
      </c>
      <c r="E139" s="650" t="s">
        <v>1195</v>
      </c>
      <c r="F139" s="651">
        <v>201509</v>
      </c>
      <c r="G139" s="652">
        <v>-880.86</v>
      </c>
      <c r="I139" s="111" t="str">
        <f t="shared" si="4"/>
        <v/>
      </c>
      <c r="J139" s="99" t="str">
        <f t="shared" si="5"/>
        <v>In service</v>
      </c>
      <c r="K139" s="99" t="s">
        <v>189</v>
      </c>
      <c r="M139" s="112">
        <f t="shared" si="6"/>
        <v>2015</v>
      </c>
    </row>
    <row r="140" spans="2:13">
      <c r="B140" s="650" t="s">
        <v>319</v>
      </c>
      <c r="C140" s="651" t="s">
        <v>865</v>
      </c>
      <c r="D140" s="434" t="s">
        <v>338</v>
      </c>
      <c r="E140" s="650" t="s">
        <v>1125</v>
      </c>
      <c r="F140" s="651">
        <v>201509</v>
      </c>
      <c r="G140" s="652">
        <v>-577.52</v>
      </c>
      <c r="I140" s="111" t="str">
        <f t="shared" si="4"/>
        <v/>
      </c>
      <c r="J140" s="99" t="str">
        <f t="shared" si="5"/>
        <v>In service</v>
      </c>
      <c r="K140" s="99" t="s">
        <v>189</v>
      </c>
      <c r="M140" s="112">
        <f t="shared" si="6"/>
        <v>2015</v>
      </c>
    </row>
    <row r="141" spans="2:13" ht="15">
      <c r="B141" s="650" t="s">
        <v>319</v>
      </c>
      <c r="C141" s="651" t="s">
        <v>865</v>
      </c>
      <c r="D141" s="435" t="s">
        <v>338</v>
      </c>
      <c r="E141" s="650" t="s">
        <v>866</v>
      </c>
      <c r="F141" s="651">
        <v>201510</v>
      </c>
      <c r="G141" s="652">
        <v>6.99</v>
      </c>
      <c r="I141" s="111" t="str">
        <f t="shared" si="4"/>
        <v/>
      </c>
      <c r="J141" s="99" t="str">
        <f t="shared" si="5"/>
        <v>In service</v>
      </c>
      <c r="K141" s="99" t="s">
        <v>189</v>
      </c>
      <c r="M141" s="112">
        <f t="shared" si="6"/>
        <v>2016</v>
      </c>
    </row>
    <row r="142" spans="2:13">
      <c r="B142" s="650" t="s">
        <v>319</v>
      </c>
      <c r="C142" s="651" t="s">
        <v>720</v>
      </c>
      <c r="D142" s="434" t="s">
        <v>338</v>
      </c>
      <c r="E142" s="650" t="s">
        <v>1126</v>
      </c>
      <c r="F142" s="651">
        <v>201509</v>
      </c>
      <c r="G142" s="652">
        <v>-32.910000000000004</v>
      </c>
      <c r="I142" s="111" t="str">
        <f t="shared" si="4"/>
        <v/>
      </c>
      <c r="J142" s="99" t="str">
        <f t="shared" si="5"/>
        <v>In service</v>
      </c>
      <c r="K142" s="99" t="s">
        <v>189</v>
      </c>
      <c r="M142" s="112">
        <f t="shared" si="6"/>
        <v>2015</v>
      </c>
    </row>
    <row r="143" spans="2:13">
      <c r="B143" s="650" t="s">
        <v>319</v>
      </c>
      <c r="C143" s="651" t="s">
        <v>867</v>
      </c>
      <c r="D143" s="434" t="s">
        <v>338</v>
      </c>
      <c r="E143" s="650" t="s">
        <v>868</v>
      </c>
      <c r="F143" s="651">
        <v>201509</v>
      </c>
      <c r="G143" s="652">
        <v>-32613.27</v>
      </c>
      <c r="I143" s="111" t="str">
        <f t="shared" si="4"/>
        <v/>
      </c>
      <c r="J143" s="99" t="str">
        <f t="shared" si="5"/>
        <v>In service</v>
      </c>
      <c r="K143" s="99" t="s">
        <v>189</v>
      </c>
      <c r="M143" s="112">
        <f t="shared" si="6"/>
        <v>2015</v>
      </c>
    </row>
    <row r="144" spans="2:13" ht="15">
      <c r="B144" s="650" t="s">
        <v>319</v>
      </c>
      <c r="C144" s="651" t="s">
        <v>867</v>
      </c>
      <c r="D144" s="435" t="s">
        <v>338</v>
      </c>
      <c r="E144" s="650" t="s">
        <v>1127</v>
      </c>
      <c r="F144" s="651">
        <v>201510</v>
      </c>
      <c r="G144" s="652">
        <v>-14.29</v>
      </c>
      <c r="I144" s="111" t="str">
        <f t="shared" si="4"/>
        <v/>
      </c>
      <c r="J144" s="99" t="str">
        <f t="shared" si="5"/>
        <v>In service</v>
      </c>
      <c r="K144" s="99" t="s">
        <v>189</v>
      </c>
      <c r="M144" s="112">
        <f t="shared" si="6"/>
        <v>2016</v>
      </c>
    </row>
    <row r="145" spans="2:13" ht="15">
      <c r="B145" s="650" t="s">
        <v>319</v>
      </c>
      <c r="C145" s="651" t="s">
        <v>867</v>
      </c>
      <c r="D145" s="435" t="s">
        <v>338</v>
      </c>
      <c r="E145" s="650" t="s">
        <v>1127</v>
      </c>
      <c r="F145" s="651">
        <v>201511</v>
      </c>
      <c r="G145" s="652">
        <v>0.02</v>
      </c>
      <c r="I145" s="111" t="str">
        <f t="shared" si="4"/>
        <v/>
      </c>
      <c r="J145" s="99" t="str">
        <f t="shared" si="5"/>
        <v>In service</v>
      </c>
      <c r="K145" s="99" t="s">
        <v>189</v>
      </c>
      <c r="M145" s="112">
        <f t="shared" si="6"/>
        <v>2016</v>
      </c>
    </row>
    <row r="146" spans="2:13" ht="15">
      <c r="B146" s="650" t="s">
        <v>319</v>
      </c>
      <c r="C146" s="651" t="s">
        <v>867</v>
      </c>
      <c r="D146" s="435" t="s">
        <v>338</v>
      </c>
      <c r="E146" s="650" t="s">
        <v>1127</v>
      </c>
      <c r="F146" s="651">
        <v>201512</v>
      </c>
      <c r="G146" s="652">
        <v>-0.97</v>
      </c>
      <c r="I146" s="111" t="str">
        <f t="shared" si="4"/>
        <v/>
      </c>
      <c r="J146" s="99" t="str">
        <f t="shared" si="5"/>
        <v>In service</v>
      </c>
      <c r="K146" s="99" t="s">
        <v>189</v>
      </c>
      <c r="M146" s="112">
        <f t="shared" si="6"/>
        <v>2016</v>
      </c>
    </row>
    <row r="147" spans="2:13" ht="15">
      <c r="B147" s="650" t="s">
        <v>319</v>
      </c>
      <c r="C147" s="651" t="s">
        <v>1128</v>
      </c>
      <c r="D147" s="435" t="s">
        <v>338</v>
      </c>
      <c r="E147" s="650" t="s">
        <v>1129</v>
      </c>
      <c r="F147" s="651">
        <v>201512</v>
      </c>
      <c r="G147" s="652">
        <v>123314.47</v>
      </c>
      <c r="I147" s="111" t="str">
        <f t="shared" si="4"/>
        <v/>
      </c>
      <c r="J147" s="99" t="str">
        <f t="shared" si="5"/>
        <v>In service</v>
      </c>
      <c r="K147" s="99" t="s">
        <v>189</v>
      </c>
      <c r="M147" s="112">
        <f t="shared" si="6"/>
        <v>2016</v>
      </c>
    </row>
    <row r="148" spans="2:13">
      <c r="B148" s="650" t="s">
        <v>319</v>
      </c>
      <c r="C148" s="651" t="s">
        <v>989</v>
      </c>
      <c r="D148" s="434" t="s">
        <v>338</v>
      </c>
      <c r="E148" s="650" t="s">
        <v>1131</v>
      </c>
      <c r="F148" s="651">
        <v>201509</v>
      </c>
      <c r="G148" s="652">
        <v>-660.31000000000006</v>
      </c>
      <c r="I148" s="111" t="str">
        <f t="shared" si="4"/>
        <v/>
      </c>
      <c r="J148" s="99" t="str">
        <f t="shared" si="5"/>
        <v>In service</v>
      </c>
      <c r="K148" s="99" t="s">
        <v>189</v>
      </c>
      <c r="M148" s="112">
        <f t="shared" si="6"/>
        <v>2015</v>
      </c>
    </row>
    <row r="149" spans="2:13" ht="15">
      <c r="B149" s="650" t="s">
        <v>319</v>
      </c>
      <c r="C149" s="651" t="s">
        <v>989</v>
      </c>
      <c r="D149" s="435" t="s">
        <v>338</v>
      </c>
      <c r="E149" s="650" t="s">
        <v>990</v>
      </c>
      <c r="F149" s="651">
        <v>201510</v>
      </c>
      <c r="G149" s="652">
        <v>453.39</v>
      </c>
      <c r="I149" s="111" t="str">
        <f t="shared" si="4"/>
        <v/>
      </c>
      <c r="J149" s="99" t="str">
        <f t="shared" si="5"/>
        <v>In service</v>
      </c>
      <c r="K149" s="99" t="s">
        <v>189</v>
      </c>
      <c r="M149" s="112">
        <f t="shared" si="6"/>
        <v>2016</v>
      </c>
    </row>
    <row r="150" spans="2:13" ht="15">
      <c r="B150" s="650" t="s">
        <v>319</v>
      </c>
      <c r="C150" s="651" t="s">
        <v>989</v>
      </c>
      <c r="D150" s="435" t="s">
        <v>338</v>
      </c>
      <c r="E150" s="650" t="s">
        <v>990</v>
      </c>
      <c r="F150" s="651">
        <v>201511</v>
      </c>
      <c r="G150" s="652">
        <v>-0.34</v>
      </c>
      <c r="I150" s="111" t="str">
        <f t="shared" si="4"/>
        <v/>
      </c>
      <c r="J150" s="99" t="str">
        <f t="shared" si="5"/>
        <v>In service</v>
      </c>
      <c r="K150" s="99" t="s">
        <v>189</v>
      </c>
      <c r="M150" s="112">
        <f t="shared" si="6"/>
        <v>2016</v>
      </c>
    </row>
    <row r="151" spans="2:13" ht="15">
      <c r="B151" s="650" t="s">
        <v>319</v>
      </c>
      <c r="C151" s="651" t="s">
        <v>989</v>
      </c>
      <c r="D151" s="435" t="s">
        <v>338</v>
      </c>
      <c r="E151" s="650" t="s">
        <v>990</v>
      </c>
      <c r="F151" s="651">
        <v>201512</v>
      </c>
      <c r="G151" s="652">
        <v>-4356.04</v>
      </c>
      <c r="I151" s="111" t="str">
        <f t="shared" si="4"/>
        <v/>
      </c>
      <c r="J151" s="99" t="str">
        <f t="shared" si="5"/>
        <v>In service</v>
      </c>
      <c r="K151" s="99" t="s">
        <v>189</v>
      </c>
      <c r="M151" s="112">
        <f t="shared" si="6"/>
        <v>2016</v>
      </c>
    </row>
    <row r="152" spans="2:13">
      <c r="B152" s="650" t="s">
        <v>319</v>
      </c>
      <c r="C152" s="651" t="s">
        <v>871</v>
      </c>
      <c r="D152" s="434" t="s">
        <v>338</v>
      </c>
      <c r="E152" s="650" t="s">
        <v>1132</v>
      </c>
      <c r="F152" s="651">
        <v>201509</v>
      </c>
      <c r="G152" s="652">
        <v>-102284.82</v>
      </c>
      <c r="I152" s="111" t="str">
        <f t="shared" si="4"/>
        <v/>
      </c>
      <c r="J152" s="99" t="str">
        <f t="shared" si="5"/>
        <v>In service</v>
      </c>
      <c r="K152" s="99" t="s">
        <v>189</v>
      </c>
      <c r="M152" s="112">
        <f t="shared" si="6"/>
        <v>2015</v>
      </c>
    </row>
    <row r="153" spans="2:13" ht="15">
      <c r="B153" s="650" t="s">
        <v>319</v>
      </c>
      <c r="C153" s="651" t="s">
        <v>871</v>
      </c>
      <c r="D153" s="435" t="s">
        <v>338</v>
      </c>
      <c r="E153" s="650" t="s">
        <v>872</v>
      </c>
      <c r="F153" s="651">
        <v>201510</v>
      </c>
      <c r="G153" s="652">
        <v>53.95</v>
      </c>
      <c r="I153" s="111" t="str">
        <f t="shared" ref="I153:I216" si="7">IF(LEFT(C153,2)="69","Blanket","")</f>
        <v/>
      </c>
      <c r="J153" s="99" t="str">
        <f t="shared" si="5"/>
        <v>In service</v>
      </c>
      <c r="K153" s="99" t="s">
        <v>189</v>
      </c>
      <c r="M153" s="112">
        <f t="shared" si="6"/>
        <v>2016</v>
      </c>
    </row>
    <row r="154" spans="2:13">
      <c r="B154" s="650" t="s">
        <v>326</v>
      </c>
      <c r="C154" s="651" t="s">
        <v>724</v>
      </c>
      <c r="D154" s="434" t="s">
        <v>340</v>
      </c>
      <c r="E154" s="650" t="s">
        <v>1196</v>
      </c>
      <c r="F154" s="651">
        <v>201509</v>
      </c>
      <c r="G154" s="652">
        <v>-100.57000000000001</v>
      </c>
      <c r="I154" s="111" t="str">
        <f t="shared" si="7"/>
        <v/>
      </c>
      <c r="J154" s="99" t="str">
        <f t="shared" ref="J154:J202" si="8">IF(F154&gt;$J$20,"",IF(F154&gt;=$J$22,"In service",""))</f>
        <v>In service</v>
      </c>
      <c r="K154" s="99" t="s">
        <v>189</v>
      </c>
      <c r="M154" s="112">
        <f t="shared" ref="M154:M217" si="9">IF(F154&gt;$M$20,0+2016,0+2015)</f>
        <v>2015</v>
      </c>
    </row>
    <row r="155" spans="2:13">
      <c r="B155" s="650" t="s">
        <v>319</v>
      </c>
      <c r="C155" s="651" t="s">
        <v>991</v>
      </c>
      <c r="D155" s="434" t="s">
        <v>338</v>
      </c>
      <c r="E155" s="650" t="s">
        <v>1133</v>
      </c>
      <c r="F155" s="651">
        <v>201509</v>
      </c>
      <c r="G155" s="652">
        <v>-469.56</v>
      </c>
      <c r="I155" s="111" t="str">
        <f t="shared" si="7"/>
        <v/>
      </c>
      <c r="J155" s="99" t="str">
        <f t="shared" si="8"/>
        <v>In service</v>
      </c>
      <c r="K155" s="99" t="s">
        <v>189</v>
      </c>
      <c r="M155" s="112">
        <f t="shared" si="9"/>
        <v>2015</v>
      </c>
    </row>
    <row r="156" spans="2:13" ht="15">
      <c r="B156" s="650" t="s">
        <v>319</v>
      </c>
      <c r="C156" s="651" t="s">
        <v>991</v>
      </c>
      <c r="D156" s="435" t="s">
        <v>338</v>
      </c>
      <c r="E156" s="650" t="s">
        <v>992</v>
      </c>
      <c r="F156" s="651">
        <v>201511</v>
      </c>
      <c r="G156" s="652">
        <v>-76.45</v>
      </c>
      <c r="I156" s="111" t="str">
        <f t="shared" si="7"/>
        <v/>
      </c>
      <c r="J156" s="99" t="str">
        <f t="shared" si="8"/>
        <v>In service</v>
      </c>
      <c r="K156" s="99" t="s">
        <v>189</v>
      </c>
      <c r="M156" s="112">
        <f t="shared" si="9"/>
        <v>2016</v>
      </c>
    </row>
    <row r="157" spans="2:13" ht="15">
      <c r="B157" s="650" t="s">
        <v>319</v>
      </c>
      <c r="C157" s="651" t="s">
        <v>991</v>
      </c>
      <c r="D157" s="435" t="s">
        <v>338</v>
      </c>
      <c r="E157" s="650" t="s">
        <v>992</v>
      </c>
      <c r="F157" s="651">
        <v>201512</v>
      </c>
      <c r="G157" s="652">
        <v>-109.51</v>
      </c>
      <c r="I157" s="111" t="str">
        <f t="shared" si="7"/>
        <v/>
      </c>
      <c r="J157" s="99" t="str">
        <f t="shared" si="8"/>
        <v>In service</v>
      </c>
      <c r="K157" s="99" t="s">
        <v>189</v>
      </c>
      <c r="M157" s="112">
        <f t="shared" si="9"/>
        <v>2016</v>
      </c>
    </row>
    <row r="158" spans="2:13">
      <c r="B158" s="650" t="s">
        <v>319</v>
      </c>
      <c r="C158" s="651" t="s">
        <v>873</v>
      </c>
      <c r="D158" s="434" t="s">
        <v>338</v>
      </c>
      <c r="E158" s="650" t="s">
        <v>1134</v>
      </c>
      <c r="F158" s="651">
        <v>201509</v>
      </c>
      <c r="G158" s="652">
        <v>-64879.040000000001</v>
      </c>
      <c r="I158" s="111" t="str">
        <f t="shared" si="7"/>
        <v/>
      </c>
      <c r="J158" s="99" t="str">
        <f t="shared" si="8"/>
        <v>In service</v>
      </c>
      <c r="K158" s="99" t="s">
        <v>189</v>
      </c>
      <c r="M158" s="112">
        <f t="shared" si="9"/>
        <v>2015</v>
      </c>
    </row>
    <row r="159" spans="2:13" ht="15">
      <c r="B159" s="650" t="s">
        <v>319</v>
      </c>
      <c r="C159" s="651" t="s">
        <v>873</v>
      </c>
      <c r="D159" s="435" t="s">
        <v>338</v>
      </c>
      <c r="E159" s="650" t="s">
        <v>874</v>
      </c>
      <c r="F159" s="651">
        <v>201510</v>
      </c>
      <c r="G159" s="652">
        <v>-6.31</v>
      </c>
      <c r="I159" s="111" t="str">
        <f t="shared" si="7"/>
        <v/>
      </c>
      <c r="J159" s="99" t="str">
        <f t="shared" si="8"/>
        <v>In service</v>
      </c>
      <c r="K159" s="99" t="s">
        <v>189</v>
      </c>
      <c r="M159" s="112">
        <f t="shared" si="9"/>
        <v>2016</v>
      </c>
    </row>
    <row r="160" spans="2:13" ht="15">
      <c r="B160" s="650" t="s">
        <v>319</v>
      </c>
      <c r="C160" s="651" t="s">
        <v>873</v>
      </c>
      <c r="D160" s="435" t="s">
        <v>338</v>
      </c>
      <c r="E160" s="650" t="s">
        <v>874</v>
      </c>
      <c r="F160" s="651">
        <v>201512</v>
      </c>
      <c r="G160" s="652">
        <v>-0.82</v>
      </c>
      <c r="I160" s="111" t="str">
        <f t="shared" si="7"/>
        <v/>
      </c>
      <c r="J160" s="99" t="str">
        <f t="shared" si="8"/>
        <v>In service</v>
      </c>
      <c r="K160" s="99" t="s">
        <v>189</v>
      </c>
      <c r="M160" s="112">
        <f t="shared" si="9"/>
        <v>2016</v>
      </c>
    </row>
    <row r="161" spans="2:13">
      <c r="B161" s="650" t="s">
        <v>319</v>
      </c>
      <c r="C161" s="651" t="s">
        <v>993</v>
      </c>
      <c r="D161" s="434" t="s">
        <v>338</v>
      </c>
      <c r="E161" s="650" t="s">
        <v>1135</v>
      </c>
      <c r="F161" s="651">
        <v>201509</v>
      </c>
      <c r="G161" s="652">
        <v>-1333.98</v>
      </c>
      <c r="I161" s="111" t="str">
        <f t="shared" si="7"/>
        <v/>
      </c>
      <c r="J161" s="99" t="str">
        <f t="shared" si="8"/>
        <v>In service</v>
      </c>
      <c r="K161" s="99" t="s">
        <v>189</v>
      </c>
      <c r="M161" s="112">
        <f t="shared" si="9"/>
        <v>2015</v>
      </c>
    </row>
    <row r="162" spans="2:13" ht="15">
      <c r="B162" s="650" t="s">
        <v>319</v>
      </c>
      <c r="C162" s="651" t="s">
        <v>993</v>
      </c>
      <c r="D162" s="435" t="s">
        <v>338</v>
      </c>
      <c r="E162" s="650" t="s">
        <v>994</v>
      </c>
      <c r="F162" s="651">
        <v>201510</v>
      </c>
      <c r="G162" s="652">
        <v>149.08000000000001</v>
      </c>
      <c r="I162" s="111" t="str">
        <f t="shared" si="7"/>
        <v/>
      </c>
      <c r="J162" s="99" t="str">
        <f t="shared" si="8"/>
        <v>In service</v>
      </c>
      <c r="K162" s="99" t="s">
        <v>189</v>
      </c>
      <c r="M162" s="112">
        <f t="shared" si="9"/>
        <v>2016</v>
      </c>
    </row>
    <row r="163" spans="2:13" ht="15">
      <c r="B163" s="650" t="s">
        <v>319</v>
      </c>
      <c r="C163" s="651" t="s">
        <v>993</v>
      </c>
      <c r="D163" s="435" t="s">
        <v>338</v>
      </c>
      <c r="E163" s="650" t="s">
        <v>994</v>
      </c>
      <c r="F163" s="651">
        <v>201511</v>
      </c>
      <c r="G163" s="652">
        <v>1032.8399999999999</v>
      </c>
      <c r="I163" s="111" t="str">
        <f t="shared" si="7"/>
        <v/>
      </c>
      <c r="J163" s="99" t="str">
        <f t="shared" si="8"/>
        <v>In service</v>
      </c>
      <c r="K163" s="99" t="s">
        <v>189</v>
      </c>
      <c r="M163" s="112">
        <f t="shared" si="9"/>
        <v>2016</v>
      </c>
    </row>
    <row r="164" spans="2:13" ht="15">
      <c r="B164" s="650" t="s">
        <v>319</v>
      </c>
      <c r="C164" s="651" t="s">
        <v>993</v>
      </c>
      <c r="D164" s="435" t="s">
        <v>338</v>
      </c>
      <c r="E164" s="650" t="s">
        <v>994</v>
      </c>
      <c r="F164" s="651">
        <v>201512</v>
      </c>
      <c r="G164" s="652">
        <v>-144.91</v>
      </c>
      <c r="I164" s="111" t="str">
        <f t="shared" si="7"/>
        <v/>
      </c>
      <c r="J164" s="99" t="str">
        <f t="shared" si="8"/>
        <v>In service</v>
      </c>
      <c r="K164" s="99" t="s">
        <v>189</v>
      </c>
      <c r="M164" s="112">
        <f t="shared" si="9"/>
        <v>2016</v>
      </c>
    </row>
    <row r="165" spans="2:13">
      <c r="B165" s="650" t="s">
        <v>319</v>
      </c>
      <c r="C165" s="651" t="s">
        <v>995</v>
      </c>
      <c r="D165" s="434" t="s">
        <v>338</v>
      </c>
      <c r="E165" s="650" t="s">
        <v>1136</v>
      </c>
      <c r="F165" s="651">
        <v>201509</v>
      </c>
      <c r="G165" s="652">
        <v>1441.88</v>
      </c>
      <c r="I165" s="111" t="str">
        <f t="shared" si="7"/>
        <v/>
      </c>
      <c r="J165" s="99" t="str">
        <f t="shared" si="8"/>
        <v>In service</v>
      </c>
      <c r="K165" s="99" t="s">
        <v>189</v>
      </c>
      <c r="M165" s="112">
        <f t="shared" si="9"/>
        <v>2015</v>
      </c>
    </row>
    <row r="166" spans="2:13" ht="15">
      <c r="B166" s="650" t="s">
        <v>319</v>
      </c>
      <c r="C166" s="651" t="s">
        <v>995</v>
      </c>
      <c r="D166" s="435" t="s">
        <v>338</v>
      </c>
      <c r="E166" s="650" t="s">
        <v>996</v>
      </c>
      <c r="F166" s="651">
        <v>201511</v>
      </c>
      <c r="G166" s="652">
        <v>657.62</v>
      </c>
      <c r="I166" s="111" t="str">
        <f t="shared" si="7"/>
        <v/>
      </c>
      <c r="J166" s="99" t="str">
        <f t="shared" si="8"/>
        <v>In service</v>
      </c>
      <c r="K166" s="99" t="s">
        <v>189</v>
      </c>
      <c r="M166" s="112">
        <f t="shared" si="9"/>
        <v>2016</v>
      </c>
    </row>
    <row r="167" spans="2:13" ht="15">
      <c r="B167" s="650" t="s">
        <v>319</v>
      </c>
      <c r="C167" s="651" t="s">
        <v>995</v>
      </c>
      <c r="D167" s="435" t="s">
        <v>338</v>
      </c>
      <c r="E167" s="650" t="s">
        <v>996</v>
      </c>
      <c r="F167" s="651">
        <v>201512</v>
      </c>
      <c r="G167" s="652">
        <v>-162.03</v>
      </c>
      <c r="I167" s="111" t="str">
        <f t="shared" si="7"/>
        <v/>
      </c>
      <c r="J167" s="99" t="str">
        <f t="shared" si="8"/>
        <v>In service</v>
      </c>
      <c r="K167" s="99" t="s">
        <v>189</v>
      </c>
      <c r="M167" s="112">
        <f t="shared" si="9"/>
        <v>2016</v>
      </c>
    </row>
    <row r="168" spans="2:13">
      <c r="B168" s="650" t="s">
        <v>319</v>
      </c>
      <c r="C168" s="651" t="s">
        <v>875</v>
      </c>
      <c r="D168" s="434" t="s">
        <v>338</v>
      </c>
      <c r="E168" s="650" t="s">
        <v>876</v>
      </c>
      <c r="F168" s="651">
        <v>201509</v>
      </c>
      <c r="G168" s="652">
        <v>-13628.710000000001</v>
      </c>
      <c r="I168" s="111" t="str">
        <f t="shared" si="7"/>
        <v/>
      </c>
      <c r="J168" s="99" t="str">
        <f t="shared" si="8"/>
        <v>In service</v>
      </c>
      <c r="K168" s="99" t="s">
        <v>189</v>
      </c>
      <c r="M168" s="112">
        <f t="shared" si="9"/>
        <v>2015</v>
      </c>
    </row>
    <row r="169" spans="2:13" ht="15">
      <c r="B169" s="650" t="s">
        <v>319</v>
      </c>
      <c r="C169" s="651" t="s">
        <v>875</v>
      </c>
      <c r="D169" s="435" t="s">
        <v>338</v>
      </c>
      <c r="E169" s="650" t="s">
        <v>876</v>
      </c>
      <c r="F169" s="651">
        <v>201510</v>
      </c>
      <c r="G169" s="652">
        <v>-2.13</v>
      </c>
      <c r="I169" s="111" t="str">
        <f t="shared" si="7"/>
        <v/>
      </c>
      <c r="J169" s="99" t="str">
        <f t="shared" si="8"/>
        <v>In service</v>
      </c>
      <c r="K169" s="99" t="s">
        <v>189</v>
      </c>
      <c r="M169" s="112">
        <f t="shared" si="9"/>
        <v>2016</v>
      </c>
    </row>
    <row r="170" spans="2:13">
      <c r="B170" s="650" t="s">
        <v>319</v>
      </c>
      <c r="C170" s="651" t="s">
        <v>877</v>
      </c>
      <c r="D170" s="434" t="s">
        <v>338</v>
      </c>
      <c r="E170" s="650" t="s">
        <v>1137</v>
      </c>
      <c r="F170" s="651">
        <v>201509</v>
      </c>
      <c r="G170" s="652">
        <v>3602.9900000000002</v>
      </c>
      <c r="I170" s="111" t="str">
        <f t="shared" si="7"/>
        <v/>
      </c>
      <c r="J170" s="99" t="str">
        <f t="shared" si="8"/>
        <v>In service</v>
      </c>
      <c r="K170" s="99" t="s">
        <v>189</v>
      </c>
      <c r="M170" s="112">
        <f t="shared" si="9"/>
        <v>2015</v>
      </c>
    </row>
    <row r="171" spans="2:13" ht="15">
      <c r="B171" s="650" t="s">
        <v>319</v>
      </c>
      <c r="C171" s="651" t="s">
        <v>877</v>
      </c>
      <c r="D171" s="435" t="s">
        <v>338</v>
      </c>
      <c r="E171" s="650" t="s">
        <v>878</v>
      </c>
      <c r="F171" s="651">
        <v>201510</v>
      </c>
      <c r="G171" s="652">
        <v>26.89</v>
      </c>
      <c r="I171" s="111" t="str">
        <f t="shared" si="7"/>
        <v/>
      </c>
      <c r="J171" s="99" t="str">
        <f t="shared" si="8"/>
        <v>In service</v>
      </c>
      <c r="K171" s="99" t="s">
        <v>189</v>
      </c>
      <c r="M171" s="112">
        <f t="shared" si="9"/>
        <v>2016</v>
      </c>
    </row>
    <row r="172" spans="2:13">
      <c r="B172" s="650" t="s">
        <v>319</v>
      </c>
      <c r="C172" s="651" t="s">
        <v>879</v>
      </c>
      <c r="D172" s="434" t="s">
        <v>338</v>
      </c>
      <c r="E172" s="650" t="s">
        <v>1138</v>
      </c>
      <c r="F172" s="651">
        <v>201509</v>
      </c>
      <c r="G172" s="652">
        <v>-234.17000000000002</v>
      </c>
      <c r="I172" s="111" t="str">
        <f t="shared" si="7"/>
        <v/>
      </c>
      <c r="J172" s="99" t="str">
        <f t="shared" si="8"/>
        <v>In service</v>
      </c>
      <c r="K172" s="99" t="s">
        <v>189</v>
      </c>
      <c r="M172" s="112">
        <f t="shared" si="9"/>
        <v>2015</v>
      </c>
    </row>
    <row r="173" spans="2:13" ht="15">
      <c r="B173" s="650" t="s">
        <v>319</v>
      </c>
      <c r="C173" s="651" t="s">
        <v>879</v>
      </c>
      <c r="D173" s="435" t="s">
        <v>338</v>
      </c>
      <c r="E173" s="650" t="s">
        <v>880</v>
      </c>
      <c r="F173" s="651">
        <v>201510</v>
      </c>
      <c r="G173" s="652">
        <v>-63.69</v>
      </c>
      <c r="I173" s="111" t="str">
        <f t="shared" si="7"/>
        <v/>
      </c>
      <c r="J173" s="99" t="str">
        <f t="shared" si="8"/>
        <v>In service</v>
      </c>
      <c r="K173" s="99" t="s">
        <v>189</v>
      </c>
      <c r="M173" s="112">
        <f t="shared" si="9"/>
        <v>2016</v>
      </c>
    </row>
    <row r="174" spans="2:13">
      <c r="B174" s="650" t="s">
        <v>319</v>
      </c>
      <c r="C174" s="651" t="s">
        <v>881</v>
      </c>
      <c r="D174" s="434" t="s">
        <v>338</v>
      </c>
      <c r="E174" s="650" t="s">
        <v>1139</v>
      </c>
      <c r="F174" s="651">
        <v>201509</v>
      </c>
      <c r="G174" s="652">
        <v>-4938.82</v>
      </c>
      <c r="I174" s="111" t="str">
        <f t="shared" si="7"/>
        <v/>
      </c>
      <c r="J174" s="99" t="str">
        <f t="shared" si="8"/>
        <v>In service</v>
      </c>
      <c r="K174" s="99" t="s">
        <v>189</v>
      </c>
      <c r="M174" s="112">
        <f t="shared" si="9"/>
        <v>2015</v>
      </c>
    </row>
    <row r="175" spans="2:13" ht="15">
      <c r="B175" s="650" t="s">
        <v>319</v>
      </c>
      <c r="C175" s="651" t="s">
        <v>881</v>
      </c>
      <c r="D175" s="435" t="s">
        <v>338</v>
      </c>
      <c r="E175" s="650" t="s">
        <v>882</v>
      </c>
      <c r="F175" s="651">
        <v>201510</v>
      </c>
      <c r="G175" s="652">
        <v>7.97</v>
      </c>
      <c r="I175" s="111" t="str">
        <f t="shared" si="7"/>
        <v/>
      </c>
      <c r="J175" s="99" t="str">
        <f t="shared" si="8"/>
        <v>In service</v>
      </c>
      <c r="K175" s="99" t="s">
        <v>189</v>
      </c>
      <c r="M175" s="112">
        <f t="shared" si="9"/>
        <v>2016</v>
      </c>
    </row>
    <row r="176" spans="2:13">
      <c r="B176" s="650" t="s">
        <v>319</v>
      </c>
      <c r="C176" s="651" t="s">
        <v>883</v>
      </c>
      <c r="D176" s="434" t="s">
        <v>338</v>
      </c>
      <c r="E176" s="650" t="s">
        <v>1140</v>
      </c>
      <c r="F176" s="651">
        <v>201509</v>
      </c>
      <c r="G176" s="652">
        <v>-455.99</v>
      </c>
      <c r="I176" s="111" t="str">
        <f t="shared" si="7"/>
        <v/>
      </c>
      <c r="J176" s="99" t="str">
        <f t="shared" si="8"/>
        <v>In service</v>
      </c>
      <c r="K176" s="99" t="s">
        <v>189</v>
      </c>
      <c r="M176" s="112">
        <f t="shared" si="9"/>
        <v>2015</v>
      </c>
    </row>
    <row r="177" spans="2:13" ht="15">
      <c r="B177" s="650" t="s">
        <v>319</v>
      </c>
      <c r="C177" s="651" t="s">
        <v>883</v>
      </c>
      <c r="D177" s="435" t="s">
        <v>338</v>
      </c>
      <c r="E177" s="650" t="s">
        <v>884</v>
      </c>
      <c r="F177" s="651">
        <v>201510</v>
      </c>
      <c r="G177" s="652">
        <v>6.41</v>
      </c>
      <c r="I177" s="111" t="str">
        <f t="shared" si="7"/>
        <v/>
      </c>
      <c r="J177" s="99" t="str">
        <f t="shared" si="8"/>
        <v>In service</v>
      </c>
      <c r="K177" s="99" t="s">
        <v>189</v>
      </c>
      <c r="M177" s="112">
        <f t="shared" si="9"/>
        <v>2016</v>
      </c>
    </row>
    <row r="178" spans="2:13">
      <c r="B178" s="650" t="s">
        <v>319</v>
      </c>
      <c r="C178" s="651" t="s">
        <v>581</v>
      </c>
      <c r="D178" s="434" t="s">
        <v>340</v>
      </c>
      <c r="E178" s="650" t="s">
        <v>1197</v>
      </c>
      <c r="F178" s="651">
        <v>201509</v>
      </c>
      <c r="G178" s="652">
        <v>0.1</v>
      </c>
      <c r="I178" s="111" t="str">
        <f t="shared" si="7"/>
        <v/>
      </c>
      <c r="J178" s="99" t="str">
        <f t="shared" si="8"/>
        <v>In service</v>
      </c>
      <c r="K178" s="99" t="s">
        <v>189</v>
      </c>
      <c r="M178" s="112">
        <f t="shared" si="9"/>
        <v>2015</v>
      </c>
    </row>
    <row r="179" spans="2:13">
      <c r="B179" s="650" t="s">
        <v>319</v>
      </c>
      <c r="C179" s="651" t="s">
        <v>885</v>
      </c>
      <c r="D179" s="434" t="s">
        <v>338</v>
      </c>
      <c r="E179" s="650" t="s">
        <v>1141</v>
      </c>
      <c r="F179" s="651">
        <v>201509</v>
      </c>
      <c r="G179" s="652">
        <v>-1496.97</v>
      </c>
      <c r="I179" s="111" t="str">
        <f t="shared" si="7"/>
        <v/>
      </c>
      <c r="J179" s="99" t="str">
        <f t="shared" si="8"/>
        <v>In service</v>
      </c>
      <c r="K179" s="99" t="s">
        <v>189</v>
      </c>
      <c r="M179" s="112">
        <f t="shared" si="9"/>
        <v>2015</v>
      </c>
    </row>
    <row r="180" spans="2:13" ht="15">
      <c r="B180" s="650" t="s">
        <v>319</v>
      </c>
      <c r="C180" s="651" t="s">
        <v>885</v>
      </c>
      <c r="D180" s="435" t="s">
        <v>338</v>
      </c>
      <c r="E180" s="650" t="s">
        <v>886</v>
      </c>
      <c r="F180" s="651">
        <v>201510</v>
      </c>
      <c r="G180" s="652">
        <v>34.85</v>
      </c>
      <c r="I180" s="111" t="str">
        <f t="shared" si="7"/>
        <v/>
      </c>
      <c r="J180" s="99" t="str">
        <f t="shared" si="8"/>
        <v>In service</v>
      </c>
      <c r="K180" s="99" t="s">
        <v>189</v>
      </c>
      <c r="M180" s="112">
        <f t="shared" si="9"/>
        <v>2016</v>
      </c>
    </row>
    <row r="181" spans="2:13">
      <c r="B181" s="650" t="s">
        <v>319</v>
      </c>
      <c r="C181" s="651" t="s">
        <v>887</v>
      </c>
      <c r="D181" s="434" t="s">
        <v>338</v>
      </c>
      <c r="E181" s="650" t="s">
        <v>888</v>
      </c>
      <c r="F181" s="651">
        <v>201509</v>
      </c>
      <c r="G181" s="652">
        <v>-2176.86</v>
      </c>
      <c r="I181" s="111" t="str">
        <f t="shared" si="7"/>
        <v/>
      </c>
      <c r="J181" s="99" t="str">
        <f t="shared" si="8"/>
        <v>In service</v>
      </c>
      <c r="K181" s="99" t="s">
        <v>189</v>
      </c>
      <c r="M181" s="112">
        <f t="shared" si="9"/>
        <v>2015</v>
      </c>
    </row>
    <row r="182" spans="2:13" ht="15">
      <c r="B182" s="650" t="s">
        <v>319</v>
      </c>
      <c r="C182" s="651" t="s">
        <v>887</v>
      </c>
      <c r="D182" s="435" t="s">
        <v>338</v>
      </c>
      <c r="E182" s="650" t="s">
        <v>888</v>
      </c>
      <c r="F182" s="651">
        <v>201510</v>
      </c>
      <c r="G182" s="652">
        <v>8340.17</v>
      </c>
      <c r="I182" s="111" t="str">
        <f t="shared" si="7"/>
        <v/>
      </c>
      <c r="J182" s="99" t="str">
        <f t="shared" si="8"/>
        <v>In service</v>
      </c>
      <c r="K182" s="99" t="s">
        <v>189</v>
      </c>
      <c r="M182" s="112">
        <f t="shared" si="9"/>
        <v>2016</v>
      </c>
    </row>
    <row r="183" spans="2:13">
      <c r="B183" s="650" t="s">
        <v>319</v>
      </c>
      <c r="C183" s="651" t="s">
        <v>889</v>
      </c>
      <c r="D183" s="434" t="s">
        <v>338</v>
      </c>
      <c r="E183" s="650" t="s">
        <v>890</v>
      </c>
      <c r="F183" s="651">
        <v>201509</v>
      </c>
      <c r="G183" s="652">
        <v>822.96</v>
      </c>
      <c r="I183" s="111" t="str">
        <f t="shared" si="7"/>
        <v/>
      </c>
      <c r="J183" s="99" t="str">
        <f t="shared" si="8"/>
        <v>In service</v>
      </c>
      <c r="K183" s="99" t="s">
        <v>189</v>
      </c>
      <c r="M183" s="112">
        <f t="shared" si="9"/>
        <v>2015</v>
      </c>
    </row>
    <row r="184" spans="2:13" ht="15">
      <c r="B184" s="650" t="s">
        <v>319</v>
      </c>
      <c r="C184" s="651" t="s">
        <v>889</v>
      </c>
      <c r="D184" s="435" t="s">
        <v>338</v>
      </c>
      <c r="E184" s="650" t="s">
        <v>890</v>
      </c>
      <c r="F184" s="651">
        <v>201510</v>
      </c>
      <c r="G184" s="652">
        <v>0.6</v>
      </c>
      <c r="I184" s="111" t="str">
        <f t="shared" si="7"/>
        <v/>
      </c>
      <c r="J184" s="99" t="str">
        <f t="shared" si="8"/>
        <v>In service</v>
      </c>
      <c r="K184" s="99" t="s">
        <v>189</v>
      </c>
      <c r="M184" s="112">
        <f t="shared" si="9"/>
        <v>2016</v>
      </c>
    </row>
    <row r="185" spans="2:13">
      <c r="B185" s="650" t="s">
        <v>319</v>
      </c>
      <c r="C185" s="651" t="s">
        <v>762</v>
      </c>
      <c r="D185" s="434" t="s">
        <v>340</v>
      </c>
      <c r="E185" s="650" t="s">
        <v>763</v>
      </c>
      <c r="F185" s="651">
        <v>201509</v>
      </c>
      <c r="G185" s="652">
        <v>-26.46</v>
      </c>
      <c r="I185" s="111" t="str">
        <f t="shared" si="7"/>
        <v/>
      </c>
      <c r="J185" s="99" t="str">
        <f t="shared" si="8"/>
        <v>In service</v>
      </c>
      <c r="K185" s="99" t="s">
        <v>189</v>
      </c>
      <c r="M185" s="112">
        <f t="shared" si="9"/>
        <v>2015</v>
      </c>
    </row>
    <row r="186" spans="2:13">
      <c r="B186" s="650" t="s">
        <v>319</v>
      </c>
      <c r="C186" s="651" t="s">
        <v>891</v>
      </c>
      <c r="D186" s="434" t="s">
        <v>338</v>
      </c>
      <c r="E186" s="650" t="s">
        <v>1146</v>
      </c>
      <c r="F186" s="651">
        <v>201509</v>
      </c>
      <c r="G186" s="652">
        <v>29.11</v>
      </c>
      <c r="I186" s="111" t="str">
        <f t="shared" si="7"/>
        <v/>
      </c>
      <c r="J186" s="99" t="str">
        <f t="shared" si="8"/>
        <v>In service</v>
      </c>
      <c r="K186" s="99" t="s">
        <v>189</v>
      </c>
      <c r="M186" s="112">
        <f t="shared" si="9"/>
        <v>2015</v>
      </c>
    </row>
    <row r="187" spans="2:13">
      <c r="B187" s="650" t="s">
        <v>319</v>
      </c>
      <c r="C187" s="651" t="s">
        <v>893</v>
      </c>
      <c r="D187" s="434" t="s">
        <v>338</v>
      </c>
      <c r="E187" s="650" t="s">
        <v>894</v>
      </c>
      <c r="F187" s="651">
        <v>201509</v>
      </c>
      <c r="G187" s="652">
        <v>-33510.61</v>
      </c>
      <c r="I187" s="111" t="str">
        <f t="shared" si="7"/>
        <v/>
      </c>
      <c r="J187" s="99" t="str">
        <f t="shared" si="8"/>
        <v>In service</v>
      </c>
      <c r="K187" s="99" t="s">
        <v>189</v>
      </c>
      <c r="M187" s="112">
        <f t="shared" si="9"/>
        <v>2015</v>
      </c>
    </row>
    <row r="188" spans="2:13" ht="15">
      <c r="B188" s="650" t="s">
        <v>319</v>
      </c>
      <c r="C188" s="651" t="s">
        <v>893</v>
      </c>
      <c r="D188" s="435" t="s">
        <v>338</v>
      </c>
      <c r="E188" s="650" t="s">
        <v>894</v>
      </c>
      <c r="F188" s="651">
        <v>201510</v>
      </c>
      <c r="G188" s="652">
        <v>-58.62</v>
      </c>
      <c r="I188" s="111" t="str">
        <f t="shared" si="7"/>
        <v/>
      </c>
      <c r="J188" s="99" t="str">
        <f t="shared" si="8"/>
        <v>In service</v>
      </c>
      <c r="K188" s="99" t="s">
        <v>189</v>
      </c>
      <c r="M188" s="112">
        <f t="shared" si="9"/>
        <v>2016</v>
      </c>
    </row>
    <row r="189" spans="2:13">
      <c r="B189" s="650" t="s">
        <v>319</v>
      </c>
      <c r="C189" s="651" t="s">
        <v>1152</v>
      </c>
      <c r="D189" s="434" t="s">
        <v>338</v>
      </c>
      <c r="E189" s="650" t="s">
        <v>1153</v>
      </c>
      <c r="F189" s="651">
        <v>201509</v>
      </c>
      <c r="G189" s="652">
        <v>130921.07</v>
      </c>
      <c r="I189" s="111" t="str">
        <f t="shared" si="7"/>
        <v/>
      </c>
      <c r="J189" s="99" t="str">
        <f t="shared" si="8"/>
        <v>In service</v>
      </c>
      <c r="K189" s="99" t="s">
        <v>189</v>
      </c>
      <c r="M189" s="112">
        <f t="shared" si="9"/>
        <v>2015</v>
      </c>
    </row>
    <row r="190" spans="2:13" ht="15">
      <c r="B190" s="650" t="s">
        <v>319</v>
      </c>
      <c r="C190" s="651" t="s">
        <v>1152</v>
      </c>
      <c r="D190" s="435" t="s">
        <v>338</v>
      </c>
      <c r="E190" s="650" t="s">
        <v>1153</v>
      </c>
      <c r="F190" s="651">
        <v>201510</v>
      </c>
      <c r="G190" s="652">
        <v>207.36</v>
      </c>
      <c r="I190" s="111" t="str">
        <f t="shared" si="7"/>
        <v/>
      </c>
      <c r="J190" s="99" t="str">
        <f t="shared" si="8"/>
        <v>In service</v>
      </c>
      <c r="K190" s="99" t="s">
        <v>189</v>
      </c>
      <c r="M190" s="112">
        <f t="shared" si="9"/>
        <v>2016</v>
      </c>
    </row>
    <row r="191" spans="2:13" ht="15">
      <c r="B191" s="650" t="s">
        <v>319</v>
      </c>
      <c r="C191" s="651" t="s">
        <v>1152</v>
      </c>
      <c r="D191" s="435" t="s">
        <v>338</v>
      </c>
      <c r="E191" s="650" t="s">
        <v>1153</v>
      </c>
      <c r="F191" s="651">
        <v>201511</v>
      </c>
      <c r="G191" s="652">
        <v>-918.56</v>
      </c>
      <c r="I191" s="111" t="str">
        <f t="shared" si="7"/>
        <v/>
      </c>
      <c r="J191" s="99" t="str">
        <f t="shared" si="8"/>
        <v>In service</v>
      </c>
      <c r="K191" s="99" t="s">
        <v>189</v>
      </c>
      <c r="M191" s="112">
        <f t="shared" si="9"/>
        <v>2016</v>
      </c>
    </row>
    <row r="192" spans="2:13" ht="15">
      <c r="B192" s="650" t="s">
        <v>319</v>
      </c>
      <c r="C192" s="651" t="s">
        <v>1152</v>
      </c>
      <c r="D192" s="435" t="s">
        <v>338</v>
      </c>
      <c r="E192" s="650" t="s">
        <v>1153</v>
      </c>
      <c r="F192" s="651">
        <v>201512</v>
      </c>
      <c r="G192" s="652">
        <v>18.09</v>
      </c>
      <c r="I192" s="111" t="str">
        <f t="shared" si="7"/>
        <v/>
      </c>
      <c r="J192" s="99" t="str">
        <f t="shared" si="8"/>
        <v>In service</v>
      </c>
      <c r="K192" s="99" t="s">
        <v>189</v>
      </c>
      <c r="M192" s="112">
        <f t="shared" si="9"/>
        <v>2016</v>
      </c>
    </row>
    <row r="193" spans="2:13" ht="15">
      <c r="B193" s="650" t="s">
        <v>319</v>
      </c>
      <c r="C193" s="651" t="s">
        <v>1154</v>
      </c>
      <c r="D193" s="435" t="s">
        <v>338</v>
      </c>
      <c r="E193" s="650" t="s">
        <v>1155</v>
      </c>
      <c r="F193" s="651">
        <v>201511</v>
      </c>
      <c r="G193" s="652">
        <v>844.95</v>
      </c>
      <c r="I193" s="111" t="str">
        <f t="shared" si="7"/>
        <v/>
      </c>
      <c r="J193" s="99" t="str">
        <f t="shared" si="8"/>
        <v>In service</v>
      </c>
      <c r="K193" s="99" t="s">
        <v>189</v>
      </c>
      <c r="M193" s="112">
        <f t="shared" si="9"/>
        <v>2016</v>
      </c>
    </row>
    <row r="194" spans="2:13">
      <c r="B194" s="650" t="s">
        <v>319</v>
      </c>
      <c r="C194" s="651" t="s">
        <v>792</v>
      </c>
      <c r="D194" s="434" t="s">
        <v>469</v>
      </c>
      <c r="E194" s="650" t="s">
        <v>793</v>
      </c>
      <c r="F194" s="651">
        <v>201509</v>
      </c>
      <c r="G194" s="652">
        <v>11350.4</v>
      </c>
      <c r="I194" s="111" t="str">
        <f t="shared" si="7"/>
        <v/>
      </c>
      <c r="J194" s="99" t="str">
        <f t="shared" si="8"/>
        <v>In service</v>
      </c>
      <c r="K194" s="99" t="s">
        <v>189</v>
      </c>
      <c r="M194" s="112">
        <f t="shared" si="9"/>
        <v>2015</v>
      </c>
    </row>
    <row r="195" spans="2:13" ht="15">
      <c r="B195" s="650" t="s">
        <v>319</v>
      </c>
      <c r="C195" s="651" t="s">
        <v>792</v>
      </c>
      <c r="D195" s="435" t="s">
        <v>469</v>
      </c>
      <c r="E195" s="650" t="s">
        <v>793</v>
      </c>
      <c r="F195" s="651">
        <v>201510</v>
      </c>
      <c r="G195" s="652">
        <v>-35.57</v>
      </c>
      <c r="I195" s="111" t="str">
        <f t="shared" si="7"/>
        <v/>
      </c>
      <c r="J195" s="99" t="str">
        <f t="shared" si="8"/>
        <v>In service</v>
      </c>
      <c r="K195" s="99" t="s">
        <v>189</v>
      </c>
      <c r="M195" s="112">
        <f t="shared" si="9"/>
        <v>2016</v>
      </c>
    </row>
    <row r="196" spans="2:13">
      <c r="B196" s="650" t="s">
        <v>319</v>
      </c>
      <c r="C196" s="651" t="s">
        <v>794</v>
      </c>
      <c r="D196" s="434" t="s">
        <v>469</v>
      </c>
      <c r="E196" s="650" t="s">
        <v>795</v>
      </c>
      <c r="F196" s="651">
        <v>201509</v>
      </c>
      <c r="G196" s="652">
        <v>-1019.7</v>
      </c>
      <c r="I196" s="111" t="str">
        <f t="shared" si="7"/>
        <v/>
      </c>
      <c r="J196" s="99" t="str">
        <f t="shared" si="8"/>
        <v>In service</v>
      </c>
      <c r="K196" s="99" t="s">
        <v>189</v>
      </c>
      <c r="M196" s="112">
        <f t="shared" si="9"/>
        <v>2015</v>
      </c>
    </row>
    <row r="197" spans="2:13">
      <c r="B197" s="650" t="s">
        <v>326</v>
      </c>
      <c r="C197" s="651" t="s">
        <v>796</v>
      </c>
      <c r="D197" s="434" t="s">
        <v>340</v>
      </c>
      <c r="E197" s="650" t="s">
        <v>1198</v>
      </c>
      <c r="F197" s="651">
        <v>201509</v>
      </c>
      <c r="G197" s="652">
        <v>-22.7</v>
      </c>
      <c r="I197" s="111" t="str">
        <f t="shared" si="7"/>
        <v/>
      </c>
      <c r="J197" s="99" t="str">
        <f t="shared" si="8"/>
        <v>In service</v>
      </c>
      <c r="K197" s="99" t="s">
        <v>189</v>
      </c>
      <c r="M197" s="112">
        <f t="shared" si="9"/>
        <v>2015</v>
      </c>
    </row>
    <row r="198" spans="2:13" ht="15">
      <c r="B198" s="650" t="s">
        <v>326</v>
      </c>
      <c r="C198" s="651" t="s">
        <v>796</v>
      </c>
      <c r="D198" s="435" t="s">
        <v>340</v>
      </c>
      <c r="E198" s="650" t="s">
        <v>797</v>
      </c>
      <c r="F198" s="651">
        <v>201510</v>
      </c>
      <c r="G198" s="652">
        <v>-26.98</v>
      </c>
      <c r="I198" s="111" t="str">
        <f t="shared" si="7"/>
        <v/>
      </c>
      <c r="J198" s="99" t="str">
        <f t="shared" si="8"/>
        <v>In service</v>
      </c>
      <c r="K198" s="99" t="s">
        <v>189</v>
      </c>
      <c r="M198" s="112">
        <f t="shared" si="9"/>
        <v>2016</v>
      </c>
    </row>
    <row r="199" spans="2:13">
      <c r="B199" s="650" t="s">
        <v>319</v>
      </c>
      <c r="C199" s="651" t="s">
        <v>1017</v>
      </c>
      <c r="D199" s="434" t="s">
        <v>340</v>
      </c>
      <c r="E199" s="650" t="s">
        <v>1018</v>
      </c>
      <c r="F199" s="651">
        <v>201509</v>
      </c>
      <c r="G199" s="652">
        <v>-506.7</v>
      </c>
      <c r="I199" s="111" t="str">
        <f t="shared" si="7"/>
        <v/>
      </c>
      <c r="J199" s="99" t="str">
        <f t="shared" si="8"/>
        <v>In service</v>
      </c>
      <c r="K199" s="99" t="s">
        <v>189</v>
      </c>
      <c r="M199" s="112">
        <f t="shared" si="9"/>
        <v>2015</v>
      </c>
    </row>
    <row r="200" spans="2:13">
      <c r="B200" s="650" t="s">
        <v>319</v>
      </c>
      <c r="C200" s="651" t="s">
        <v>997</v>
      </c>
      <c r="D200" s="434" t="s">
        <v>338</v>
      </c>
      <c r="E200" s="650" t="s">
        <v>1157</v>
      </c>
      <c r="F200" s="651">
        <v>201509</v>
      </c>
      <c r="G200" s="652">
        <v>-296.05</v>
      </c>
      <c r="I200" s="111" t="str">
        <f t="shared" si="7"/>
        <v/>
      </c>
      <c r="J200" s="99" t="str">
        <f t="shared" si="8"/>
        <v>In service</v>
      </c>
      <c r="K200" s="99" t="s">
        <v>189</v>
      </c>
      <c r="M200" s="112">
        <f t="shared" si="9"/>
        <v>2015</v>
      </c>
    </row>
    <row r="201" spans="2:13">
      <c r="B201" s="650" t="s">
        <v>319</v>
      </c>
      <c r="C201" s="651" t="s">
        <v>1158</v>
      </c>
      <c r="D201" s="434" t="s">
        <v>338</v>
      </c>
      <c r="E201" s="650" t="s">
        <v>1159</v>
      </c>
      <c r="F201" s="651">
        <v>201509</v>
      </c>
      <c r="G201" s="652">
        <v>36205.770000000004</v>
      </c>
      <c r="I201" s="111" t="str">
        <f t="shared" si="7"/>
        <v/>
      </c>
      <c r="J201" s="99" t="str">
        <f t="shared" si="8"/>
        <v>In service</v>
      </c>
      <c r="K201" s="99" t="s">
        <v>189</v>
      </c>
      <c r="M201" s="112">
        <f t="shared" si="9"/>
        <v>2015</v>
      </c>
    </row>
    <row r="202" spans="2:13" ht="15">
      <c r="B202" s="650" t="s">
        <v>319</v>
      </c>
      <c r="C202" s="651" t="s">
        <v>1158</v>
      </c>
      <c r="D202" s="435" t="s">
        <v>338</v>
      </c>
      <c r="E202" s="650" t="s">
        <v>1160</v>
      </c>
      <c r="F202" s="651">
        <v>201510</v>
      </c>
      <c r="G202" s="652">
        <v>729.87</v>
      </c>
      <c r="I202" s="111" t="str">
        <f t="shared" si="7"/>
        <v/>
      </c>
      <c r="J202" s="99" t="str">
        <f t="shared" si="8"/>
        <v>In service</v>
      </c>
      <c r="K202" s="99" t="s">
        <v>189</v>
      </c>
      <c r="M202" s="112">
        <f t="shared" si="9"/>
        <v>2016</v>
      </c>
    </row>
    <row r="203" spans="2:13" ht="15">
      <c r="B203" s="650" t="s">
        <v>319</v>
      </c>
      <c r="C203" s="651" t="s">
        <v>1158</v>
      </c>
      <c r="D203" s="435" t="s">
        <v>338</v>
      </c>
      <c r="E203" s="650" t="s">
        <v>1160</v>
      </c>
      <c r="F203" s="651">
        <v>201511</v>
      </c>
      <c r="G203" s="652">
        <v>-495.83</v>
      </c>
      <c r="I203" s="111" t="str">
        <f t="shared" si="7"/>
        <v/>
      </c>
      <c r="J203" s="99" t="str">
        <f t="shared" ref="J203:J266" si="10">IF(F203&gt;$J$20,"",IF(F203&gt;=$J$22,"In service",""))</f>
        <v>In service</v>
      </c>
      <c r="K203" s="99" t="s">
        <v>189</v>
      </c>
      <c r="M203" s="112">
        <f t="shared" si="9"/>
        <v>2016</v>
      </c>
    </row>
    <row r="204" spans="2:13" ht="15">
      <c r="B204" s="650" t="s">
        <v>319</v>
      </c>
      <c r="C204" s="651" t="s">
        <v>1158</v>
      </c>
      <c r="D204" s="435" t="s">
        <v>338</v>
      </c>
      <c r="E204" s="650" t="s">
        <v>1160</v>
      </c>
      <c r="F204" s="651">
        <v>201512</v>
      </c>
      <c r="G204" s="652">
        <v>17.41</v>
      </c>
      <c r="I204" s="111" t="str">
        <f t="shared" si="7"/>
        <v/>
      </c>
      <c r="J204" s="99" t="str">
        <f t="shared" si="10"/>
        <v>In service</v>
      </c>
      <c r="K204" s="99" t="s">
        <v>189</v>
      </c>
      <c r="M204" s="112">
        <f t="shared" si="9"/>
        <v>2016</v>
      </c>
    </row>
    <row r="205" spans="2:13">
      <c r="B205" s="650" t="s">
        <v>319</v>
      </c>
      <c r="C205" s="651" t="s">
        <v>1199</v>
      </c>
      <c r="D205" s="434" t="s">
        <v>469</v>
      </c>
      <c r="E205" s="650" t="s">
        <v>1200</v>
      </c>
      <c r="F205" s="651">
        <v>201509</v>
      </c>
      <c r="G205" s="652">
        <v>86750.41</v>
      </c>
      <c r="I205" s="111" t="str">
        <f t="shared" si="7"/>
        <v/>
      </c>
      <c r="J205" s="99" t="str">
        <f t="shared" si="10"/>
        <v>In service</v>
      </c>
      <c r="K205" s="99" t="s">
        <v>189</v>
      </c>
      <c r="M205" s="112">
        <f t="shared" si="9"/>
        <v>2015</v>
      </c>
    </row>
    <row r="206" spans="2:13" ht="15">
      <c r="B206" s="650" t="s">
        <v>319</v>
      </c>
      <c r="C206" s="651" t="s">
        <v>1199</v>
      </c>
      <c r="D206" s="435" t="s">
        <v>469</v>
      </c>
      <c r="E206" s="650" t="s">
        <v>1200</v>
      </c>
      <c r="F206" s="651">
        <v>201510</v>
      </c>
      <c r="G206" s="652">
        <v>211.04</v>
      </c>
      <c r="I206" s="111" t="str">
        <f t="shared" si="7"/>
        <v/>
      </c>
      <c r="J206" s="99" t="str">
        <f t="shared" si="10"/>
        <v>In service</v>
      </c>
      <c r="K206" s="99" t="s">
        <v>189</v>
      </c>
      <c r="M206" s="112">
        <f t="shared" si="9"/>
        <v>2016</v>
      </c>
    </row>
    <row r="207" spans="2:13" ht="15">
      <c r="B207" s="650" t="s">
        <v>319</v>
      </c>
      <c r="C207" s="651" t="s">
        <v>1199</v>
      </c>
      <c r="D207" s="435" t="s">
        <v>469</v>
      </c>
      <c r="E207" s="650" t="s">
        <v>1200</v>
      </c>
      <c r="F207" s="651">
        <v>201511</v>
      </c>
      <c r="G207" s="652">
        <v>4342.54</v>
      </c>
      <c r="I207" s="111" t="str">
        <f t="shared" si="7"/>
        <v/>
      </c>
      <c r="J207" s="99" t="str">
        <f t="shared" si="10"/>
        <v>In service</v>
      </c>
      <c r="K207" s="99" t="s">
        <v>189</v>
      </c>
      <c r="M207" s="112">
        <f t="shared" si="9"/>
        <v>2016</v>
      </c>
    </row>
    <row r="208" spans="2:13" ht="15">
      <c r="B208" s="650" t="s">
        <v>319</v>
      </c>
      <c r="C208" s="651" t="s">
        <v>1199</v>
      </c>
      <c r="D208" s="435" t="s">
        <v>469</v>
      </c>
      <c r="E208" s="650" t="s">
        <v>1200</v>
      </c>
      <c r="F208" s="651">
        <v>201512</v>
      </c>
      <c r="G208" s="652">
        <v>19.149999999999999</v>
      </c>
      <c r="I208" s="111" t="str">
        <f t="shared" si="7"/>
        <v/>
      </c>
      <c r="J208" s="99" t="str">
        <f t="shared" si="10"/>
        <v>In service</v>
      </c>
      <c r="K208" s="99" t="s">
        <v>189</v>
      </c>
      <c r="M208" s="112">
        <f t="shared" si="9"/>
        <v>2016</v>
      </c>
    </row>
    <row r="209" spans="2:13">
      <c r="B209" s="650" t="s">
        <v>319</v>
      </c>
      <c r="C209" s="651" t="s">
        <v>999</v>
      </c>
      <c r="D209" s="434" t="s">
        <v>340</v>
      </c>
      <c r="E209" s="650" t="s">
        <v>1000</v>
      </c>
      <c r="F209" s="651">
        <v>201509</v>
      </c>
      <c r="G209" s="652">
        <v>-28.8</v>
      </c>
      <c r="I209" s="111" t="str">
        <f t="shared" si="7"/>
        <v/>
      </c>
      <c r="J209" s="99" t="str">
        <f t="shared" si="10"/>
        <v>In service</v>
      </c>
      <c r="K209" s="99" t="s">
        <v>189</v>
      </c>
      <c r="M209" s="112">
        <f t="shared" si="9"/>
        <v>2015</v>
      </c>
    </row>
    <row r="210" spans="2:13" ht="15">
      <c r="B210" s="650" t="s">
        <v>319</v>
      </c>
      <c r="C210" s="651" t="s">
        <v>999</v>
      </c>
      <c r="D210" s="435" t="s">
        <v>340</v>
      </c>
      <c r="E210" s="650" t="s">
        <v>1000</v>
      </c>
      <c r="F210" s="651">
        <v>201511</v>
      </c>
      <c r="G210" s="652">
        <v>18.46</v>
      </c>
      <c r="I210" s="111" t="str">
        <f t="shared" si="7"/>
        <v/>
      </c>
      <c r="J210" s="99" t="str">
        <f t="shared" si="10"/>
        <v>In service</v>
      </c>
      <c r="K210" s="99" t="s">
        <v>189</v>
      </c>
      <c r="M210" s="112">
        <f t="shared" si="9"/>
        <v>2016</v>
      </c>
    </row>
    <row r="211" spans="2:13" ht="15">
      <c r="B211" s="650" t="s">
        <v>319</v>
      </c>
      <c r="C211" s="651" t="s">
        <v>999</v>
      </c>
      <c r="D211" s="435" t="s">
        <v>340</v>
      </c>
      <c r="E211" s="650" t="s">
        <v>1000</v>
      </c>
      <c r="F211" s="651">
        <v>201512</v>
      </c>
      <c r="G211" s="652">
        <v>-3.72</v>
      </c>
      <c r="I211" s="111" t="str">
        <f t="shared" si="7"/>
        <v/>
      </c>
      <c r="J211" s="99" t="str">
        <f t="shared" si="10"/>
        <v>In service</v>
      </c>
      <c r="K211" s="99" t="s">
        <v>189</v>
      </c>
      <c r="M211" s="112">
        <f t="shared" si="9"/>
        <v>2016</v>
      </c>
    </row>
    <row r="212" spans="2:13" ht="15">
      <c r="B212" s="650" t="s">
        <v>319</v>
      </c>
      <c r="C212" s="651" t="s">
        <v>1201</v>
      </c>
      <c r="D212" s="435" t="s">
        <v>340</v>
      </c>
      <c r="E212" s="650" t="s">
        <v>1202</v>
      </c>
      <c r="F212" s="651">
        <v>201512</v>
      </c>
      <c r="G212" s="652">
        <v>7738.91</v>
      </c>
      <c r="I212" s="111" t="str">
        <f t="shared" si="7"/>
        <v/>
      </c>
      <c r="J212" s="99" t="str">
        <f t="shared" si="10"/>
        <v>In service</v>
      </c>
      <c r="K212" s="99" t="s">
        <v>189</v>
      </c>
      <c r="M212" s="112">
        <f t="shared" si="9"/>
        <v>2016</v>
      </c>
    </row>
    <row r="213" spans="2:13" ht="15">
      <c r="B213" s="650" t="s">
        <v>319</v>
      </c>
      <c r="C213" s="651" t="s">
        <v>1165</v>
      </c>
      <c r="D213" s="435" t="s">
        <v>338</v>
      </c>
      <c r="E213" s="650" t="s">
        <v>1166</v>
      </c>
      <c r="F213" s="651">
        <v>201512</v>
      </c>
      <c r="G213" s="652">
        <v>127254.14</v>
      </c>
      <c r="I213" s="111" t="str">
        <f t="shared" si="7"/>
        <v/>
      </c>
      <c r="J213" s="99" t="str">
        <f t="shared" si="10"/>
        <v>In service</v>
      </c>
      <c r="K213" s="99" t="s">
        <v>189</v>
      </c>
      <c r="M213" s="112">
        <f t="shared" si="9"/>
        <v>2016</v>
      </c>
    </row>
    <row r="214" spans="2:13">
      <c r="B214" s="650" t="s">
        <v>319</v>
      </c>
      <c r="C214" s="651" t="s">
        <v>1019</v>
      </c>
      <c r="D214" s="434" t="s">
        <v>340</v>
      </c>
      <c r="E214" s="650" t="s">
        <v>1203</v>
      </c>
      <c r="F214" s="651">
        <v>201509</v>
      </c>
      <c r="G214" s="652">
        <v>-53.56</v>
      </c>
      <c r="I214" s="111" t="str">
        <f t="shared" si="7"/>
        <v/>
      </c>
      <c r="J214" s="99" t="str">
        <f t="shared" si="10"/>
        <v>In service</v>
      </c>
      <c r="K214" s="99" t="s">
        <v>189</v>
      </c>
      <c r="M214" s="112">
        <f t="shared" si="9"/>
        <v>2015</v>
      </c>
    </row>
    <row r="215" spans="2:13" ht="15">
      <c r="B215" s="650" t="s">
        <v>319</v>
      </c>
      <c r="C215" s="651" t="s">
        <v>1019</v>
      </c>
      <c r="D215" s="435" t="s">
        <v>340</v>
      </c>
      <c r="E215" s="650" t="s">
        <v>1020</v>
      </c>
      <c r="F215" s="651">
        <v>201511</v>
      </c>
      <c r="G215" s="652">
        <v>50.94</v>
      </c>
      <c r="I215" s="111" t="str">
        <f t="shared" si="7"/>
        <v/>
      </c>
      <c r="J215" s="99" t="str">
        <f t="shared" si="10"/>
        <v>In service</v>
      </c>
      <c r="K215" s="99" t="s">
        <v>189</v>
      </c>
      <c r="M215" s="112">
        <f t="shared" si="9"/>
        <v>2016</v>
      </c>
    </row>
    <row r="216" spans="2:13" ht="15">
      <c r="B216" s="650" t="s">
        <v>319</v>
      </c>
      <c r="C216" s="651" t="s">
        <v>1019</v>
      </c>
      <c r="D216" s="435" t="s">
        <v>340</v>
      </c>
      <c r="E216" s="650" t="s">
        <v>1020</v>
      </c>
      <c r="F216" s="651">
        <v>201512</v>
      </c>
      <c r="G216" s="652">
        <v>59.77</v>
      </c>
      <c r="I216" s="111" t="str">
        <f t="shared" si="7"/>
        <v/>
      </c>
      <c r="J216" s="99" t="str">
        <f t="shared" si="10"/>
        <v>In service</v>
      </c>
      <c r="K216" s="99" t="s">
        <v>189</v>
      </c>
      <c r="M216" s="112">
        <f t="shared" si="9"/>
        <v>2016</v>
      </c>
    </row>
    <row r="217" spans="2:13">
      <c r="B217" s="650" t="s">
        <v>319</v>
      </c>
      <c r="C217" s="651" t="s">
        <v>1001</v>
      </c>
      <c r="D217" s="434" t="s">
        <v>340</v>
      </c>
      <c r="E217" s="650" t="s">
        <v>1002</v>
      </c>
      <c r="F217" s="651">
        <v>201509</v>
      </c>
      <c r="G217" s="652">
        <v>-112.98</v>
      </c>
      <c r="I217" s="111" t="str">
        <f t="shared" ref="I217:I274" si="11">IF(LEFT(C217,2)="69","Blanket","")</f>
        <v/>
      </c>
      <c r="J217" s="99" t="str">
        <f t="shared" si="10"/>
        <v>In service</v>
      </c>
      <c r="K217" s="99" t="s">
        <v>189</v>
      </c>
      <c r="M217" s="112">
        <f t="shared" si="9"/>
        <v>2015</v>
      </c>
    </row>
    <row r="218" spans="2:13" ht="15">
      <c r="B218" s="650" t="s">
        <v>319</v>
      </c>
      <c r="C218" s="651" t="s">
        <v>1001</v>
      </c>
      <c r="D218" s="435" t="s">
        <v>340</v>
      </c>
      <c r="E218" s="650" t="s">
        <v>1002</v>
      </c>
      <c r="F218" s="651">
        <v>201511</v>
      </c>
      <c r="G218" s="652">
        <v>74.23</v>
      </c>
      <c r="I218" s="111" t="str">
        <f t="shared" si="11"/>
        <v/>
      </c>
      <c r="J218" s="99" t="str">
        <f t="shared" si="10"/>
        <v>In service</v>
      </c>
      <c r="K218" s="99" t="s">
        <v>189</v>
      </c>
      <c r="M218" s="112">
        <f t="shared" ref="M218:M274" si="12">IF(F218&gt;$M$20,0+2016,0+2015)</f>
        <v>2016</v>
      </c>
    </row>
    <row r="219" spans="2:13" ht="15">
      <c r="B219" s="650" t="s">
        <v>319</v>
      </c>
      <c r="C219" s="651" t="s">
        <v>1001</v>
      </c>
      <c r="D219" s="435" t="s">
        <v>340</v>
      </c>
      <c r="E219" s="650" t="s">
        <v>1002</v>
      </c>
      <c r="F219" s="651">
        <v>201512</v>
      </c>
      <c r="G219" s="652">
        <v>-57.92</v>
      </c>
      <c r="I219" s="111" t="str">
        <f t="shared" si="11"/>
        <v/>
      </c>
      <c r="J219" s="99" t="str">
        <f t="shared" si="10"/>
        <v>In service</v>
      </c>
      <c r="K219" s="99" t="s">
        <v>189</v>
      </c>
      <c r="M219" s="112">
        <f t="shared" si="12"/>
        <v>2016</v>
      </c>
    </row>
    <row r="220" spans="2:13">
      <c r="B220" s="650" t="s">
        <v>319</v>
      </c>
      <c r="C220" s="651" t="s">
        <v>1167</v>
      </c>
      <c r="D220" s="434" t="s">
        <v>338</v>
      </c>
      <c r="E220" s="650" t="s">
        <v>1168</v>
      </c>
      <c r="F220" s="651">
        <v>201509</v>
      </c>
      <c r="G220" s="652">
        <v>39837.129999999997</v>
      </c>
      <c r="I220" s="111" t="str">
        <f t="shared" si="11"/>
        <v/>
      </c>
      <c r="J220" s="99" t="str">
        <f t="shared" si="10"/>
        <v>In service</v>
      </c>
      <c r="K220" s="99" t="s">
        <v>189</v>
      </c>
      <c r="M220" s="112">
        <f t="shared" si="12"/>
        <v>2015</v>
      </c>
    </row>
    <row r="221" spans="2:13" ht="15">
      <c r="B221" s="650" t="s">
        <v>319</v>
      </c>
      <c r="C221" s="651" t="s">
        <v>1167</v>
      </c>
      <c r="D221" s="435" t="s">
        <v>338</v>
      </c>
      <c r="E221" s="650" t="s">
        <v>1169</v>
      </c>
      <c r="F221" s="651">
        <v>201510</v>
      </c>
      <c r="G221" s="652">
        <v>2993.07</v>
      </c>
      <c r="I221" s="111" t="str">
        <f t="shared" si="11"/>
        <v/>
      </c>
      <c r="J221" s="99" t="str">
        <f t="shared" si="10"/>
        <v>In service</v>
      </c>
      <c r="K221" s="99" t="s">
        <v>189</v>
      </c>
      <c r="M221" s="112">
        <f t="shared" si="12"/>
        <v>2016</v>
      </c>
    </row>
    <row r="222" spans="2:13" ht="15">
      <c r="B222" s="650" t="s">
        <v>319</v>
      </c>
      <c r="C222" s="651" t="s">
        <v>1167</v>
      </c>
      <c r="D222" s="435" t="s">
        <v>338</v>
      </c>
      <c r="E222" s="650" t="s">
        <v>1169</v>
      </c>
      <c r="F222" s="651">
        <v>201511</v>
      </c>
      <c r="G222" s="652">
        <v>-587.87</v>
      </c>
      <c r="I222" s="111" t="str">
        <f t="shared" si="11"/>
        <v/>
      </c>
      <c r="J222" s="99" t="str">
        <f t="shared" si="10"/>
        <v>In service</v>
      </c>
      <c r="K222" s="99" t="s">
        <v>189</v>
      </c>
      <c r="M222" s="112">
        <f t="shared" si="12"/>
        <v>2016</v>
      </c>
    </row>
    <row r="223" spans="2:13" ht="15">
      <c r="B223" s="650" t="s">
        <v>319</v>
      </c>
      <c r="C223" s="651" t="s">
        <v>1167</v>
      </c>
      <c r="D223" s="435" t="s">
        <v>338</v>
      </c>
      <c r="E223" s="650" t="s">
        <v>1169</v>
      </c>
      <c r="F223" s="651">
        <v>201512</v>
      </c>
      <c r="G223" s="652">
        <v>57.72</v>
      </c>
      <c r="I223" s="111" t="str">
        <f t="shared" si="11"/>
        <v/>
      </c>
      <c r="J223" s="99" t="str">
        <f t="shared" si="10"/>
        <v>In service</v>
      </c>
      <c r="K223" s="99" t="s">
        <v>189</v>
      </c>
      <c r="M223" s="112">
        <f t="shared" si="12"/>
        <v>2016</v>
      </c>
    </row>
    <row r="224" spans="2:13" ht="15">
      <c r="B224" s="650" t="s">
        <v>319</v>
      </c>
      <c r="C224" s="651" t="s">
        <v>1170</v>
      </c>
      <c r="D224" s="435" t="s">
        <v>338</v>
      </c>
      <c r="E224" s="650" t="s">
        <v>1171</v>
      </c>
      <c r="F224" s="651">
        <v>201512</v>
      </c>
      <c r="G224" s="652">
        <v>43124.45</v>
      </c>
      <c r="I224" s="111" t="str">
        <f t="shared" si="11"/>
        <v/>
      </c>
      <c r="J224" s="99" t="str">
        <f t="shared" si="10"/>
        <v>In service</v>
      </c>
      <c r="K224" s="99" t="s">
        <v>189</v>
      </c>
      <c r="M224" s="112">
        <f t="shared" si="12"/>
        <v>2016</v>
      </c>
    </row>
    <row r="225" spans="2:13">
      <c r="B225" s="650" t="s">
        <v>319</v>
      </c>
      <c r="C225" s="651" t="s">
        <v>1172</v>
      </c>
      <c r="D225" s="434" t="s">
        <v>338</v>
      </c>
      <c r="E225" s="650" t="s">
        <v>1173</v>
      </c>
      <c r="F225" s="651">
        <v>201509</v>
      </c>
      <c r="G225" s="652">
        <v>7283.29</v>
      </c>
      <c r="I225" s="111" t="str">
        <f t="shared" si="11"/>
        <v/>
      </c>
      <c r="J225" s="99" t="str">
        <f t="shared" si="10"/>
        <v>In service</v>
      </c>
      <c r="K225" s="99" t="s">
        <v>189</v>
      </c>
      <c r="M225" s="112">
        <f t="shared" si="12"/>
        <v>2015</v>
      </c>
    </row>
    <row r="226" spans="2:13" ht="15">
      <c r="B226" s="650" t="s">
        <v>319</v>
      </c>
      <c r="C226" s="651" t="s">
        <v>1172</v>
      </c>
      <c r="D226" s="435" t="s">
        <v>338</v>
      </c>
      <c r="E226" s="650" t="s">
        <v>1173</v>
      </c>
      <c r="F226" s="651">
        <v>201510</v>
      </c>
      <c r="G226" s="652">
        <v>1543.49</v>
      </c>
      <c r="I226" s="111" t="str">
        <f t="shared" si="11"/>
        <v/>
      </c>
      <c r="J226" s="99" t="str">
        <f t="shared" si="10"/>
        <v>In service</v>
      </c>
      <c r="K226" s="99" t="s">
        <v>189</v>
      </c>
      <c r="M226" s="112">
        <f t="shared" si="12"/>
        <v>2016</v>
      </c>
    </row>
    <row r="227" spans="2:13" ht="15">
      <c r="B227" s="650" t="s">
        <v>319</v>
      </c>
      <c r="C227" s="651" t="s">
        <v>1172</v>
      </c>
      <c r="D227" s="435" t="s">
        <v>338</v>
      </c>
      <c r="E227" s="650" t="s">
        <v>1173</v>
      </c>
      <c r="F227" s="651">
        <v>201511</v>
      </c>
      <c r="G227" s="652">
        <v>-46.49</v>
      </c>
      <c r="I227" s="111" t="str">
        <f t="shared" si="11"/>
        <v/>
      </c>
      <c r="J227" s="99" t="str">
        <f t="shared" si="10"/>
        <v>In service</v>
      </c>
      <c r="K227" s="99" t="s">
        <v>189</v>
      </c>
      <c r="M227" s="112">
        <f t="shared" si="12"/>
        <v>2016</v>
      </c>
    </row>
    <row r="228" spans="2:13" ht="15">
      <c r="B228" s="650" t="s">
        <v>319</v>
      </c>
      <c r="C228" s="651" t="s">
        <v>1172</v>
      </c>
      <c r="D228" s="435" t="s">
        <v>338</v>
      </c>
      <c r="E228" s="650" t="s">
        <v>1173</v>
      </c>
      <c r="F228" s="651">
        <v>201512</v>
      </c>
      <c r="G228" s="652">
        <v>-0.94</v>
      </c>
      <c r="I228" s="111" t="str">
        <f t="shared" si="11"/>
        <v/>
      </c>
      <c r="J228" s="99" t="str">
        <f t="shared" si="10"/>
        <v>In service</v>
      </c>
      <c r="K228" s="99" t="s">
        <v>189</v>
      </c>
      <c r="M228" s="112">
        <f t="shared" si="12"/>
        <v>2016</v>
      </c>
    </row>
    <row r="229" spans="2:13" ht="15">
      <c r="B229" s="650" t="s">
        <v>319</v>
      </c>
      <c r="C229" s="651" t="s">
        <v>1176</v>
      </c>
      <c r="D229" s="435" t="s">
        <v>338</v>
      </c>
      <c r="E229" s="650" t="s">
        <v>1177</v>
      </c>
      <c r="F229" s="651">
        <v>201512</v>
      </c>
      <c r="G229" s="652">
        <v>18186.66</v>
      </c>
      <c r="I229" s="111" t="str">
        <f t="shared" si="11"/>
        <v/>
      </c>
      <c r="J229" s="99" t="str">
        <f t="shared" si="10"/>
        <v>In service</v>
      </c>
      <c r="K229" s="99" t="s">
        <v>189</v>
      </c>
      <c r="M229" s="112">
        <f t="shared" si="12"/>
        <v>2016</v>
      </c>
    </row>
    <row r="230" spans="2:13">
      <c r="B230" s="650" t="s">
        <v>319</v>
      </c>
      <c r="C230" s="651" t="s">
        <v>1003</v>
      </c>
      <c r="D230" s="434" t="s">
        <v>340</v>
      </c>
      <c r="E230" s="650" t="s">
        <v>1004</v>
      </c>
      <c r="F230" s="651">
        <v>201509</v>
      </c>
      <c r="G230" s="652">
        <v>-26.91</v>
      </c>
      <c r="I230" s="111" t="str">
        <f t="shared" si="11"/>
        <v/>
      </c>
      <c r="J230" s="99" t="str">
        <f t="shared" si="10"/>
        <v>In service</v>
      </c>
      <c r="K230" s="99" t="s">
        <v>189</v>
      </c>
      <c r="M230" s="112">
        <f t="shared" si="12"/>
        <v>2015</v>
      </c>
    </row>
    <row r="231" spans="2:13" ht="15">
      <c r="B231" s="650" t="s">
        <v>319</v>
      </c>
      <c r="C231" s="651" t="s">
        <v>1003</v>
      </c>
      <c r="D231" s="435" t="s">
        <v>340</v>
      </c>
      <c r="E231" s="650" t="s">
        <v>1204</v>
      </c>
      <c r="F231" s="651">
        <v>201511</v>
      </c>
      <c r="G231" s="652">
        <v>-20.9</v>
      </c>
      <c r="I231" s="111" t="str">
        <f t="shared" si="11"/>
        <v/>
      </c>
      <c r="J231" s="99" t="str">
        <f t="shared" si="10"/>
        <v>In service</v>
      </c>
      <c r="K231" s="99" t="s">
        <v>189</v>
      </c>
      <c r="M231" s="112">
        <f t="shared" si="12"/>
        <v>2016</v>
      </c>
    </row>
    <row r="232" spans="2:13" ht="15">
      <c r="B232" s="650" t="s">
        <v>319</v>
      </c>
      <c r="C232" s="651" t="s">
        <v>1003</v>
      </c>
      <c r="D232" s="435" t="s">
        <v>340</v>
      </c>
      <c r="E232" s="650" t="s">
        <v>1204</v>
      </c>
      <c r="F232" s="651">
        <v>201512</v>
      </c>
      <c r="G232" s="652">
        <v>0.52</v>
      </c>
      <c r="I232" s="111" t="str">
        <f t="shared" si="11"/>
        <v/>
      </c>
      <c r="J232" s="99" t="str">
        <f t="shared" si="10"/>
        <v>In service</v>
      </c>
      <c r="K232" s="99" t="s">
        <v>189</v>
      </c>
      <c r="M232" s="112">
        <f t="shared" si="12"/>
        <v>2016</v>
      </c>
    </row>
    <row r="233" spans="2:13">
      <c r="B233" s="650" t="s">
        <v>319</v>
      </c>
      <c r="C233" s="651" t="s">
        <v>1178</v>
      </c>
      <c r="D233" s="434" t="s">
        <v>338</v>
      </c>
      <c r="E233" s="650" t="s">
        <v>1179</v>
      </c>
      <c r="F233" s="651">
        <v>201509</v>
      </c>
      <c r="G233" s="652">
        <v>4324.1000000000004</v>
      </c>
      <c r="I233" s="111" t="str">
        <f t="shared" si="11"/>
        <v/>
      </c>
      <c r="J233" s="99" t="str">
        <f t="shared" si="10"/>
        <v>In service</v>
      </c>
      <c r="K233" s="99" t="s">
        <v>189</v>
      </c>
      <c r="M233" s="112">
        <f t="shared" si="12"/>
        <v>2015</v>
      </c>
    </row>
    <row r="234" spans="2:13" ht="15">
      <c r="B234" s="650" t="s">
        <v>319</v>
      </c>
      <c r="C234" s="651" t="s">
        <v>1178</v>
      </c>
      <c r="D234" s="435" t="s">
        <v>338</v>
      </c>
      <c r="E234" s="650" t="s">
        <v>1180</v>
      </c>
      <c r="F234" s="651">
        <v>201510</v>
      </c>
      <c r="G234" s="652">
        <v>333.31</v>
      </c>
      <c r="I234" s="111" t="str">
        <f t="shared" si="11"/>
        <v/>
      </c>
      <c r="J234" s="99" t="str">
        <f t="shared" si="10"/>
        <v>In service</v>
      </c>
      <c r="K234" s="99" t="s">
        <v>189</v>
      </c>
      <c r="M234" s="112">
        <f t="shared" si="12"/>
        <v>2016</v>
      </c>
    </row>
    <row r="235" spans="2:13" ht="15">
      <c r="B235" s="650" t="s">
        <v>319</v>
      </c>
      <c r="C235" s="651" t="s">
        <v>1178</v>
      </c>
      <c r="D235" s="435" t="s">
        <v>338</v>
      </c>
      <c r="E235" s="650" t="s">
        <v>1180</v>
      </c>
      <c r="F235" s="651">
        <v>201511</v>
      </c>
      <c r="G235" s="652">
        <v>-0.34</v>
      </c>
      <c r="I235" s="111" t="str">
        <f t="shared" si="11"/>
        <v/>
      </c>
      <c r="J235" s="99" t="str">
        <f t="shared" si="10"/>
        <v>In service</v>
      </c>
      <c r="K235" s="99" t="s">
        <v>189</v>
      </c>
      <c r="M235" s="112">
        <f t="shared" si="12"/>
        <v>2016</v>
      </c>
    </row>
    <row r="236" spans="2:13" ht="15">
      <c r="B236" s="650" t="s">
        <v>319</v>
      </c>
      <c r="C236" s="651" t="s">
        <v>1178</v>
      </c>
      <c r="D236" s="435" t="s">
        <v>338</v>
      </c>
      <c r="E236" s="650" t="s">
        <v>1180</v>
      </c>
      <c r="F236" s="651">
        <v>201512</v>
      </c>
      <c r="G236" s="652">
        <v>12.67</v>
      </c>
      <c r="I236" s="111" t="str">
        <f t="shared" si="11"/>
        <v/>
      </c>
      <c r="J236" s="99" t="str">
        <f t="shared" si="10"/>
        <v>In service</v>
      </c>
      <c r="K236" s="99" t="s">
        <v>189</v>
      </c>
      <c r="M236" s="112">
        <f t="shared" si="12"/>
        <v>2016</v>
      </c>
    </row>
    <row r="237" spans="2:13">
      <c r="B237" s="605"/>
      <c r="C237" s="499"/>
      <c r="D237" s="608"/>
      <c r="E237" s="605"/>
      <c r="F237" s="499"/>
      <c r="G237" s="606"/>
      <c r="I237" s="111" t="str">
        <f t="shared" si="11"/>
        <v/>
      </c>
      <c r="J237" s="99" t="str">
        <f t="shared" si="10"/>
        <v/>
      </c>
      <c r="K237" s="99" t="s">
        <v>189</v>
      </c>
      <c r="M237" s="112">
        <f t="shared" si="12"/>
        <v>2015</v>
      </c>
    </row>
    <row r="238" spans="2:13" ht="15">
      <c r="B238" s="935" t="s">
        <v>319</v>
      </c>
      <c r="C238" s="599" t="s">
        <v>1183</v>
      </c>
      <c r="D238" s="599" t="s">
        <v>340</v>
      </c>
      <c r="E238" s="532" t="s">
        <v>1420</v>
      </c>
      <c r="F238" s="599">
        <v>201601</v>
      </c>
      <c r="G238" s="534">
        <v>287.45999999999998</v>
      </c>
      <c r="I238" s="111" t="str">
        <f t="shared" si="11"/>
        <v/>
      </c>
      <c r="J238" s="99" t="str">
        <f t="shared" si="10"/>
        <v>In service</v>
      </c>
      <c r="K238" s="99" t="s">
        <v>189</v>
      </c>
      <c r="M238" s="112">
        <f t="shared" si="12"/>
        <v>2016</v>
      </c>
    </row>
    <row r="239" spans="2:13">
      <c r="B239" s="650" t="s">
        <v>319</v>
      </c>
      <c r="C239" s="651" t="s">
        <v>1021</v>
      </c>
      <c r="D239" s="599" t="s">
        <v>338</v>
      </c>
      <c r="E239" s="650" t="s">
        <v>1022</v>
      </c>
      <c r="F239" s="651">
        <v>201601</v>
      </c>
      <c r="G239" s="652">
        <v>-287.86</v>
      </c>
      <c r="I239" s="111" t="str">
        <f t="shared" si="11"/>
        <v/>
      </c>
      <c r="J239" s="99" t="str">
        <f t="shared" si="10"/>
        <v>In service</v>
      </c>
      <c r="K239" s="99" t="s">
        <v>189</v>
      </c>
      <c r="M239" s="112">
        <f t="shared" si="12"/>
        <v>2016</v>
      </c>
    </row>
    <row r="240" spans="2:13">
      <c r="B240" s="650" t="s">
        <v>319</v>
      </c>
      <c r="C240" s="651" t="s">
        <v>1186</v>
      </c>
      <c r="D240" s="599" t="s">
        <v>352</v>
      </c>
      <c r="E240" s="650" t="s">
        <v>1187</v>
      </c>
      <c r="F240" s="651">
        <v>201601</v>
      </c>
      <c r="G240" s="652">
        <v>-4.7300000000000004</v>
      </c>
      <c r="I240" s="111" t="str">
        <f t="shared" si="11"/>
        <v/>
      </c>
      <c r="J240" s="99" t="str">
        <f t="shared" si="10"/>
        <v>In service</v>
      </c>
      <c r="K240" s="99" t="s">
        <v>189</v>
      </c>
      <c r="M240" s="112">
        <f t="shared" si="12"/>
        <v>2016</v>
      </c>
    </row>
    <row r="241" spans="2:13">
      <c r="B241" s="650" t="s">
        <v>319</v>
      </c>
      <c r="C241" s="651" t="s">
        <v>1045</v>
      </c>
      <c r="D241" s="599" t="s">
        <v>338</v>
      </c>
      <c r="E241" s="650" t="s">
        <v>1046</v>
      </c>
      <c r="F241" s="651">
        <v>201601</v>
      </c>
      <c r="G241" s="652">
        <v>370.59</v>
      </c>
      <c r="I241" s="111" t="str">
        <f t="shared" si="11"/>
        <v/>
      </c>
      <c r="J241" s="99" t="str">
        <f t="shared" si="10"/>
        <v>In service</v>
      </c>
      <c r="K241" s="99" t="s">
        <v>189</v>
      </c>
      <c r="M241" s="112">
        <f t="shared" si="12"/>
        <v>2016</v>
      </c>
    </row>
    <row r="242" spans="2:13">
      <c r="B242" s="650" t="s">
        <v>319</v>
      </c>
      <c r="C242" s="651" t="s">
        <v>1190</v>
      </c>
      <c r="D242" s="599" t="s">
        <v>340</v>
      </c>
      <c r="E242" s="650" t="s">
        <v>1191</v>
      </c>
      <c r="F242" s="651">
        <v>201601</v>
      </c>
      <c r="G242" s="652">
        <v>3032.4</v>
      </c>
      <c r="I242" s="111" t="str">
        <f t="shared" si="11"/>
        <v/>
      </c>
      <c r="J242" s="99" t="str">
        <f t="shared" si="10"/>
        <v>In service</v>
      </c>
      <c r="K242" s="99" t="s">
        <v>189</v>
      </c>
      <c r="M242" s="112">
        <f t="shared" si="12"/>
        <v>2016</v>
      </c>
    </row>
    <row r="243" spans="2:13">
      <c r="B243" s="650" t="s">
        <v>319</v>
      </c>
      <c r="C243" s="651" t="s">
        <v>509</v>
      </c>
      <c r="D243" s="599" t="s">
        <v>338</v>
      </c>
      <c r="E243" s="650" t="s">
        <v>510</v>
      </c>
      <c r="F243" s="651">
        <v>201601</v>
      </c>
      <c r="G243" s="652">
        <v>-0.03</v>
      </c>
      <c r="I243" s="111" t="str">
        <f t="shared" si="11"/>
        <v/>
      </c>
      <c r="J243" s="99" t="str">
        <f t="shared" si="10"/>
        <v>In service</v>
      </c>
      <c r="K243" s="99" t="s">
        <v>189</v>
      </c>
      <c r="M243" s="112">
        <f t="shared" si="12"/>
        <v>2016</v>
      </c>
    </row>
    <row r="244" spans="2:13">
      <c r="B244" s="650" t="s">
        <v>319</v>
      </c>
      <c r="C244" s="651" t="s">
        <v>1082</v>
      </c>
      <c r="D244" s="599" t="s">
        <v>338</v>
      </c>
      <c r="E244" s="650" t="s">
        <v>1084</v>
      </c>
      <c r="F244" s="651">
        <v>201601</v>
      </c>
      <c r="G244" s="652">
        <v>183207.64</v>
      </c>
      <c r="I244" s="111" t="str">
        <f t="shared" si="11"/>
        <v/>
      </c>
      <c r="J244" s="99" t="str">
        <f t="shared" si="10"/>
        <v>In service</v>
      </c>
      <c r="K244" s="99" t="s">
        <v>189</v>
      </c>
      <c r="M244" s="112">
        <f t="shared" si="12"/>
        <v>2016</v>
      </c>
    </row>
    <row r="245" spans="2:13">
      <c r="B245" s="650" t="s">
        <v>319</v>
      </c>
      <c r="C245" s="651" t="s">
        <v>962</v>
      </c>
      <c r="D245" s="599" t="s">
        <v>338</v>
      </c>
      <c r="E245" s="650" t="s">
        <v>963</v>
      </c>
      <c r="F245" s="651">
        <v>201601</v>
      </c>
      <c r="G245" s="652">
        <v>47917.26</v>
      </c>
      <c r="I245" s="111" t="str">
        <f t="shared" si="11"/>
        <v/>
      </c>
      <c r="J245" s="99" t="str">
        <f t="shared" si="10"/>
        <v>In service</v>
      </c>
      <c r="K245" s="99" t="s">
        <v>189</v>
      </c>
      <c r="M245" s="112">
        <f t="shared" si="12"/>
        <v>2016</v>
      </c>
    </row>
    <row r="246" spans="2:13">
      <c r="B246" s="650" t="s">
        <v>319</v>
      </c>
      <c r="C246" s="651" t="s">
        <v>964</v>
      </c>
      <c r="D246" s="599" t="s">
        <v>338</v>
      </c>
      <c r="E246" s="650" t="s">
        <v>965</v>
      </c>
      <c r="F246" s="651">
        <v>201601</v>
      </c>
      <c r="G246" s="652">
        <v>0.73</v>
      </c>
      <c r="I246" s="111" t="str">
        <f t="shared" si="11"/>
        <v/>
      </c>
      <c r="J246" s="99" t="str">
        <f t="shared" si="10"/>
        <v>In service</v>
      </c>
      <c r="K246" s="99" t="s">
        <v>189</v>
      </c>
      <c r="M246" s="112">
        <f t="shared" si="12"/>
        <v>2016</v>
      </c>
    </row>
    <row r="247" spans="2:13">
      <c r="B247" s="650" t="s">
        <v>319</v>
      </c>
      <c r="C247" s="651" t="s">
        <v>1089</v>
      </c>
      <c r="D247" s="599" t="s">
        <v>338</v>
      </c>
      <c r="E247" s="650" t="s">
        <v>1090</v>
      </c>
      <c r="F247" s="651">
        <v>201601</v>
      </c>
      <c r="G247" s="652">
        <v>-97.28</v>
      </c>
      <c r="I247" s="111" t="str">
        <f t="shared" si="11"/>
        <v/>
      </c>
      <c r="J247" s="99" t="str">
        <f t="shared" si="10"/>
        <v>In service</v>
      </c>
      <c r="K247" s="99" t="s">
        <v>189</v>
      </c>
      <c r="M247" s="112">
        <f t="shared" si="12"/>
        <v>2016</v>
      </c>
    </row>
    <row r="248" spans="2:13">
      <c r="B248" s="650" t="s">
        <v>319</v>
      </c>
      <c r="C248" s="651" t="s">
        <v>972</v>
      </c>
      <c r="D248" s="599" t="s">
        <v>338</v>
      </c>
      <c r="E248" s="650" t="s">
        <v>973</v>
      </c>
      <c r="F248" s="651">
        <v>201601</v>
      </c>
      <c r="G248" s="652">
        <v>0.62</v>
      </c>
      <c r="I248" s="111" t="str">
        <f t="shared" si="11"/>
        <v/>
      </c>
      <c r="J248" s="99" t="str">
        <f t="shared" si="10"/>
        <v>In service</v>
      </c>
      <c r="K248" s="99" t="s">
        <v>189</v>
      </c>
      <c r="M248" s="112">
        <f t="shared" si="12"/>
        <v>2016</v>
      </c>
    </row>
    <row r="249" spans="2:13">
      <c r="B249" s="650" t="s">
        <v>319</v>
      </c>
      <c r="C249" s="651" t="s">
        <v>837</v>
      </c>
      <c r="D249" s="599" t="s">
        <v>338</v>
      </c>
      <c r="E249" s="650" t="s">
        <v>838</v>
      </c>
      <c r="F249" s="651">
        <v>201601</v>
      </c>
      <c r="G249" s="652">
        <v>0.09</v>
      </c>
      <c r="I249" s="111" t="str">
        <f t="shared" si="11"/>
        <v/>
      </c>
      <c r="J249" s="99" t="str">
        <f t="shared" si="10"/>
        <v>In service</v>
      </c>
      <c r="K249" s="99" t="s">
        <v>189</v>
      </c>
      <c r="M249" s="112">
        <f t="shared" si="12"/>
        <v>2016</v>
      </c>
    </row>
    <row r="250" spans="2:13">
      <c r="B250" s="650" t="s">
        <v>319</v>
      </c>
      <c r="C250" s="651" t="s">
        <v>839</v>
      </c>
      <c r="D250" s="599" t="s">
        <v>338</v>
      </c>
      <c r="E250" s="650" t="s">
        <v>840</v>
      </c>
      <c r="F250" s="651">
        <v>201601</v>
      </c>
      <c r="G250" s="652">
        <v>0.09</v>
      </c>
      <c r="I250" s="111" t="str">
        <f t="shared" si="11"/>
        <v/>
      </c>
      <c r="J250" s="99" t="str">
        <f t="shared" si="10"/>
        <v>In service</v>
      </c>
      <c r="K250" s="99" t="s">
        <v>189</v>
      </c>
      <c r="M250" s="112">
        <f t="shared" si="12"/>
        <v>2016</v>
      </c>
    </row>
    <row r="251" spans="2:13">
      <c r="B251" s="650" t="s">
        <v>319</v>
      </c>
      <c r="C251" s="651" t="s">
        <v>843</v>
      </c>
      <c r="D251" s="599" t="s">
        <v>338</v>
      </c>
      <c r="E251" s="650" t="s">
        <v>844</v>
      </c>
      <c r="F251" s="651">
        <v>201601</v>
      </c>
      <c r="G251" s="652">
        <v>-0.28000000000000003</v>
      </c>
      <c r="I251" s="111" t="str">
        <f t="shared" si="11"/>
        <v/>
      </c>
      <c r="J251" s="99" t="str">
        <f t="shared" si="10"/>
        <v>In service</v>
      </c>
      <c r="K251" s="99" t="s">
        <v>189</v>
      </c>
      <c r="M251" s="112">
        <f t="shared" si="12"/>
        <v>2016</v>
      </c>
    </row>
    <row r="252" spans="2:13">
      <c r="B252" s="650" t="s">
        <v>319</v>
      </c>
      <c r="C252" s="651" t="s">
        <v>979</v>
      </c>
      <c r="D252" s="599" t="s">
        <v>338</v>
      </c>
      <c r="E252" s="650" t="s">
        <v>980</v>
      </c>
      <c r="F252" s="651">
        <v>201601</v>
      </c>
      <c r="G252" s="652">
        <v>18.18</v>
      </c>
      <c r="I252" s="111" t="str">
        <f t="shared" si="11"/>
        <v/>
      </c>
      <c r="J252" s="99" t="str">
        <f t="shared" si="10"/>
        <v>In service</v>
      </c>
      <c r="K252" s="99" t="s">
        <v>189</v>
      </c>
      <c r="M252" s="112">
        <f t="shared" si="12"/>
        <v>2016</v>
      </c>
    </row>
    <row r="253" spans="2:13">
      <c r="B253" s="650" t="s">
        <v>319</v>
      </c>
      <c r="C253" s="651" t="s">
        <v>1412</v>
      </c>
      <c r="D253" s="599" t="s">
        <v>338</v>
      </c>
      <c r="E253" s="650" t="s">
        <v>1413</v>
      </c>
      <c r="F253" s="651">
        <v>201601</v>
      </c>
      <c r="G253" s="652">
        <v>114083.31</v>
      </c>
      <c r="I253" s="111" t="str">
        <f t="shared" si="11"/>
        <v/>
      </c>
      <c r="J253" s="99" t="str">
        <f t="shared" si="10"/>
        <v>In service</v>
      </c>
      <c r="K253" s="99" t="s">
        <v>189</v>
      </c>
      <c r="M253" s="112">
        <f t="shared" si="12"/>
        <v>2016</v>
      </c>
    </row>
    <row r="254" spans="2:13">
      <c r="B254" s="650" t="s">
        <v>319</v>
      </c>
      <c r="C254" s="651" t="s">
        <v>867</v>
      </c>
      <c r="D254" s="599" t="s">
        <v>338</v>
      </c>
      <c r="E254" s="650" t="s">
        <v>1127</v>
      </c>
      <c r="F254" s="651">
        <v>201601</v>
      </c>
      <c r="G254" s="652">
        <v>-0.16</v>
      </c>
      <c r="I254" s="111" t="str">
        <f t="shared" si="11"/>
        <v/>
      </c>
      <c r="J254" s="99" t="str">
        <f t="shared" si="10"/>
        <v>In service</v>
      </c>
      <c r="K254" s="99" t="s">
        <v>189</v>
      </c>
      <c r="M254" s="112">
        <f t="shared" si="12"/>
        <v>2016</v>
      </c>
    </row>
    <row r="255" spans="2:13">
      <c r="B255" s="650" t="s">
        <v>319</v>
      </c>
      <c r="C255" s="651" t="s">
        <v>1128</v>
      </c>
      <c r="D255" s="599" t="s">
        <v>338</v>
      </c>
      <c r="E255" s="650" t="s">
        <v>1129</v>
      </c>
      <c r="F255" s="651">
        <v>201601</v>
      </c>
      <c r="G255" s="652">
        <v>-1157.71</v>
      </c>
      <c r="I255" s="111" t="str">
        <f t="shared" si="11"/>
        <v/>
      </c>
      <c r="J255" s="99" t="str">
        <f t="shared" si="10"/>
        <v>In service</v>
      </c>
      <c r="K255" s="99" t="s">
        <v>189</v>
      </c>
      <c r="M255" s="112">
        <f t="shared" si="12"/>
        <v>2016</v>
      </c>
    </row>
    <row r="256" spans="2:13">
      <c r="B256" s="650" t="s">
        <v>319</v>
      </c>
      <c r="C256" s="651" t="s">
        <v>989</v>
      </c>
      <c r="D256" s="599" t="s">
        <v>338</v>
      </c>
      <c r="E256" s="650" t="s">
        <v>990</v>
      </c>
      <c r="F256" s="651">
        <v>201601</v>
      </c>
      <c r="G256" s="652">
        <v>3.7</v>
      </c>
      <c r="I256" s="111" t="str">
        <f t="shared" si="11"/>
        <v/>
      </c>
      <c r="J256" s="99" t="str">
        <f t="shared" si="10"/>
        <v>In service</v>
      </c>
      <c r="K256" s="99" t="s">
        <v>189</v>
      </c>
      <c r="M256" s="112">
        <f t="shared" si="12"/>
        <v>2016</v>
      </c>
    </row>
    <row r="257" spans="2:13">
      <c r="B257" s="650" t="s">
        <v>319</v>
      </c>
      <c r="C257" s="651" t="s">
        <v>1015</v>
      </c>
      <c r="D257" s="599" t="s">
        <v>340</v>
      </c>
      <c r="E257" s="650" t="s">
        <v>1016</v>
      </c>
      <c r="F257" s="651">
        <v>201601</v>
      </c>
      <c r="G257" s="652">
        <v>2248.73</v>
      </c>
      <c r="I257" s="111" t="str">
        <f t="shared" si="11"/>
        <v/>
      </c>
      <c r="J257" s="99" t="str">
        <f t="shared" si="10"/>
        <v>In service</v>
      </c>
      <c r="K257" s="99" t="s">
        <v>189</v>
      </c>
      <c r="M257" s="112">
        <f t="shared" si="12"/>
        <v>2016</v>
      </c>
    </row>
    <row r="258" spans="2:13">
      <c r="B258" s="650" t="s">
        <v>326</v>
      </c>
      <c r="C258" s="651" t="s">
        <v>1015</v>
      </c>
      <c r="D258" s="599" t="s">
        <v>340</v>
      </c>
      <c r="E258" s="650" t="s">
        <v>1016</v>
      </c>
      <c r="F258" s="651">
        <v>201601</v>
      </c>
      <c r="G258" s="652">
        <v>3000.78</v>
      </c>
      <c r="I258" s="111" t="str">
        <f t="shared" si="11"/>
        <v/>
      </c>
      <c r="J258" s="99" t="str">
        <f t="shared" si="10"/>
        <v>In service</v>
      </c>
      <c r="K258" s="99" t="s">
        <v>189</v>
      </c>
      <c r="M258" s="112">
        <f t="shared" si="12"/>
        <v>2016</v>
      </c>
    </row>
    <row r="259" spans="2:13">
      <c r="B259" s="650" t="s">
        <v>319</v>
      </c>
      <c r="C259" s="651" t="s">
        <v>993</v>
      </c>
      <c r="D259" s="599" t="s">
        <v>338</v>
      </c>
      <c r="E259" s="650" t="s">
        <v>994</v>
      </c>
      <c r="F259" s="651">
        <v>201601</v>
      </c>
      <c r="G259" s="652">
        <v>0.87</v>
      </c>
      <c r="I259" s="111" t="str">
        <f t="shared" si="11"/>
        <v/>
      </c>
      <c r="J259" s="99" t="str">
        <f t="shared" si="10"/>
        <v>In service</v>
      </c>
      <c r="K259" s="99" t="s">
        <v>189</v>
      </c>
      <c r="M259" s="112">
        <f t="shared" si="12"/>
        <v>2016</v>
      </c>
    </row>
    <row r="260" spans="2:13">
      <c r="B260" s="650" t="s">
        <v>319</v>
      </c>
      <c r="C260" s="651" t="s">
        <v>887</v>
      </c>
      <c r="D260" s="599" t="s">
        <v>338</v>
      </c>
      <c r="E260" s="650" t="s">
        <v>888</v>
      </c>
      <c r="F260" s="651">
        <v>201601</v>
      </c>
      <c r="G260" s="652">
        <v>3672.61</v>
      </c>
      <c r="I260" s="111" t="str">
        <f t="shared" si="11"/>
        <v/>
      </c>
      <c r="J260" s="99" t="str">
        <f t="shared" si="10"/>
        <v>In service</v>
      </c>
      <c r="K260" s="99" t="s">
        <v>189</v>
      </c>
      <c r="M260" s="112">
        <f t="shared" si="12"/>
        <v>2016</v>
      </c>
    </row>
    <row r="261" spans="2:13">
      <c r="B261" s="650" t="s">
        <v>319</v>
      </c>
      <c r="C261" s="651" t="s">
        <v>1414</v>
      </c>
      <c r="D261" s="599" t="s">
        <v>338</v>
      </c>
      <c r="E261" s="650" t="s">
        <v>1415</v>
      </c>
      <c r="F261" s="651">
        <v>201601</v>
      </c>
      <c r="G261" s="652">
        <v>59618.98</v>
      </c>
      <c r="I261" s="111" t="str">
        <f t="shared" si="11"/>
        <v/>
      </c>
      <c r="J261" s="99" t="str">
        <f t="shared" si="10"/>
        <v>In service</v>
      </c>
      <c r="K261" s="99" t="s">
        <v>189</v>
      </c>
      <c r="M261" s="112">
        <f t="shared" si="12"/>
        <v>2016</v>
      </c>
    </row>
    <row r="262" spans="2:13">
      <c r="B262" s="650" t="s">
        <v>319</v>
      </c>
      <c r="C262" s="651" t="s">
        <v>1152</v>
      </c>
      <c r="D262" s="599" t="s">
        <v>338</v>
      </c>
      <c r="E262" s="650" t="s">
        <v>1153</v>
      </c>
      <c r="F262" s="651">
        <v>201601</v>
      </c>
      <c r="G262" s="652">
        <v>1309.8399999999999</v>
      </c>
      <c r="I262" s="111" t="str">
        <f t="shared" si="11"/>
        <v/>
      </c>
      <c r="J262" s="99" t="str">
        <f t="shared" si="10"/>
        <v>In service</v>
      </c>
      <c r="K262" s="99" t="s">
        <v>189</v>
      </c>
      <c r="M262" s="112">
        <f t="shared" si="12"/>
        <v>2016</v>
      </c>
    </row>
    <row r="263" spans="2:13">
      <c r="B263" s="650" t="s">
        <v>319</v>
      </c>
      <c r="C263" s="651" t="s">
        <v>1017</v>
      </c>
      <c r="D263" s="599" t="s">
        <v>340</v>
      </c>
      <c r="E263" s="650" t="s">
        <v>1018</v>
      </c>
      <c r="F263" s="651">
        <v>201601</v>
      </c>
      <c r="G263" s="652">
        <v>9744.33</v>
      </c>
      <c r="I263" s="111" t="str">
        <f t="shared" si="11"/>
        <v/>
      </c>
      <c r="J263" s="99" t="str">
        <f t="shared" si="10"/>
        <v>In service</v>
      </c>
      <c r="K263" s="99" t="s">
        <v>189</v>
      </c>
      <c r="M263" s="112">
        <f t="shared" si="12"/>
        <v>2016</v>
      </c>
    </row>
    <row r="264" spans="2:13">
      <c r="B264" s="650" t="s">
        <v>319</v>
      </c>
      <c r="C264" s="651" t="s">
        <v>1158</v>
      </c>
      <c r="D264" s="599" t="s">
        <v>338</v>
      </c>
      <c r="E264" s="650" t="s">
        <v>1160</v>
      </c>
      <c r="F264" s="651">
        <v>201601</v>
      </c>
      <c r="G264" s="652">
        <v>1188.6300000000001</v>
      </c>
      <c r="I264" s="111" t="str">
        <f t="shared" si="11"/>
        <v/>
      </c>
      <c r="J264" s="99" t="str">
        <f t="shared" si="10"/>
        <v>In service</v>
      </c>
      <c r="K264" s="99" t="s">
        <v>189</v>
      </c>
      <c r="M264" s="112">
        <f t="shared" si="12"/>
        <v>2016</v>
      </c>
    </row>
    <row r="265" spans="2:13">
      <c r="B265" s="650" t="s">
        <v>319</v>
      </c>
      <c r="C265" s="651" t="s">
        <v>1199</v>
      </c>
      <c r="D265" s="599" t="s">
        <v>469</v>
      </c>
      <c r="E265" s="650" t="s">
        <v>1200</v>
      </c>
      <c r="F265" s="651">
        <v>201601</v>
      </c>
      <c r="G265" s="652">
        <v>360.17</v>
      </c>
      <c r="I265" s="111" t="str">
        <f t="shared" si="11"/>
        <v/>
      </c>
      <c r="J265" s="99" t="str">
        <f t="shared" si="10"/>
        <v>In service</v>
      </c>
      <c r="K265" s="99" t="s">
        <v>189</v>
      </c>
      <c r="M265" s="112">
        <f t="shared" si="12"/>
        <v>2016</v>
      </c>
    </row>
    <row r="266" spans="2:13">
      <c r="B266" s="650" t="s">
        <v>319</v>
      </c>
      <c r="C266" s="651" t="s">
        <v>1201</v>
      </c>
      <c r="D266" s="599" t="s">
        <v>340</v>
      </c>
      <c r="E266" s="650" t="s">
        <v>1202</v>
      </c>
      <c r="F266" s="651">
        <v>201601</v>
      </c>
      <c r="G266" s="652">
        <v>-292.33999999999997</v>
      </c>
      <c r="I266" s="111" t="str">
        <f t="shared" si="11"/>
        <v/>
      </c>
      <c r="J266" s="99" t="str">
        <f t="shared" si="10"/>
        <v>In service</v>
      </c>
      <c r="K266" s="99" t="s">
        <v>189</v>
      </c>
      <c r="M266" s="112">
        <f t="shared" si="12"/>
        <v>2016</v>
      </c>
    </row>
    <row r="267" spans="2:13">
      <c r="B267" s="650" t="s">
        <v>319</v>
      </c>
      <c r="C267" s="651" t="s">
        <v>1165</v>
      </c>
      <c r="D267" s="599" t="s">
        <v>338</v>
      </c>
      <c r="E267" s="650" t="s">
        <v>1166</v>
      </c>
      <c r="F267" s="651">
        <v>201601</v>
      </c>
      <c r="G267" s="652">
        <v>-970.73</v>
      </c>
      <c r="I267" s="111" t="str">
        <f t="shared" si="11"/>
        <v/>
      </c>
      <c r="J267" s="99" t="str">
        <f t="shared" ref="J267:J274" si="13">IF(F267&gt;$J$20,"",IF(F267&gt;=$J$22,"In service",""))</f>
        <v>In service</v>
      </c>
      <c r="K267" s="99" t="s">
        <v>189</v>
      </c>
      <c r="M267" s="112">
        <f t="shared" si="12"/>
        <v>2016</v>
      </c>
    </row>
    <row r="268" spans="2:13">
      <c r="B268" s="650" t="s">
        <v>319</v>
      </c>
      <c r="C268" s="651" t="s">
        <v>1019</v>
      </c>
      <c r="D268" s="599" t="s">
        <v>340</v>
      </c>
      <c r="E268" s="650" t="s">
        <v>1020</v>
      </c>
      <c r="F268" s="651">
        <v>201601</v>
      </c>
      <c r="G268" s="652">
        <v>0.31</v>
      </c>
      <c r="I268" s="111" t="str">
        <f t="shared" si="11"/>
        <v/>
      </c>
      <c r="J268" s="99" t="str">
        <f t="shared" si="13"/>
        <v>In service</v>
      </c>
      <c r="K268" s="99" t="s">
        <v>189</v>
      </c>
      <c r="M268" s="112">
        <f t="shared" si="12"/>
        <v>2016</v>
      </c>
    </row>
    <row r="269" spans="2:13">
      <c r="B269" s="650" t="s">
        <v>319</v>
      </c>
      <c r="C269" s="651" t="s">
        <v>1167</v>
      </c>
      <c r="D269" s="599" t="s">
        <v>338</v>
      </c>
      <c r="E269" s="650" t="s">
        <v>1169</v>
      </c>
      <c r="F269" s="651">
        <v>201601</v>
      </c>
      <c r="G269" s="652">
        <v>-899.27</v>
      </c>
      <c r="I269" s="111" t="str">
        <f t="shared" si="11"/>
        <v/>
      </c>
      <c r="J269" s="99" t="str">
        <f t="shared" si="13"/>
        <v>In service</v>
      </c>
      <c r="K269" s="99" t="s">
        <v>189</v>
      </c>
      <c r="M269" s="112">
        <f t="shared" si="12"/>
        <v>2016</v>
      </c>
    </row>
    <row r="270" spans="2:13">
      <c r="B270" s="650" t="s">
        <v>319</v>
      </c>
      <c r="C270" s="651" t="s">
        <v>1170</v>
      </c>
      <c r="D270" s="599" t="s">
        <v>338</v>
      </c>
      <c r="E270" s="650" t="s">
        <v>1171</v>
      </c>
      <c r="F270" s="651">
        <v>201601</v>
      </c>
      <c r="G270" s="652">
        <v>33.299999999999997</v>
      </c>
      <c r="I270" s="111" t="str">
        <f t="shared" si="11"/>
        <v/>
      </c>
      <c r="J270" s="99" t="str">
        <f t="shared" si="13"/>
        <v>In service</v>
      </c>
      <c r="K270" s="99" t="s">
        <v>189</v>
      </c>
      <c r="M270" s="112">
        <f t="shared" si="12"/>
        <v>2016</v>
      </c>
    </row>
    <row r="271" spans="2:13">
      <c r="B271" s="650" t="s">
        <v>319</v>
      </c>
      <c r="C271" s="651" t="s">
        <v>1172</v>
      </c>
      <c r="D271" s="599" t="s">
        <v>338</v>
      </c>
      <c r="E271" s="650" t="s">
        <v>1173</v>
      </c>
      <c r="F271" s="651">
        <v>201601</v>
      </c>
      <c r="G271" s="652">
        <v>-5954.93</v>
      </c>
      <c r="I271" s="111" t="str">
        <f t="shared" si="11"/>
        <v/>
      </c>
      <c r="J271" s="99" t="str">
        <f t="shared" si="13"/>
        <v>In service</v>
      </c>
      <c r="K271" s="99" t="s">
        <v>189</v>
      </c>
      <c r="M271" s="112">
        <f t="shared" si="12"/>
        <v>2016</v>
      </c>
    </row>
    <row r="272" spans="2:13">
      <c r="B272" s="650" t="s">
        <v>319</v>
      </c>
      <c r="C272" s="651" t="s">
        <v>1176</v>
      </c>
      <c r="D272" s="599" t="s">
        <v>338</v>
      </c>
      <c r="E272" s="650" t="s">
        <v>1177</v>
      </c>
      <c r="F272" s="651">
        <v>201601</v>
      </c>
      <c r="G272" s="652">
        <v>635.51</v>
      </c>
      <c r="I272" s="111" t="str">
        <f t="shared" si="11"/>
        <v/>
      </c>
      <c r="J272" s="99" t="str">
        <f t="shared" si="13"/>
        <v>In service</v>
      </c>
      <c r="K272" s="99" t="s">
        <v>189</v>
      </c>
      <c r="M272" s="112">
        <f t="shared" si="12"/>
        <v>2016</v>
      </c>
    </row>
    <row r="273" spans="2:16">
      <c r="B273" s="650" t="s">
        <v>319</v>
      </c>
      <c r="C273" s="651" t="s">
        <v>1418</v>
      </c>
      <c r="D273" s="599" t="s">
        <v>338</v>
      </c>
      <c r="E273" s="650" t="s">
        <v>1419</v>
      </c>
      <c r="F273" s="651">
        <v>201601</v>
      </c>
      <c r="G273" s="652">
        <v>15372.28</v>
      </c>
      <c r="I273" s="111" t="str">
        <f t="shared" si="11"/>
        <v/>
      </c>
      <c r="J273" s="99" t="str">
        <f t="shared" si="13"/>
        <v>In service</v>
      </c>
      <c r="K273" s="99" t="s">
        <v>189</v>
      </c>
      <c r="M273" s="112">
        <f t="shared" si="12"/>
        <v>2016</v>
      </c>
    </row>
    <row r="274" spans="2:16">
      <c r="B274" s="650" t="s">
        <v>319</v>
      </c>
      <c r="C274" s="651" t="s">
        <v>1178</v>
      </c>
      <c r="D274" s="599" t="s">
        <v>338</v>
      </c>
      <c r="E274" s="650" t="s">
        <v>1180</v>
      </c>
      <c r="F274" s="651">
        <v>201601</v>
      </c>
      <c r="G274" s="652">
        <v>1.9</v>
      </c>
      <c r="I274" s="111" t="str">
        <f t="shared" si="11"/>
        <v/>
      </c>
      <c r="J274" s="99" t="str">
        <f t="shared" si="13"/>
        <v>In service</v>
      </c>
      <c r="K274" s="99" t="s">
        <v>189</v>
      </c>
      <c r="M274" s="112">
        <f t="shared" si="12"/>
        <v>2016</v>
      </c>
    </row>
    <row r="275" spans="2:16" s="717" customFormat="1">
      <c r="B275" s="650"/>
      <c r="C275" s="651"/>
      <c r="D275" s="599"/>
      <c r="E275" s="650"/>
      <c r="F275" s="651"/>
      <c r="G275" s="652"/>
      <c r="I275" s="111"/>
      <c r="J275" s="99"/>
      <c r="K275" s="99"/>
      <c r="M275" s="112"/>
      <c r="O275" s="39"/>
      <c r="P275" s="39"/>
    </row>
    <row r="276" spans="2:16" s="717" customFormat="1" ht="15">
      <c r="B276" s="650" t="s">
        <v>319</v>
      </c>
      <c r="C276" s="435" t="s">
        <v>1021</v>
      </c>
      <c r="D276" s="599" t="s">
        <v>338</v>
      </c>
      <c r="E276" s="939" t="s">
        <v>1022</v>
      </c>
      <c r="F276" s="651">
        <v>201602</v>
      </c>
      <c r="G276" s="940">
        <v>256.74</v>
      </c>
      <c r="I276" s="111" t="str">
        <f t="shared" ref="I276:I319" si="14">IF(LEFT(C276,2)="69","Blanket","")</f>
        <v/>
      </c>
      <c r="J276" s="99" t="str">
        <f t="shared" ref="J276:J319" si="15">IF(F276&gt;$J$20,"",IF(F276&gt;=$J$22,"In service",""))</f>
        <v>In service</v>
      </c>
      <c r="K276" s="99" t="s">
        <v>189</v>
      </c>
      <c r="M276" s="112">
        <f t="shared" ref="M276:M319" si="16">IF(F276&gt;$M$20,0+2016,0+2015)</f>
        <v>2016</v>
      </c>
      <c r="O276" s="39"/>
      <c r="P276" s="39"/>
    </row>
    <row r="277" spans="2:16" s="717" customFormat="1" ht="15">
      <c r="B277" s="650" t="s">
        <v>319</v>
      </c>
      <c r="C277" s="435" t="s">
        <v>1186</v>
      </c>
      <c r="D277" s="599" t="s">
        <v>352</v>
      </c>
      <c r="E277" s="939" t="s">
        <v>1187</v>
      </c>
      <c r="F277" s="651">
        <v>201602</v>
      </c>
      <c r="G277" s="940">
        <v>-3.95</v>
      </c>
      <c r="I277" s="111" t="str">
        <f t="shared" si="14"/>
        <v/>
      </c>
      <c r="J277" s="99" t="str">
        <f t="shared" si="15"/>
        <v>In service</v>
      </c>
      <c r="K277" s="99" t="s">
        <v>189</v>
      </c>
      <c r="M277" s="112">
        <f t="shared" si="16"/>
        <v>2016</v>
      </c>
      <c r="O277" s="39"/>
      <c r="P277" s="39"/>
    </row>
    <row r="278" spans="2:16" s="717" customFormat="1" ht="15">
      <c r="B278" s="650" t="s">
        <v>319</v>
      </c>
      <c r="C278" s="435" t="s">
        <v>731</v>
      </c>
      <c r="D278" s="599" t="s">
        <v>338</v>
      </c>
      <c r="E278" s="939" t="s">
        <v>732</v>
      </c>
      <c r="F278" s="651">
        <v>201602</v>
      </c>
      <c r="G278" s="940">
        <v>-1.22</v>
      </c>
      <c r="I278" s="111" t="str">
        <f t="shared" si="14"/>
        <v/>
      </c>
      <c r="J278" s="99" t="str">
        <f t="shared" si="15"/>
        <v>In service</v>
      </c>
      <c r="K278" s="99" t="s">
        <v>189</v>
      </c>
      <c r="M278" s="112">
        <f t="shared" si="16"/>
        <v>2016</v>
      </c>
      <c r="O278" s="39"/>
      <c r="P278" s="39"/>
    </row>
    <row r="279" spans="2:16" s="717" customFormat="1" ht="15">
      <c r="B279" s="650" t="s">
        <v>319</v>
      </c>
      <c r="C279" s="435" t="s">
        <v>1045</v>
      </c>
      <c r="D279" s="599" t="s">
        <v>338</v>
      </c>
      <c r="E279" s="939" t="s">
        <v>1046</v>
      </c>
      <c r="F279" s="651">
        <v>201602</v>
      </c>
      <c r="G279" s="940">
        <v>487.96</v>
      </c>
      <c r="I279" s="111" t="str">
        <f t="shared" si="14"/>
        <v/>
      </c>
      <c r="J279" s="99" t="str">
        <f t="shared" si="15"/>
        <v>In service</v>
      </c>
      <c r="K279" s="99" t="s">
        <v>189</v>
      </c>
      <c r="M279" s="112">
        <f t="shared" si="16"/>
        <v>2016</v>
      </c>
      <c r="O279" s="39"/>
      <c r="P279" s="39"/>
    </row>
    <row r="280" spans="2:16" s="717" customFormat="1" ht="15">
      <c r="B280" s="650" t="s">
        <v>319</v>
      </c>
      <c r="C280" s="435" t="s">
        <v>1190</v>
      </c>
      <c r="D280" s="599" t="s">
        <v>340</v>
      </c>
      <c r="E280" s="939" t="s">
        <v>1191</v>
      </c>
      <c r="F280" s="651">
        <v>201602</v>
      </c>
      <c r="G280" s="940">
        <v>-2068.56</v>
      </c>
      <c r="I280" s="111" t="str">
        <f t="shared" si="14"/>
        <v/>
      </c>
      <c r="J280" s="99" t="str">
        <f t="shared" si="15"/>
        <v>In service</v>
      </c>
      <c r="K280" s="99" t="s">
        <v>189</v>
      </c>
      <c r="M280" s="112">
        <f t="shared" si="16"/>
        <v>2016</v>
      </c>
      <c r="O280" s="39"/>
      <c r="P280" s="39"/>
    </row>
    <row r="281" spans="2:16" s="717" customFormat="1" ht="15">
      <c r="B281" s="650" t="s">
        <v>319</v>
      </c>
      <c r="C281" s="435" t="s">
        <v>1025</v>
      </c>
      <c r="D281" s="599" t="s">
        <v>338</v>
      </c>
      <c r="E281" s="939" t="s">
        <v>1026</v>
      </c>
      <c r="F281" s="651">
        <v>201602</v>
      </c>
      <c r="G281" s="940">
        <v>116733.33</v>
      </c>
      <c r="I281" s="111" t="str">
        <f t="shared" si="14"/>
        <v/>
      </c>
      <c r="J281" s="99" t="str">
        <f t="shared" si="15"/>
        <v>In service</v>
      </c>
      <c r="K281" s="99" t="s">
        <v>189</v>
      </c>
      <c r="M281" s="112">
        <f t="shared" si="16"/>
        <v>2016</v>
      </c>
      <c r="O281" s="39"/>
      <c r="P281" s="39"/>
    </row>
    <row r="282" spans="2:16" s="717" customFormat="1" ht="15">
      <c r="B282" s="650" t="s">
        <v>319</v>
      </c>
      <c r="C282" s="435" t="s">
        <v>1082</v>
      </c>
      <c r="D282" s="599" t="s">
        <v>338</v>
      </c>
      <c r="E282" s="939" t="s">
        <v>1084</v>
      </c>
      <c r="F282" s="651">
        <v>201602</v>
      </c>
      <c r="G282" s="940">
        <v>13.51</v>
      </c>
      <c r="I282" s="111" t="str">
        <f t="shared" si="14"/>
        <v/>
      </c>
      <c r="J282" s="99" t="str">
        <f t="shared" si="15"/>
        <v>In service</v>
      </c>
      <c r="K282" s="99" t="s">
        <v>189</v>
      </c>
      <c r="M282" s="112">
        <f t="shared" si="16"/>
        <v>2016</v>
      </c>
      <c r="O282" s="39"/>
      <c r="P282" s="39"/>
    </row>
    <row r="283" spans="2:16" s="717" customFormat="1" ht="15">
      <c r="B283" s="650" t="s">
        <v>319</v>
      </c>
      <c r="C283" s="435" t="s">
        <v>962</v>
      </c>
      <c r="D283" s="599" t="s">
        <v>338</v>
      </c>
      <c r="E283" s="939" t="s">
        <v>963</v>
      </c>
      <c r="F283" s="651">
        <v>201602</v>
      </c>
      <c r="G283" s="940">
        <v>1.03</v>
      </c>
      <c r="I283" s="111" t="str">
        <f t="shared" si="14"/>
        <v/>
      </c>
      <c r="J283" s="99" t="str">
        <f t="shared" si="15"/>
        <v>In service</v>
      </c>
      <c r="K283" s="99" t="s">
        <v>189</v>
      </c>
      <c r="M283" s="112">
        <f t="shared" si="16"/>
        <v>2016</v>
      </c>
      <c r="O283" s="39"/>
      <c r="P283" s="39"/>
    </row>
    <row r="284" spans="2:16" s="717" customFormat="1" ht="15">
      <c r="B284" s="650" t="s">
        <v>319</v>
      </c>
      <c r="C284" s="435" t="s">
        <v>964</v>
      </c>
      <c r="D284" s="599" t="s">
        <v>338</v>
      </c>
      <c r="E284" s="939" t="s">
        <v>965</v>
      </c>
      <c r="F284" s="651">
        <v>201602</v>
      </c>
      <c r="G284" s="940">
        <v>0.18</v>
      </c>
      <c r="I284" s="111" t="str">
        <f t="shared" si="14"/>
        <v/>
      </c>
      <c r="J284" s="99" t="str">
        <f t="shared" si="15"/>
        <v>In service</v>
      </c>
      <c r="K284" s="99" t="s">
        <v>189</v>
      </c>
      <c r="M284" s="112">
        <f t="shared" si="16"/>
        <v>2016</v>
      </c>
      <c r="O284" s="39"/>
      <c r="P284" s="39"/>
    </row>
    <row r="285" spans="2:16" s="717" customFormat="1" ht="15">
      <c r="B285" s="650" t="s">
        <v>319</v>
      </c>
      <c r="C285" s="435" t="s">
        <v>1089</v>
      </c>
      <c r="D285" s="599" t="s">
        <v>338</v>
      </c>
      <c r="E285" s="939" t="s">
        <v>1090</v>
      </c>
      <c r="F285" s="651">
        <v>201602</v>
      </c>
      <c r="G285" s="940">
        <v>-184.15</v>
      </c>
      <c r="I285" s="111" t="str">
        <f t="shared" si="14"/>
        <v/>
      </c>
      <c r="J285" s="99" t="str">
        <f t="shared" si="15"/>
        <v>In service</v>
      </c>
      <c r="K285" s="99" t="s">
        <v>189</v>
      </c>
      <c r="M285" s="112">
        <f t="shared" si="16"/>
        <v>2016</v>
      </c>
      <c r="O285" s="39"/>
      <c r="P285" s="39"/>
    </row>
    <row r="286" spans="2:16" s="717" customFormat="1" ht="15">
      <c r="B286" s="650" t="s">
        <v>319</v>
      </c>
      <c r="C286" s="435" t="s">
        <v>1096</v>
      </c>
      <c r="D286" s="599" t="s">
        <v>338</v>
      </c>
      <c r="E286" s="939" t="s">
        <v>1098</v>
      </c>
      <c r="F286" s="651">
        <v>201602</v>
      </c>
      <c r="G286" s="940">
        <v>101230.5</v>
      </c>
      <c r="I286" s="111" t="str">
        <f t="shared" si="14"/>
        <v/>
      </c>
      <c r="J286" s="99" t="str">
        <f t="shared" si="15"/>
        <v>In service</v>
      </c>
      <c r="K286" s="99" t="s">
        <v>189</v>
      </c>
      <c r="M286" s="112">
        <f t="shared" si="16"/>
        <v>2016</v>
      </c>
      <c r="O286" s="39"/>
      <c r="P286" s="39"/>
    </row>
    <row r="287" spans="2:16" s="717" customFormat="1" ht="15">
      <c r="B287" s="650" t="s">
        <v>319</v>
      </c>
      <c r="C287" s="435" t="s">
        <v>1431</v>
      </c>
      <c r="D287" s="599" t="s">
        <v>338</v>
      </c>
      <c r="E287" s="939" t="s">
        <v>1432</v>
      </c>
      <c r="F287" s="651">
        <v>201602</v>
      </c>
      <c r="G287" s="940">
        <v>209.55</v>
      </c>
      <c r="I287" s="111" t="str">
        <f t="shared" si="14"/>
        <v/>
      </c>
      <c r="J287" s="99" t="str">
        <f t="shared" si="15"/>
        <v>In service</v>
      </c>
      <c r="K287" s="99" t="s">
        <v>189</v>
      </c>
      <c r="M287" s="112">
        <f t="shared" si="16"/>
        <v>2016</v>
      </c>
      <c r="O287" s="39"/>
      <c r="P287" s="39"/>
    </row>
    <row r="288" spans="2:16" s="717" customFormat="1" ht="15">
      <c r="B288" s="650" t="s">
        <v>319</v>
      </c>
      <c r="C288" s="435" t="s">
        <v>1433</v>
      </c>
      <c r="D288" s="599" t="s">
        <v>338</v>
      </c>
      <c r="E288" s="939" t="s">
        <v>1434</v>
      </c>
      <c r="F288" s="651">
        <v>201602</v>
      </c>
      <c r="G288" s="940">
        <v>102928.9</v>
      </c>
      <c r="I288" s="111" t="str">
        <f t="shared" si="14"/>
        <v/>
      </c>
      <c r="J288" s="99" t="str">
        <f t="shared" si="15"/>
        <v>In service</v>
      </c>
      <c r="K288" s="99" t="s">
        <v>189</v>
      </c>
      <c r="M288" s="112">
        <f t="shared" si="16"/>
        <v>2016</v>
      </c>
      <c r="O288" s="39"/>
      <c r="P288" s="39"/>
    </row>
    <row r="289" spans="2:16" s="717" customFormat="1" ht="15">
      <c r="B289" s="650" t="s">
        <v>319</v>
      </c>
      <c r="C289" s="435" t="s">
        <v>968</v>
      </c>
      <c r="D289" s="599" t="s">
        <v>338</v>
      </c>
      <c r="E289" s="939" t="s">
        <v>969</v>
      </c>
      <c r="F289" s="651">
        <v>201602</v>
      </c>
      <c r="G289" s="940">
        <v>-23.68</v>
      </c>
      <c r="I289" s="111" t="str">
        <f t="shared" si="14"/>
        <v/>
      </c>
      <c r="J289" s="99" t="str">
        <f t="shared" si="15"/>
        <v>In service</v>
      </c>
      <c r="K289" s="99" t="s">
        <v>189</v>
      </c>
      <c r="M289" s="112">
        <f t="shared" si="16"/>
        <v>2016</v>
      </c>
      <c r="O289" s="39"/>
      <c r="P289" s="39"/>
    </row>
    <row r="290" spans="2:16" s="717" customFormat="1" ht="15">
      <c r="B290" s="650" t="s">
        <v>319</v>
      </c>
      <c r="C290" s="435" t="s">
        <v>972</v>
      </c>
      <c r="D290" s="599" t="s">
        <v>338</v>
      </c>
      <c r="E290" s="939" t="s">
        <v>973</v>
      </c>
      <c r="F290" s="651">
        <v>201602</v>
      </c>
      <c r="G290" s="940">
        <v>0.21</v>
      </c>
      <c r="I290" s="111" t="str">
        <f t="shared" si="14"/>
        <v/>
      </c>
      <c r="J290" s="99" t="str">
        <f t="shared" si="15"/>
        <v>In service</v>
      </c>
      <c r="K290" s="99" t="s">
        <v>189</v>
      </c>
      <c r="M290" s="112">
        <f t="shared" si="16"/>
        <v>2016</v>
      </c>
      <c r="O290" s="39"/>
      <c r="P290" s="39"/>
    </row>
    <row r="291" spans="2:16" s="717" customFormat="1" ht="15">
      <c r="B291" s="650" t="s">
        <v>319</v>
      </c>
      <c r="C291" s="435" t="s">
        <v>837</v>
      </c>
      <c r="D291" s="599" t="s">
        <v>338</v>
      </c>
      <c r="E291" s="939" t="s">
        <v>838</v>
      </c>
      <c r="F291" s="651">
        <v>201602</v>
      </c>
      <c r="G291" s="940">
        <v>0.02</v>
      </c>
      <c r="I291" s="111" t="str">
        <f t="shared" si="14"/>
        <v/>
      </c>
      <c r="J291" s="99" t="str">
        <f t="shared" si="15"/>
        <v>In service</v>
      </c>
      <c r="K291" s="99" t="s">
        <v>189</v>
      </c>
      <c r="M291" s="112">
        <f t="shared" si="16"/>
        <v>2016</v>
      </c>
      <c r="O291" s="39"/>
      <c r="P291" s="39"/>
    </row>
    <row r="292" spans="2:16" s="717" customFormat="1" ht="15">
      <c r="B292" s="650" t="s">
        <v>319</v>
      </c>
      <c r="C292" s="435" t="s">
        <v>839</v>
      </c>
      <c r="D292" s="599" t="s">
        <v>338</v>
      </c>
      <c r="E292" s="939" t="s">
        <v>840</v>
      </c>
      <c r="F292" s="651">
        <v>201602</v>
      </c>
      <c r="G292" s="940">
        <v>9.93</v>
      </c>
      <c r="I292" s="111" t="str">
        <f t="shared" si="14"/>
        <v/>
      </c>
      <c r="J292" s="99" t="str">
        <f t="shared" si="15"/>
        <v>In service</v>
      </c>
      <c r="K292" s="99" t="s">
        <v>189</v>
      </c>
      <c r="M292" s="112">
        <f t="shared" si="16"/>
        <v>2016</v>
      </c>
      <c r="O292" s="39"/>
      <c r="P292" s="39"/>
    </row>
    <row r="293" spans="2:16" s="717" customFormat="1" ht="15">
      <c r="B293" s="650" t="s">
        <v>319</v>
      </c>
      <c r="C293" s="435" t="s">
        <v>843</v>
      </c>
      <c r="D293" s="599" t="s">
        <v>338</v>
      </c>
      <c r="E293" s="939" t="s">
        <v>844</v>
      </c>
      <c r="F293" s="651">
        <v>201602</v>
      </c>
      <c r="G293" s="940">
        <v>-0.08</v>
      </c>
      <c r="I293" s="111" t="str">
        <f t="shared" si="14"/>
        <v/>
      </c>
      <c r="J293" s="99" t="str">
        <f t="shared" si="15"/>
        <v>In service</v>
      </c>
      <c r="K293" s="99" t="s">
        <v>189</v>
      </c>
      <c r="M293" s="112">
        <f t="shared" si="16"/>
        <v>2016</v>
      </c>
      <c r="O293" s="39"/>
      <c r="P293" s="39"/>
    </row>
    <row r="294" spans="2:16" s="717" customFormat="1" ht="15">
      <c r="B294" s="650" t="s">
        <v>319</v>
      </c>
      <c r="C294" s="435" t="s">
        <v>979</v>
      </c>
      <c r="D294" s="599" t="s">
        <v>338</v>
      </c>
      <c r="E294" s="939" t="s">
        <v>980</v>
      </c>
      <c r="F294" s="651">
        <v>201602</v>
      </c>
      <c r="G294" s="940">
        <v>17.920000000000002</v>
      </c>
      <c r="I294" s="111" t="str">
        <f t="shared" si="14"/>
        <v/>
      </c>
      <c r="J294" s="99" t="str">
        <f t="shared" si="15"/>
        <v>In service</v>
      </c>
      <c r="K294" s="99" t="s">
        <v>189</v>
      </c>
      <c r="M294" s="112">
        <f t="shared" si="16"/>
        <v>2016</v>
      </c>
      <c r="O294" s="39"/>
      <c r="P294" s="39"/>
    </row>
    <row r="295" spans="2:16" s="717" customFormat="1" ht="15">
      <c r="B295" s="650" t="s">
        <v>319</v>
      </c>
      <c r="C295" s="435" t="s">
        <v>1412</v>
      </c>
      <c r="D295" s="599" t="s">
        <v>338</v>
      </c>
      <c r="E295" s="939" t="s">
        <v>1413</v>
      </c>
      <c r="F295" s="651">
        <v>201602</v>
      </c>
      <c r="G295" s="940">
        <v>167.09</v>
      </c>
      <c r="I295" s="111" t="str">
        <f t="shared" si="14"/>
        <v/>
      </c>
      <c r="J295" s="99" t="str">
        <f t="shared" si="15"/>
        <v>In service</v>
      </c>
      <c r="K295" s="99" t="s">
        <v>189</v>
      </c>
      <c r="M295" s="112">
        <f t="shared" si="16"/>
        <v>2016</v>
      </c>
      <c r="O295" s="39"/>
      <c r="P295" s="39"/>
    </row>
    <row r="296" spans="2:16" s="717" customFormat="1" ht="15">
      <c r="B296" s="650" t="s">
        <v>319</v>
      </c>
      <c r="C296" s="435" t="s">
        <v>867</v>
      </c>
      <c r="D296" s="599" t="s">
        <v>338</v>
      </c>
      <c r="E296" s="939" t="s">
        <v>1127</v>
      </c>
      <c r="F296" s="651">
        <v>201602</v>
      </c>
      <c r="G296" s="940">
        <v>-0.06</v>
      </c>
      <c r="I296" s="111" t="str">
        <f t="shared" si="14"/>
        <v/>
      </c>
      <c r="J296" s="99" t="str">
        <f t="shared" si="15"/>
        <v>In service</v>
      </c>
      <c r="K296" s="99" t="s">
        <v>189</v>
      </c>
      <c r="M296" s="112">
        <f t="shared" si="16"/>
        <v>2016</v>
      </c>
      <c r="O296" s="39"/>
      <c r="P296" s="39"/>
    </row>
    <row r="297" spans="2:16" s="717" customFormat="1" ht="15">
      <c r="B297" s="650" t="s">
        <v>319</v>
      </c>
      <c r="C297" s="435" t="s">
        <v>1128</v>
      </c>
      <c r="D297" s="599" t="s">
        <v>338</v>
      </c>
      <c r="E297" s="939" t="s">
        <v>1129</v>
      </c>
      <c r="F297" s="651">
        <v>201602</v>
      </c>
      <c r="G297" s="940">
        <v>1014.63</v>
      </c>
      <c r="I297" s="111" t="str">
        <f t="shared" si="14"/>
        <v/>
      </c>
      <c r="J297" s="99" t="str">
        <f t="shared" si="15"/>
        <v>In service</v>
      </c>
      <c r="K297" s="99" t="s">
        <v>189</v>
      </c>
      <c r="M297" s="112">
        <f t="shared" si="16"/>
        <v>2016</v>
      </c>
      <c r="O297" s="39"/>
      <c r="P297" s="39"/>
    </row>
    <row r="298" spans="2:16" s="717" customFormat="1" ht="15">
      <c r="B298" s="650" t="s">
        <v>319</v>
      </c>
      <c r="C298" s="435" t="s">
        <v>987</v>
      </c>
      <c r="D298" s="599" t="s">
        <v>338</v>
      </c>
      <c r="E298" s="939" t="s">
        <v>988</v>
      </c>
      <c r="F298" s="651">
        <v>201602</v>
      </c>
      <c r="G298" s="940">
        <v>25681.53</v>
      </c>
      <c r="I298" s="111" t="str">
        <f t="shared" si="14"/>
        <v/>
      </c>
      <c r="J298" s="99" t="str">
        <f t="shared" si="15"/>
        <v>In service</v>
      </c>
      <c r="K298" s="99" t="s">
        <v>189</v>
      </c>
      <c r="M298" s="112">
        <f t="shared" si="16"/>
        <v>2016</v>
      </c>
      <c r="O298" s="39"/>
      <c r="P298" s="39"/>
    </row>
    <row r="299" spans="2:16" s="717" customFormat="1" ht="15">
      <c r="B299" s="650" t="s">
        <v>319</v>
      </c>
      <c r="C299" s="435" t="s">
        <v>989</v>
      </c>
      <c r="D299" s="599" t="s">
        <v>338</v>
      </c>
      <c r="E299" s="939" t="s">
        <v>990</v>
      </c>
      <c r="F299" s="651">
        <v>201602</v>
      </c>
      <c r="G299" s="940">
        <v>0.65</v>
      </c>
      <c r="I299" s="111" t="str">
        <f t="shared" si="14"/>
        <v/>
      </c>
      <c r="J299" s="99" t="str">
        <f t="shared" si="15"/>
        <v>In service</v>
      </c>
      <c r="K299" s="99" t="s">
        <v>189</v>
      </c>
      <c r="M299" s="112">
        <f t="shared" si="16"/>
        <v>2016</v>
      </c>
      <c r="O299" s="39"/>
      <c r="P299" s="39"/>
    </row>
    <row r="300" spans="2:16" s="717" customFormat="1" ht="15">
      <c r="B300" s="650" t="s">
        <v>319</v>
      </c>
      <c r="C300" s="435" t="s">
        <v>991</v>
      </c>
      <c r="D300" s="599" t="s">
        <v>338</v>
      </c>
      <c r="E300" s="939" t="s">
        <v>992</v>
      </c>
      <c r="F300" s="651">
        <v>201602</v>
      </c>
      <c r="G300" s="940">
        <v>8.5</v>
      </c>
      <c r="I300" s="111" t="str">
        <f t="shared" si="14"/>
        <v/>
      </c>
      <c r="J300" s="99" t="str">
        <f t="shared" si="15"/>
        <v>In service</v>
      </c>
      <c r="K300" s="99" t="s">
        <v>189</v>
      </c>
      <c r="M300" s="112">
        <f t="shared" si="16"/>
        <v>2016</v>
      </c>
      <c r="O300" s="39"/>
      <c r="P300" s="39"/>
    </row>
    <row r="301" spans="2:16" s="717" customFormat="1" ht="15">
      <c r="B301" s="650" t="s">
        <v>319</v>
      </c>
      <c r="C301" s="435" t="s">
        <v>993</v>
      </c>
      <c r="D301" s="599" t="s">
        <v>338</v>
      </c>
      <c r="E301" s="939" t="s">
        <v>994</v>
      </c>
      <c r="F301" s="651">
        <v>201602</v>
      </c>
      <c r="G301" s="940">
        <v>0.27</v>
      </c>
      <c r="I301" s="111" t="str">
        <f t="shared" si="14"/>
        <v/>
      </c>
      <c r="J301" s="99" t="str">
        <f t="shared" si="15"/>
        <v>In service</v>
      </c>
      <c r="K301" s="99" t="s">
        <v>189</v>
      </c>
      <c r="M301" s="112">
        <f t="shared" si="16"/>
        <v>2016</v>
      </c>
      <c r="O301" s="39"/>
      <c r="P301" s="39"/>
    </row>
    <row r="302" spans="2:16" s="717" customFormat="1" ht="15">
      <c r="B302" s="650" t="s">
        <v>319</v>
      </c>
      <c r="C302" s="435" t="s">
        <v>1442</v>
      </c>
      <c r="D302" s="599" t="s">
        <v>338</v>
      </c>
      <c r="E302" s="939" t="s">
        <v>1443</v>
      </c>
      <c r="F302" s="651">
        <v>201602</v>
      </c>
      <c r="G302" s="940">
        <v>186038.23</v>
      </c>
      <c r="I302" s="111" t="str">
        <f t="shared" si="14"/>
        <v/>
      </c>
      <c r="J302" s="99" t="str">
        <f t="shared" si="15"/>
        <v>In service</v>
      </c>
      <c r="K302" s="99" t="s">
        <v>189</v>
      </c>
      <c r="M302" s="112">
        <f t="shared" si="16"/>
        <v>2016</v>
      </c>
      <c r="O302" s="39"/>
      <c r="P302" s="39"/>
    </row>
    <row r="303" spans="2:16" s="717" customFormat="1" ht="15">
      <c r="B303" s="650" t="s">
        <v>319</v>
      </c>
      <c r="C303" s="435" t="s">
        <v>1414</v>
      </c>
      <c r="D303" s="599" t="s">
        <v>338</v>
      </c>
      <c r="E303" s="939" t="s">
        <v>1415</v>
      </c>
      <c r="F303" s="651">
        <v>201602</v>
      </c>
      <c r="G303" s="940">
        <v>3123.49</v>
      </c>
      <c r="I303" s="111" t="str">
        <f t="shared" si="14"/>
        <v/>
      </c>
      <c r="J303" s="99" t="str">
        <f t="shared" si="15"/>
        <v>In service</v>
      </c>
      <c r="K303" s="99" t="s">
        <v>189</v>
      </c>
      <c r="M303" s="112">
        <f t="shared" si="16"/>
        <v>2016</v>
      </c>
      <c r="O303" s="39"/>
      <c r="P303" s="39"/>
    </row>
    <row r="304" spans="2:16" s="717" customFormat="1" ht="15">
      <c r="B304" s="650" t="s">
        <v>319</v>
      </c>
      <c r="C304" s="435" t="s">
        <v>1152</v>
      </c>
      <c r="D304" s="599" t="s">
        <v>338</v>
      </c>
      <c r="E304" s="939" t="s">
        <v>1153</v>
      </c>
      <c r="F304" s="651">
        <v>201602</v>
      </c>
      <c r="G304" s="940">
        <v>61.73</v>
      </c>
      <c r="I304" s="111" t="str">
        <f t="shared" si="14"/>
        <v/>
      </c>
      <c r="J304" s="99" t="str">
        <f t="shared" si="15"/>
        <v>In service</v>
      </c>
      <c r="K304" s="99" t="s">
        <v>189</v>
      </c>
      <c r="M304" s="112">
        <f t="shared" si="16"/>
        <v>2016</v>
      </c>
      <c r="O304" s="39"/>
      <c r="P304" s="39"/>
    </row>
    <row r="305" spans="2:16" s="717" customFormat="1" ht="15">
      <c r="B305" s="650" t="s">
        <v>319</v>
      </c>
      <c r="C305" s="435" t="s">
        <v>1017</v>
      </c>
      <c r="D305" s="599" t="s">
        <v>340</v>
      </c>
      <c r="E305" s="939" t="s">
        <v>1018</v>
      </c>
      <c r="F305" s="651">
        <v>201602</v>
      </c>
      <c r="G305" s="940">
        <v>22752.84</v>
      </c>
      <c r="I305" s="111" t="str">
        <f t="shared" si="14"/>
        <v/>
      </c>
      <c r="J305" s="99" t="str">
        <f t="shared" si="15"/>
        <v>In service</v>
      </c>
      <c r="K305" s="99" t="s">
        <v>189</v>
      </c>
      <c r="M305" s="112">
        <f t="shared" si="16"/>
        <v>2016</v>
      </c>
      <c r="O305" s="39"/>
      <c r="P305" s="39"/>
    </row>
    <row r="306" spans="2:16" s="717" customFormat="1" ht="15">
      <c r="B306" s="650" t="s">
        <v>319</v>
      </c>
      <c r="C306" s="435" t="s">
        <v>997</v>
      </c>
      <c r="D306" s="599" t="s">
        <v>338</v>
      </c>
      <c r="E306" s="939" t="s">
        <v>998</v>
      </c>
      <c r="F306" s="651">
        <v>201602</v>
      </c>
      <c r="G306" s="940">
        <v>222.95</v>
      </c>
      <c r="I306" s="111" t="str">
        <f t="shared" si="14"/>
        <v/>
      </c>
      <c r="J306" s="99" t="str">
        <f t="shared" si="15"/>
        <v>In service</v>
      </c>
      <c r="K306" s="99" t="s">
        <v>189</v>
      </c>
      <c r="M306" s="112">
        <f t="shared" si="16"/>
        <v>2016</v>
      </c>
      <c r="O306" s="39"/>
      <c r="P306" s="39"/>
    </row>
    <row r="307" spans="2:16" s="717" customFormat="1" ht="15">
      <c r="B307" s="650" t="s">
        <v>319</v>
      </c>
      <c r="C307" s="435" t="s">
        <v>1158</v>
      </c>
      <c r="D307" s="599" t="s">
        <v>338</v>
      </c>
      <c r="E307" s="939" t="s">
        <v>1160</v>
      </c>
      <c r="F307" s="651">
        <v>201602</v>
      </c>
      <c r="G307" s="940">
        <v>-2.74</v>
      </c>
      <c r="I307" s="111" t="str">
        <f t="shared" si="14"/>
        <v/>
      </c>
      <c r="J307" s="99" t="str">
        <f t="shared" si="15"/>
        <v>In service</v>
      </c>
      <c r="K307" s="99" t="s">
        <v>189</v>
      </c>
      <c r="M307" s="112">
        <f t="shared" si="16"/>
        <v>2016</v>
      </c>
      <c r="O307" s="39"/>
      <c r="P307" s="39"/>
    </row>
    <row r="308" spans="2:16" s="717" customFormat="1" ht="15">
      <c r="B308" s="650" t="s">
        <v>319</v>
      </c>
      <c r="C308" s="435" t="s">
        <v>1199</v>
      </c>
      <c r="D308" s="599" t="s">
        <v>469</v>
      </c>
      <c r="E308" s="939" t="s">
        <v>1200</v>
      </c>
      <c r="F308" s="651">
        <v>201602</v>
      </c>
      <c r="G308" s="940">
        <v>447.73</v>
      </c>
      <c r="I308" s="111" t="str">
        <f t="shared" si="14"/>
        <v/>
      </c>
      <c r="J308" s="99" t="str">
        <f t="shared" si="15"/>
        <v>In service</v>
      </c>
      <c r="K308" s="99" t="s">
        <v>189</v>
      </c>
      <c r="M308" s="112">
        <f t="shared" si="16"/>
        <v>2016</v>
      </c>
      <c r="O308" s="39"/>
      <c r="P308" s="39"/>
    </row>
    <row r="309" spans="2:16" s="717" customFormat="1" ht="15">
      <c r="B309" s="650" t="s">
        <v>319</v>
      </c>
      <c r="C309" s="435" t="s">
        <v>1201</v>
      </c>
      <c r="D309" s="599" t="s">
        <v>340</v>
      </c>
      <c r="E309" s="939" t="s">
        <v>1202</v>
      </c>
      <c r="F309" s="651">
        <v>201602</v>
      </c>
      <c r="G309" s="940">
        <v>161.93</v>
      </c>
      <c r="I309" s="111" t="str">
        <f t="shared" si="14"/>
        <v/>
      </c>
      <c r="J309" s="99" t="str">
        <f t="shared" si="15"/>
        <v>In service</v>
      </c>
      <c r="K309" s="99" t="s">
        <v>189</v>
      </c>
      <c r="M309" s="112">
        <f t="shared" si="16"/>
        <v>2016</v>
      </c>
      <c r="O309" s="39"/>
      <c r="P309" s="39"/>
    </row>
    <row r="310" spans="2:16" s="717" customFormat="1" ht="15">
      <c r="B310" s="650" t="s">
        <v>319</v>
      </c>
      <c r="C310" s="435" t="s">
        <v>1450</v>
      </c>
      <c r="D310" s="599" t="s">
        <v>338</v>
      </c>
      <c r="E310" s="939" t="s">
        <v>1451</v>
      </c>
      <c r="F310" s="651">
        <v>201602</v>
      </c>
      <c r="G310" s="940">
        <v>168988.64</v>
      </c>
      <c r="I310" s="111" t="str">
        <f t="shared" si="14"/>
        <v/>
      </c>
      <c r="J310" s="99" t="str">
        <f t="shared" si="15"/>
        <v>In service</v>
      </c>
      <c r="K310" s="99" t="s">
        <v>189</v>
      </c>
      <c r="M310" s="112">
        <f t="shared" si="16"/>
        <v>2016</v>
      </c>
      <c r="O310" s="39"/>
      <c r="P310" s="39"/>
    </row>
    <row r="311" spans="2:16" s="717" customFormat="1" ht="15">
      <c r="B311" s="650" t="s">
        <v>319</v>
      </c>
      <c r="C311" s="435" t="s">
        <v>1165</v>
      </c>
      <c r="D311" s="599" t="s">
        <v>338</v>
      </c>
      <c r="E311" s="939" t="s">
        <v>1166</v>
      </c>
      <c r="F311" s="651">
        <v>201602</v>
      </c>
      <c r="G311" s="940">
        <v>18555.23</v>
      </c>
      <c r="I311" s="111" t="str">
        <f t="shared" si="14"/>
        <v/>
      </c>
      <c r="J311" s="99" t="str">
        <f t="shared" si="15"/>
        <v>In service</v>
      </c>
      <c r="K311" s="99" t="s">
        <v>189</v>
      </c>
      <c r="M311" s="112">
        <f t="shared" si="16"/>
        <v>2016</v>
      </c>
      <c r="O311" s="39"/>
      <c r="P311" s="39"/>
    </row>
    <row r="312" spans="2:16" s="717" customFormat="1" ht="15">
      <c r="B312" s="650" t="s">
        <v>319</v>
      </c>
      <c r="C312" s="435" t="s">
        <v>1019</v>
      </c>
      <c r="D312" s="599" t="s">
        <v>340</v>
      </c>
      <c r="E312" s="939" t="s">
        <v>1020</v>
      </c>
      <c r="F312" s="651">
        <v>201602</v>
      </c>
      <c r="G312" s="940">
        <v>7.0000000000000007E-2</v>
      </c>
      <c r="I312" s="111" t="str">
        <f t="shared" si="14"/>
        <v/>
      </c>
      <c r="J312" s="99" t="str">
        <f t="shared" si="15"/>
        <v>In service</v>
      </c>
      <c r="K312" s="99" t="s">
        <v>189</v>
      </c>
      <c r="M312" s="112">
        <f t="shared" si="16"/>
        <v>2016</v>
      </c>
      <c r="O312" s="39"/>
      <c r="P312" s="39"/>
    </row>
    <row r="313" spans="2:16" s="717" customFormat="1" ht="15">
      <c r="B313" s="650" t="s">
        <v>319</v>
      </c>
      <c r="C313" s="435" t="s">
        <v>1167</v>
      </c>
      <c r="D313" s="599" t="s">
        <v>338</v>
      </c>
      <c r="E313" s="939" t="s">
        <v>1169</v>
      </c>
      <c r="F313" s="651">
        <v>201602</v>
      </c>
      <c r="G313" s="940">
        <v>21.07</v>
      </c>
      <c r="I313" s="111" t="str">
        <f t="shared" si="14"/>
        <v/>
      </c>
      <c r="J313" s="99" t="str">
        <f t="shared" si="15"/>
        <v>In service</v>
      </c>
      <c r="K313" s="99" t="s">
        <v>189</v>
      </c>
      <c r="M313" s="112">
        <f t="shared" si="16"/>
        <v>2016</v>
      </c>
      <c r="O313" s="39"/>
      <c r="P313" s="39"/>
    </row>
    <row r="314" spans="2:16" s="717" customFormat="1" ht="15">
      <c r="B314" s="650" t="s">
        <v>319</v>
      </c>
      <c r="C314" s="435" t="s">
        <v>1170</v>
      </c>
      <c r="D314" s="599" t="s">
        <v>338</v>
      </c>
      <c r="E314" s="939" t="s">
        <v>1171</v>
      </c>
      <c r="F314" s="651">
        <v>201602</v>
      </c>
      <c r="G314" s="940">
        <v>0.36</v>
      </c>
      <c r="I314" s="111" t="str">
        <f t="shared" si="14"/>
        <v/>
      </c>
      <c r="J314" s="99" t="str">
        <f t="shared" si="15"/>
        <v>In service</v>
      </c>
      <c r="K314" s="99" t="s">
        <v>189</v>
      </c>
      <c r="M314" s="112">
        <f t="shared" si="16"/>
        <v>2016</v>
      </c>
      <c r="O314" s="39"/>
      <c r="P314" s="39"/>
    </row>
    <row r="315" spans="2:16" s="717" customFormat="1" ht="15">
      <c r="B315" s="650" t="s">
        <v>319</v>
      </c>
      <c r="C315" s="435" t="s">
        <v>1172</v>
      </c>
      <c r="D315" s="599" t="s">
        <v>338</v>
      </c>
      <c r="E315" s="939" t="s">
        <v>1173</v>
      </c>
      <c r="F315" s="651">
        <v>201602</v>
      </c>
      <c r="G315" s="940">
        <v>-0.61</v>
      </c>
      <c r="I315" s="111" t="str">
        <f t="shared" si="14"/>
        <v/>
      </c>
      <c r="J315" s="99" t="str">
        <f t="shared" si="15"/>
        <v>In service</v>
      </c>
      <c r="K315" s="99" t="s">
        <v>189</v>
      </c>
      <c r="M315" s="112">
        <f t="shared" si="16"/>
        <v>2016</v>
      </c>
      <c r="O315" s="39"/>
      <c r="P315" s="39"/>
    </row>
    <row r="316" spans="2:16" s="717" customFormat="1" ht="15">
      <c r="B316" s="650" t="s">
        <v>319</v>
      </c>
      <c r="C316" s="435" t="s">
        <v>1176</v>
      </c>
      <c r="D316" s="599" t="s">
        <v>338</v>
      </c>
      <c r="E316" s="939" t="s">
        <v>1177</v>
      </c>
      <c r="F316" s="651">
        <v>201602</v>
      </c>
      <c r="G316" s="940">
        <v>-638.19000000000005</v>
      </c>
      <c r="I316" s="111" t="str">
        <f t="shared" si="14"/>
        <v/>
      </c>
      <c r="J316" s="99" t="str">
        <f t="shared" si="15"/>
        <v>In service</v>
      </c>
      <c r="K316" s="99" t="s">
        <v>189</v>
      </c>
      <c r="M316" s="112">
        <f t="shared" si="16"/>
        <v>2016</v>
      </c>
      <c r="O316" s="39"/>
      <c r="P316" s="39"/>
    </row>
    <row r="317" spans="2:16" s="717" customFormat="1" ht="15">
      <c r="B317" s="650" t="s">
        <v>319</v>
      </c>
      <c r="C317" s="435" t="s">
        <v>1418</v>
      </c>
      <c r="D317" s="599" t="s">
        <v>469</v>
      </c>
      <c r="E317" s="939" t="s">
        <v>1419</v>
      </c>
      <c r="F317" s="651">
        <v>201602</v>
      </c>
      <c r="G317" s="940">
        <v>2759.55</v>
      </c>
      <c r="I317" s="111" t="str">
        <f t="shared" si="14"/>
        <v/>
      </c>
      <c r="J317" s="99" t="str">
        <f t="shared" si="15"/>
        <v>In service</v>
      </c>
      <c r="K317" s="99" t="s">
        <v>189</v>
      </c>
      <c r="M317" s="112">
        <f t="shared" si="16"/>
        <v>2016</v>
      </c>
      <c r="O317" s="39"/>
      <c r="P317" s="39"/>
    </row>
    <row r="318" spans="2:16" s="717" customFormat="1" ht="15">
      <c r="B318" s="650" t="s">
        <v>319</v>
      </c>
      <c r="C318" s="435" t="s">
        <v>1178</v>
      </c>
      <c r="D318" s="599" t="s">
        <v>338</v>
      </c>
      <c r="E318" s="939" t="s">
        <v>1180</v>
      </c>
      <c r="F318" s="651">
        <v>201602</v>
      </c>
      <c r="G318" s="940">
        <v>0.55000000000000004</v>
      </c>
      <c r="I318" s="111" t="str">
        <f t="shared" si="14"/>
        <v/>
      </c>
      <c r="J318" s="99" t="str">
        <f t="shared" si="15"/>
        <v>In service</v>
      </c>
      <c r="K318" s="99" t="s">
        <v>189</v>
      </c>
      <c r="M318" s="112">
        <f t="shared" si="16"/>
        <v>2016</v>
      </c>
      <c r="O318" s="39"/>
      <c r="P318" s="39"/>
    </row>
    <row r="319" spans="2:16" s="717" customFormat="1" ht="15">
      <c r="B319" s="650" t="s">
        <v>319</v>
      </c>
      <c r="C319" s="435" t="s">
        <v>1454</v>
      </c>
      <c r="D319" s="599" t="s">
        <v>338</v>
      </c>
      <c r="E319" s="939" t="s">
        <v>1455</v>
      </c>
      <c r="F319" s="651">
        <v>201602</v>
      </c>
      <c r="G319" s="940">
        <v>66960.83</v>
      </c>
      <c r="I319" s="111" t="str">
        <f t="shared" si="14"/>
        <v/>
      </c>
      <c r="J319" s="99" t="str">
        <f t="shared" si="15"/>
        <v>In service</v>
      </c>
      <c r="K319" s="99" t="s">
        <v>189</v>
      </c>
      <c r="M319" s="112">
        <f t="shared" si="16"/>
        <v>2016</v>
      </c>
      <c r="O319" s="39"/>
      <c r="P319" s="39"/>
    </row>
    <row r="320" spans="2:16">
      <c r="B320" s="333"/>
      <c r="C320" s="334"/>
      <c r="D320" s="257"/>
      <c r="E320" s="333"/>
      <c r="F320" s="334"/>
      <c r="G320" s="335"/>
      <c r="I320" s="111"/>
      <c r="J320" s="99"/>
      <c r="K320" s="99" t="s">
        <v>189</v>
      </c>
      <c r="M320" s="112">
        <f t="shared" ref="M320" si="17">IF(F320&gt;$M$20,0+2016,0+2015)</f>
        <v>2015</v>
      </c>
    </row>
    <row r="321" spans="2:13">
      <c r="I321" s="111"/>
      <c r="J321" s="99"/>
      <c r="K321" s="99"/>
      <c r="M321" s="112"/>
    </row>
    <row r="322" spans="2:13">
      <c r="B322" s="113"/>
      <c r="C322" s="267"/>
      <c r="D322" s="267"/>
      <c r="E322" s="267"/>
      <c r="F322" s="100"/>
      <c r="G322" s="115">
        <v>0</v>
      </c>
      <c r="I322" s="116"/>
      <c r="J322" s="117"/>
      <c r="K322" s="117"/>
    </row>
    <row r="323" spans="2:13" ht="13.5" thickBot="1">
      <c r="C323" s="118"/>
      <c r="F323" s="119"/>
      <c r="G323" s="120">
        <f>SUM(G25:G322)</f>
        <v>2886594.4999999972</v>
      </c>
      <c r="I323" s="121"/>
      <c r="J323" s="100"/>
      <c r="K323" s="100"/>
    </row>
    <row r="324" spans="2:13" ht="13.5" thickTop="1">
      <c r="B324" s="103"/>
      <c r="C324" s="267"/>
      <c r="D324" s="267"/>
      <c r="E324" s="121"/>
      <c r="F324" s="100"/>
      <c r="G324" s="115"/>
      <c r="I324" s="121"/>
      <c r="J324" s="100"/>
      <c r="K324" s="100"/>
    </row>
    <row r="325" spans="2:13">
      <c r="B325" s="88" t="s">
        <v>447</v>
      </c>
      <c r="C325" s="102"/>
      <c r="D325" s="102"/>
      <c r="F325" s="122"/>
      <c r="G325" s="123"/>
      <c r="I325" s="121"/>
      <c r="J325" s="100"/>
      <c r="K325" s="100"/>
    </row>
    <row r="326" spans="2:13">
      <c r="B326" s="102"/>
      <c r="C326" s="102"/>
      <c r="D326" s="102"/>
      <c r="F326" s="122"/>
      <c r="G326" s="123"/>
      <c r="I326" s="121"/>
      <c r="J326" s="100"/>
      <c r="K326" s="100"/>
    </row>
    <row r="327" spans="2:13">
      <c r="B327" s="81" t="s">
        <v>86</v>
      </c>
      <c r="C327" s="81" t="s">
        <v>87</v>
      </c>
      <c r="D327" s="81" t="s">
        <v>88</v>
      </c>
      <c r="E327" s="81"/>
      <c r="F327" s="89" t="s">
        <v>89</v>
      </c>
      <c r="G327" s="90" t="s">
        <v>90</v>
      </c>
      <c r="I327" s="121"/>
      <c r="J327" s="100"/>
      <c r="K327" s="100"/>
    </row>
    <row r="328" spans="2:13">
      <c r="B328" s="86" t="s">
        <v>94</v>
      </c>
      <c r="C328" s="86" t="s">
        <v>95</v>
      </c>
      <c r="D328" s="86" t="s">
        <v>96</v>
      </c>
      <c r="E328" s="86" t="s">
        <v>97</v>
      </c>
      <c r="F328" s="91" t="s">
        <v>98</v>
      </c>
      <c r="G328" s="92" t="s">
        <v>99</v>
      </c>
      <c r="I328" s="124"/>
      <c r="J328" s="125"/>
      <c r="K328" s="125"/>
      <c r="M328" s="124"/>
    </row>
    <row r="329" spans="2:13">
      <c r="B329" s="650" t="s">
        <v>341</v>
      </c>
      <c r="C329" s="651" t="s">
        <v>342</v>
      </c>
      <c r="D329" s="434" t="s">
        <v>343</v>
      </c>
      <c r="E329" s="650" t="s">
        <v>344</v>
      </c>
      <c r="F329" s="651">
        <v>201509</v>
      </c>
      <c r="G329" s="652">
        <v>134905.03</v>
      </c>
      <c r="I329" s="111" t="str">
        <f t="shared" ref="I329:I336" si="18">IF(LEFT(C329,2)="69","Blanket","")</f>
        <v>Blanket</v>
      </c>
      <c r="J329" s="99" t="str">
        <f t="shared" ref="J329:J336" si="19">IF(F329&gt;$J$20,"",IF(F329&gt;=$J$22,"In service",""))</f>
        <v>In service</v>
      </c>
      <c r="K329" s="99" t="s">
        <v>189</v>
      </c>
      <c r="M329" s="112">
        <f t="shared" ref="M329:M360" si="20">IF(F329&gt;$M$20,0+2016,0+2015)</f>
        <v>2015</v>
      </c>
    </row>
    <row r="330" spans="2:13" ht="15">
      <c r="B330" s="650" t="s">
        <v>341</v>
      </c>
      <c r="C330" s="651" t="s">
        <v>342</v>
      </c>
      <c r="D330" s="435" t="s">
        <v>343</v>
      </c>
      <c r="E330" s="650" t="s">
        <v>344</v>
      </c>
      <c r="F330" s="651">
        <v>201510</v>
      </c>
      <c r="G330" s="652">
        <v>162185.59</v>
      </c>
      <c r="I330" s="111" t="str">
        <f t="shared" si="18"/>
        <v>Blanket</v>
      </c>
      <c r="J330" s="99" t="str">
        <f t="shared" si="19"/>
        <v>In service</v>
      </c>
      <c r="K330" s="99" t="s">
        <v>189</v>
      </c>
      <c r="M330" s="112">
        <f t="shared" si="20"/>
        <v>2016</v>
      </c>
    </row>
    <row r="331" spans="2:13" ht="15">
      <c r="B331" s="650" t="s">
        <v>341</v>
      </c>
      <c r="C331" s="651" t="s">
        <v>342</v>
      </c>
      <c r="D331" s="435" t="s">
        <v>343</v>
      </c>
      <c r="E331" s="650" t="s">
        <v>344</v>
      </c>
      <c r="F331" s="651">
        <v>201511</v>
      </c>
      <c r="G331" s="652">
        <v>136594.06</v>
      </c>
      <c r="I331" s="111" t="str">
        <f t="shared" si="18"/>
        <v>Blanket</v>
      </c>
      <c r="J331" s="99" t="str">
        <f t="shared" si="19"/>
        <v>In service</v>
      </c>
      <c r="K331" s="99" t="s">
        <v>189</v>
      </c>
      <c r="M331" s="112">
        <f t="shared" si="20"/>
        <v>2016</v>
      </c>
    </row>
    <row r="332" spans="2:13" ht="15">
      <c r="B332" s="650" t="s">
        <v>341</v>
      </c>
      <c r="C332" s="651" t="s">
        <v>342</v>
      </c>
      <c r="D332" s="435" t="s">
        <v>343</v>
      </c>
      <c r="E332" s="650" t="s">
        <v>344</v>
      </c>
      <c r="F332" s="651">
        <v>201512</v>
      </c>
      <c r="G332" s="652">
        <v>169339.75</v>
      </c>
      <c r="I332" s="111" t="str">
        <f t="shared" si="18"/>
        <v>Blanket</v>
      </c>
      <c r="J332" s="99" t="str">
        <f t="shared" si="19"/>
        <v>In service</v>
      </c>
      <c r="K332" s="99" t="s">
        <v>189</v>
      </c>
      <c r="M332" s="112">
        <f t="shared" si="20"/>
        <v>2016</v>
      </c>
    </row>
    <row r="333" spans="2:13">
      <c r="B333" s="650" t="s">
        <v>341</v>
      </c>
      <c r="C333" s="651" t="s">
        <v>345</v>
      </c>
      <c r="D333" s="434" t="s">
        <v>343</v>
      </c>
      <c r="E333" s="650" t="s">
        <v>346</v>
      </c>
      <c r="F333" s="651">
        <v>201509</v>
      </c>
      <c r="G333" s="652">
        <v>6396.4400000000005</v>
      </c>
      <c r="I333" s="111" t="str">
        <f t="shared" si="18"/>
        <v>Blanket</v>
      </c>
      <c r="J333" s="99" t="str">
        <f t="shared" si="19"/>
        <v>In service</v>
      </c>
      <c r="K333" s="99" t="s">
        <v>189</v>
      </c>
      <c r="M333" s="112">
        <f t="shared" si="20"/>
        <v>2015</v>
      </c>
    </row>
    <row r="334" spans="2:13" ht="15">
      <c r="B334" s="650" t="s">
        <v>341</v>
      </c>
      <c r="C334" s="651" t="s">
        <v>345</v>
      </c>
      <c r="D334" s="435" t="s">
        <v>343</v>
      </c>
      <c r="E334" s="650" t="s">
        <v>346</v>
      </c>
      <c r="F334" s="651">
        <v>201510</v>
      </c>
      <c r="G334" s="652">
        <v>4785.1000000000004</v>
      </c>
      <c r="I334" s="111" t="str">
        <f t="shared" si="18"/>
        <v>Blanket</v>
      </c>
      <c r="J334" s="99" t="str">
        <f t="shared" si="19"/>
        <v>In service</v>
      </c>
      <c r="K334" s="99" t="s">
        <v>189</v>
      </c>
      <c r="M334" s="112">
        <f t="shared" si="20"/>
        <v>2016</v>
      </c>
    </row>
    <row r="335" spans="2:13" ht="15">
      <c r="B335" s="650" t="s">
        <v>341</v>
      </c>
      <c r="C335" s="651" t="s">
        <v>345</v>
      </c>
      <c r="D335" s="435" t="s">
        <v>343</v>
      </c>
      <c r="E335" s="650" t="s">
        <v>346</v>
      </c>
      <c r="F335" s="651">
        <v>201511</v>
      </c>
      <c r="G335" s="652">
        <v>261.37</v>
      </c>
      <c r="I335" s="111" t="str">
        <f t="shared" si="18"/>
        <v>Blanket</v>
      </c>
      <c r="J335" s="99" t="str">
        <f t="shared" si="19"/>
        <v>In service</v>
      </c>
      <c r="K335" s="99" t="s">
        <v>189</v>
      </c>
      <c r="M335" s="112">
        <f t="shared" si="20"/>
        <v>2016</v>
      </c>
    </row>
    <row r="336" spans="2:13" ht="15">
      <c r="B336" s="650" t="s">
        <v>341</v>
      </c>
      <c r="C336" s="651" t="s">
        <v>345</v>
      </c>
      <c r="D336" s="435" t="s">
        <v>343</v>
      </c>
      <c r="E336" s="650" t="s">
        <v>346</v>
      </c>
      <c r="F336" s="651">
        <v>201512</v>
      </c>
      <c r="G336" s="652">
        <v>51.71</v>
      </c>
      <c r="I336" s="111" t="str">
        <f t="shared" si="18"/>
        <v>Blanket</v>
      </c>
      <c r="J336" s="99" t="str">
        <f t="shared" si="19"/>
        <v>In service</v>
      </c>
      <c r="K336" s="99" t="s">
        <v>189</v>
      </c>
      <c r="M336" s="112">
        <f t="shared" si="20"/>
        <v>2016</v>
      </c>
    </row>
    <row r="337" spans="2:16" s="717" customFormat="1" ht="15">
      <c r="B337" s="650"/>
      <c r="C337" s="651"/>
      <c r="D337" s="435"/>
      <c r="E337" s="650"/>
      <c r="F337" s="651"/>
      <c r="G337" s="652"/>
      <c r="I337" s="111" t="str">
        <f t="shared" ref="I337:I343" si="21">IF(LEFT(C337,2)="69","Blanket","")</f>
        <v/>
      </c>
      <c r="J337" s="99" t="str">
        <f t="shared" ref="J337:J343" si="22">IF(F337&gt;$J$20,"",IF(F337&gt;=$J$22,"In service",""))</f>
        <v/>
      </c>
      <c r="K337" s="99" t="s">
        <v>189</v>
      </c>
      <c r="M337" s="112">
        <f t="shared" ref="M337:M343" si="23">IF(F337&gt;$M$20,0+2016,0+2015)</f>
        <v>2015</v>
      </c>
      <c r="O337" s="39"/>
      <c r="P337" s="39"/>
    </row>
    <row r="338" spans="2:16" s="717" customFormat="1">
      <c r="B338" s="650" t="s">
        <v>341</v>
      </c>
      <c r="C338" s="651" t="s">
        <v>342</v>
      </c>
      <c r="D338" s="599" t="s">
        <v>343</v>
      </c>
      <c r="E338" s="650" t="s">
        <v>344</v>
      </c>
      <c r="F338" s="651">
        <v>201601</v>
      </c>
      <c r="G338" s="652">
        <v>189810.55</v>
      </c>
      <c r="I338" s="111" t="str">
        <f t="shared" si="21"/>
        <v>Blanket</v>
      </c>
      <c r="J338" s="99" t="str">
        <f t="shared" si="22"/>
        <v>In service</v>
      </c>
      <c r="K338" s="99" t="s">
        <v>189</v>
      </c>
      <c r="M338" s="112">
        <f t="shared" si="23"/>
        <v>2016</v>
      </c>
      <c r="O338" s="39"/>
      <c r="P338" s="39"/>
    </row>
    <row r="339" spans="2:16" s="717" customFormat="1">
      <c r="B339" s="650" t="s">
        <v>341</v>
      </c>
      <c r="C339" s="651" t="s">
        <v>345</v>
      </c>
      <c r="D339" s="599" t="s">
        <v>343</v>
      </c>
      <c r="E339" s="650" t="s">
        <v>346</v>
      </c>
      <c r="F339" s="651">
        <v>201601</v>
      </c>
      <c r="G339" s="652">
        <v>629.6</v>
      </c>
      <c r="I339" s="111" t="str">
        <f t="shared" si="21"/>
        <v>Blanket</v>
      </c>
      <c r="J339" s="99" t="str">
        <f t="shared" si="22"/>
        <v>In service</v>
      </c>
      <c r="K339" s="99" t="s">
        <v>189</v>
      </c>
      <c r="M339" s="112">
        <f t="shared" si="23"/>
        <v>2016</v>
      </c>
      <c r="O339" s="39"/>
      <c r="P339" s="39"/>
    </row>
    <row r="340" spans="2:16" s="717" customFormat="1">
      <c r="B340" s="650"/>
      <c r="C340" s="651"/>
      <c r="D340" s="599"/>
      <c r="E340" s="650"/>
      <c r="F340" s="651"/>
      <c r="G340" s="652"/>
      <c r="I340" s="111"/>
      <c r="J340" s="99"/>
      <c r="K340" s="99"/>
      <c r="M340" s="112"/>
      <c r="O340" s="39"/>
      <c r="P340" s="39"/>
    </row>
    <row r="341" spans="2:16" s="717" customFormat="1" ht="15">
      <c r="B341" s="650" t="s">
        <v>341</v>
      </c>
      <c r="C341" s="435" t="s">
        <v>342</v>
      </c>
      <c r="D341" s="599" t="s">
        <v>343</v>
      </c>
      <c r="E341" s="939" t="s">
        <v>344</v>
      </c>
      <c r="F341" s="651">
        <v>201602</v>
      </c>
      <c r="G341" s="940">
        <v>235435.13</v>
      </c>
      <c r="I341" s="111" t="str">
        <f t="shared" ref="I341:I342" si="24">IF(LEFT(C341,2)="69","Blanket","")</f>
        <v>Blanket</v>
      </c>
      <c r="J341" s="99" t="str">
        <f t="shared" ref="J341:J342" si="25">IF(F341&gt;$J$20,"",IF(F341&gt;=$J$22,"In service",""))</f>
        <v>In service</v>
      </c>
      <c r="K341" s="99" t="s">
        <v>189</v>
      </c>
      <c r="M341" s="112">
        <f t="shared" ref="M341:M342" si="26">IF(F341&gt;$M$20,0+2016,0+2015)</f>
        <v>2016</v>
      </c>
      <c r="O341" s="39"/>
      <c r="P341" s="39"/>
    </row>
    <row r="342" spans="2:16" s="717" customFormat="1" ht="15">
      <c r="B342" s="650" t="s">
        <v>341</v>
      </c>
      <c r="C342" s="435" t="s">
        <v>345</v>
      </c>
      <c r="D342" s="599" t="s">
        <v>343</v>
      </c>
      <c r="E342" s="939" t="s">
        <v>346</v>
      </c>
      <c r="F342" s="651">
        <v>201602</v>
      </c>
      <c r="G342" s="940">
        <v>7892.39</v>
      </c>
      <c r="I342" s="111" t="str">
        <f t="shared" si="24"/>
        <v>Blanket</v>
      </c>
      <c r="J342" s="99" t="str">
        <f t="shared" si="25"/>
        <v>In service</v>
      </c>
      <c r="K342" s="99" t="s">
        <v>189</v>
      </c>
      <c r="M342" s="112">
        <f t="shared" si="26"/>
        <v>2016</v>
      </c>
      <c r="O342" s="39"/>
      <c r="P342" s="39"/>
    </row>
    <row r="343" spans="2:16" s="717" customFormat="1" ht="15">
      <c r="B343" s="650"/>
      <c r="C343" s="651"/>
      <c r="D343" s="435"/>
      <c r="E343" s="650"/>
      <c r="F343" s="651"/>
      <c r="G343" s="652"/>
      <c r="I343" s="111" t="str">
        <f t="shared" si="21"/>
        <v/>
      </c>
      <c r="J343" s="99" t="str">
        <f t="shared" si="22"/>
        <v/>
      </c>
      <c r="K343" s="99" t="s">
        <v>189</v>
      </c>
      <c r="M343" s="112">
        <f t="shared" si="23"/>
        <v>2015</v>
      </c>
      <c r="O343" s="39"/>
      <c r="P343" s="39"/>
    </row>
    <row r="344" spans="2:16">
      <c r="B344" s="605"/>
      <c r="C344" s="608"/>
      <c r="D344" s="499"/>
      <c r="E344" s="541"/>
      <c r="F344" s="499"/>
      <c r="G344" s="606"/>
      <c r="I344" s="111" t="str">
        <f t="shared" ref="I344:I345" si="27">IF(LEFT(C344,2)="69","Blanket","")</f>
        <v/>
      </c>
      <c r="J344" s="99" t="str">
        <f t="shared" ref="J344:J345" si="28">IF(F344&gt;$J$20,"",IF(F344&gt;=$J$22,"In service",""))</f>
        <v/>
      </c>
      <c r="K344" s="99" t="s">
        <v>189</v>
      </c>
      <c r="M344" s="112">
        <f t="shared" si="20"/>
        <v>2015</v>
      </c>
    </row>
    <row r="345" spans="2:16">
      <c r="B345" s="605"/>
      <c r="C345" s="608"/>
      <c r="D345" s="499"/>
      <c r="E345" s="541"/>
      <c r="F345" s="499"/>
      <c r="G345" s="606"/>
      <c r="I345" s="111" t="str">
        <f t="shared" si="27"/>
        <v/>
      </c>
      <c r="J345" s="99" t="str">
        <f t="shared" si="28"/>
        <v/>
      </c>
      <c r="K345" s="99" t="s">
        <v>189</v>
      </c>
      <c r="M345" s="112">
        <f t="shared" si="20"/>
        <v>2015</v>
      </c>
    </row>
    <row r="346" spans="2:16">
      <c r="B346" s="333"/>
      <c r="C346" s="334"/>
      <c r="D346" s="334"/>
      <c r="E346" s="333"/>
      <c r="F346" s="334"/>
      <c r="G346" s="335"/>
      <c r="I346" s="111" t="str">
        <f t="shared" ref="I346:I347" si="29">IF(LEFT(C346,2)="69","Blanket","")</f>
        <v/>
      </c>
      <c r="J346" s="99" t="str">
        <f t="shared" ref="J346:J347" si="30">IF(F346&gt;$J$20,"",IF(F346&gt;=$J$22,"In service",""))</f>
        <v/>
      </c>
      <c r="K346" s="99" t="s">
        <v>189</v>
      </c>
      <c r="M346" s="112">
        <f t="shared" si="20"/>
        <v>2015</v>
      </c>
    </row>
    <row r="347" spans="2:16">
      <c r="B347" s="333"/>
      <c r="C347" s="334"/>
      <c r="D347" s="334"/>
      <c r="E347" s="333"/>
      <c r="F347" s="334"/>
      <c r="G347" s="335"/>
      <c r="I347" s="111" t="str">
        <f t="shared" si="29"/>
        <v/>
      </c>
      <c r="J347" s="99" t="str">
        <f t="shared" si="30"/>
        <v/>
      </c>
      <c r="K347" s="99" t="s">
        <v>189</v>
      </c>
      <c r="M347" s="112">
        <f t="shared" si="20"/>
        <v>2015</v>
      </c>
    </row>
    <row r="348" spans="2:16">
      <c r="B348" s="243"/>
      <c r="C348" s="243"/>
      <c r="D348" s="243"/>
      <c r="E348" s="242"/>
      <c r="F348" s="244"/>
      <c r="G348" s="247"/>
      <c r="I348" s="111"/>
      <c r="J348" s="99"/>
      <c r="K348" s="99" t="s">
        <v>189</v>
      </c>
      <c r="M348" s="112">
        <f t="shared" si="20"/>
        <v>2015</v>
      </c>
    </row>
    <row r="349" spans="2:16">
      <c r="B349" s="650" t="s">
        <v>326</v>
      </c>
      <c r="C349" s="651" t="s">
        <v>347</v>
      </c>
      <c r="D349" s="434" t="s">
        <v>348</v>
      </c>
      <c r="E349" s="650" t="s">
        <v>349</v>
      </c>
      <c r="F349" s="651">
        <v>201509</v>
      </c>
      <c r="G349" s="652">
        <v>4902.32</v>
      </c>
      <c r="I349" s="111" t="str">
        <f t="shared" ref="I349" si="31">IF(LEFT(C349,2)="69","Blanket","")</f>
        <v>Blanket</v>
      </c>
      <c r="J349" s="99" t="str">
        <f t="shared" ref="J349" si="32">IF(F349&gt;$J$20,"",IF(F349&gt;=$J$22,"In service",""))</f>
        <v>In service</v>
      </c>
      <c r="K349" s="99" t="s">
        <v>189</v>
      </c>
      <c r="M349" s="112">
        <f t="shared" si="20"/>
        <v>2015</v>
      </c>
    </row>
    <row r="350" spans="2:16" ht="15">
      <c r="B350" s="650" t="s">
        <v>326</v>
      </c>
      <c r="C350" s="651" t="s">
        <v>347</v>
      </c>
      <c r="D350" s="435" t="s">
        <v>348</v>
      </c>
      <c r="E350" s="650" t="s">
        <v>349</v>
      </c>
      <c r="F350" s="651">
        <v>201510</v>
      </c>
      <c r="G350" s="652">
        <v>2129.19</v>
      </c>
      <c r="I350" s="111" t="str">
        <f t="shared" ref="I350:I351" si="33">IF(LEFT(C350,2)="69","Blanket","")</f>
        <v>Blanket</v>
      </c>
      <c r="J350" s="99" t="str">
        <f t="shared" ref="J350:J351" si="34">IF(F350&gt;$J$20,"",IF(F350&gt;=$J$22,"In service",""))</f>
        <v>In service</v>
      </c>
      <c r="K350" s="99" t="s">
        <v>189</v>
      </c>
      <c r="M350" s="112">
        <f t="shared" si="20"/>
        <v>2016</v>
      </c>
    </row>
    <row r="351" spans="2:16" ht="15">
      <c r="B351" s="650" t="s">
        <v>326</v>
      </c>
      <c r="C351" s="651" t="s">
        <v>347</v>
      </c>
      <c r="D351" s="435" t="s">
        <v>348</v>
      </c>
      <c r="E351" s="650" t="s">
        <v>349</v>
      </c>
      <c r="F351" s="651">
        <v>201511</v>
      </c>
      <c r="G351" s="652">
        <v>2667.94</v>
      </c>
      <c r="I351" s="111" t="str">
        <f t="shared" si="33"/>
        <v>Blanket</v>
      </c>
      <c r="J351" s="99" t="str">
        <f t="shared" si="34"/>
        <v>In service</v>
      </c>
      <c r="K351" s="99" t="s">
        <v>189</v>
      </c>
      <c r="M351" s="112">
        <f t="shared" si="20"/>
        <v>2016</v>
      </c>
    </row>
    <row r="352" spans="2:16" ht="15">
      <c r="B352" s="650" t="s">
        <v>326</v>
      </c>
      <c r="C352" s="651" t="s">
        <v>347</v>
      </c>
      <c r="D352" s="435" t="s">
        <v>348</v>
      </c>
      <c r="E352" s="650" t="s">
        <v>349</v>
      </c>
      <c r="F352" s="651">
        <v>201512</v>
      </c>
      <c r="G352" s="652">
        <v>350.93</v>
      </c>
      <c r="I352" s="111" t="str">
        <f t="shared" ref="I352" si="35">IF(LEFT(C352,2)="69","Blanket","")</f>
        <v>Blanket</v>
      </c>
      <c r="J352" s="99" t="str">
        <f t="shared" ref="J352" si="36">IF(F352&gt;$J$20,"",IF(F352&gt;=$J$22,"In service",""))</f>
        <v>In service</v>
      </c>
      <c r="K352" s="99" t="s">
        <v>189</v>
      </c>
      <c r="M352" s="112">
        <f t="shared" si="20"/>
        <v>2016</v>
      </c>
    </row>
    <row r="353" spans="2:16">
      <c r="B353" s="333"/>
      <c r="C353" s="334"/>
      <c r="D353" s="334"/>
      <c r="E353" s="333"/>
      <c r="F353" s="334"/>
      <c r="G353" s="335"/>
      <c r="I353" s="111" t="str">
        <f t="shared" ref="I353:I354" si="37">IF(LEFT(C353,2)="69","Blanket","")</f>
        <v/>
      </c>
      <c r="J353" s="99" t="str">
        <f t="shared" ref="J353:J354" si="38">IF(F353&gt;$J$20,"",IF(F353&gt;=$J$22,"In service",""))</f>
        <v/>
      </c>
      <c r="K353" s="99" t="s">
        <v>189</v>
      </c>
      <c r="L353" s="717"/>
      <c r="M353" s="112">
        <f t="shared" ref="M353:M354" si="39">IF(F353&gt;$M$20,0+2016,0+2015)</f>
        <v>2015</v>
      </c>
    </row>
    <row r="354" spans="2:16" s="717" customFormat="1">
      <c r="B354" s="650" t="s">
        <v>326</v>
      </c>
      <c r="C354" s="651" t="s">
        <v>347</v>
      </c>
      <c r="D354" s="599" t="s">
        <v>348</v>
      </c>
      <c r="E354" s="650" t="s">
        <v>349</v>
      </c>
      <c r="F354" s="651">
        <v>201601</v>
      </c>
      <c r="G354" s="652">
        <v>154.59</v>
      </c>
      <c r="I354" s="111" t="str">
        <f t="shared" si="37"/>
        <v>Blanket</v>
      </c>
      <c r="J354" s="99" t="str">
        <f t="shared" si="38"/>
        <v>In service</v>
      </c>
      <c r="K354" s="99" t="s">
        <v>189</v>
      </c>
      <c r="M354" s="112">
        <f t="shared" si="39"/>
        <v>2016</v>
      </c>
      <c r="O354" s="39"/>
      <c r="P354" s="39"/>
    </row>
    <row r="355" spans="2:16" s="717" customFormat="1">
      <c r="B355" s="650"/>
      <c r="C355" s="651"/>
      <c r="D355" s="599"/>
      <c r="E355" s="650"/>
      <c r="F355" s="651"/>
      <c r="G355" s="652"/>
      <c r="I355" s="111"/>
      <c r="J355" s="99"/>
      <c r="K355" s="99"/>
      <c r="M355" s="112"/>
      <c r="O355" s="39"/>
      <c r="P355" s="39"/>
    </row>
    <row r="356" spans="2:16" s="717" customFormat="1" ht="15">
      <c r="B356" s="650" t="s">
        <v>326</v>
      </c>
      <c r="C356" s="435" t="s">
        <v>347</v>
      </c>
      <c r="D356" s="599" t="s">
        <v>348</v>
      </c>
      <c r="E356" s="939" t="s">
        <v>349</v>
      </c>
      <c r="F356" s="651">
        <v>201602</v>
      </c>
      <c r="G356" s="940">
        <v>5187.0600000000004</v>
      </c>
      <c r="I356" s="111" t="str">
        <f t="shared" ref="I356:I357" si="40">IF(LEFT(C356,2)="69","Blanket","")</f>
        <v>Blanket</v>
      </c>
      <c r="J356" s="99" t="str">
        <f t="shared" ref="J356:J357" si="41">IF(F356&gt;$J$20,"",IF(F356&gt;=$J$22,"In service",""))</f>
        <v>In service</v>
      </c>
      <c r="K356" s="99" t="s">
        <v>189</v>
      </c>
      <c r="M356" s="112">
        <f t="shared" ref="M356:M357" si="42">IF(F356&gt;$M$20,0+2016,0+2015)</f>
        <v>2016</v>
      </c>
      <c r="O356" s="39"/>
      <c r="P356" s="39"/>
    </row>
    <row r="357" spans="2:16" s="717" customFormat="1" ht="15">
      <c r="B357" s="650" t="s">
        <v>326</v>
      </c>
      <c r="C357" s="435" t="s">
        <v>1272</v>
      </c>
      <c r="D357" s="599" t="s">
        <v>1273</v>
      </c>
      <c r="E357" s="939" t="s">
        <v>1456</v>
      </c>
      <c r="F357" s="651">
        <v>201602</v>
      </c>
      <c r="G357" s="940">
        <v>4.71</v>
      </c>
      <c r="I357" s="111" t="str">
        <f t="shared" si="40"/>
        <v>Blanket</v>
      </c>
      <c r="J357" s="99" t="str">
        <f t="shared" si="41"/>
        <v>In service</v>
      </c>
      <c r="K357" s="99" t="s">
        <v>189</v>
      </c>
      <c r="M357" s="112">
        <f t="shared" si="42"/>
        <v>2016</v>
      </c>
      <c r="O357" s="39"/>
      <c r="P357" s="39"/>
    </row>
    <row r="358" spans="2:16">
      <c r="B358" s="333"/>
      <c r="C358" s="334"/>
      <c r="D358" s="334"/>
      <c r="E358" s="333"/>
      <c r="F358" s="334"/>
      <c r="G358" s="335"/>
      <c r="I358" s="111" t="str">
        <f t="shared" ref="I358:I360" si="43">IF(LEFT(C358,2)="69","Blanket","")</f>
        <v/>
      </c>
      <c r="J358" s="99" t="str">
        <f t="shared" ref="J358:J360" si="44">IF(F358&gt;$J$20,"",IF(F358&gt;=$J$22,"In service",""))</f>
        <v/>
      </c>
      <c r="K358" s="99" t="s">
        <v>189</v>
      </c>
      <c r="M358" s="112">
        <f t="shared" si="20"/>
        <v>2015</v>
      </c>
    </row>
    <row r="359" spans="2:16">
      <c r="B359" s="605"/>
      <c r="C359" s="608"/>
      <c r="D359" s="499"/>
      <c r="E359" s="541"/>
      <c r="F359" s="499"/>
      <c r="G359" s="606"/>
      <c r="I359" s="111" t="str">
        <f t="shared" si="43"/>
        <v/>
      </c>
      <c r="J359" s="99" t="str">
        <f t="shared" si="44"/>
        <v/>
      </c>
      <c r="K359" s="99" t="s">
        <v>189</v>
      </c>
      <c r="M359" s="112">
        <f t="shared" si="20"/>
        <v>2015</v>
      </c>
    </row>
    <row r="360" spans="2:16">
      <c r="B360" s="605"/>
      <c r="C360" s="608"/>
      <c r="D360" s="499"/>
      <c r="E360" s="541"/>
      <c r="F360" s="499"/>
      <c r="G360" s="606"/>
      <c r="I360" s="111" t="str">
        <f t="shared" si="43"/>
        <v/>
      </c>
      <c r="J360" s="99" t="str">
        <f t="shared" si="44"/>
        <v/>
      </c>
      <c r="K360" s="99" t="s">
        <v>189</v>
      </c>
      <c r="M360" s="112">
        <f t="shared" si="20"/>
        <v>2015</v>
      </c>
    </row>
    <row r="361" spans="2:16">
      <c r="B361" s="267"/>
      <c r="C361" s="267"/>
      <c r="D361" s="267"/>
      <c r="E361" s="121"/>
      <c r="F361" s="128"/>
      <c r="G361" s="129"/>
      <c r="I361" s="121"/>
      <c r="J361" s="100"/>
      <c r="K361" s="100"/>
      <c r="L361" s="121"/>
      <c r="M361" s="128"/>
    </row>
    <row r="362" spans="2:16">
      <c r="B362" s="267"/>
      <c r="C362" s="267"/>
      <c r="D362" s="267"/>
      <c r="E362" s="267"/>
      <c r="F362" s="100"/>
      <c r="G362" s="129"/>
      <c r="I362" s="121"/>
      <c r="J362" s="100"/>
      <c r="K362" s="100"/>
    </row>
    <row r="363" spans="2:16" ht="13.5" thickBot="1">
      <c r="B363" s="102"/>
      <c r="C363" s="102"/>
      <c r="D363" s="102"/>
      <c r="E363" s="102"/>
      <c r="F363" s="94" t="s">
        <v>107</v>
      </c>
      <c r="G363" s="130">
        <f>SUM(G329:G362)</f>
        <v>1063683.4599999997</v>
      </c>
      <c r="I363" s="121"/>
      <c r="J363" s="100"/>
      <c r="K363" s="100"/>
    </row>
    <row r="364" spans="2:16" ht="13.5" thickTop="1">
      <c r="B364" s="102"/>
      <c r="C364" s="102"/>
      <c r="D364" s="102"/>
      <c r="F364" s="94"/>
      <c r="G364" s="103"/>
      <c r="I364" s="121"/>
      <c r="J364" s="100"/>
      <c r="K364" s="100"/>
    </row>
    <row r="365" spans="2:16">
      <c r="B365" s="102"/>
      <c r="C365" s="102"/>
      <c r="D365" s="102"/>
      <c r="F365" s="94"/>
      <c r="G365" s="103"/>
      <c r="I365" s="121"/>
      <c r="J365" s="100"/>
      <c r="K365" s="100"/>
    </row>
    <row r="366" spans="2:16">
      <c r="B366" s="102"/>
      <c r="C366" s="102"/>
      <c r="D366" s="102"/>
      <c r="E366" s="102"/>
      <c r="F366" s="94"/>
      <c r="G366" s="103"/>
      <c r="I366" s="121"/>
      <c r="J366" s="100"/>
      <c r="K366" s="100"/>
    </row>
    <row r="367" spans="2:16">
      <c r="B367" s="102"/>
      <c r="C367" s="102"/>
      <c r="D367" s="102"/>
      <c r="F367" s="94"/>
      <c r="G367" s="103"/>
      <c r="I367" s="121"/>
      <c r="J367" s="100"/>
      <c r="K367" s="100"/>
    </row>
    <row r="368" spans="2:16" ht="13.5" thickBot="1">
      <c r="B368" s="95" t="s">
        <v>108</v>
      </c>
      <c r="C368" s="102"/>
      <c r="D368" s="102"/>
      <c r="F368" s="94"/>
      <c r="G368" s="130">
        <f>+G323+G363</f>
        <v>3950277.9599999972</v>
      </c>
      <c r="I368" s="121"/>
      <c r="J368" s="100"/>
      <c r="K368" s="100"/>
    </row>
    <row r="369" spans="2:13" ht="13.5" thickTop="1">
      <c r="B369" s="102"/>
      <c r="C369" s="102"/>
      <c r="D369" s="102"/>
      <c r="F369" s="94"/>
      <c r="G369" s="103"/>
      <c r="I369" s="121"/>
      <c r="J369" s="100"/>
      <c r="K369" s="100"/>
    </row>
    <row r="370" spans="2:13">
      <c r="B370" s="95" t="s">
        <v>109</v>
      </c>
      <c r="C370" s="102"/>
      <c r="D370" s="102"/>
      <c r="F370" s="94"/>
      <c r="G370" s="103"/>
      <c r="I370" s="121"/>
      <c r="J370" s="100"/>
      <c r="K370" s="100"/>
    </row>
    <row r="371" spans="2:13">
      <c r="B371" s="102"/>
      <c r="C371" s="102"/>
      <c r="D371" s="102"/>
      <c r="F371" s="94"/>
      <c r="G371" s="103"/>
      <c r="I371" s="121"/>
      <c r="J371" s="100"/>
      <c r="K371" s="100"/>
    </row>
    <row r="372" spans="2:13">
      <c r="B372" s="88"/>
      <c r="C372" s="102"/>
      <c r="D372" s="102"/>
      <c r="F372" s="122"/>
      <c r="G372" s="123"/>
      <c r="I372" s="121"/>
      <c r="J372" s="100"/>
      <c r="K372" s="100"/>
    </row>
    <row r="373" spans="2:13">
      <c r="B373" s="102"/>
      <c r="C373" s="102"/>
      <c r="D373" s="102"/>
      <c r="F373" s="122"/>
      <c r="G373" s="123"/>
      <c r="I373" s="121"/>
      <c r="J373" s="100"/>
      <c r="K373" s="100"/>
    </row>
    <row r="374" spans="2:13">
      <c r="B374" s="81" t="s">
        <v>86</v>
      </c>
      <c r="C374" s="81" t="s">
        <v>87</v>
      </c>
      <c r="D374" s="81" t="s">
        <v>88</v>
      </c>
      <c r="E374" s="81"/>
      <c r="F374" s="89" t="s">
        <v>89</v>
      </c>
      <c r="G374" s="90" t="s">
        <v>90</v>
      </c>
      <c r="I374" s="121"/>
      <c r="J374" s="100"/>
      <c r="K374" s="100"/>
    </row>
    <row r="375" spans="2:13">
      <c r="B375" s="86" t="s">
        <v>94</v>
      </c>
      <c r="C375" s="96" t="s">
        <v>95</v>
      </c>
      <c r="D375" s="96" t="s">
        <v>96</v>
      </c>
      <c r="E375" s="96" t="s">
        <v>97</v>
      </c>
      <c r="F375" s="97" t="s">
        <v>98</v>
      </c>
      <c r="G375" s="98" t="s">
        <v>99</v>
      </c>
      <c r="I375" s="124"/>
      <c r="J375" s="125"/>
      <c r="K375" s="125"/>
      <c r="M375" s="124"/>
    </row>
    <row r="376" spans="2:13">
      <c r="B376" s="650" t="s">
        <v>418</v>
      </c>
      <c r="C376" s="651" t="s">
        <v>410</v>
      </c>
      <c r="D376" s="651"/>
      <c r="E376" s="650" t="s">
        <v>411</v>
      </c>
      <c r="F376" s="651">
        <v>201509</v>
      </c>
      <c r="G376" s="652">
        <v>81095.87</v>
      </c>
      <c r="I376" s="126" t="str">
        <f t="shared" ref="I376" si="45">IF(LEFT(C376,2)="69","Blanket","")</f>
        <v>Blanket</v>
      </c>
      <c r="J376" s="93" t="str">
        <f t="shared" ref="J376" si="46">IF(F376&gt;$J$20,"",IF(F376&gt;=$J$22,"In service",""))</f>
        <v>In service</v>
      </c>
      <c r="K376" s="99" t="s">
        <v>189</v>
      </c>
      <c r="L376" s="127"/>
      <c r="M376" s="112">
        <f t="shared" ref="M376:M453" si="47">IF(F376&gt;$M$20,0+2016,0+2015)</f>
        <v>2015</v>
      </c>
    </row>
    <row r="377" spans="2:13">
      <c r="B377" s="402" t="s">
        <v>418</v>
      </c>
      <c r="C377" s="651" t="s">
        <v>410</v>
      </c>
      <c r="D377" s="651"/>
      <c r="E377" s="402" t="s">
        <v>411</v>
      </c>
      <c r="F377" s="651">
        <v>201510</v>
      </c>
      <c r="G377" s="453">
        <v>76786.45</v>
      </c>
      <c r="I377" s="126" t="str">
        <f t="shared" ref="I377:I490" si="48">IF(LEFT(C377,2)="69","Blanket","")</f>
        <v>Blanket</v>
      </c>
      <c r="J377" s="93" t="str">
        <f t="shared" ref="J377:J490" si="49">IF(F377&gt;$J$20,"",IF(F377&gt;=$J$22,"In service",""))</f>
        <v>In service</v>
      </c>
      <c r="K377" s="99" t="s">
        <v>189</v>
      </c>
      <c r="L377" s="127"/>
      <c r="M377" s="112">
        <f t="shared" si="47"/>
        <v>2016</v>
      </c>
    </row>
    <row r="378" spans="2:13">
      <c r="B378" s="650" t="s">
        <v>418</v>
      </c>
      <c r="C378" s="651" t="s">
        <v>410</v>
      </c>
      <c r="D378" s="651"/>
      <c r="E378" s="402" t="s">
        <v>411</v>
      </c>
      <c r="F378" s="651">
        <v>201511</v>
      </c>
      <c r="G378" s="453">
        <v>17413.27</v>
      </c>
      <c r="I378" s="126" t="str">
        <f t="shared" si="48"/>
        <v>Blanket</v>
      </c>
      <c r="J378" s="93" t="str">
        <f t="shared" si="49"/>
        <v>In service</v>
      </c>
      <c r="K378" s="99" t="s">
        <v>189</v>
      </c>
      <c r="L378" s="127"/>
      <c r="M378" s="112">
        <f t="shared" si="47"/>
        <v>2016</v>
      </c>
    </row>
    <row r="379" spans="2:13">
      <c r="B379" s="650" t="s">
        <v>418</v>
      </c>
      <c r="C379" s="651" t="s">
        <v>410</v>
      </c>
      <c r="D379" s="651"/>
      <c r="E379" s="650" t="s">
        <v>411</v>
      </c>
      <c r="F379" s="651">
        <v>201512</v>
      </c>
      <c r="G379" s="652">
        <v>68965.64</v>
      </c>
      <c r="I379" s="126" t="str">
        <f t="shared" si="48"/>
        <v>Blanket</v>
      </c>
      <c r="J379" s="93" t="str">
        <f t="shared" si="49"/>
        <v>In service</v>
      </c>
      <c r="K379" s="99" t="s">
        <v>189</v>
      </c>
      <c r="L379" s="127"/>
      <c r="M379" s="112">
        <f t="shared" si="47"/>
        <v>2016</v>
      </c>
    </row>
    <row r="380" spans="2:13">
      <c r="B380" s="650" t="s">
        <v>418</v>
      </c>
      <c r="C380" s="651" t="s">
        <v>412</v>
      </c>
      <c r="D380" s="651"/>
      <c r="E380" s="650" t="s">
        <v>413</v>
      </c>
      <c r="F380" s="651">
        <v>201509</v>
      </c>
      <c r="G380" s="652">
        <v>-783.38</v>
      </c>
      <c r="I380" s="126" t="str">
        <f t="shared" si="48"/>
        <v>Blanket</v>
      </c>
      <c r="J380" s="93" t="str">
        <f t="shared" si="49"/>
        <v>In service</v>
      </c>
      <c r="K380" s="99" t="s">
        <v>189</v>
      </c>
      <c r="L380" s="127"/>
      <c r="M380" s="112">
        <f t="shared" si="47"/>
        <v>2015</v>
      </c>
    </row>
    <row r="381" spans="2:13">
      <c r="B381" s="650" t="s">
        <v>418</v>
      </c>
      <c r="C381" s="651" t="s">
        <v>419</v>
      </c>
      <c r="D381" s="651"/>
      <c r="E381" s="650" t="s">
        <v>420</v>
      </c>
      <c r="F381" s="651">
        <v>201509</v>
      </c>
      <c r="G381" s="652">
        <v>-2060.69</v>
      </c>
      <c r="I381" s="126" t="str">
        <f t="shared" si="48"/>
        <v>Blanket</v>
      </c>
      <c r="J381" s="93" t="str">
        <f t="shared" si="49"/>
        <v>In service</v>
      </c>
      <c r="K381" s="99" t="s">
        <v>189</v>
      </c>
      <c r="L381" s="127"/>
      <c r="M381" s="112">
        <f t="shared" si="47"/>
        <v>2015</v>
      </c>
    </row>
    <row r="382" spans="2:13">
      <c r="B382" s="650" t="s">
        <v>418</v>
      </c>
      <c r="C382" s="651" t="s">
        <v>770</v>
      </c>
      <c r="D382" s="651"/>
      <c r="E382" s="650" t="s">
        <v>771</v>
      </c>
      <c r="F382" s="651">
        <v>201509</v>
      </c>
      <c r="G382" s="652">
        <v>4477.72</v>
      </c>
      <c r="I382" s="126" t="str">
        <f t="shared" si="48"/>
        <v>Blanket</v>
      </c>
      <c r="J382" s="93" t="str">
        <f t="shared" si="49"/>
        <v>In service</v>
      </c>
      <c r="K382" s="99" t="s">
        <v>189</v>
      </c>
      <c r="L382" s="127"/>
      <c r="M382" s="112">
        <f t="shared" si="47"/>
        <v>2015</v>
      </c>
    </row>
    <row r="383" spans="2:13">
      <c r="B383" s="650" t="s">
        <v>418</v>
      </c>
      <c r="C383" s="651" t="s">
        <v>770</v>
      </c>
      <c r="D383" s="651"/>
      <c r="E383" s="402" t="s">
        <v>771</v>
      </c>
      <c r="F383" s="651">
        <v>201511</v>
      </c>
      <c r="G383" s="453">
        <v>10376.31</v>
      </c>
      <c r="I383" s="126" t="str">
        <f t="shared" si="48"/>
        <v>Blanket</v>
      </c>
      <c r="J383" s="93" t="str">
        <f t="shared" si="49"/>
        <v>In service</v>
      </c>
      <c r="K383" s="99" t="s">
        <v>189</v>
      </c>
      <c r="L383" s="127"/>
      <c r="M383" s="112">
        <f t="shared" si="47"/>
        <v>2016</v>
      </c>
    </row>
    <row r="384" spans="2:13">
      <c r="B384" s="650" t="s">
        <v>418</v>
      </c>
      <c r="C384" s="651" t="s">
        <v>770</v>
      </c>
      <c r="D384" s="651"/>
      <c r="E384" s="650" t="s">
        <v>771</v>
      </c>
      <c r="F384" s="651">
        <v>201512</v>
      </c>
      <c r="G384" s="652">
        <v>-1623.36</v>
      </c>
      <c r="I384" s="126" t="str">
        <f t="shared" si="48"/>
        <v>Blanket</v>
      </c>
      <c r="J384" s="93" t="str">
        <f t="shared" si="49"/>
        <v>In service</v>
      </c>
      <c r="K384" s="99" t="s">
        <v>189</v>
      </c>
      <c r="L384" s="127"/>
      <c r="M384" s="112">
        <f t="shared" si="47"/>
        <v>2016</v>
      </c>
    </row>
    <row r="385" spans="2:13">
      <c r="B385" s="650" t="s">
        <v>418</v>
      </c>
      <c r="C385" s="651" t="s">
        <v>414</v>
      </c>
      <c r="D385" s="651"/>
      <c r="E385" s="650" t="s">
        <v>415</v>
      </c>
      <c r="F385" s="651">
        <v>201509</v>
      </c>
      <c r="G385" s="652">
        <v>7544.2</v>
      </c>
      <c r="I385" s="126" t="str">
        <f t="shared" si="48"/>
        <v>Blanket</v>
      </c>
      <c r="J385" s="93" t="str">
        <f t="shared" si="49"/>
        <v>In service</v>
      </c>
      <c r="K385" s="99" t="s">
        <v>189</v>
      </c>
      <c r="L385" s="127"/>
      <c r="M385" s="112">
        <f t="shared" si="47"/>
        <v>2015</v>
      </c>
    </row>
    <row r="386" spans="2:13">
      <c r="B386" s="650" t="s">
        <v>418</v>
      </c>
      <c r="C386" s="651" t="s">
        <v>414</v>
      </c>
      <c r="D386" s="651"/>
      <c r="E386" s="402" t="s">
        <v>415</v>
      </c>
      <c r="F386" s="651">
        <v>201511</v>
      </c>
      <c r="G386" s="453">
        <v>-221.28</v>
      </c>
      <c r="I386" s="126" t="str">
        <f t="shared" si="48"/>
        <v>Blanket</v>
      </c>
      <c r="J386" s="93" t="str">
        <f t="shared" si="49"/>
        <v>In service</v>
      </c>
      <c r="K386" s="99" t="s">
        <v>189</v>
      </c>
      <c r="L386" s="127"/>
      <c r="M386" s="112">
        <f t="shared" si="47"/>
        <v>2016</v>
      </c>
    </row>
    <row r="387" spans="2:13">
      <c r="B387" s="650" t="s">
        <v>418</v>
      </c>
      <c r="C387" s="651" t="s">
        <v>414</v>
      </c>
      <c r="D387" s="651"/>
      <c r="E387" s="650" t="s">
        <v>415</v>
      </c>
      <c r="F387" s="651">
        <v>201512</v>
      </c>
      <c r="G387" s="652">
        <v>3.19</v>
      </c>
      <c r="I387" s="126" t="str">
        <f t="shared" si="48"/>
        <v>Blanket</v>
      </c>
      <c r="J387" s="93" t="str">
        <f t="shared" si="49"/>
        <v>In service</v>
      </c>
      <c r="K387" s="99" t="s">
        <v>189</v>
      </c>
      <c r="L387" s="127"/>
      <c r="M387" s="112">
        <f t="shared" si="47"/>
        <v>2016</v>
      </c>
    </row>
    <row r="388" spans="2:13">
      <c r="B388" s="650" t="s">
        <v>418</v>
      </c>
      <c r="C388" s="651" t="s">
        <v>416</v>
      </c>
      <c r="D388" s="651"/>
      <c r="E388" s="650" t="s">
        <v>417</v>
      </c>
      <c r="F388" s="651">
        <v>201509</v>
      </c>
      <c r="G388" s="652">
        <v>73559.19</v>
      </c>
      <c r="I388" s="126" t="str">
        <f t="shared" si="48"/>
        <v>Blanket</v>
      </c>
      <c r="J388" s="93" t="str">
        <f t="shared" si="49"/>
        <v>In service</v>
      </c>
      <c r="K388" s="99" t="s">
        <v>189</v>
      </c>
      <c r="L388" s="127"/>
      <c r="M388" s="112">
        <f t="shared" si="47"/>
        <v>2015</v>
      </c>
    </row>
    <row r="389" spans="2:13">
      <c r="B389" s="402" t="s">
        <v>418</v>
      </c>
      <c r="C389" s="651" t="s">
        <v>416</v>
      </c>
      <c r="D389" s="651"/>
      <c r="E389" s="402" t="s">
        <v>417</v>
      </c>
      <c r="F389" s="651">
        <v>201510</v>
      </c>
      <c r="G389" s="453">
        <v>64801.56</v>
      </c>
      <c r="I389" s="126" t="str">
        <f t="shared" si="48"/>
        <v>Blanket</v>
      </c>
      <c r="J389" s="93" t="str">
        <f t="shared" si="49"/>
        <v>In service</v>
      </c>
      <c r="K389" s="99" t="s">
        <v>189</v>
      </c>
      <c r="L389" s="127"/>
      <c r="M389" s="112">
        <f t="shared" si="47"/>
        <v>2016</v>
      </c>
    </row>
    <row r="390" spans="2:13">
      <c r="B390" s="650" t="s">
        <v>418</v>
      </c>
      <c r="C390" s="651" t="s">
        <v>416</v>
      </c>
      <c r="D390" s="651"/>
      <c r="E390" s="402" t="s">
        <v>417</v>
      </c>
      <c r="F390" s="651">
        <v>201511</v>
      </c>
      <c r="G390" s="453">
        <v>32210.34</v>
      </c>
      <c r="I390" s="126" t="str">
        <f t="shared" si="48"/>
        <v>Blanket</v>
      </c>
      <c r="J390" s="93" t="str">
        <f t="shared" si="49"/>
        <v>In service</v>
      </c>
      <c r="K390" s="99" t="s">
        <v>189</v>
      </c>
      <c r="L390" s="127"/>
      <c r="M390" s="112">
        <f t="shared" si="47"/>
        <v>2016</v>
      </c>
    </row>
    <row r="391" spans="2:13">
      <c r="B391" s="650" t="s">
        <v>418</v>
      </c>
      <c r="C391" s="651" t="s">
        <v>416</v>
      </c>
      <c r="D391" s="651"/>
      <c r="E391" s="650" t="s">
        <v>417</v>
      </c>
      <c r="F391" s="651">
        <v>201512</v>
      </c>
      <c r="G391" s="652">
        <v>30000.85</v>
      </c>
      <c r="I391" s="126" t="str">
        <f t="shared" si="48"/>
        <v>Blanket</v>
      </c>
      <c r="J391" s="93" t="str">
        <f t="shared" si="49"/>
        <v>In service</v>
      </c>
      <c r="K391" s="99" t="s">
        <v>189</v>
      </c>
      <c r="L391" s="127"/>
      <c r="M391" s="112">
        <f t="shared" si="47"/>
        <v>2016</v>
      </c>
    </row>
    <row r="392" spans="2:13">
      <c r="B392" s="532" t="s">
        <v>418</v>
      </c>
      <c r="C392" s="599" t="s">
        <v>509</v>
      </c>
      <c r="D392" s="599"/>
      <c r="E392" s="532" t="s">
        <v>510</v>
      </c>
      <c r="F392" s="599">
        <v>201509</v>
      </c>
      <c r="G392" s="534">
        <v>-0.04</v>
      </c>
      <c r="I392" s="126" t="str">
        <f t="shared" si="48"/>
        <v/>
      </c>
      <c r="J392" s="93" t="str">
        <f t="shared" si="49"/>
        <v>In service</v>
      </c>
      <c r="K392" s="99" t="s">
        <v>189</v>
      </c>
      <c r="L392" s="127"/>
      <c r="M392" s="112">
        <f t="shared" si="47"/>
        <v>2015</v>
      </c>
    </row>
    <row r="393" spans="2:13">
      <c r="B393" s="402" t="s">
        <v>418</v>
      </c>
      <c r="C393" s="651" t="s">
        <v>509</v>
      </c>
      <c r="D393" s="651"/>
      <c r="E393" s="402" t="s">
        <v>510</v>
      </c>
      <c r="F393" s="651">
        <v>201510</v>
      </c>
      <c r="G393" s="453">
        <v>0.16</v>
      </c>
      <c r="I393" s="126" t="str">
        <f t="shared" si="48"/>
        <v/>
      </c>
      <c r="J393" s="93" t="str">
        <f t="shared" si="49"/>
        <v>In service</v>
      </c>
      <c r="K393" s="99" t="s">
        <v>189</v>
      </c>
      <c r="L393" s="127"/>
      <c r="M393" s="112">
        <f t="shared" si="47"/>
        <v>2016</v>
      </c>
    </row>
    <row r="394" spans="2:13">
      <c r="B394" s="650" t="s">
        <v>418</v>
      </c>
      <c r="C394" s="651" t="s">
        <v>509</v>
      </c>
      <c r="D394" s="651"/>
      <c r="E394" s="402" t="s">
        <v>510</v>
      </c>
      <c r="F394" s="651">
        <v>201511</v>
      </c>
      <c r="G394" s="453">
        <v>-0.01</v>
      </c>
      <c r="I394" s="126" t="str">
        <f t="shared" si="48"/>
        <v/>
      </c>
      <c r="J394" s="93" t="str">
        <f t="shared" si="49"/>
        <v>In service</v>
      </c>
      <c r="K394" s="99" t="s">
        <v>189</v>
      </c>
      <c r="L394" s="127"/>
      <c r="M394" s="112">
        <f t="shared" si="47"/>
        <v>2016</v>
      </c>
    </row>
    <row r="395" spans="2:13">
      <c r="B395" s="650" t="s">
        <v>418</v>
      </c>
      <c r="C395" s="651" t="s">
        <v>509</v>
      </c>
      <c r="D395" s="651"/>
      <c r="E395" s="650" t="s">
        <v>510</v>
      </c>
      <c r="F395" s="651">
        <v>201512</v>
      </c>
      <c r="G395" s="652">
        <v>0.79</v>
      </c>
      <c r="I395" s="126" t="str">
        <f t="shared" si="48"/>
        <v/>
      </c>
      <c r="J395" s="93" t="str">
        <f t="shared" si="49"/>
        <v>In service</v>
      </c>
      <c r="K395" s="99" t="s">
        <v>189</v>
      </c>
      <c r="L395" s="127"/>
      <c r="M395" s="112">
        <f t="shared" si="47"/>
        <v>2016</v>
      </c>
    </row>
    <row r="396" spans="2:13">
      <c r="B396" s="650" t="s">
        <v>418</v>
      </c>
      <c r="C396" s="651" t="s">
        <v>735</v>
      </c>
      <c r="D396" s="651"/>
      <c r="E396" s="650" t="s">
        <v>811</v>
      </c>
      <c r="F396" s="651">
        <v>201509</v>
      </c>
      <c r="G396" s="652">
        <v>-33.39</v>
      </c>
      <c r="I396" s="126" t="str">
        <f t="shared" si="48"/>
        <v/>
      </c>
      <c r="J396" s="93" t="str">
        <f t="shared" si="49"/>
        <v>In service</v>
      </c>
      <c r="K396" s="99" t="s">
        <v>189</v>
      </c>
      <c r="L396" s="127"/>
      <c r="M396" s="112">
        <f t="shared" si="47"/>
        <v>2015</v>
      </c>
    </row>
    <row r="397" spans="2:13">
      <c r="B397" s="650" t="s">
        <v>418</v>
      </c>
      <c r="C397" s="651" t="s">
        <v>724</v>
      </c>
      <c r="D397" s="651"/>
      <c r="E397" s="650" t="s">
        <v>725</v>
      </c>
      <c r="F397" s="651">
        <v>201509</v>
      </c>
      <c r="G397" s="652">
        <v>-163.69999999999999</v>
      </c>
      <c r="I397" s="126" t="str">
        <f t="shared" ref="I397:I444" si="50">IF(LEFT(C397,2)="69","Blanket","")</f>
        <v/>
      </c>
      <c r="J397" s="93" t="str">
        <f t="shared" ref="J397:J415" si="51">IF(F397&gt;$J$20,"",IF(F397&gt;=$J$22,"In service",""))</f>
        <v>In service</v>
      </c>
      <c r="K397" s="99" t="s">
        <v>189</v>
      </c>
      <c r="L397" s="127"/>
      <c r="M397" s="112">
        <f t="shared" si="47"/>
        <v>2015</v>
      </c>
    </row>
    <row r="398" spans="2:13">
      <c r="B398" s="650" t="s">
        <v>418</v>
      </c>
      <c r="C398" s="651" t="s">
        <v>877</v>
      </c>
      <c r="D398" s="651"/>
      <c r="E398" s="650" t="s">
        <v>878</v>
      </c>
      <c r="F398" s="651">
        <v>201509</v>
      </c>
      <c r="G398" s="652">
        <v>7104.3</v>
      </c>
      <c r="I398" s="126" t="str">
        <f t="shared" si="50"/>
        <v/>
      </c>
      <c r="J398" s="93" t="str">
        <f t="shared" si="51"/>
        <v>In service</v>
      </c>
      <c r="K398" s="99" t="s">
        <v>189</v>
      </c>
      <c r="L398" s="127"/>
      <c r="M398" s="112">
        <f t="shared" si="47"/>
        <v>2015</v>
      </c>
    </row>
    <row r="399" spans="2:13">
      <c r="B399" s="650" t="s">
        <v>418</v>
      </c>
      <c r="C399" s="651" t="s">
        <v>877</v>
      </c>
      <c r="D399" s="651"/>
      <c r="E399" s="402" t="s">
        <v>878</v>
      </c>
      <c r="F399" s="651">
        <v>201510</v>
      </c>
      <c r="G399" s="453">
        <v>3.2</v>
      </c>
      <c r="I399" s="126" t="str">
        <f t="shared" si="50"/>
        <v/>
      </c>
      <c r="J399" s="93" t="str">
        <f t="shared" si="51"/>
        <v>In service</v>
      </c>
      <c r="K399" s="99" t="s">
        <v>189</v>
      </c>
      <c r="L399" s="127"/>
      <c r="M399" s="112">
        <f t="shared" si="47"/>
        <v>2016</v>
      </c>
    </row>
    <row r="400" spans="2:13">
      <c r="B400" s="650" t="s">
        <v>418</v>
      </c>
      <c r="C400" s="651" t="s">
        <v>792</v>
      </c>
      <c r="D400" s="651"/>
      <c r="E400" s="650" t="s">
        <v>793</v>
      </c>
      <c r="F400" s="651">
        <v>201509</v>
      </c>
      <c r="G400" s="652">
        <v>-15149.95</v>
      </c>
      <c r="I400" s="126" t="str">
        <f t="shared" si="50"/>
        <v/>
      </c>
      <c r="J400" s="93" t="str">
        <f t="shared" si="51"/>
        <v>In service</v>
      </c>
      <c r="K400" s="99" t="s">
        <v>189</v>
      </c>
      <c r="L400" s="127"/>
      <c r="M400" s="112">
        <f t="shared" si="47"/>
        <v>2015</v>
      </c>
    </row>
    <row r="401" spans="2:16" s="717" customFormat="1">
      <c r="B401" s="650"/>
      <c r="C401" s="651"/>
      <c r="D401" s="651"/>
      <c r="E401" s="650"/>
      <c r="F401" s="651"/>
      <c r="G401" s="652"/>
      <c r="I401" s="759" t="str">
        <f t="shared" ref="I401:I414" si="52">IF(LEFT(C401,2)="69","Blanket","")</f>
        <v/>
      </c>
      <c r="J401" s="93" t="str">
        <f t="shared" ref="J401:J414" si="53">IF(F401&gt;$J$20,"",IF(F401&gt;=$J$22,"In service",""))</f>
        <v/>
      </c>
      <c r="K401" s="99" t="s">
        <v>189</v>
      </c>
      <c r="L401" s="760"/>
      <c r="M401" s="112">
        <f t="shared" ref="M401:M414" si="54">IF(F401&gt;$M$20,0+2016,0+2015)</f>
        <v>2015</v>
      </c>
      <c r="O401" s="39"/>
      <c r="P401" s="39"/>
    </row>
    <row r="402" spans="2:16" s="717" customFormat="1">
      <c r="B402" s="650" t="s">
        <v>418</v>
      </c>
      <c r="C402" s="651" t="s">
        <v>410</v>
      </c>
      <c r="D402" s="651"/>
      <c r="E402" s="650" t="s">
        <v>411</v>
      </c>
      <c r="F402" s="651">
        <v>201601</v>
      </c>
      <c r="G402" s="652">
        <v>105172.2</v>
      </c>
      <c r="I402" s="759" t="str">
        <f t="shared" si="52"/>
        <v>Blanket</v>
      </c>
      <c r="J402" s="93" t="str">
        <f t="shared" si="53"/>
        <v>In service</v>
      </c>
      <c r="K402" s="99" t="s">
        <v>189</v>
      </c>
      <c r="L402" s="760"/>
      <c r="M402" s="112">
        <f t="shared" si="54"/>
        <v>2016</v>
      </c>
      <c r="O402" s="39"/>
      <c r="P402" s="39"/>
    </row>
    <row r="403" spans="2:16" s="717" customFormat="1">
      <c r="B403" s="650" t="s">
        <v>418</v>
      </c>
      <c r="C403" s="651" t="s">
        <v>419</v>
      </c>
      <c r="D403" s="651"/>
      <c r="E403" s="650" t="s">
        <v>420</v>
      </c>
      <c r="F403" s="651">
        <v>201601</v>
      </c>
      <c r="G403" s="652">
        <v>3977.42</v>
      </c>
      <c r="I403" s="759" t="str">
        <f t="shared" si="52"/>
        <v>Blanket</v>
      </c>
      <c r="J403" s="93" t="str">
        <f t="shared" si="53"/>
        <v>In service</v>
      </c>
      <c r="K403" s="99" t="s">
        <v>189</v>
      </c>
      <c r="L403" s="760"/>
      <c r="M403" s="112">
        <f t="shared" si="54"/>
        <v>2016</v>
      </c>
      <c r="O403" s="39"/>
      <c r="P403" s="39"/>
    </row>
    <row r="404" spans="2:16" s="717" customFormat="1">
      <c r="B404" s="650" t="s">
        <v>418</v>
      </c>
      <c r="C404" s="651" t="s">
        <v>770</v>
      </c>
      <c r="D404" s="651"/>
      <c r="E404" s="650" t="s">
        <v>771</v>
      </c>
      <c r="F404" s="651">
        <v>201601</v>
      </c>
      <c r="G404" s="652">
        <v>6292.34</v>
      </c>
      <c r="I404" s="759" t="str">
        <f t="shared" si="52"/>
        <v>Blanket</v>
      </c>
      <c r="J404" s="93" t="str">
        <f t="shared" si="53"/>
        <v>In service</v>
      </c>
      <c r="K404" s="99" t="s">
        <v>189</v>
      </c>
      <c r="L404" s="760"/>
      <c r="M404" s="112">
        <f t="shared" si="54"/>
        <v>2016</v>
      </c>
      <c r="O404" s="39"/>
      <c r="P404" s="39"/>
    </row>
    <row r="405" spans="2:16" s="717" customFormat="1">
      <c r="B405" s="650" t="s">
        <v>418</v>
      </c>
      <c r="C405" s="651" t="s">
        <v>414</v>
      </c>
      <c r="D405" s="651"/>
      <c r="E405" s="650" t="s">
        <v>415</v>
      </c>
      <c r="F405" s="651">
        <v>201601</v>
      </c>
      <c r="G405" s="652">
        <v>-13.85</v>
      </c>
      <c r="I405" s="759" t="str">
        <f t="shared" si="52"/>
        <v>Blanket</v>
      </c>
      <c r="J405" s="93" t="str">
        <f t="shared" si="53"/>
        <v>In service</v>
      </c>
      <c r="K405" s="99" t="s">
        <v>189</v>
      </c>
      <c r="L405" s="760"/>
      <c r="M405" s="112">
        <f t="shared" si="54"/>
        <v>2016</v>
      </c>
      <c r="O405" s="39"/>
      <c r="P405" s="39"/>
    </row>
    <row r="406" spans="2:16" s="717" customFormat="1">
      <c r="B406" s="650" t="s">
        <v>418</v>
      </c>
      <c r="C406" s="651" t="s">
        <v>416</v>
      </c>
      <c r="D406" s="651"/>
      <c r="E406" s="650" t="s">
        <v>417</v>
      </c>
      <c r="F406" s="651">
        <v>201601</v>
      </c>
      <c r="G406" s="652">
        <v>623.86</v>
      </c>
      <c r="I406" s="759" t="str">
        <f t="shared" si="52"/>
        <v>Blanket</v>
      </c>
      <c r="J406" s="93" t="str">
        <f t="shared" si="53"/>
        <v>In service</v>
      </c>
      <c r="K406" s="99" t="s">
        <v>189</v>
      </c>
      <c r="L406" s="760"/>
      <c r="M406" s="112">
        <f t="shared" si="54"/>
        <v>2016</v>
      </c>
      <c r="O406" s="39"/>
      <c r="P406" s="39"/>
    </row>
    <row r="407" spans="2:16" s="717" customFormat="1">
      <c r="B407" s="650" t="s">
        <v>418</v>
      </c>
      <c r="C407" s="651" t="s">
        <v>509</v>
      </c>
      <c r="D407" s="651"/>
      <c r="E407" s="650" t="s">
        <v>510</v>
      </c>
      <c r="F407" s="651">
        <v>201601</v>
      </c>
      <c r="G407" s="652">
        <v>-0.03</v>
      </c>
      <c r="I407" s="759" t="str">
        <f t="shared" ref="I407" si="55">IF(LEFT(C407,2)="69","Blanket","")</f>
        <v/>
      </c>
      <c r="J407" s="93" t="str">
        <f t="shared" ref="J407" si="56">IF(F407&gt;$J$20,"",IF(F407&gt;=$J$22,"In service",""))</f>
        <v>In service</v>
      </c>
      <c r="K407" s="99" t="s">
        <v>189</v>
      </c>
      <c r="L407" s="760"/>
      <c r="M407" s="112">
        <f t="shared" ref="M407" si="57">IF(F407&gt;$M$20,0+2016,0+2015)</f>
        <v>2016</v>
      </c>
      <c r="O407" s="39"/>
      <c r="P407" s="39"/>
    </row>
    <row r="408" spans="2:16" s="717" customFormat="1">
      <c r="B408" s="650"/>
      <c r="C408" s="651"/>
      <c r="D408" s="651"/>
      <c r="E408" s="650"/>
      <c r="F408" s="651"/>
      <c r="G408" s="652"/>
      <c r="I408" s="759"/>
      <c r="J408" s="93"/>
      <c r="K408" s="99"/>
      <c r="L408" s="760"/>
      <c r="M408" s="112"/>
      <c r="O408" s="39"/>
      <c r="P408" s="39"/>
    </row>
    <row r="409" spans="2:16" s="717" customFormat="1">
      <c r="B409" s="650" t="s">
        <v>418</v>
      </c>
      <c r="C409" s="651" t="s">
        <v>410</v>
      </c>
      <c r="D409" s="650"/>
      <c r="E409" s="650" t="s">
        <v>411</v>
      </c>
      <c r="F409" s="651">
        <v>201602</v>
      </c>
      <c r="G409" s="652">
        <v>4993.93</v>
      </c>
      <c r="I409" s="759" t="str">
        <f t="shared" ref="I409:I413" si="58">IF(LEFT(C409,2)="69","Blanket","")</f>
        <v>Blanket</v>
      </c>
      <c r="J409" s="93" t="str">
        <f t="shared" ref="J409:J413" si="59">IF(F409&gt;$J$20,"",IF(F409&gt;=$J$22,"In service",""))</f>
        <v>In service</v>
      </c>
      <c r="K409" s="99" t="s">
        <v>189</v>
      </c>
      <c r="L409" s="760"/>
      <c r="M409" s="112">
        <f t="shared" ref="M409:M413" si="60">IF(F409&gt;$M$20,0+2016,0+2015)</f>
        <v>2016</v>
      </c>
      <c r="O409" s="39"/>
      <c r="P409" s="39"/>
    </row>
    <row r="410" spans="2:16" s="717" customFormat="1">
      <c r="B410" s="650" t="s">
        <v>418</v>
      </c>
      <c r="C410" s="651" t="s">
        <v>419</v>
      </c>
      <c r="D410" s="650"/>
      <c r="E410" s="650" t="s">
        <v>420</v>
      </c>
      <c r="F410" s="651">
        <v>201602</v>
      </c>
      <c r="G410" s="652">
        <v>-1116.6300000000001</v>
      </c>
      <c r="I410" s="759" t="str">
        <f t="shared" si="58"/>
        <v>Blanket</v>
      </c>
      <c r="J410" s="93" t="str">
        <f t="shared" si="59"/>
        <v>In service</v>
      </c>
      <c r="K410" s="99" t="s">
        <v>189</v>
      </c>
      <c r="L410" s="760"/>
      <c r="M410" s="112">
        <f t="shared" si="60"/>
        <v>2016</v>
      </c>
      <c r="O410" s="39"/>
      <c r="P410" s="39"/>
    </row>
    <row r="411" spans="2:16" s="717" customFormat="1">
      <c r="B411" s="650" t="s">
        <v>418</v>
      </c>
      <c r="C411" s="651" t="s">
        <v>770</v>
      </c>
      <c r="D411" s="650"/>
      <c r="E411" s="650" t="s">
        <v>771</v>
      </c>
      <c r="F411" s="651">
        <v>201602</v>
      </c>
      <c r="G411" s="652">
        <v>-1600.31</v>
      </c>
      <c r="I411" s="759" t="str">
        <f t="shared" si="58"/>
        <v>Blanket</v>
      </c>
      <c r="J411" s="93" t="str">
        <f t="shared" si="59"/>
        <v>In service</v>
      </c>
      <c r="K411" s="99" t="s">
        <v>189</v>
      </c>
      <c r="L411" s="760"/>
      <c r="M411" s="112">
        <f t="shared" si="60"/>
        <v>2016</v>
      </c>
      <c r="O411" s="39"/>
      <c r="P411" s="39"/>
    </row>
    <row r="412" spans="2:16" s="717" customFormat="1">
      <c r="B412" s="650" t="s">
        <v>418</v>
      </c>
      <c r="C412" s="651" t="s">
        <v>414</v>
      </c>
      <c r="D412" s="650"/>
      <c r="E412" s="650" t="s">
        <v>415</v>
      </c>
      <c r="F412" s="651">
        <v>201602</v>
      </c>
      <c r="G412" s="652">
        <v>227.95</v>
      </c>
      <c r="I412" s="759" t="str">
        <f t="shared" si="58"/>
        <v>Blanket</v>
      </c>
      <c r="J412" s="93" t="str">
        <f t="shared" si="59"/>
        <v>In service</v>
      </c>
      <c r="K412" s="99" t="s">
        <v>189</v>
      </c>
      <c r="L412" s="760"/>
      <c r="M412" s="112">
        <f t="shared" si="60"/>
        <v>2016</v>
      </c>
      <c r="O412" s="39"/>
      <c r="P412" s="39"/>
    </row>
    <row r="413" spans="2:16" s="717" customFormat="1">
      <c r="B413" s="650" t="s">
        <v>418</v>
      </c>
      <c r="C413" s="651" t="s">
        <v>416</v>
      </c>
      <c r="D413" s="650"/>
      <c r="E413" s="650" t="s">
        <v>417</v>
      </c>
      <c r="F413" s="651">
        <v>201602</v>
      </c>
      <c r="G413" s="652">
        <v>60830.879999999997</v>
      </c>
      <c r="I413" s="759" t="str">
        <f t="shared" si="58"/>
        <v>Blanket</v>
      </c>
      <c r="J413" s="93" t="str">
        <f t="shared" si="59"/>
        <v>In service</v>
      </c>
      <c r="K413" s="99" t="s">
        <v>189</v>
      </c>
      <c r="L413" s="760"/>
      <c r="M413" s="112">
        <f t="shared" si="60"/>
        <v>2016</v>
      </c>
      <c r="O413" s="39"/>
      <c r="P413" s="39"/>
    </row>
    <row r="414" spans="2:16" s="717" customFormat="1">
      <c r="B414" s="650"/>
      <c r="C414" s="651"/>
      <c r="D414" s="651"/>
      <c r="E414" s="650"/>
      <c r="F414" s="651"/>
      <c r="G414" s="652"/>
      <c r="I414" s="759" t="str">
        <f t="shared" si="52"/>
        <v/>
      </c>
      <c r="J414" s="93" t="str">
        <f t="shared" si="53"/>
        <v/>
      </c>
      <c r="K414" s="99" t="s">
        <v>189</v>
      </c>
      <c r="L414" s="760"/>
      <c r="M414" s="112">
        <f t="shared" si="54"/>
        <v>2015</v>
      </c>
      <c r="O414" s="39"/>
      <c r="P414" s="39"/>
    </row>
    <row r="415" spans="2:16">
      <c r="B415" s="443"/>
      <c r="C415" s="741"/>
      <c r="D415" s="457"/>
      <c r="E415" s="767"/>
      <c r="F415" s="457"/>
      <c r="G415" s="444"/>
      <c r="I415" s="126" t="str">
        <f t="shared" si="50"/>
        <v/>
      </c>
      <c r="J415" s="93" t="str">
        <f t="shared" si="51"/>
        <v/>
      </c>
      <c r="K415" s="99" t="s">
        <v>189</v>
      </c>
      <c r="L415" s="127"/>
      <c r="M415" s="112">
        <f t="shared" si="47"/>
        <v>2015</v>
      </c>
    </row>
    <row r="416" spans="2:16">
      <c r="B416" s="650" t="s">
        <v>355</v>
      </c>
      <c r="C416" s="651" t="s">
        <v>1240</v>
      </c>
      <c r="D416" s="651"/>
      <c r="E416" s="650" t="s">
        <v>1241</v>
      </c>
      <c r="F416" s="651">
        <v>201509</v>
      </c>
      <c r="G416" s="652">
        <v>2847.96</v>
      </c>
      <c r="I416" s="126" t="str">
        <f t="shared" si="50"/>
        <v>Blanket</v>
      </c>
      <c r="J416" s="93" t="str">
        <f t="shared" ref="J416:J446" si="61">IF(F416&gt;$J$20,"",IF(F416&gt;=$J$22,"In service",""))</f>
        <v>In service</v>
      </c>
      <c r="K416" s="99" t="s">
        <v>189</v>
      </c>
      <c r="L416" s="127"/>
      <c r="M416" s="112">
        <f t="shared" si="47"/>
        <v>2015</v>
      </c>
    </row>
    <row r="417" spans="2:13">
      <c r="B417" s="650" t="s">
        <v>355</v>
      </c>
      <c r="C417" s="651" t="s">
        <v>897</v>
      </c>
      <c r="D417" s="651"/>
      <c r="E417" s="650" t="s">
        <v>898</v>
      </c>
      <c r="F417" s="651">
        <v>201509</v>
      </c>
      <c r="G417" s="652">
        <v>38.1</v>
      </c>
      <c r="I417" s="126" t="str">
        <f t="shared" si="50"/>
        <v>Blanket</v>
      </c>
      <c r="J417" s="93" t="str">
        <f t="shared" si="61"/>
        <v>In service</v>
      </c>
      <c r="K417" s="99" t="s">
        <v>189</v>
      </c>
      <c r="L417" s="127"/>
      <c r="M417" s="112">
        <f t="shared" si="47"/>
        <v>2015</v>
      </c>
    </row>
    <row r="418" spans="2:13">
      <c r="B418" s="650" t="s">
        <v>355</v>
      </c>
      <c r="C418" s="651" t="s">
        <v>356</v>
      </c>
      <c r="D418" s="651"/>
      <c r="E418" s="650" t="s">
        <v>357</v>
      </c>
      <c r="F418" s="651">
        <v>201509</v>
      </c>
      <c r="G418" s="652">
        <v>1015583.28</v>
      </c>
      <c r="I418" s="126" t="str">
        <f t="shared" si="50"/>
        <v>Blanket</v>
      </c>
      <c r="J418" s="93" t="str">
        <f t="shared" si="61"/>
        <v>In service</v>
      </c>
      <c r="K418" s="99" t="s">
        <v>189</v>
      </c>
      <c r="L418" s="127"/>
      <c r="M418" s="112">
        <f t="shared" si="47"/>
        <v>2015</v>
      </c>
    </row>
    <row r="419" spans="2:13">
      <c r="B419" s="402" t="s">
        <v>355</v>
      </c>
      <c r="C419" s="651" t="s">
        <v>356</v>
      </c>
      <c r="D419" s="651"/>
      <c r="E419" s="402" t="s">
        <v>357</v>
      </c>
      <c r="F419" s="651">
        <v>201510</v>
      </c>
      <c r="G419" s="453">
        <v>819355.35</v>
      </c>
      <c r="I419" s="126" t="str">
        <f t="shared" si="50"/>
        <v>Blanket</v>
      </c>
      <c r="J419" s="93" t="str">
        <f t="shared" si="61"/>
        <v>In service</v>
      </c>
      <c r="K419" s="99" t="s">
        <v>189</v>
      </c>
      <c r="L419" s="127"/>
      <c r="M419" s="112">
        <f t="shared" si="47"/>
        <v>2016</v>
      </c>
    </row>
    <row r="420" spans="2:13">
      <c r="B420" s="650" t="s">
        <v>355</v>
      </c>
      <c r="C420" s="651" t="s">
        <v>356</v>
      </c>
      <c r="D420" s="651"/>
      <c r="E420" s="402" t="s">
        <v>357</v>
      </c>
      <c r="F420" s="651">
        <v>201511</v>
      </c>
      <c r="G420" s="453">
        <v>699429.55</v>
      </c>
      <c r="I420" s="126" t="str">
        <f t="shared" si="50"/>
        <v>Blanket</v>
      </c>
      <c r="J420" s="93" t="str">
        <f t="shared" si="61"/>
        <v>In service</v>
      </c>
      <c r="K420" s="99" t="s">
        <v>189</v>
      </c>
      <c r="L420" s="127"/>
      <c r="M420" s="112">
        <f t="shared" si="47"/>
        <v>2016</v>
      </c>
    </row>
    <row r="421" spans="2:13">
      <c r="B421" s="650" t="s">
        <v>355</v>
      </c>
      <c r="C421" s="651" t="s">
        <v>356</v>
      </c>
      <c r="D421" s="651"/>
      <c r="E421" s="650" t="s">
        <v>357</v>
      </c>
      <c r="F421" s="651">
        <v>201512</v>
      </c>
      <c r="G421" s="652">
        <v>778786.74</v>
      </c>
      <c r="I421" s="126" t="str">
        <f t="shared" si="50"/>
        <v>Blanket</v>
      </c>
      <c r="J421" s="93" t="str">
        <f t="shared" si="61"/>
        <v>In service</v>
      </c>
      <c r="K421" s="99" t="s">
        <v>189</v>
      </c>
      <c r="L421" s="127"/>
      <c r="M421" s="112">
        <f t="shared" si="47"/>
        <v>2016</v>
      </c>
    </row>
    <row r="422" spans="2:13">
      <c r="B422" s="650" t="s">
        <v>355</v>
      </c>
      <c r="C422" s="651" t="s">
        <v>358</v>
      </c>
      <c r="D422" s="651"/>
      <c r="E422" s="650" t="s">
        <v>359</v>
      </c>
      <c r="F422" s="651">
        <v>201509</v>
      </c>
      <c r="G422" s="652">
        <v>-8796.56</v>
      </c>
      <c r="I422" s="126" t="str">
        <f t="shared" si="50"/>
        <v>Blanket</v>
      </c>
      <c r="J422" s="93" t="str">
        <f t="shared" si="61"/>
        <v>In service</v>
      </c>
      <c r="K422" s="99" t="s">
        <v>189</v>
      </c>
      <c r="L422" s="127"/>
      <c r="M422" s="112">
        <f t="shared" si="47"/>
        <v>2015</v>
      </c>
    </row>
    <row r="423" spans="2:13">
      <c r="B423" s="402" t="s">
        <v>355</v>
      </c>
      <c r="C423" s="651" t="s">
        <v>358</v>
      </c>
      <c r="D423" s="651"/>
      <c r="E423" s="402" t="s">
        <v>359</v>
      </c>
      <c r="F423" s="651">
        <v>201510</v>
      </c>
      <c r="G423" s="453">
        <v>64389.29</v>
      </c>
      <c r="I423" s="126" t="str">
        <f t="shared" si="50"/>
        <v>Blanket</v>
      </c>
      <c r="J423" s="93" t="str">
        <f t="shared" si="61"/>
        <v>In service</v>
      </c>
      <c r="K423" s="99" t="s">
        <v>189</v>
      </c>
      <c r="L423" s="127"/>
      <c r="M423" s="112">
        <f t="shared" si="47"/>
        <v>2016</v>
      </c>
    </row>
    <row r="424" spans="2:13">
      <c r="B424" s="650" t="s">
        <v>355</v>
      </c>
      <c r="C424" s="651" t="s">
        <v>358</v>
      </c>
      <c r="D424" s="651"/>
      <c r="E424" s="402" t="s">
        <v>359</v>
      </c>
      <c r="F424" s="651">
        <v>201511</v>
      </c>
      <c r="G424" s="453">
        <v>25419.91</v>
      </c>
      <c r="I424" s="126" t="str">
        <f t="shared" si="50"/>
        <v>Blanket</v>
      </c>
      <c r="J424" s="93" t="str">
        <f t="shared" si="61"/>
        <v>In service</v>
      </c>
      <c r="K424" s="99" t="s">
        <v>189</v>
      </c>
      <c r="L424" s="127"/>
      <c r="M424" s="112">
        <f t="shared" si="47"/>
        <v>2016</v>
      </c>
    </row>
    <row r="425" spans="2:13">
      <c r="B425" s="650" t="s">
        <v>355</v>
      </c>
      <c r="C425" s="651" t="s">
        <v>358</v>
      </c>
      <c r="D425" s="651"/>
      <c r="E425" s="650" t="s">
        <v>359</v>
      </c>
      <c r="F425" s="651">
        <v>201512</v>
      </c>
      <c r="G425" s="652">
        <v>49459.64</v>
      </c>
      <c r="I425" s="126" t="str">
        <f t="shared" si="50"/>
        <v>Blanket</v>
      </c>
      <c r="J425" s="93" t="str">
        <f t="shared" si="61"/>
        <v>In service</v>
      </c>
      <c r="K425" s="99" t="s">
        <v>189</v>
      </c>
      <c r="L425" s="127"/>
      <c r="M425" s="112">
        <f t="shared" si="47"/>
        <v>2016</v>
      </c>
    </row>
    <row r="426" spans="2:13">
      <c r="B426" s="650" t="s">
        <v>355</v>
      </c>
      <c r="C426" s="651" t="s">
        <v>360</v>
      </c>
      <c r="D426" s="651"/>
      <c r="E426" s="650" t="s">
        <v>361</v>
      </c>
      <c r="F426" s="651">
        <v>201509</v>
      </c>
      <c r="G426" s="652">
        <v>-1131.57</v>
      </c>
      <c r="I426" s="126" t="str">
        <f t="shared" si="50"/>
        <v>Blanket</v>
      </c>
      <c r="J426" s="93" t="str">
        <f t="shared" si="61"/>
        <v>In service</v>
      </c>
      <c r="K426" s="99" t="s">
        <v>189</v>
      </c>
      <c r="L426" s="127"/>
      <c r="M426" s="112">
        <f t="shared" si="47"/>
        <v>2015</v>
      </c>
    </row>
    <row r="427" spans="2:13">
      <c r="B427" s="402" t="s">
        <v>355</v>
      </c>
      <c r="C427" s="651" t="s">
        <v>360</v>
      </c>
      <c r="D427" s="651"/>
      <c r="E427" s="402" t="s">
        <v>361</v>
      </c>
      <c r="F427" s="651">
        <v>201510</v>
      </c>
      <c r="G427" s="453">
        <v>-6258.83</v>
      </c>
      <c r="I427" s="126" t="str">
        <f t="shared" si="50"/>
        <v>Blanket</v>
      </c>
      <c r="J427" s="93" t="str">
        <f t="shared" si="61"/>
        <v>In service</v>
      </c>
      <c r="K427" s="99" t="s">
        <v>189</v>
      </c>
      <c r="L427" s="127"/>
      <c r="M427" s="112">
        <f t="shared" si="47"/>
        <v>2016</v>
      </c>
    </row>
    <row r="428" spans="2:13">
      <c r="B428" s="650" t="s">
        <v>355</v>
      </c>
      <c r="C428" s="651" t="s">
        <v>360</v>
      </c>
      <c r="D428" s="651"/>
      <c r="E428" s="650" t="s">
        <v>361</v>
      </c>
      <c r="F428" s="651">
        <v>201512</v>
      </c>
      <c r="G428" s="652">
        <v>5351.42</v>
      </c>
      <c r="I428" s="126" t="str">
        <f t="shared" si="50"/>
        <v>Blanket</v>
      </c>
      <c r="J428" s="93" t="str">
        <f t="shared" si="61"/>
        <v>In service</v>
      </c>
      <c r="K428" s="99" t="s">
        <v>189</v>
      </c>
      <c r="L428" s="127"/>
      <c r="M428" s="112">
        <f t="shared" si="47"/>
        <v>2016</v>
      </c>
    </row>
    <row r="429" spans="2:13">
      <c r="B429" s="650" t="s">
        <v>355</v>
      </c>
      <c r="C429" s="651" t="s">
        <v>362</v>
      </c>
      <c r="D429" s="651"/>
      <c r="E429" s="650" t="s">
        <v>363</v>
      </c>
      <c r="F429" s="651">
        <v>201509</v>
      </c>
      <c r="G429" s="652">
        <v>-457.46</v>
      </c>
      <c r="I429" s="126" t="str">
        <f t="shared" si="50"/>
        <v>Blanket</v>
      </c>
      <c r="J429" s="93" t="str">
        <f t="shared" si="61"/>
        <v>In service</v>
      </c>
      <c r="K429" s="99" t="s">
        <v>189</v>
      </c>
      <c r="L429" s="127"/>
      <c r="M429" s="112">
        <f t="shared" si="47"/>
        <v>2015</v>
      </c>
    </row>
    <row r="430" spans="2:13">
      <c r="B430" s="650" t="s">
        <v>355</v>
      </c>
      <c r="C430" s="651" t="s">
        <v>362</v>
      </c>
      <c r="D430" s="651"/>
      <c r="E430" s="402" t="s">
        <v>363</v>
      </c>
      <c r="F430" s="651">
        <v>201511</v>
      </c>
      <c r="G430" s="453">
        <v>-2037.82</v>
      </c>
      <c r="I430" s="126" t="str">
        <f t="shared" si="50"/>
        <v>Blanket</v>
      </c>
      <c r="J430" s="93" t="str">
        <f t="shared" si="61"/>
        <v>In service</v>
      </c>
      <c r="K430" s="99" t="s">
        <v>189</v>
      </c>
      <c r="L430" s="127"/>
      <c r="M430" s="112">
        <f t="shared" si="47"/>
        <v>2016</v>
      </c>
    </row>
    <row r="431" spans="2:13">
      <c r="B431" s="650" t="s">
        <v>355</v>
      </c>
      <c r="C431" s="651" t="s">
        <v>362</v>
      </c>
      <c r="D431" s="651"/>
      <c r="E431" s="650" t="s">
        <v>363</v>
      </c>
      <c r="F431" s="651">
        <v>201512</v>
      </c>
      <c r="G431" s="652">
        <v>9.9700000000000006</v>
      </c>
      <c r="I431" s="126" t="str">
        <f t="shared" si="50"/>
        <v>Blanket</v>
      </c>
      <c r="J431" s="93" t="str">
        <f t="shared" si="61"/>
        <v>In service</v>
      </c>
      <c r="K431" s="99" t="s">
        <v>189</v>
      </c>
      <c r="L431" s="127"/>
      <c r="M431" s="112">
        <f t="shared" si="47"/>
        <v>2016</v>
      </c>
    </row>
    <row r="432" spans="2:13">
      <c r="B432" s="650" t="s">
        <v>355</v>
      </c>
      <c r="C432" s="651" t="s">
        <v>364</v>
      </c>
      <c r="D432" s="651"/>
      <c r="E432" s="650" t="s">
        <v>365</v>
      </c>
      <c r="F432" s="651">
        <v>201509</v>
      </c>
      <c r="G432" s="652">
        <v>14906.84</v>
      </c>
      <c r="I432" s="126" t="str">
        <f t="shared" si="50"/>
        <v>Blanket</v>
      </c>
      <c r="J432" s="93" t="str">
        <f t="shared" si="61"/>
        <v>In service</v>
      </c>
      <c r="K432" s="99" t="s">
        <v>189</v>
      </c>
      <c r="L432" s="127"/>
      <c r="M432" s="112">
        <f t="shared" si="47"/>
        <v>2015</v>
      </c>
    </row>
    <row r="433" spans="2:13">
      <c r="B433" s="402" t="s">
        <v>355</v>
      </c>
      <c r="C433" s="651" t="s">
        <v>364</v>
      </c>
      <c r="D433" s="651"/>
      <c r="E433" s="402" t="s">
        <v>365</v>
      </c>
      <c r="F433" s="651">
        <v>201510</v>
      </c>
      <c r="G433" s="453">
        <v>59569.83</v>
      </c>
      <c r="I433" s="126" t="str">
        <f t="shared" si="50"/>
        <v>Blanket</v>
      </c>
      <c r="J433" s="93" t="str">
        <f t="shared" si="61"/>
        <v>In service</v>
      </c>
      <c r="K433" s="99" t="s">
        <v>189</v>
      </c>
      <c r="L433" s="127"/>
      <c r="M433" s="112">
        <f t="shared" si="47"/>
        <v>2016</v>
      </c>
    </row>
    <row r="434" spans="2:13">
      <c r="B434" s="650" t="s">
        <v>355</v>
      </c>
      <c r="C434" s="651" t="s">
        <v>364</v>
      </c>
      <c r="D434" s="651"/>
      <c r="E434" s="402" t="s">
        <v>365</v>
      </c>
      <c r="F434" s="651">
        <v>201511</v>
      </c>
      <c r="G434" s="453">
        <v>28817.24</v>
      </c>
      <c r="I434" s="126" t="str">
        <f t="shared" si="50"/>
        <v>Blanket</v>
      </c>
      <c r="J434" s="93" t="str">
        <f t="shared" si="61"/>
        <v>In service</v>
      </c>
      <c r="K434" s="99" t="s">
        <v>189</v>
      </c>
      <c r="L434" s="127"/>
      <c r="M434" s="112">
        <f t="shared" si="47"/>
        <v>2016</v>
      </c>
    </row>
    <row r="435" spans="2:13">
      <c r="B435" s="650" t="s">
        <v>355</v>
      </c>
      <c r="C435" s="651" t="s">
        <v>364</v>
      </c>
      <c r="D435" s="651"/>
      <c r="E435" s="650" t="s">
        <v>365</v>
      </c>
      <c r="F435" s="651">
        <v>201512</v>
      </c>
      <c r="G435" s="652">
        <v>62661.33</v>
      </c>
      <c r="I435" s="126" t="str">
        <f t="shared" si="50"/>
        <v>Blanket</v>
      </c>
      <c r="J435" s="93" t="str">
        <f t="shared" si="61"/>
        <v>In service</v>
      </c>
      <c r="K435" s="99" t="s">
        <v>189</v>
      </c>
      <c r="L435" s="127"/>
      <c r="M435" s="112">
        <f t="shared" si="47"/>
        <v>2016</v>
      </c>
    </row>
    <row r="436" spans="2:13">
      <c r="B436" s="650" t="s">
        <v>355</v>
      </c>
      <c r="C436" s="651" t="s">
        <v>366</v>
      </c>
      <c r="D436" s="651"/>
      <c r="E436" s="650" t="s">
        <v>367</v>
      </c>
      <c r="F436" s="651">
        <v>201509</v>
      </c>
      <c r="G436" s="652">
        <v>-1610.04</v>
      </c>
      <c r="I436" s="126" t="str">
        <f t="shared" si="50"/>
        <v>Blanket</v>
      </c>
      <c r="J436" s="93" t="str">
        <f t="shared" si="61"/>
        <v>In service</v>
      </c>
      <c r="K436" s="99" t="s">
        <v>189</v>
      </c>
      <c r="L436" s="127"/>
      <c r="M436" s="112">
        <f t="shared" si="47"/>
        <v>2015</v>
      </c>
    </row>
    <row r="437" spans="2:13">
      <c r="B437" s="402" t="s">
        <v>355</v>
      </c>
      <c r="C437" s="651" t="s">
        <v>366</v>
      </c>
      <c r="D437" s="651"/>
      <c r="E437" s="402" t="s">
        <v>367</v>
      </c>
      <c r="F437" s="651">
        <v>201510</v>
      </c>
      <c r="G437" s="453">
        <v>12462.83</v>
      </c>
      <c r="I437" s="126" t="str">
        <f t="shared" si="50"/>
        <v>Blanket</v>
      </c>
      <c r="J437" s="93" t="str">
        <f t="shared" si="61"/>
        <v>In service</v>
      </c>
      <c r="K437" s="99" t="s">
        <v>189</v>
      </c>
      <c r="L437" s="127"/>
      <c r="M437" s="112">
        <f t="shared" si="47"/>
        <v>2016</v>
      </c>
    </row>
    <row r="438" spans="2:13">
      <c r="B438" s="650" t="s">
        <v>355</v>
      </c>
      <c r="C438" s="651" t="s">
        <v>366</v>
      </c>
      <c r="D438" s="651"/>
      <c r="E438" s="402" t="s">
        <v>367</v>
      </c>
      <c r="F438" s="651">
        <v>201511</v>
      </c>
      <c r="G438" s="453">
        <v>17438.349999999999</v>
      </c>
      <c r="I438" s="126" t="str">
        <f t="shared" si="50"/>
        <v>Blanket</v>
      </c>
      <c r="J438" s="93" t="str">
        <f t="shared" si="61"/>
        <v>In service</v>
      </c>
      <c r="K438" s="99" t="s">
        <v>189</v>
      </c>
      <c r="L438" s="127"/>
      <c r="M438" s="112">
        <f t="shared" si="47"/>
        <v>2016</v>
      </c>
    </row>
    <row r="439" spans="2:13">
      <c r="B439" s="650" t="s">
        <v>355</v>
      </c>
      <c r="C439" s="651" t="s">
        <v>366</v>
      </c>
      <c r="D439" s="651"/>
      <c r="E439" s="650" t="s">
        <v>367</v>
      </c>
      <c r="F439" s="651">
        <v>201512</v>
      </c>
      <c r="G439" s="652">
        <v>2691.06</v>
      </c>
      <c r="I439" s="126" t="str">
        <f t="shared" si="50"/>
        <v>Blanket</v>
      </c>
      <c r="J439" s="93" t="str">
        <f t="shared" si="61"/>
        <v>In service</v>
      </c>
      <c r="K439" s="99" t="s">
        <v>189</v>
      </c>
      <c r="L439" s="127"/>
      <c r="M439" s="112">
        <f t="shared" si="47"/>
        <v>2016</v>
      </c>
    </row>
    <row r="440" spans="2:13">
      <c r="B440" s="650" t="s">
        <v>355</v>
      </c>
      <c r="C440" s="651" t="s">
        <v>368</v>
      </c>
      <c r="D440" s="651"/>
      <c r="E440" s="650" t="s">
        <v>369</v>
      </c>
      <c r="F440" s="651">
        <v>201509</v>
      </c>
      <c r="G440" s="652">
        <v>-5057.09</v>
      </c>
      <c r="I440" s="126" t="str">
        <f t="shared" si="50"/>
        <v>Blanket</v>
      </c>
      <c r="J440" s="93" t="str">
        <f t="shared" si="61"/>
        <v>In service</v>
      </c>
      <c r="K440" s="99" t="s">
        <v>189</v>
      </c>
      <c r="L440" s="127"/>
      <c r="M440" s="112">
        <f t="shared" si="47"/>
        <v>2015</v>
      </c>
    </row>
    <row r="441" spans="2:13">
      <c r="B441" s="402" t="s">
        <v>355</v>
      </c>
      <c r="C441" s="651" t="s">
        <v>368</v>
      </c>
      <c r="D441" s="651"/>
      <c r="E441" s="402" t="s">
        <v>369</v>
      </c>
      <c r="F441" s="651">
        <v>201510</v>
      </c>
      <c r="G441" s="453">
        <v>23290.43</v>
      </c>
      <c r="I441" s="126" t="str">
        <f t="shared" si="50"/>
        <v>Blanket</v>
      </c>
      <c r="J441" s="93" t="str">
        <f t="shared" si="61"/>
        <v>In service</v>
      </c>
      <c r="K441" s="99" t="s">
        <v>189</v>
      </c>
      <c r="L441" s="127"/>
      <c r="M441" s="112">
        <f t="shared" si="47"/>
        <v>2016</v>
      </c>
    </row>
    <row r="442" spans="2:13">
      <c r="B442" s="650" t="s">
        <v>355</v>
      </c>
      <c r="C442" s="651" t="s">
        <v>368</v>
      </c>
      <c r="D442" s="651"/>
      <c r="E442" s="402" t="s">
        <v>369</v>
      </c>
      <c r="F442" s="651">
        <v>201511</v>
      </c>
      <c r="G442" s="453">
        <v>765.11</v>
      </c>
      <c r="I442" s="126" t="str">
        <f t="shared" si="50"/>
        <v>Blanket</v>
      </c>
      <c r="J442" s="93" t="str">
        <f t="shared" si="61"/>
        <v>In service</v>
      </c>
      <c r="K442" s="99" t="s">
        <v>189</v>
      </c>
      <c r="L442" s="127"/>
      <c r="M442" s="112">
        <f t="shared" si="47"/>
        <v>2016</v>
      </c>
    </row>
    <row r="443" spans="2:13">
      <c r="B443" s="650" t="s">
        <v>355</v>
      </c>
      <c r="C443" s="651" t="s">
        <v>368</v>
      </c>
      <c r="D443" s="651"/>
      <c r="E443" s="650" t="s">
        <v>369</v>
      </c>
      <c r="F443" s="651">
        <v>201512</v>
      </c>
      <c r="G443" s="652">
        <v>379.8</v>
      </c>
      <c r="I443" s="126" t="str">
        <f t="shared" si="50"/>
        <v>Blanket</v>
      </c>
      <c r="J443" s="93" t="str">
        <f t="shared" si="61"/>
        <v>In service</v>
      </c>
      <c r="K443" s="99" t="s">
        <v>189</v>
      </c>
      <c r="L443" s="127"/>
      <c r="M443" s="112">
        <f t="shared" si="47"/>
        <v>2016</v>
      </c>
    </row>
    <row r="444" spans="2:13">
      <c r="B444" s="650" t="s">
        <v>355</v>
      </c>
      <c r="C444" s="651" t="s">
        <v>370</v>
      </c>
      <c r="D444" s="651"/>
      <c r="E444" s="650" t="s">
        <v>371</v>
      </c>
      <c r="F444" s="651">
        <v>201509</v>
      </c>
      <c r="G444" s="652">
        <v>-123.77</v>
      </c>
      <c r="I444" s="126" t="str">
        <f t="shared" si="50"/>
        <v>Blanket</v>
      </c>
      <c r="J444" s="93" t="str">
        <f t="shared" si="61"/>
        <v>In service</v>
      </c>
      <c r="K444" s="99" t="s">
        <v>189</v>
      </c>
      <c r="L444" s="127"/>
      <c r="M444" s="112">
        <f t="shared" si="47"/>
        <v>2015</v>
      </c>
    </row>
    <row r="445" spans="2:13">
      <c r="B445" s="650" t="s">
        <v>355</v>
      </c>
      <c r="C445" s="651" t="s">
        <v>370</v>
      </c>
      <c r="D445" s="651"/>
      <c r="E445" s="402" t="s">
        <v>371</v>
      </c>
      <c r="F445" s="651">
        <v>201511</v>
      </c>
      <c r="G445" s="453">
        <v>-2937.13</v>
      </c>
      <c r="I445" s="759" t="str">
        <f t="shared" ref="I445" si="62">IF(LEFT(C445,2)="69","Blanket","")</f>
        <v>Blanket</v>
      </c>
      <c r="J445" s="93" t="str">
        <f t="shared" si="61"/>
        <v>In service</v>
      </c>
      <c r="K445" s="99" t="s">
        <v>189</v>
      </c>
      <c r="L445" s="760"/>
      <c r="M445" s="112">
        <f t="shared" si="47"/>
        <v>2016</v>
      </c>
    </row>
    <row r="446" spans="2:13">
      <c r="B446" s="650" t="s">
        <v>355</v>
      </c>
      <c r="C446" s="651" t="s">
        <v>370</v>
      </c>
      <c r="D446" s="651"/>
      <c r="E446" s="650" t="s">
        <v>371</v>
      </c>
      <c r="F446" s="651">
        <v>201512</v>
      </c>
      <c r="G446" s="652">
        <v>2406.75</v>
      </c>
      <c r="I446" s="126" t="str">
        <f t="shared" ref="I446" si="63">IF(LEFT(C446,2)="69","Blanket","")</f>
        <v>Blanket</v>
      </c>
      <c r="J446" s="93" t="str">
        <f t="shared" si="61"/>
        <v>In service</v>
      </c>
      <c r="K446" s="99" t="s">
        <v>189</v>
      </c>
      <c r="L446" s="127"/>
      <c r="M446" s="112">
        <f t="shared" si="47"/>
        <v>2016</v>
      </c>
    </row>
    <row r="447" spans="2:13">
      <c r="B447" s="650" t="s">
        <v>355</v>
      </c>
      <c r="C447" s="651" t="s">
        <v>372</v>
      </c>
      <c r="D447" s="651"/>
      <c r="E447" s="650" t="s">
        <v>373</v>
      </c>
      <c r="F447" s="651">
        <v>201509</v>
      </c>
      <c r="G447" s="652">
        <v>-563.97</v>
      </c>
      <c r="I447" s="126" t="str">
        <f t="shared" si="48"/>
        <v>Blanket</v>
      </c>
      <c r="J447" s="93" t="str">
        <f t="shared" si="49"/>
        <v>In service</v>
      </c>
      <c r="K447" s="99" t="s">
        <v>189</v>
      </c>
      <c r="L447" s="127"/>
      <c r="M447" s="112">
        <f t="shared" si="47"/>
        <v>2015</v>
      </c>
    </row>
    <row r="448" spans="2:13">
      <c r="B448" s="650" t="s">
        <v>355</v>
      </c>
      <c r="C448" s="651" t="s">
        <v>374</v>
      </c>
      <c r="D448" s="651"/>
      <c r="E448" s="650" t="s">
        <v>375</v>
      </c>
      <c r="F448" s="651">
        <v>201509</v>
      </c>
      <c r="G448" s="652">
        <v>-10.3</v>
      </c>
      <c r="I448" s="126" t="str">
        <f t="shared" si="48"/>
        <v>Blanket</v>
      </c>
      <c r="J448" s="93" t="str">
        <f t="shared" si="49"/>
        <v>In service</v>
      </c>
      <c r="K448" s="99" t="s">
        <v>189</v>
      </c>
      <c r="L448" s="127"/>
      <c r="M448" s="112">
        <f t="shared" si="47"/>
        <v>2015</v>
      </c>
    </row>
    <row r="449" spans="2:13">
      <c r="B449" s="402" t="s">
        <v>355</v>
      </c>
      <c r="C449" s="651" t="s">
        <v>374</v>
      </c>
      <c r="D449" s="651"/>
      <c r="E449" s="402" t="s">
        <v>375</v>
      </c>
      <c r="F449" s="651">
        <v>201510</v>
      </c>
      <c r="G449" s="453">
        <v>-154.25</v>
      </c>
      <c r="I449" s="126" t="str">
        <f t="shared" si="48"/>
        <v>Blanket</v>
      </c>
      <c r="J449" s="93" t="str">
        <f t="shared" si="49"/>
        <v>In service</v>
      </c>
      <c r="K449" s="99" t="s">
        <v>189</v>
      </c>
      <c r="L449" s="127"/>
      <c r="M449" s="112">
        <f t="shared" si="47"/>
        <v>2016</v>
      </c>
    </row>
    <row r="450" spans="2:13">
      <c r="B450" s="650" t="s">
        <v>355</v>
      </c>
      <c r="C450" s="651" t="s">
        <v>374</v>
      </c>
      <c r="D450" s="651"/>
      <c r="E450" s="402" t="s">
        <v>375</v>
      </c>
      <c r="F450" s="651">
        <v>201511</v>
      </c>
      <c r="G450" s="453">
        <v>-4.88</v>
      </c>
      <c r="I450" s="126" t="str">
        <f t="shared" si="48"/>
        <v>Blanket</v>
      </c>
      <c r="J450" s="93" t="str">
        <f t="shared" si="49"/>
        <v>In service</v>
      </c>
      <c r="K450" s="99" t="s">
        <v>189</v>
      </c>
      <c r="L450" s="127"/>
      <c r="M450" s="112">
        <f t="shared" si="47"/>
        <v>2016</v>
      </c>
    </row>
    <row r="451" spans="2:13">
      <c r="B451" s="650" t="s">
        <v>355</v>
      </c>
      <c r="C451" s="651" t="s">
        <v>374</v>
      </c>
      <c r="D451" s="651"/>
      <c r="E451" s="650" t="s">
        <v>375</v>
      </c>
      <c r="F451" s="651">
        <v>201512</v>
      </c>
      <c r="G451" s="652">
        <v>0.9</v>
      </c>
      <c r="I451" s="126" t="str">
        <f t="shared" si="48"/>
        <v>Blanket</v>
      </c>
      <c r="J451" s="93" t="str">
        <f t="shared" si="49"/>
        <v>In service</v>
      </c>
      <c r="K451" s="99" t="s">
        <v>189</v>
      </c>
      <c r="L451" s="127"/>
      <c r="M451" s="112">
        <f t="shared" si="47"/>
        <v>2016</v>
      </c>
    </row>
    <row r="452" spans="2:13">
      <c r="B452" s="650" t="s">
        <v>355</v>
      </c>
      <c r="C452" s="651" t="s">
        <v>376</v>
      </c>
      <c r="D452" s="651"/>
      <c r="E452" s="650" t="s">
        <v>377</v>
      </c>
      <c r="F452" s="651">
        <v>201509</v>
      </c>
      <c r="G452" s="652">
        <v>-2034.8</v>
      </c>
      <c r="I452" s="126" t="str">
        <f t="shared" si="48"/>
        <v>Blanket</v>
      </c>
      <c r="J452" s="93" t="str">
        <f t="shared" si="49"/>
        <v>In service</v>
      </c>
      <c r="K452" s="99" t="s">
        <v>189</v>
      </c>
      <c r="L452" s="127"/>
      <c r="M452" s="112">
        <f t="shared" si="47"/>
        <v>2015</v>
      </c>
    </row>
    <row r="453" spans="2:13">
      <c r="B453" s="402" t="s">
        <v>355</v>
      </c>
      <c r="C453" s="651" t="s">
        <v>376</v>
      </c>
      <c r="D453" s="651"/>
      <c r="E453" s="402" t="s">
        <v>377</v>
      </c>
      <c r="F453" s="651">
        <v>201510</v>
      </c>
      <c r="G453" s="453">
        <v>6942.87</v>
      </c>
      <c r="I453" s="126" t="str">
        <f t="shared" si="48"/>
        <v>Blanket</v>
      </c>
      <c r="J453" s="93" t="str">
        <f t="shared" si="49"/>
        <v>In service</v>
      </c>
      <c r="K453" s="99" t="s">
        <v>189</v>
      </c>
      <c r="L453" s="127"/>
      <c r="M453" s="112">
        <f t="shared" si="47"/>
        <v>2016</v>
      </c>
    </row>
    <row r="454" spans="2:13">
      <c r="B454" s="650" t="s">
        <v>355</v>
      </c>
      <c r="C454" s="651" t="s">
        <v>376</v>
      </c>
      <c r="D454" s="651"/>
      <c r="E454" s="402" t="s">
        <v>377</v>
      </c>
      <c r="F454" s="651">
        <v>201511</v>
      </c>
      <c r="G454" s="453">
        <v>6015.88</v>
      </c>
      <c r="I454" s="126" t="str">
        <f t="shared" si="48"/>
        <v>Blanket</v>
      </c>
      <c r="J454" s="93" t="str">
        <f t="shared" si="49"/>
        <v>In service</v>
      </c>
      <c r="K454" s="99" t="s">
        <v>189</v>
      </c>
      <c r="L454" s="127"/>
      <c r="M454" s="112">
        <f t="shared" ref="M454:M517" si="64">IF(F454&gt;$M$20,0+2016,0+2015)</f>
        <v>2016</v>
      </c>
    </row>
    <row r="455" spans="2:13">
      <c r="B455" s="650" t="s">
        <v>355</v>
      </c>
      <c r="C455" s="651" t="s">
        <v>376</v>
      </c>
      <c r="D455" s="651"/>
      <c r="E455" s="650" t="s">
        <v>377</v>
      </c>
      <c r="F455" s="651">
        <v>201512</v>
      </c>
      <c r="G455" s="652">
        <v>12028.49</v>
      </c>
      <c r="I455" s="126" t="str">
        <f t="shared" si="48"/>
        <v>Blanket</v>
      </c>
      <c r="J455" s="93" t="str">
        <f t="shared" si="49"/>
        <v>In service</v>
      </c>
      <c r="K455" s="99" t="s">
        <v>189</v>
      </c>
      <c r="L455" s="127"/>
      <c r="M455" s="112">
        <f t="shared" si="64"/>
        <v>2016</v>
      </c>
    </row>
    <row r="456" spans="2:13">
      <c r="B456" s="650" t="s">
        <v>355</v>
      </c>
      <c r="C456" s="651" t="s">
        <v>378</v>
      </c>
      <c r="D456" s="651"/>
      <c r="E456" s="650" t="s">
        <v>379</v>
      </c>
      <c r="F456" s="651">
        <v>201509</v>
      </c>
      <c r="G456" s="652">
        <v>-51.38</v>
      </c>
      <c r="I456" s="126" t="str">
        <f t="shared" si="48"/>
        <v>Blanket</v>
      </c>
      <c r="J456" s="93" t="str">
        <f t="shared" si="49"/>
        <v>In service</v>
      </c>
      <c r="K456" s="99" t="s">
        <v>189</v>
      </c>
      <c r="L456" s="127"/>
      <c r="M456" s="112">
        <f t="shared" si="64"/>
        <v>2015</v>
      </c>
    </row>
    <row r="457" spans="2:13">
      <c r="B457" s="650" t="s">
        <v>355</v>
      </c>
      <c r="C457" s="651" t="s">
        <v>899</v>
      </c>
      <c r="D457" s="651"/>
      <c r="E457" s="650" t="s">
        <v>900</v>
      </c>
      <c r="F457" s="651">
        <v>201509</v>
      </c>
      <c r="G457" s="652">
        <v>-94.23</v>
      </c>
      <c r="I457" s="126" t="str">
        <f t="shared" si="48"/>
        <v>Blanket</v>
      </c>
      <c r="J457" s="93" t="str">
        <f t="shared" si="49"/>
        <v>In service</v>
      </c>
      <c r="K457" s="99" t="s">
        <v>189</v>
      </c>
      <c r="L457" s="127"/>
      <c r="M457" s="112">
        <f t="shared" si="64"/>
        <v>2015</v>
      </c>
    </row>
    <row r="458" spans="2:13">
      <c r="B458" s="650" t="s">
        <v>355</v>
      </c>
      <c r="C458" s="651" t="s">
        <v>930</v>
      </c>
      <c r="D458" s="651"/>
      <c r="E458" s="650" t="s">
        <v>931</v>
      </c>
      <c r="F458" s="651">
        <v>201509</v>
      </c>
      <c r="G458" s="652">
        <v>47782.12</v>
      </c>
      <c r="I458" s="126" t="str">
        <f t="shared" si="48"/>
        <v>Blanket</v>
      </c>
      <c r="J458" s="93" t="str">
        <f t="shared" si="49"/>
        <v>In service</v>
      </c>
      <c r="K458" s="99" t="s">
        <v>189</v>
      </c>
      <c r="L458" s="127"/>
      <c r="M458" s="112">
        <f t="shared" si="64"/>
        <v>2015</v>
      </c>
    </row>
    <row r="459" spans="2:13">
      <c r="B459" s="402" t="s">
        <v>355</v>
      </c>
      <c r="C459" s="651" t="s">
        <v>930</v>
      </c>
      <c r="D459" s="651"/>
      <c r="E459" s="402" t="s">
        <v>931</v>
      </c>
      <c r="F459" s="651">
        <v>201510</v>
      </c>
      <c r="G459" s="453">
        <v>2539.4499999999998</v>
      </c>
      <c r="I459" s="126" t="str">
        <f t="shared" si="48"/>
        <v>Blanket</v>
      </c>
      <c r="J459" s="93" t="str">
        <f t="shared" si="49"/>
        <v>In service</v>
      </c>
      <c r="K459" s="99" t="s">
        <v>189</v>
      </c>
      <c r="L459" s="127"/>
      <c r="M459" s="112">
        <f t="shared" si="64"/>
        <v>2016</v>
      </c>
    </row>
    <row r="460" spans="2:13">
      <c r="B460" s="650" t="s">
        <v>355</v>
      </c>
      <c r="C460" s="651" t="s">
        <v>930</v>
      </c>
      <c r="D460" s="651"/>
      <c r="E460" s="402" t="s">
        <v>931</v>
      </c>
      <c r="F460" s="651">
        <v>201511</v>
      </c>
      <c r="G460" s="453">
        <v>-4.6399999999999997</v>
      </c>
      <c r="I460" s="126" t="str">
        <f t="shared" si="48"/>
        <v>Blanket</v>
      </c>
      <c r="J460" s="93" t="str">
        <f t="shared" si="49"/>
        <v>In service</v>
      </c>
      <c r="K460" s="99" t="s">
        <v>189</v>
      </c>
      <c r="L460" s="127"/>
      <c r="M460" s="112">
        <f t="shared" si="64"/>
        <v>2016</v>
      </c>
    </row>
    <row r="461" spans="2:13">
      <c r="B461" s="650" t="s">
        <v>355</v>
      </c>
      <c r="C461" s="651" t="s">
        <v>930</v>
      </c>
      <c r="D461" s="651"/>
      <c r="E461" s="650" t="s">
        <v>931</v>
      </c>
      <c r="F461" s="651">
        <v>201512</v>
      </c>
      <c r="G461" s="652">
        <v>2432.2199999999998</v>
      </c>
      <c r="I461" s="126" t="str">
        <f t="shared" si="48"/>
        <v>Blanket</v>
      </c>
      <c r="J461" s="93" t="str">
        <f t="shared" si="49"/>
        <v>In service</v>
      </c>
      <c r="K461" s="99" t="s">
        <v>189</v>
      </c>
      <c r="L461" s="127"/>
      <c r="M461" s="112">
        <f t="shared" si="64"/>
        <v>2016</v>
      </c>
    </row>
    <row r="462" spans="2:13">
      <c r="B462" s="650" t="s">
        <v>355</v>
      </c>
      <c r="C462" s="651" t="s">
        <v>380</v>
      </c>
      <c r="D462" s="651"/>
      <c r="E462" s="650" t="s">
        <v>381</v>
      </c>
      <c r="F462" s="651">
        <v>201509</v>
      </c>
      <c r="G462" s="652">
        <v>16580.43</v>
      </c>
      <c r="I462" s="126" t="str">
        <f t="shared" si="48"/>
        <v>Blanket</v>
      </c>
      <c r="J462" s="93" t="str">
        <f t="shared" si="49"/>
        <v>In service</v>
      </c>
      <c r="K462" s="99" t="s">
        <v>189</v>
      </c>
      <c r="L462" s="127"/>
      <c r="M462" s="112">
        <f t="shared" si="64"/>
        <v>2015</v>
      </c>
    </row>
    <row r="463" spans="2:13">
      <c r="B463" s="402" t="s">
        <v>355</v>
      </c>
      <c r="C463" s="651" t="s">
        <v>380</v>
      </c>
      <c r="D463" s="651"/>
      <c r="E463" s="402" t="s">
        <v>381</v>
      </c>
      <c r="F463" s="651">
        <v>201510</v>
      </c>
      <c r="G463" s="453">
        <v>33691.07</v>
      </c>
      <c r="I463" s="126" t="str">
        <f t="shared" si="48"/>
        <v>Blanket</v>
      </c>
      <c r="J463" s="93" t="str">
        <f t="shared" si="49"/>
        <v>In service</v>
      </c>
      <c r="K463" s="99" t="s">
        <v>189</v>
      </c>
      <c r="L463" s="127"/>
      <c r="M463" s="112">
        <f t="shared" si="64"/>
        <v>2016</v>
      </c>
    </row>
    <row r="464" spans="2:13">
      <c r="B464" s="650" t="s">
        <v>355</v>
      </c>
      <c r="C464" s="651" t="s">
        <v>380</v>
      </c>
      <c r="D464" s="651"/>
      <c r="E464" s="402" t="s">
        <v>381</v>
      </c>
      <c r="F464" s="651">
        <v>201511</v>
      </c>
      <c r="G464" s="453">
        <v>15513.72</v>
      </c>
      <c r="I464" s="126" t="str">
        <f t="shared" si="48"/>
        <v>Blanket</v>
      </c>
      <c r="J464" s="93" t="str">
        <f t="shared" si="49"/>
        <v>In service</v>
      </c>
      <c r="K464" s="99" t="s">
        <v>189</v>
      </c>
      <c r="L464" s="127"/>
      <c r="M464" s="112">
        <f t="shared" si="64"/>
        <v>2016</v>
      </c>
    </row>
    <row r="465" spans="2:13">
      <c r="B465" s="650" t="s">
        <v>355</v>
      </c>
      <c r="C465" s="651" t="s">
        <v>380</v>
      </c>
      <c r="D465" s="651"/>
      <c r="E465" s="650" t="s">
        <v>381</v>
      </c>
      <c r="F465" s="651">
        <v>201512</v>
      </c>
      <c r="G465" s="652">
        <v>43142.55</v>
      </c>
      <c r="I465" s="126" t="str">
        <f t="shared" si="48"/>
        <v>Blanket</v>
      </c>
      <c r="J465" s="93" t="str">
        <f t="shared" si="49"/>
        <v>In service</v>
      </c>
      <c r="K465" s="99" t="s">
        <v>189</v>
      </c>
      <c r="L465" s="127"/>
      <c r="M465" s="112">
        <f t="shared" si="64"/>
        <v>2016</v>
      </c>
    </row>
    <row r="466" spans="2:13">
      <c r="B466" s="650" t="s">
        <v>355</v>
      </c>
      <c r="C466" s="651" t="s">
        <v>382</v>
      </c>
      <c r="D466" s="651"/>
      <c r="E466" s="650" t="s">
        <v>383</v>
      </c>
      <c r="F466" s="651">
        <v>201509</v>
      </c>
      <c r="G466" s="652">
        <v>-640.69000000000005</v>
      </c>
      <c r="I466" s="126" t="str">
        <f t="shared" si="48"/>
        <v>Blanket</v>
      </c>
      <c r="J466" s="93" t="str">
        <f t="shared" si="49"/>
        <v>In service</v>
      </c>
      <c r="K466" s="99" t="s">
        <v>189</v>
      </c>
      <c r="L466" s="127"/>
      <c r="M466" s="112">
        <f t="shared" si="64"/>
        <v>2015</v>
      </c>
    </row>
    <row r="467" spans="2:13">
      <c r="B467" s="402" t="s">
        <v>355</v>
      </c>
      <c r="C467" s="651" t="s">
        <v>382</v>
      </c>
      <c r="D467" s="651"/>
      <c r="E467" s="402" t="s">
        <v>383</v>
      </c>
      <c r="F467" s="651">
        <v>201510</v>
      </c>
      <c r="G467" s="453">
        <v>50.25</v>
      </c>
      <c r="I467" s="126" t="str">
        <f t="shared" si="48"/>
        <v>Blanket</v>
      </c>
      <c r="J467" s="93" t="str">
        <f t="shared" si="49"/>
        <v>In service</v>
      </c>
      <c r="K467" s="99" t="s">
        <v>189</v>
      </c>
      <c r="L467" s="127"/>
      <c r="M467" s="112">
        <f t="shared" si="64"/>
        <v>2016</v>
      </c>
    </row>
    <row r="468" spans="2:13">
      <c r="B468" s="650" t="s">
        <v>355</v>
      </c>
      <c r="C468" s="651" t="s">
        <v>382</v>
      </c>
      <c r="D468" s="651"/>
      <c r="E468" s="402" t="s">
        <v>383</v>
      </c>
      <c r="F468" s="651">
        <v>201511</v>
      </c>
      <c r="G468" s="453">
        <v>-0.19</v>
      </c>
      <c r="I468" s="126" t="str">
        <f t="shared" si="48"/>
        <v>Blanket</v>
      </c>
      <c r="J468" s="93" t="str">
        <f t="shared" si="49"/>
        <v>In service</v>
      </c>
      <c r="K468" s="99" t="s">
        <v>189</v>
      </c>
      <c r="L468" s="127"/>
      <c r="M468" s="112">
        <f t="shared" si="64"/>
        <v>2016</v>
      </c>
    </row>
    <row r="469" spans="2:13">
      <c r="B469" s="650" t="s">
        <v>355</v>
      </c>
      <c r="C469" s="651" t="s">
        <v>382</v>
      </c>
      <c r="D469" s="651"/>
      <c r="E469" s="650" t="s">
        <v>383</v>
      </c>
      <c r="F469" s="651">
        <v>201512</v>
      </c>
      <c r="G469" s="652">
        <v>1.76</v>
      </c>
      <c r="I469" s="126" t="str">
        <f t="shared" si="48"/>
        <v>Blanket</v>
      </c>
      <c r="J469" s="93" t="str">
        <f t="shared" si="49"/>
        <v>In service</v>
      </c>
      <c r="K469" s="99" t="s">
        <v>189</v>
      </c>
      <c r="L469" s="127"/>
      <c r="M469" s="112">
        <f t="shared" si="64"/>
        <v>2016</v>
      </c>
    </row>
    <row r="470" spans="2:13">
      <c r="B470" s="650" t="s">
        <v>355</v>
      </c>
      <c r="C470" s="651" t="s">
        <v>901</v>
      </c>
      <c r="D470" s="651"/>
      <c r="E470" s="650" t="s">
        <v>902</v>
      </c>
      <c r="F470" s="651">
        <v>201509</v>
      </c>
      <c r="G470" s="652">
        <v>-1192.78</v>
      </c>
      <c r="I470" s="126" t="str">
        <f t="shared" si="48"/>
        <v>Blanket</v>
      </c>
      <c r="J470" s="93" t="str">
        <f t="shared" si="49"/>
        <v>In service</v>
      </c>
      <c r="K470" s="99" t="s">
        <v>189</v>
      </c>
      <c r="L470" s="127"/>
      <c r="M470" s="112">
        <f t="shared" si="64"/>
        <v>2015</v>
      </c>
    </row>
    <row r="471" spans="2:13">
      <c r="B471" s="650" t="s">
        <v>355</v>
      </c>
      <c r="C471" s="651" t="s">
        <v>384</v>
      </c>
      <c r="D471" s="651"/>
      <c r="E471" s="650" t="s">
        <v>385</v>
      </c>
      <c r="F471" s="651">
        <v>201509</v>
      </c>
      <c r="G471" s="652">
        <v>587.15</v>
      </c>
      <c r="I471" s="126" t="str">
        <f t="shared" si="48"/>
        <v>Blanket</v>
      </c>
      <c r="J471" s="93" t="str">
        <f t="shared" si="49"/>
        <v>In service</v>
      </c>
      <c r="K471" s="99" t="s">
        <v>189</v>
      </c>
      <c r="L471" s="127"/>
      <c r="M471" s="112">
        <f t="shared" si="64"/>
        <v>2015</v>
      </c>
    </row>
    <row r="472" spans="2:13">
      <c r="B472" s="402" t="s">
        <v>355</v>
      </c>
      <c r="C472" s="651" t="s">
        <v>384</v>
      </c>
      <c r="D472" s="651"/>
      <c r="E472" s="402" t="s">
        <v>385</v>
      </c>
      <c r="F472" s="651">
        <v>201510</v>
      </c>
      <c r="G472" s="453">
        <v>-1537</v>
      </c>
      <c r="I472" s="126" t="str">
        <f t="shared" si="48"/>
        <v>Blanket</v>
      </c>
      <c r="J472" s="93" t="str">
        <f t="shared" si="49"/>
        <v>In service</v>
      </c>
      <c r="K472" s="99" t="s">
        <v>189</v>
      </c>
      <c r="L472" s="127"/>
      <c r="M472" s="112">
        <f t="shared" si="64"/>
        <v>2016</v>
      </c>
    </row>
    <row r="473" spans="2:13">
      <c r="B473" s="650" t="s">
        <v>355</v>
      </c>
      <c r="C473" s="651" t="s">
        <v>384</v>
      </c>
      <c r="D473" s="651"/>
      <c r="E473" s="402" t="s">
        <v>385</v>
      </c>
      <c r="F473" s="651">
        <v>201511</v>
      </c>
      <c r="G473" s="453">
        <v>-1979</v>
      </c>
      <c r="I473" s="126" t="str">
        <f t="shared" si="48"/>
        <v>Blanket</v>
      </c>
      <c r="J473" s="93" t="str">
        <f t="shared" si="49"/>
        <v>In service</v>
      </c>
      <c r="K473" s="99" t="s">
        <v>189</v>
      </c>
      <c r="L473" s="127"/>
      <c r="M473" s="112">
        <f t="shared" si="64"/>
        <v>2016</v>
      </c>
    </row>
    <row r="474" spans="2:13">
      <c r="B474" s="650" t="s">
        <v>355</v>
      </c>
      <c r="C474" s="651" t="s">
        <v>384</v>
      </c>
      <c r="D474" s="651"/>
      <c r="E474" s="650" t="s">
        <v>385</v>
      </c>
      <c r="F474" s="651">
        <v>201512</v>
      </c>
      <c r="G474" s="652">
        <v>447</v>
      </c>
      <c r="I474" s="126" t="str">
        <f t="shared" si="48"/>
        <v>Blanket</v>
      </c>
      <c r="J474" s="93" t="str">
        <f t="shared" si="49"/>
        <v>In service</v>
      </c>
      <c r="K474" s="99" t="s">
        <v>189</v>
      </c>
      <c r="L474" s="127"/>
      <c r="M474" s="112">
        <f t="shared" si="64"/>
        <v>2016</v>
      </c>
    </row>
    <row r="475" spans="2:13">
      <c r="B475" s="650" t="s">
        <v>355</v>
      </c>
      <c r="C475" s="651" t="s">
        <v>386</v>
      </c>
      <c r="D475" s="651"/>
      <c r="E475" s="650" t="s">
        <v>387</v>
      </c>
      <c r="F475" s="651">
        <v>201509</v>
      </c>
      <c r="G475" s="652">
        <v>-1067.24</v>
      </c>
      <c r="I475" s="126" t="str">
        <f t="shared" si="48"/>
        <v>Blanket</v>
      </c>
      <c r="J475" s="93" t="str">
        <f t="shared" si="49"/>
        <v>In service</v>
      </c>
      <c r="K475" s="99" t="s">
        <v>189</v>
      </c>
      <c r="L475" s="127"/>
      <c r="M475" s="112">
        <f t="shared" si="64"/>
        <v>2015</v>
      </c>
    </row>
    <row r="476" spans="2:13">
      <c r="B476" s="402" t="s">
        <v>355</v>
      </c>
      <c r="C476" s="651" t="s">
        <v>386</v>
      </c>
      <c r="D476" s="651"/>
      <c r="E476" s="402" t="s">
        <v>387</v>
      </c>
      <c r="F476" s="651">
        <v>201510</v>
      </c>
      <c r="G476" s="453">
        <v>-7713.26</v>
      </c>
      <c r="I476" s="126" t="str">
        <f t="shared" si="48"/>
        <v>Blanket</v>
      </c>
      <c r="J476" s="93" t="str">
        <f t="shared" si="49"/>
        <v>In service</v>
      </c>
      <c r="K476" s="99" t="s">
        <v>189</v>
      </c>
      <c r="L476" s="127"/>
      <c r="M476" s="112">
        <f t="shared" si="64"/>
        <v>2016</v>
      </c>
    </row>
    <row r="477" spans="2:13">
      <c r="B477" s="650" t="s">
        <v>355</v>
      </c>
      <c r="C477" s="651" t="s">
        <v>386</v>
      </c>
      <c r="D477" s="651"/>
      <c r="E477" s="402" t="s">
        <v>387</v>
      </c>
      <c r="F477" s="651">
        <v>201511</v>
      </c>
      <c r="G477" s="453">
        <v>-6755.26</v>
      </c>
      <c r="I477" s="126" t="str">
        <f t="shared" si="48"/>
        <v>Blanket</v>
      </c>
      <c r="J477" s="93" t="str">
        <f t="shared" si="49"/>
        <v>In service</v>
      </c>
      <c r="K477" s="99" t="s">
        <v>189</v>
      </c>
      <c r="L477" s="127"/>
      <c r="M477" s="112">
        <f t="shared" si="64"/>
        <v>2016</v>
      </c>
    </row>
    <row r="478" spans="2:13">
      <c r="B478" s="650" t="s">
        <v>355</v>
      </c>
      <c r="C478" s="651" t="s">
        <v>386</v>
      </c>
      <c r="D478" s="651"/>
      <c r="E478" s="650" t="s">
        <v>387</v>
      </c>
      <c r="F478" s="651">
        <v>201512</v>
      </c>
      <c r="G478" s="652">
        <v>-3236.25</v>
      </c>
      <c r="I478" s="126" t="str">
        <f t="shared" si="48"/>
        <v>Blanket</v>
      </c>
      <c r="J478" s="93" t="str">
        <f t="shared" si="49"/>
        <v>In service</v>
      </c>
      <c r="K478" s="99" t="s">
        <v>189</v>
      </c>
      <c r="L478" s="127"/>
      <c r="M478" s="112">
        <f t="shared" si="64"/>
        <v>2016</v>
      </c>
    </row>
    <row r="479" spans="2:13">
      <c r="B479" s="650" t="s">
        <v>355</v>
      </c>
      <c r="C479" s="651" t="s">
        <v>388</v>
      </c>
      <c r="D479" s="651"/>
      <c r="E479" s="650" t="s">
        <v>389</v>
      </c>
      <c r="F479" s="651">
        <v>201509</v>
      </c>
      <c r="G479" s="652">
        <v>87612.81</v>
      </c>
      <c r="I479" s="126" t="str">
        <f t="shared" si="48"/>
        <v>Blanket</v>
      </c>
      <c r="J479" s="93" t="str">
        <f t="shared" si="49"/>
        <v>In service</v>
      </c>
      <c r="K479" s="99" t="s">
        <v>189</v>
      </c>
      <c r="L479" s="127"/>
      <c r="M479" s="112">
        <f t="shared" si="64"/>
        <v>2015</v>
      </c>
    </row>
    <row r="480" spans="2:13">
      <c r="B480" s="402" t="s">
        <v>355</v>
      </c>
      <c r="C480" s="651" t="s">
        <v>388</v>
      </c>
      <c r="D480" s="651"/>
      <c r="E480" s="402" t="s">
        <v>389</v>
      </c>
      <c r="F480" s="651">
        <v>201510</v>
      </c>
      <c r="G480" s="453">
        <v>57300.46</v>
      </c>
      <c r="I480" s="126" t="str">
        <f t="shared" si="48"/>
        <v>Blanket</v>
      </c>
      <c r="J480" s="93" t="str">
        <f t="shared" si="49"/>
        <v>In service</v>
      </c>
      <c r="K480" s="99" t="s">
        <v>189</v>
      </c>
      <c r="L480" s="127"/>
      <c r="M480" s="112">
        <f t="shared" si="64"/>
        <v>2016</v>
      </c>
    </row>
    <row r="481" spans="2:13">
      <c r="B481" s="650" t="s">
        <v>355</v>
      </c>
      <c r="C481" s="651" t="s">
        <v>388</v>
      </c>
      <c r="D481" s="651"/>
      <c r="E481" s="402" t="s">
        <v>389</v>
      </c>
      <c r="F481" s="651">
        <v>201511</v>
      </c>
      <c r="G481" s="453">
        <v>61747.62</v>
      </c>
      <c r="I481" s="126" t="str">
        <f t="shared" si="48"/>
        <v>Blanket</v>
      </c>
      <c r="J481" s="93" t="str">
        <f t="shared" si="49"/>
        <v>In service</v>
      </c>
      <c r="K481" s="99" t="s">
        <v>189</v>
      </c>
      <c r="L481" s="127"/>
      <c r="M481" s="112">
        <f t="shared" si="64"/>
        <v>2016</v>
      </c>
    </row>
    <row r="482" spans="2:13">
      <c r="B482" s="650" t="s">
        <v>355</v>
      </c>
      <c r="C482" s="651" t="s">
        <v>388</v>
      </c>
      <c r="D482" s="651"/>
      <c r="E482" s="650" t="s">
        <v>389</v>
      </c>
      <c r="F482" s="651">
        <v>201512</v>
      </c>
      <c r="G482" s="652">
        <v>62357.71</v>
      </c>
      <c r="I482" s="126" t="str">
        <f t="shared" si="48"/>
        <v>Blanket</v>
      </c>
      <c r="J482" s="93" t="str">
        <f t="shared" si="49"/>
        <v>In service</v>
      </c>
      <c r="K482" s="99" t="s">
        <v>189</v>
      </c>
      <c r="L482" s="127"/>
      <c r="M482" s="112">
        <f t="shared" si="64"/>
        <v>2016</v>
      </c>
    </row>
    <row r="483" spans="2:13">
      <c r="B483" s="650" t="s">
        <v>355</v>
      </c>
      <c r="C483" s="651" t="s">
        <v>390</v>
      </c>
      <c r="D483" s="651"/>
      <c r="E483" s="650" t="s">
        <v>391</v>
      </c>
      <c r="F483" s="651">
        <v>201509</v>
      </c>
      <c r="G483" s="652">
        <v>-1223.21</v>
      </c>
      <c r="I483" s="126" t="str">
        <f t="shared" si="48"/>
        <v>Blanket</v>
      </c>
      <c r="J483" s="93" t="str">
        <f t="shared" si="49"/>
        <v>In service</v>
      </c>
      <c r="K483" s="99" t="s">
        <v>189</v>
      </c>
      <c r="L483" s="127"/>
      <c r="M483" s="112">
        <f t="shared" si="64"/>
        <v>2015</v>
      </c>
    </row>
    <row r="484" spans="2:13">
      <c r="B484" s="402" t="s">
        <v>355</v>
      </c>
      <c r="C484" s="651" t="s">
        <v>390</v>
      </c>
      <c r="D484" s="651"/>
      <c r="E484" s="402" t="s">
        <v>391</v>
      </c>
      <c r="F484" s="651">
        <v>201510</v>
      </c>
      <c r="G484" s="453">
        <v>3336.74</v>
      </c>
      <c r="I484" s="126" t="str">
        <f t="shared" si="48"/>
        <v>Blanket</v>
      </c>
      <c r="J484" s="93" t="str">
        <f t="shared" si="49"/>
        <v>In service</v>
      </c>
      <c r="K484" s="99" t="s">
        <v>189</v>
      </c>
      <c r="L484" s="127"/>
      <c r="M484" s="112">
        <f t="shared" si="64"/>
        <v>2016</v>
      </c>
    </row>
    <row r="485" spans="2:13">
      <c r="B485" s="650" t="s">
        <v>355</v>
      </c>
      <c r="C485" s="651" t="s">
        <v>390</v>
      </c>
      <c r="D485" s="651"/>
      <c r="E485" s="402" t="s">
        <v>391</v>
      </c>
      <c r="F485" s="651">
        <v>201511</v>
      </c>
      <c r="G485" s="453">
        <v>-425.22</v>
      </c>
      <c r="I485" s="126" t="str">
        <f t="shared" si="48"/>
        <v>Blanket</v>
      </c>
      <c r="J485" s="93" t="str">
        <f t="shared" si="49"/>
        <v>In service</v>
      </c>
      <c r="K485" s="99" t="s">
        <v>189</v>
      </c>
      <c r="L485" s="127"/>
      <c r="M485" s="112">
        <f t="shared" si="64"/>
        <v>2016</v>
      </c>
    </row>
    <row r="486" spans="2:13">
      <c r="B486" s="650" t="s">
        <v>355</v>
      </c>
      <c r="C486" s="651" t="s">
        <v>390</v>
      </c>
      <c r="D486" s="651"/>
      <c r="E486" s="650" t="s">
        <v>391</v>
      </c>
      <c r="F486" s="651">
        <v>201512</v>
      </c>
      <c r="G486" s="652">
        <v>34.08</v>
      </c>
      <c r="I486" s="126" t="str">
        <f t="shared" si="48"/>
        <v>Blanket</v>
      </c>
      <c r="J486" s="93" t="str">
        <f t="shared" si="49"/>
        <v>In service</v>
      </c>
      <c r="K486" s="99" t="s">
        <v>189</v>
      </c>
      <c r="L486" s="127"/>
      <c r="M486" s="112">
        <f t="shared" si="64"/>
        <v>2016</v>
      </c>
    </row>
    <row r="487" spans="2:13">
      <c r="B487" s="402" t="s">
        <v>355</v>
      </c>
      <c r="C487" s="651" t="s">
        <v>392</v>
      </c>
      <c r="D487" s="651"/>
      <c r="E487" s="402" t="s">
        <v>393</v>
      </c>
      <c r="F487" s="651">
        <v>201510</v>
      </c>
      <c r="G487" s="453">
        <v>-486.94</v>
      </c>
      <c r="I487" s="126" t="str">
        <f t="shared" si="48"/>
        <v>Blanket</v>
      </c>
      <c r="J487" s="93" t="str">
        <f t="shared" si="49"/>
        <v>In service</v>
      </c>
      <c r="K487" s="99" t="s">
        <v>189</v>
      </c>
      <c r="L487" s="127"/>
      <c r="M487" s="112">
        <f t="shared" si="64"/>
        <v>2016</v>
      </c>
    </row>
    <row r="488" spans="2:13">
      <c r="B488" s="650" t="s">
        <v>355</v>
      </c>
      <c r="C488" s="651" t="s">
        <v>394</v>
      </c>
      <c r="D488" s="651"/>
      <c r="E488" s="650" t="s">
        <v>395</v>
      </c>
      <c r="F488" s="651">
        <v>201509</v>
      </c>
      <c r="G488" s="652">
        <v>38674.769999999997</v>
      </c>
      <c r="I488" s="126" t="str">
        <f t="shared" si="48"/>
        <v>Blanket</v>
      </c>
      <c r="J488" s="93" t="str">
        <f t="shared" si="49"/>
        <v>In service</v>
      </c>
      <c r="K488" s="99" t="s">
        <v>189</v>
      </c>
      <c r="L488" s="127"/>
      <c r="M488" s="112">
        <f t="shared" si="64"/>
        <v>2015</v>
      </c>
    </row>
    <row r="489" spans="2:13">
      <c r="B489" s="402" t="s">
        <v>355</v>
      </c>
      <c r="C489" s="651" t="s">
        <v>394</v>
      </c>
      <c r="D489" s="651"/>
      <c r="E489" s="402" t="s">
        <v>395</v>
      </c>
      <c r="F489" s="651">
        <v>201510</v>
      </c>
      <c r="G489" s="453">
        <v>369.08</v>
      </c>
      <c r="I489" s="126" t="str">
        <f t="shared" si="48"/>
        <v>Blanket</v>
      </c>
      <c r="J489" s="93" t="str">
        <f t="shared" si="49"/>
        <v>In service</v>
      </c>
      <c r="K489" s="99" t="s">
        <v>189</v>
      </c>
      <c r="L489" s="127"/>
      <c r="M489" s="112">
        <f t="shared" si="64"/>
        <v>2016</v>
      </c>
    </row>
    <row r="490" spans="2:13">
      <c r="B490" s="650" t="s">
        <v>355</v>
      </c>
      <c r="C490" s="651" t="s">
        <v>394</v>
      </c>
      <c r="D490" s="651"/>
      <c r="E490" s="402" t="s">
        <v>395</v>
      </c>
      <c r="F490" s="651">
        <v>201511</v>
      </c>
      <c r="G490" s="453">
        <v>-190.6</v>
      </c>
      <c r="I490" s="126" t="str">
        <f t="shared" si="48"/>
        <v>Blanket</v>
      </c>
      <c r="J490" s="93" t="str">
        <f t="shared" si="49"/>
        <v>In service</v>
      </c>
      <c r="K490" s="99" t="s">
        <v>189</v>
      </c>
      <c r="L490" s="127"/>
      <c r="M490" s="112">
        <f t="shared" si="64"/>
        <v>2016</v>
      </c>
    </row>
    <row r="491" spans="2:13">
      <c r="B491" s="650" t="s">
        <v>355</v>
      </c>
      <c r="C491" s="651" t="s">
        <v>394</v>
      </c>
      <c r="D491" s="651"/>
      <c r="E491" s="650" t="s">
        <v>395</v>
      </c>
      <c r="F491" s="651">
        <v>201512</v>
      </c>
      <c r="G491" s="652">
        <v>15.49</v>
      </c>
      <c r="I491" s="126" t="str">
        <f t="shared" ref="I491:I554" si="65">IF(LEFT(C491,2)="69","Blanket","")</f>
        <v>Blanket</v>
      </c>
      <c r="J491" s="93" t="str">
        <f t="shared" ref="J491:J554" si="66">IF(F491&gt;$J$20,"",IF(F491&gt;=$J$22,"In service",""))</f>
        <v>In service</v>
      </c>
      <c r="K491" s="99" t="s">
        <v>189</v>
      </c>
      <c r="L491" s="127"/>
      <c r="M491" s="112">
        <f t="shared" si="64"/>
        <v>2016</v>
      </c>
    </row>
    <row r="492" spans="2:13">
      <c r="B492" s="650" t="s">
        <v>355</v>
      </c>
      <c r="C492" s="651" t="s">
        <v>396</v>
      </c>
      <c r="D492" s="651"/>
      <c r="E492" s="650" t="s">
        <v>397</v>
      </c>
      <c r="F492" s="651">
        <v>201509</v>
      </c>
      <c r="G492" s="652">
        <v>-0.79</v>
      </c>
      <c r="I492" s="126" t="str">
        <f t="shared" si="65"/>
        <v>Blanket</v>
      </c>
      <c r="J492" s="93" t="str">
        <f t="shared" si="66"/>
        <v>In service</v>
      </c>
      <c r="K492" s="99" t="s">
        <v>189</v>
      </c>
      <c r="L492" s="127"/>
      <c r="M492" s="112">
        <f t="shared" si="64"/>
        <v>2015</v>
      </c>
    </row>
    <row r="493" spans="2:13">
      <c r="B493" s="650" t="s">
        <v>355</v>
      </c>
      <c r="C493" s="651" t="s">
        <v>398</v>
      </c>
      <c r="D493" s="651"/>
      <c r="E493" s="650" t="s">
        <v>399</v>
      </c>
      <c r="F493" s="651">
        <v>201509</v>
      </c>
      <c r="G493" s="652">
        <v>432940</v>
      </c>
      <c r="I493" s="126" t="str">
        <f t="shared" si="65"/>
        <v>Blanket</v>
      </c>
      <c r="J493" s="93" t="str">
        <f t="shared" si="66"/>
        <v>In service</v>
      </c>
      <c r="K493" s="99" t="s">
        <v>189</v>
      </c>
      <c r="L493" s="127"/>
      <c r="M493" s="112">
        <f t="shared" si="64"/>
        <v>2015</v>
      </c>
    </row>
    <row r="494" spans="2:13">
      <c r="B494" s="402" t="s">
        <v>355</v>
      </c>
      <c r="C494" s="651" t="s">
        <v>398</v>
      </c>
      <c r="D494" s="651"/>
      <c r="E494" s="402" t="s">
        <v>399</v>
      </c>
      <c r="F494" s="651">
        <v>201510</v>
      </c>
      <c r="G494" s="453">
        <v>434467.63</v>
      </c>
      <c r="I494" s="126" t="str">
        <f t="shared" si="65"/>
        <v>Blanket</v>
      </c>
      <c r="J494" s="93" t="str">
        <f t="shared" si="66"/>
        <v>In service</v>
      </c>
      <c r="K494" s="99" t="s">
        <v>189</v>
      </c>
      <c r="L494" s="127"/>
      <c r="M494" s="112">
        <f t="shared" si="64"/>
        <v>2016</v>
      </c>
    </row>
    <row r="495" spans="2:13">
      <c r="B495" s="650" t="s">
        <v>355</v>
      </c>
      <c r="C495" s="651" t="s">
        <v>398</v>
      </c>
      <c r="D495" s="651"/>
      <c r="E495" s="402" t="s">
        <v>399</v>
      </c>
      <c r="F495" s="651">
        <v>201511</v>
      </c>
      <c r="G495" s="453">
        <v>317649.33</v>
      </c>
      <c r="I495" s="126" t="str">
        <f t="shared" si="65"/>
        <v>Blanket</v>
      </c>
      <c r="J495" s="93" t="str">
        <f t="shared" si="66"/>
        <v>In service</v>
      </c>
      <c r="K495" s="99" t="s">
        <v>189</v>
      </c>
      <c r="L495" s="127"/>
      <c r="M495" s="112">
        <f t="shared" si="64"/>
        <v>2016</v>
      </c>
    </row>
    <row r="496" spans="2:13">
      <c r="B496" s="650" t="s">
        <v>355</v>
      </c>
      <c r="C496" s="651" t="s">
        <v>398</v>
      </c>
      <c r="D496" s="651"/>
      <c r="E496" s="650" t="s">
        <v>399</v>
      </c>
      <c r="F496" s="651">
        <v>201512</v>
      </c>
      <c r="G496" s="652">
        <v>280160.74</v>
      </c>
      <c r="I496" s="126" t="str">
        <f t="shared" si="65"/>
        <v>Blanket</v>
      </c>
      <c r="J496" s="93" t="str">
        <f t="shared" si="66"/>
        <v>In service</v>
      </c>
      <c r="K496" s="99" t="s">
        <v>189</v>
      </c>
      <c r="L496" s="127"/>
      <c r="M496" s="112">
        <f t="shared" si="64"/>
        <v>2016</v>
      </c>
    </row>
    <row r="497" spans="2:13">
      <c r="B497" s="650" t="s">
        <v>355</v>
      </c>
      <c r="C497" s="651" t="s">
        <v>400</v>
      </c>
      <c r="D497" s="651"/>
      <c r="E497" s="650" t="s">
        <v>401</v>
      </c>
      <c r="F497" s="651">
        <v>201509</v>
      </c>
      <c r="G497" s="652">
        <v>53316.639999999999</v>
      </c>
      <c r="I497" s="126" t="str">
        <f t="shared" si="65"/>
        <v>Blanket</v>
      </c>
      <c r="J497" s="93" t="str">
        <f t="shared" si="66"/>
        <v>In service</v>
      </c>
      <c r="K497" s="99" t="s">
        <v>189</v>
      </c>
      <c r="L497" s="127"/>
      <c r="M497" s="112">
        <f t="shared" si="64"/>
        <v>2015</v>
      </c>
    </row>
    <row r="498" spans="2:13">
      <c r="B498" s="402" t="s">
        <v>355</v>
      </c>
      <c r="C498" s="651" t="s">
        <v>400</v>
      </c>
      <c r="D498" s="651"/>
      <c r="E498" s="402" t="s">
        <v>401</v>
      </c>
      <c r="F498" s="651">
        <v>201510</v>
      </c>
      <c r="G498" s="453">
        <v>83810.28</v>
      </c>
      <c r="I498" s="126" t="str">
        <f t="shared" si="65"/>
        <v>Blanket</v>
      </c>
      <c r="J498" s="93" t="str">
        <f t="shared" si="66"/>
        <v>In service</v>
      </c>
      <c r="K498" s="99" t="s">
        <v>189</v>
      </c>
      <c r="L498" s="127"/>
      <c r="M498" s="112">
        <f t="shared" si="64"/>
        <v>2016</v>
      </c>
    </row>
    <row r="499" spans="2:13">
      <c r="B499" s="650" t="s">
        <v>355</v>
      </c>
      <c r="C499" s="651" t="s">
        <v>400</v>
      </c>
      <c r="D499" s="651"/>
      <c r="E499" s="402" t="s">
        <v>401</v>
      </c>
      <c r="F499" s="651">
        <v>201511</v>
      </c>
      <c r="G499" s="453">
        <v>100483.86</v>
      </c>
      <c r="I499" s="126" t="str">
        <f t="shared" si="65"/>
        <v>Blanket</v>
      </c>
      <c r="J499" s="93" t="str">
        <f t="shared" si="66"/>
        <v>In service</v>
      </c>
      <c r="K499" s="99" t="s">
        <v>189</v>
      </c>
      <c r="L499" s="127"/>
      <c r="M499" s="112">
        <f t="shared" si="64"/>
        <v>2016</v>
      </c>
    </row>
    <row r="500" spans="2:13">
      <c r="B500" s="650" t="s">
        <v>355</v>
      </c>
      <c r="C500" s="651" t="s">
        <v>400</v>
      </c>
      <c r="D500" s="651"/>
      <c r="E500" s="650" t="s">
        <v>401</v>
      </c>
      <c r="F500" s="651">
        <v>201512</v>
      </c>
      <c r="G500" s="652">
        <v>30648.41</v>
      </c>
      <c r="I500" s="126" t="str">
        <f t="shared" si="65"/>
        <v>Blanket</v>
      </c>
      <c r="J500" s="93" t="str">
        <f t="shared" si="66"/>
        <v>In service</v>
      </c>
      <c r="K500" s="99" t="s">
        <v>189</v>
      </c>
      <c r="L500" s="127"/>
      <c r="M500" s="112">
        <f t="shared" si="64"/>
        <v>2016</v>
      </c>
    </row>
    <row r="501" spans="2:13">
      <c r="B501" s="650" t="s">
        <v>355</v>
      </c>
      <c r="C501" s="651" t="s">
        <v>402</v>
      </c>
      <c r="D501" s="651"/>
      <c r="E501" s="650" t="s">
        <v>403</v>
      </c>
      <c r="F501" s="651">
        <v>201509</v>
      </c>
      <c r="G501" s="652">
        <v>7579.91</v>
      </c>
      <c r="I501" s="126" t="str">
        <f t="shared" si="65"/>
        <v>Blanket</v>
      </c>
      <c r="J501" s="93" t="str">
        <f t="shared" si="66"/>
        <v>In service</v>
      </c>
      <c r="K501" s="99" t="s">
        <v>189</v>
      </c>
      <c r="L501" s="127"/>
      <c r="M501" s="112">
        <f t="shared" si="64"/>
        <v>2015</v>
      </c>
    </row>
    <row r="502" spans="2:13">
      <c r="B502" s="402" t="s">
        <v>355</v>
      </c>
      <c r="C502" s="651" t="s">
        <v>402</v>
      </c>
      <c r="D502" s="651"/>
      <c r="E502" s="402" t="s">
        <v>403</v>
      </c>
      <c r="F502" s="651">
        <v>201510</v>
      </c>
      <c r="G502" s="453">
        <v>14789.72</v>
      </c>
      <c r="I502" s="126" t="str">
        <f t="shared" si="65"/>
        <v>Blanket</v>
      </c>
      <c r="J502" s="93" t="str">
        <f t="shared" si="66"/>
        <v>In service</v>
      </c>
      <c r="K502" s="99" t="s">
        <v>189</v>
      </c>
      <c r="L502" s="127"/>
      <c r="M502" s="112">
        <f t="shared" si="64"/>
        <v>2016</v>
      </c>
    </row>
    <row r="503" spans="2:13">
      <c r="B503" s="650" t="s">
        <v>355</v>
      </c>
      <c r="C503" s="651" t="s">
        <v>402</v>
      </c>
      <c r="D503" s="651"/>
      <c r="E503" s="402" t="s">
        <v>403</v>
      </c>
      <c r="F503" s="651">
        <v>201511</v>
      </c>
      <c r="G503" s="453">
        <v>2409.88</v>
      </c>
      <c r="I503" s="126" t="str">
        <f t="shared" si="65"/>
        <v>Blanket</v>
      </c>
      <c r="J503" s="93" t="str">
        <f t="shared" si="66"/>
        <v>In service</v>
      </c>
      <c r="K503" s="99" t="s">
        <v>189</v>
      </c>
      <c r="L503" s="127"/>
      <c r="M503" s="112">
        <f t="shared" si="64"/>
        <v>2016</v>
      </c>
    </row>
    <row r="504" spans="2:13">
      <c r="B504" s="650" t="s">
        <v>355</v>
      </c>
      <c r="C504" s="651" t="s">
        <v>402</v>
      </c>
      <c r="D504" s="651"/>
      <c r="E504" s="650" t="s">
        <v>403</v>
      </c>
      <c r="F504" s="651">
        <v>201512</v>
      </c>
      <c r="G504" s="652">
        <v>302.08999999999997</v>
      </c>
      <c r="I504" s="126" t="str">
        <f t="shared" si="65"/>
        <v>Blanket</v>
      </c>
      <c r="J504" s="93" t="str">
        <f t="shared" si="66"/>
        <v>In service</v>
      </c>
      <c r="K504" s="99" t="s">
        <v>189</v>
      </c>
      <c r="L504" s="127"/>
      <c r="M504" s="112">
        <f t="shared" si="64"/>
        <v>2016</v>
      </c>
    </row>
    <row r="505" spans="2:13">
      <c r="B505" s="650" t="s">
        <v>355</v>
      </c>
      <c r="C505" s="651" t="s">
        <v>404</v>
      </c>
      <c r="D505" s="651"/>
      <c r="E505" s="650" t="s">
        <v>405</v>
      </c>
      <c r="F505" s="651">
        <v>201509</v>
      </c>
      <c r="G505" s="652">
        <v>4093.98</v>
      </c>
      <c r="I505" s="126" t="str">
        <f t="shared" si="65"/>
        <v>Blanket</v>
      </c>
      <c r="J505" s="93" t="str">
        <f t="shared" si="66"/>
        <v>In service</v>
      </c>
      <c r="K505" s="99" t="s">
        <v>189</v>
      </c>
      <c r="L505" s="127"/>
      <c r="M505" s="112">
        <f t="shared" si="64"/>
        <v>2015</v>
      </c>
    </row>
    <row r="506" spans="2:13">
      <c r="B506" s="402" t="s">
        <v>355</v>
      </c>
      <c r="C506" s="651" t="s">
        <v>404</v>
      </c>
      <c r="D506" s="651"/>
      <c r="E506" s="402" t="s">
        <v>405</v>
      </c>
      <c r="F506" s="651">
        <v>201510</v>
      </c>
      <c r="G506" s="453">
        <v>1614.47</v>
      </c>
      <c r="I506" s="126" t="str">
        <f t="shared" si="65"/>
        <v>Blanket</v>
      </c>
      <c r="J506" s="93" t="str">
        <f t="shared" si="66"/>
        <v>In service</v>
      </c>
      <c r="K506" s="99" t="s">
        <v>189</v>
      </c>
      <c r="L506" s="127"/>
      <c r="M506" s="112">
        <f t="shared" si="64"/>
        <v>2016</v>
      </c>
    </row>
    <row r="507" spans="2:13">
      <c r="B507" s="650" t="s">
        <v>355</v>
      </c>
      <c r="C507" s="651" t="s">
        <v>404</v>
      </c>
      <c r="D507" s="651"/>
      <c r="E507" s="402" t="s">
        <v>405</v>
      </c>
      <c r="F507" s="651">
        <v>201511</v>
      </c>
      <c r="G507" s="453">
        <v>-10296.27</v>
      </c>
      <c r="I507" s="126" t="str">
        <f t="shared" si="65"/>
        <v>Blanket</v>
      </c>
      <c r="J507" s="93" t="str">
        <f t="shared" si="66"/>
        <v>In service</v>
      </c>
      <c r="K507" s="99" t="s">
        <v>189</v>
      </c>
      <c r="L507" s="127"/>
      <c r="M507" s="112">
        <f t="shared" si="64"/>
        <v>2016</v>
      </c>
    </row>
    <row r="508" spans="2:13">
      <c r="B508" s="650" t="s">
        <v>355</v>
      </c>
      <c r="C508" s="651" t="s">
        <v>404</v>
      </c>
      <c r="D508" s="651"/>
      <c r="E508" s="650" t="s">
        <v>405</v>
      </c>
      <c r="F508" s="651">
        <v>201512</v>
      </c>
      <c r="G508" s="652">
        <v>22892.86</v>
      </c>
      <c r="I508" s="126" t="str">
        <f t="shared" si="65"/>
        <v>Blanket</v>
      </c>
      <c r="J508" s="93" t="str">
        <f t="shared" si="66"/>
        <v>In service</v>
      </c>
      <c r="K508" s="99" t="s">
        <v>189</v>
      </c>
      <c r="L508" s="127"/>
      <c r="M508" s="112">
        <f t="shared" si="64"/>
        <v>2016</v>
      </c>
    </row>
    <row r="509" spans="2:13">
      <c r="B509" s="650" t="s">
        <v>355</v>
      </c>
      <c r="C509" s="651" t="s">
        <v>406</v>
      </c>
      <c r="D509" s="651"/>
      <c r="E509" s="650" t="s">
        <v>407</v>
      </c>
      <c r="F509" s="651">
        <v>201509</v>
      </c>
      <c r="G509" s="652">
        <v>-7535.83</v>
      </c>
      <c r="I509" s="126" t="str">
        <f t="shared" si="65"/>
        <v>Blanket</v>
      </c>
      <c r="J509" s="93" t="str">
        <f t="shared" si="66"/>
        <v>In service</v>
      </c>
      <c r="K509" s="99" t="s">
        <v>189</v>
      </c>
      <c r="L509" s="127"/>
      <c r="M509" s="112">
        <f t="shared" si="64"/>
        <v>2015</v>
      </c>
    </row>
    <row r="510" spans="2:13">
      <c r="B510" s="402" t="s">
        <v>355</v>
      </c>
      <c r="C510" s="651" t="s">
        <v>406</v>
      </c>
      <c r="D510" s="651"/>
      <c r="E510" s="402" t="s">
        <v>407</v>
      </c>
      <c r="F510" s="651">
        <v>201510</v>
      </c>
      <c r="G510" s="453">
        <v>-11724.15</v>
      </c>
      <c r="I510" s="126" t="str">
        <f t="shared" si="65"/>
        <v>Blanket</v>
      </c>
      <c r="J510" s="93" t="str">
        <f t="shared" si="66"/>
        <v>In service</v>
      </c>
      <c r="K510" s="99" t="s">
        <v>189</v>
      </c>
      <c r="L510" s="127"/>
      <c r="M510" s="112">
        <f t="shared" si="64"/>
        <v>2016</v>
      </c>
    </row>
    <row r="511" spans="2:13">
      <c r="B511" s="650" t="s">
        <v>355</v>
      </c>
      <c r="C511" s="651" t="s">
        <v>406</v>
      </c>
      <c r="D511" s="651"/>
      <c r="E511" s="402" t="s">
        <v>407</v>
      </c>
      <c r="F511" s="651">
        <v>201511</v>
      </c>
      <c r="G511" s="453">
        <v>-24352.04</v>
      </c>
      <c r="I511" s="126" t="str">
        <f t="shared" si="65"/>
        <v>Blanket</v>
      </c>
      <c r="J511" s="93" t="str">
        <f t="shared" si="66"/>
        <v>In service</v>
      </c>
      <c r="K511" s="99" t="s">
        <v>189</v>
      </c>
      <c r="L511" s="127"/>
      <c r="M511" s="112">
        <f t="shared" si="64"/>
        <v>2016</v>
      </c>
    </row>
    <row r="512" spans="2:13">
      <c r="B512" s="650" t="s">
        <v>355</v>
      </c>
      <c r="C512" s="651" t="s">
        <v>406</v>
      </c>
      <c r="D512" s="651"/>
      <c r="E512" s="650" t="s">
        <v>407</v>
      </c>
      <c r="F512" s="651">
        <v>201512</v>
      </c>
      <c r="G512" s="652">
        <v>-5167.2299999999996</v>
      </c>
      <c r="I512" s="126" t="str">
        <f t="shared" si="65"/>
        <v>Blanket</v>
      </c>
      <c r="J512" s="93" t="str">
        <f t="shared" si="66"/>
        <v>In service</v>
      </c>
      <c r="K512" s="99" t="s">
        <v>189</v>
      </c>
      <c r="L512" s="127"/>
      <c r="M512" s="112">
        <f t="shared" si="64"/>
        <v>2016</v>
      </c>
    </row>
    <row r="513" spans="2:13">
      <c r="B513" s="650" t="s">
        <v>355</v>
      </c>
      <c r="C513" s="651" t="s">
        <v>408</v>
      </c>
      <c r="D513" s="651"/>
      <c r="E513" s="650" t="s">
        <v>409</v>
      </c>
      <c r="F513" s="651">
        <v>201509</v>
      </c>
      <c r="G513" s="652">
        <v>-15484.93</v>
      </c>
      <c r="I513" s="126" t="str">
        <f t="shared" si="65"/>
        <v>Blanket</v>
      </c>
      <c r="J513" s="93" t="str">
        <f t="shared" si="66"/>
        <v>In service</v>
      </c>
      <c r="K513" s="99" t="s">
        <v>189</v>
      </c>
      <c r="L513" s="127"/>
      <c r="M513" s="112">
        <f t="shared" si="64"/>
        <v>2015</v>
      </c>
    </row>
    <row r="514" spans="2:13">
      <c r="B514" s="402" t="s">
        <v>355</v>
      </c>
      <c r="C514" s="651" t="s">
        <v>408</v>
      </c>
      <c r="D514" s="651"/>
      <c r="E514" s="402" t="s">
        <v>409</v>
      </c>
      <c r="F514" s="651">
        <v>201510</v>
      </c>
      <c r="G514" s="453">
        <v>-54764.14</v>
      </c>
      <c r="I514" s="126" t="str">
        <f t="shared" si="65"/>
        <v>Blanket</v>
      </c>
      <c r="J514" s="93" t="str">
        <f t="shared" si="66"/>
        <v>In service</v>
      </c>
      <c r="K514" s="99" t="s">
        <v>189</v>
      </c>
      <c r="L514" s="127"/>
      <c r="M514" s="112">
        <f t="shared" si="64"/>
        <v>2016</v>
      </c>
    </row>
    <row r="515" spans="2:13">
      <c r="B515" s="650" t="s">
        <v>355</v>
      </c>
      <c r="C515" s="651" t="s">
        <v>408</v>
      </c>
      <c r="D515" s="651"/>
      <c r="E515" s="402" t="s">
        <v>409</v>
      </c>
      <c r="F515" s="651">
        <v>201511</v>
      </c>
      <c r="G515" s="453">
        <v>-23011.87</v>
      </c>
      <c r="I515" s="126" t="str">
        <f t="shared" si="65"/>
        <v>Blanket</v>
      </c>
      <c r="J515" s="93" t="str">
        <f t="shared" si="66"/>
        <v>In service</v>
      </c>
      <c r="K515" s="99" t="s">
        <v>189</v>
      </c>
      <c r="L515" s="127"/>
      <c r="M515" s="112">
        <f t="shared" si="64"/>
        <v>2016</v>
      </c>
    </row>
    <row r="516" spans="2:13">
      <c r="B516" s="650" t="s">
        <v>355</v>
      </c>
      <c r="C516" s="651" t="s">
        <v>408</v>
      </c>
      <c r="D516" s="651"/>
      <c r="E516" s="650" t="s">
        <v>409</v>
      </c>
      <c r="F516" s="651">
        <v>201512</v>
      </c>
      <c r="G516" s="652">
        <v>-11885.14</v>
      </c>
      <c r="I516" s="126" t="str">
        <f t="shared" si="65"/>
        <v>Blanket</v>
      </c>
      <c r="J516" s="93" t="str">
        <f t="shared" si="66"/>
        <v>In service</v>
      </c>
      <c r="K516" s="99" t="s">
        <v>189</v>
      </c>
      <c r="L516" s="127"/>
      <c r="M516" s="112">
        <f t="shared" si="64"/>
        <v>2016</v>
      </c>
    </row>
    <row r="517" spans="2:13">
      <c r="B517" s="650" t="s">
        <v>355</v>
      </c>
      <c r="C517" s="651" t="s">
        <v>731</v>
      </c>
      <c r="D517" s="651"/>
      <c r="E517" s="650" t="s">
        <v>732</v>
      </c>
      <c r="F517" s="651">
        <v>201509</v>
      </c>
      <c r="G517" s="652">
        <v>-75.19</v>
      </c>
      <c r="I517" s="126" t="str">
        <f t="shared" si="65"/>
        <v/>
      </c>
      <c r="J517" s="93" t="str">
        <f t="shared" si="66"/>
        <v>In service</v>
      </c>
      <c r="K517" s="99" t="s">
        <v>189</v>
      </c>
      <c r="L517" s="127"/>
      <c r="M517" s="112">
        <f t="shared" si="64"/>
        <v>2015</v>
      </c>
    </row>
    <row r="518" spans="2:13">
      <c r="B518" s="650" t="s">
        <v>355</v>
      </c>
      <c r="C518" s="651" t="s">
        <v>940</v>
      </c>
      <c r="D518" s="651"/>
      <c r="E518" s="650" t="s">
        <v>941</v>
      </c>
      <c r="F518" s="651">
        <v>201509</v>
      </c>
      <c r="G518" s="652">
        <v>21832.48</v>
      </c>
      <c r="I518" s="126" t="str">
        <f t="shared" si="65"/>
        <v/>
      </c>
      <c r="J518" s="93" t="str">
        <f t="shared" si="66"/>
        <v>In service</v>
      </c>
      <c r="K518" s="99" t="s">
        <v>189</v>
      </c>
      <c r="L518" s="127"/>
      <c r="M518" s="112">
        <f t="shared" ref="M518:M581" si="67">IF(F518&gt;$M$20,0+2016,0+2015)</f>
        <v>2015</v>
      </c>
    </row>
    <row r="519" spans="2:13">
      <c r="B519" s="402" t="s">
        <v>355</v>
      </c>
      <c r="C519" s="651" t="s">
        <v>940</v>
      </c>
      <c r="D519" s="651"/>
      <c r="E519" s="402" t="s">
        <v>941</v>
      </c>
      <c r="F519" s="651">
        <v>201510</v>
      </c>
      <c r="G519" s="453">
        <v>1443.09</v>
      </c>
      <c r="I519" s="126" t="str">
        <f t="shared" si="65"/>
        <v/>
      </c>
      <c r="J519" s="93" t="str">
        <f t="shared" si="66"/>
        <v>In service</v>
      </c>
      <c r="K519" s="99" t="s">
        <v>189</v>
      </c>
      <c r="L519" s="127"/>
      <c r="M519" s="112">
        <f t="shared" si="67"/>
        <v>2016</v>
      </c>
    </row>
    <row r="520" spans="2:13">
      <c r="B520" s="650" t="s">
        <v>355</v>
      </c>
      <c r="C520" s="651" t="s">
        <v>940</v>
      </c>
      <c r="D520" s="651"/>
      <c r="E520" s="402" t="s">
        <v>941</v>
      </c>
      <c r="F520" s="651">
        <v>201511</v>
      </c>
      <c r="G520" s="453">
        <v>-51.06</v>
      </c>
      <c r="I520" s="126" t="str">
        <f t="shared" si="65"/>
        <v/>
      </c>
      <c r="J520" s="93" t="str">
        <f t="shared" si="66"/>
        <v>In service</v>
      </c>
      <c r="K520" s="99" t="s">
        <v>189</v>
      </c>
      <c r="L520" s="127"/>
      <c r="M520" s="112">
        <f t="shared" si="67"/>
        <v>2016</v>
      </c>
    </row>
    <row r="521" spans="2:13">
      <c r="B521" s="650" t="s">
        <v>355</v>
      </c>
      <c r="C521" s="651" t="s">
        <v>940</v>
      </c>
      <c r="D521" s="651"/>
      <c r="E521" s="650" t="s">
        <v>941</v>
      </c>
      <c r="F521" s="651">
        <v>201512</v>
      </c>
      <c r="G521" s="652">
        <v>2262.8200000000002</v>
      </c>
      <c r="I521" s="126" t="str">
        <f t="shared" si="65"/>
        <v/>
      </c>
      <c r="J521" s="93" t="str">
        <f t="shared" si="66"/>
        <v>In service</v>
      </c>
      <c r="K521" s="99" t="s">
        <v>189</v>
      </c>
      <c r="L521" s="127"/>
      <c r="M521" s="112">
        <f t="shared" si="67"/>
        <v>2016</v>
      </c>
    </row>
    <row r="522" spans="2:13">
      <c r="B522" s="650" t="s">
        <v>355</v>
      </c>
      <c r="C522" s="651" t="s">
        <v>1045</v>
      </c>
      <c r="D522" s="651"/>
      <c r="E522" s="402" t="s">
        <v>1046</v>
      </c>
      <c r="F522" s="651">
        <v>201511</v>
      </c>
      <c r="G522" s="453">
        <v>673722.7</v>
      </c>
      <c r="I522" s="126" t="str">
        <f t="shared" si="65"/>
        <v/>
      </c>
      <c r="J522" s="93" t="str">
        <f t="shared" si="66"/>
        <v>In service</v>
      </c>
      <c r="K522" s="99" t="s">
        <v>189</v>
      </c>
      <c r="L522" s="127"/>
      <c r="M522" s="112">
        <f t="shared" si="67"/>
        <v>2016</v>
      </c>
    </row>
    <row r="523" spans="2:13">
      <c r="B523" s="650" t="s">
        <v>355</v>
      </c>
      <c r="C523" s="651" t="s">
        <v>1045</v>
      </c>
      <c r="D523" s="651"/>
      <c r="E523" s="650" t="s">
        <v>1046</v>
      </c>
      <c r="F523" s="651">
        <v>201512</v>
      </c>
      <c r="G523" s="652">
        <v>2227.25</v>
      </c>
      <c r="I523" s="126" t="str">
        <f t="shared" si="65"/>
        <v/>
      </c>
      <c r="J523" s="93" t="str">
        <f t="shared" si="66"/>
        <v>In service</v>
      </c>
      <c r="K523" s="99" t="s">
        <v>189</v>
      </c>
      <c r="L523" s="127"/>
      <c r="M523" s="112">
        <f t="shared" si="67"/>
        <v>2016</v>
      </c>
    </row>
    <row r="524" spans="2:13">
      <c r="B524" s="650" t="s">
        <v>355</v>
      </c>
      <c r="C524" s="651" t="s">
        <v>501</v>
      </c>
      <c r="D524" s="651"/>
      <c r="E524" s="650" t="s">
        <v>808</v>
      </c>
      <c r="F524" s="651">
        <v>201509</v>
      </c>
      <c r="G524" s="652">
        <v>-0.09</v>
      </c>
      <c r="I524" s="126" t="str">
        <f t="shared" si="65"/>
        <v/>
      </c>
      <c r="J524" s="93" t="str">
        <f t="shared" si="66"/>
        <v>In service</v>
      </c>
      <c r="K524" s="99" t="s">
        <v>189</v>
      </c>
      <c r="L524" s="127"/>
      <c r="M524" s="112">
        <f t="shared" si="67"/>
        <v>2015</v>
      </c>
    </row>
    <row r="525" spans="2:13">
      <c r="B525" s="650" t="s">
        <v>355</v>
      </c>
      <c r="C525" s="651" t="s">
        <v>810</v>
      </c>
      <c r="D525" s="651"/>
      <c r="E525" s="650" t="s">
        <v>809</v>
      </c>
      <c r="F525" s="651">
        <v>201509</v>
      </c>
      <c r="G525" s="652">
        <v>-299740.25</v>
      </c>
      <c r="I525" s="126" t="str">
        <f t="shared" si="65"/>
        <v/>
      </c>
      <c r="J525" s="93" t="str">
        <f t="shared" si="66"/>
        <v>In service</v>
      </c>
      <c r="K525" s="99" t="s">
        <v>189</v>
      </c>
      <c r="L525" s="127"/>
      <c r="M525" s="112">
        <f t="shared" si="67"/>
        <v>2015</v>
      </c>
    </row>
    <row r="526" spans="2:13">
      <c r="B526" s="402" t="s">
        <v>355</v>
      </c>
      <c r="C526" s="651" t="s">
        <v>810</v>
      </c>
      <c r="D526" s="651"/>
      <c r="E526" s="402" t="s">
        <v>809</v>
      </c>
      <c r="F526" s="651">
        <v>201510</v>
      </c>
      <c r="G526" s="453">
        <v>160.19999999999999</v>
      </c>
      <c r="I526" s="126" t="str">
        <f t="shared" si="65"/>
        <v/>
      </c>
      <c r="J526" s="93" t="str">
        <f t="shared" si="66"/>
        <v>In service</v>
      </c>
      <c r="K526" s="99" t="s">
        <v>189</v>
      </c>
      <c r="L526" s="127"/>
      <c r="M526" s="112">
        <f t="shared" si="67"/>
        <v>2016</v>
      </c>
    </row>
    <row r="527" spans="2:13">
      <c r="B527" s="650" t="s">
        <v>355</v>
      </c>
      <c r="C527" s="651" t="s">
        <v>503</v>
      </c>
      <c r="D527" s="651"/>
      <c r="E527" s="650" t="s">
        <v>504</v>
      </c>
      <c r="F527" s="651">
        <v>201509</v>
      </c>
      <c r="G527" s="652">
        <v>0.06</v>
      </c>
      <c r="I527" s="126" t="str">
        <f t="shared" si="65"/>
        <v/>
      </c>
      <c r="J527" s="93" t="str">
        <f t="shared" si="66"/>
        <v>In service</v>
      </c>
      <c r="K527" s="99" t="s">
        <v>189</v>
      </c>
      <c r="L527" s="127"/>
      <c r="M527" s="112">
        <f t="shared" si="67"/>
        <v>2015</v>
      </c>
    </row>
    <row r="528" spans="2:13">
      <c r="B528" s="650" t="s">
        <v>355</v>
      </c>
      <c r="C528" s="651" t="s">
        <v>755</v>
      </c>
      <c r="D528" s="651"/>
      <c r="E528" s="650" t="s">
        <v>774</v>
      </c>
      <c r="F528" s="651">
        <v>201509</v>
      </c>
      <c r="G528" s="652">
        <v>-72.37</v>
      </c>
      <c r="I528" s="126" t="str">
        <f t="shared" si="65"/>
        <v/>
      </c>
      <c r="J528" s="93" t="str">
        <f t="shared" si="66"/>
        <v>In service</v>
      </c>
      <c r="K528" s="99" t="s">
        <v>189</v>
      </c>
      <c r="L528" s="127"/>
      <c r="M528" s="112">
        <f t="shared" si="67"/>
        <v>2015</v>
      </c>
    </row>
    <row r="529" spans="2:13">
      <c r="B529" s="650" t="s">
        <v>355</v>
      </c>
      <c r="C529" s="651" t="s">
        <v>586</v>
      </c>
      <c r="D529" s="651"/>
      <c r="E529" s="650" t="s">
        <v>587</v>
      </c>
      <c r="F529" s="651">
        <v>201509</v>
      </c>
      <c r="G529" s="652">
        <v>-0.18</v>
      </c>
      <c r="I529" s="126" t="str">
        <f t="shared" si="65"/>
        <v/>
      </c>
      <c r="J529" s="93" t="str">
        <f t="shared" si="66"/>
        <v>In service</v>
      </c>
      <c r="K529" s="99" t="s">
        <v>189</v>
      </c>
      <c r="L529" s="127"/>
      <c r="M529" s="112">
        <f t="shared" si="67"/>
        <v>2015</v>
      </c>
    </row>
    <row r="530" spans="2:13">
      <c r="B530" s="650" t="s">
        <v>355</v>
      </c>
      <c r="C530" s="651" t="s">
        <v>505</v>
      </c>
      <c r="D530" s="651"/>
      <c r="E530" s="650" t="s">
        <v>506</v>
      </c>
      <c r="F530" s="651">
        <v>201509</v>
      </c>
      <c r="G530" s="652">
        <v>26.72</v>
      </c>
      <c r="I530" s="126" t="str">
        <f t="shared" si="65"/>
        <v/>
      </c>
      <c r="J530" s="93" t="str">
        <f t="shared" si="66"/>
        <v>In service</v>
      </c>
      <c r="K530" s="99" t="s">
        <v>189</v>
      </c>
      <c r="L530" s="127"/>
      <c r="M530" s="112">
        <f t="shared" si="67"/>
        <v>2015</v>
      </c>
    </row>
    <row r="531" spans="2:13">
      <c r="B531" s="650" t="s">
        <v>355</v>
      </c>
      <c r="C531" s="651" t="s">
        <v>507</v>
      </c>
      <c r="D531" s="651"/>
      <c r="E531" s="650" t="s">
        <v>508</v>
      </c>
      <c r="F531" s="651">
        <v>201509</v>
      </c>
      <c r="G531" s="652">
        <v>5.12</v>
      </c>
      <c r="I531" s="126" t="str">
        <f t="shared" si="65"/>
        <v/>
      </c>
      <c r="J531" s="93" t="str">
        <f t="shared" si="66"/>
        <v>In service</v>
      </c>
      <c r="K531" s="99" t="s">
        <v>189</v>
      </c>
      <c r="L531" s="127"/>
      <c r="M531" s="112">
        <f t="shared" si="67"/>
        <v>2015</v>
      </c>
    </row>
    <row r="532" spans="2:13">
      <c r="B532" s="650" t="s">
        <v>355</v>
      </c>
      <c r="C532" s="651" t="s">
        <v>509</v>
      </c>
      <c r="D532" s="651"/>
      <c r="E532" s="650" t="s">
        <v>510</v>
      </c>
      <c r="F532" s="651">
        <v>201509</v>
      </c>
      <c r="G532" s="652">
        <v>-3</v>
      </c>
      <c r="I532" s="126" t="str">
        <f t="shared" si="65"/>
        <v/>
      </c>
      <c r="J532" s="93" t="str">
        <f t="shared" si="66"/>
        <v>In service</v>
      </c>
      <c r="K532" s="99" t="s">
        <v>189</v>
      </c>
      <c r="L532" s="127"/>
      <c r="M532" s="112">
        <f t="shared" si="67"/>
        <v>2015</v>
      </c>
    </row>
    <row r="533" spans="2:13">
      <c r="B533" s="402" t="s">
        <v>355</v>
      </c>
      <c r="C533" s="651" t="s">
        <v>509</v>
      </c>
      <c r="D533" s="651"/>
      <c r="E533" s="402" t="s">
        <v>510</v>
      </c>
      <c r="F533" s="651">
        <v>201510</v>
      </c>
      <c r="G533" s="453">
        <v>14.69</v>
      </c>
      <c r="I533" s="126" t="str">
        <f t="shared" si="65"/>
        <v/>
      </c>
      <c r="J533" s="93" t="str">
        <f t="shared" si="66"/>
        <v>In service</v>
      </c>
      <c r="K533" s="99" t="s">
        <v>189</v>
      </c>
      <c r="L533" s="127"/>
      <c r="M533" s="112">
        <f t="shared" si="67"/>
        <v>2016</v>
      </c>
    </row>
    <row r="534" spans="2:13">
      <c r="B534" s="650" t="s">
        <v>355</v>
      </c>
      <c r="C534" s="651" t="s">
        <v>509</v>
      </c>
      <c r="D534" s="651"/>
      <c r="E534" s="402" t="s">
        <v>510</v>
      </c>
      <c r="F534" s="651">
        <v>201511</v>
      </c>
      <c r="G534" s="453">
        <v>-0.91</v>
      </c>
      <c r="I534" s="126" t="str">
        <f t="shared" si="65"/>
        <v/>
      </c>
      <c r="J534" s="93" t="str">
        <f t="shared" si="66"/>
        <v>In service</v>
      </c>
      <c r="K534" s="99" t="s">
        <v>189</v>
      </c>
      <c r="L534" s="127"/>
      <c r="M534" s="112">
        <f t="shared" si="67"/>
        <v>2016</v>
      </c>
    </row>
    <row r="535" spans="2:13">
      <c r="B535" s="650" t="s">
        <v>355</v>
      </c>
      <c r="C535" s="651" t="s">
        <v>509</v>
      </c>
      <c r="D535" s="651"/>
      <c r="E535" s="650" t="s">
        <v>510</v>
      </c>
      <c r="F535" s="651">
        <v>201512</v>
      </c>
      <c r="G535" s="652">
        <v>68.290000000000006</v>
      </c>
      <c r="I535" s="126" t="str">
        <f t="shared" si="65"/>
        <v/>
      </c>
      <c r="J535" s="93" t="str">
        <f t="shared" si="66"/>
        <v>In service</v>
      </c>
      <c r="K535" s="99" t="s">
        <v>189</v>
      </c>
      <c r="L535" s="127"/>
      <c r="M535" s="112">
        <f t="shared" si="67"/>
        <v>2016</v>
      </c>
    </row>
    <row r="536" spans="2:13">
      <c r="B536" s="650" t="s">
        <v>355</v>
      </c>
      <c r="C536" s="651" t="s">
        <v>511</v>
      </c>
      <c r="D536" s="651"/>
      <c r="E536" s="650" t="s">
        <v>512</v>
      </c>
      <c r="F536" s="651">
        <v>201509</v>
      </c>
      <c r="G536" s="652">
        <v>4.5199999999999996</v>
      </c>
      <c r="I536" s="126" t="str">
        <f t="shared" si="65"/>
        <v/>
      </c>
      <c r="J536" s="93" t="str">
        <f t="shared" si="66"/>
        <v>In service</v>
      </c>
      <c r="K536" s="99" t="s">
        <v>189</v>
      </c>
      <c r="L536" s="127"/>
      <c r="M536" s="112">
        <f t="shared" si="67"/>
        <v>2015</v>
      </c>
    </row>
    <row r="537" spans="2:13">
      <c r="B537" s="650" t="s">
        <v>355</v>
      </c>
      <c r="C537" s="651" t="s">
        <v>513</v>
      </c>
      <c r="D537" s="651"/>
      <c r="E537" s="650" t="s">
        <v>514</v>
      </c>
      <c r="F537" s="651">
        <v>201509</v>
      </c>
      <c r="G537" s="652">
        <v>2.58</v>
      </c>
      <c r="I537" s="126" t="str">
        <f t="shared" si="65"/>
        <v/>
      </c>
      <c r="J537" s="93" t="str">
        <f t="shared" si="66"/>
        <v>In service</v>
      </c>
      <c r="K537" s="99" t="s">
        <v>189</v>
      </c>
      <c r="L537" s="127"/>
      <c r="M537" s="112">
        <f t="shared" si="67"/>
        <v>2015</v>
      </c>
    </row>
    <row r="538" spans="2:13">
      <c r="B538" s="650" t="s">
        <v>355</v>
      </c>
      <c r="C538" s="651" t="s">
        <v>570</v>
      </c>
      <c r="D538" s="651"/>
      <c r="E538" s="650" t="s">
        <v>571</v>
      </c>
      <c r="F538" s="651">
        <v>201509</v>
      </c>
      <c r="G538" s="652">
        <v>-791.57</v>
      </c>
      <c r="I538" s="126" t="str">
        <f t="shared" si="65"/>
        <v/>
      </c>
      <c r="J538" s="93" t="str">
        <f t="shared" si="66"/>
        <v>In service</v>
      </c>
      <c r="K538" s="99" t="s">
        <v>189</v>
      </c>
      <c r="L538" s="127"/>
      <c r="M538" s="112">
        <f t="shared" si="67"/>
        <v>2015</v>
      </c>
    </row>
    <row r="539" spans="2:13">
      <c r="B539" s="650" t="s">
        <v>355</v>
      </c>
      <c r="C539" s="651" t="s">
        <v>942</v>
      </c>
      <c r="D539" s="651"/>
      <c r="E539" s="650" t="s">
        <v>943</v>
      </c>
      <c r="F539" s="651">
        <v>201509</v>
      </c>
      <c r="G539" s="652">
        <v>-915.37</v>
      </c>
      <c r="I539" s="126" t="str">
        <f t="shared" si="65"/>
        <v/>
      </c>
      <c r="J539" s="93" t="str">
        <f t="shared" si="66"/>
        <v>In service</v>
      </c>
      <c r="K539" s="99" t="s">
        <v>189</v>
      </c>
      <c r="L539" s="127"/>
      <c r="M539" s="112">
        <f t="shared" si="67"/>
        <v>2015</v>
      </c>
    </row>
    <row r="540" spans="2:13">
      <c r="B540" s="650" t="s">
        <v>355</v>
      </c>
      <c r="C540" s="651" t="s">
        <v>942</v>
      </c>
      <c r="D540" s="651"/>
      <c r="E540" s="402" t="s">
        <v>943</v>
      </c>
      <c r="F540" s="651">
        <v>201511</v>
      </c>
      <c r="G540" s="453">
        <v>1487.4</v>
      </c>
      <c r="I540" s="126" t="str">
        <f t="shared" si="65"/>
        <v/>
      </c>
      <c r="J540" s="93" t="str">
        <f t="shared" si="66"/>
        <v>In service</v>
      </c>
      <c r="K540" s="99" t="s">
        <v>189</v>
      </c>
      <c r="L540" s="127"/>
      <c r="M540" s="112">
        <f t="shared" si="67"/>
        <v>2016</v>
      </c>
    </row>
    <row r="541" spans="2:13">
      <c r="B541" s="650" t="s">
        <v>355</v>
      </c>
      <c r="C541" s="651" t="s">
        <v>944</v>
      </c>
      <c r="D541" s="651"/>
      <c r="E541" s="650" t="s">
        <v>945</v>
      </c>
      <c r="F541" s="651">
        <v>201509</v>
      </c>
      <c r="G541" s="652">
        <v>-3666.46</v>
      </c>
      <c r="I541" s="126" t="str">
        <f t="shared" si="65"/>
        <v/>
      </c>
      <c r="J541" s="93" t="str">
        <f t="shared" si="66"/>
        <v>In service</v>
      </c>
      <c r="K541" s="99" t="s">
        <v>189</v>
      </c>
      <c r="L541" s="127"/>
      <c r="M541" s="112">
        <f t="shared" si="67"/>
        <v>2015</v>
      </c>
    </row>
    <row r="542" spans="2:13">
      <c r="B542" s="650" t="s">
        <v>355</v>
      </c>
      <c r="C542" s="651" t="s">
        <v>944</v>
      </c>
      <c r="D542" s="651"/>
      <c r="E542" s="402" t="s">
        <v>945</v>
      </c>
      <c r="F542" s="651">
        <v>201511</v>
      </c>
      <c r="G542" s="453">
        <v>1954.92</v>
      </c>
      <c r="I542" s="126" t="str">
        <f t="shared" si="65"/>
        <v/>
      </c>
      <c r="J542" s="93" t="str">
        <f t="shared" si="66"/>
        <v>In service</v>
      </c>
      <c r="K542" s="99" t="s">
        <v>189</v>
      </c>
      <c r="L542" s="127"/>
      <c r="M542" s="112">
        <f t="shared" si="67"/>
        <v>2016</v>
      </c>
    </row>
    <row r="543" spans="2:13">
      <c r="B543" s="650" t="s">
        <v>355</v>
      </c>
      <c r="C543" s="651" t="s">
        <v>1053</v>
      </c>
      <c r="D543" s="651"/>
      <c r="E543" s="650" t="s">
        <v>1054</v>
      </c>
      <c r="F543" s="651">
        <v>201509</v>
      </c>
      <c r="G543" s="652">
        <v>358981.28</v>
      </c>
      <c r="I543" s="126" t="str">
        <f t="shared" si="65"/>
        <v/>
      </c>
      <c r="J543" s="93" t="str">
        <f t="shared" si="66"/>
        <v>In service</v>
      </c>
      <c r="K543" s="99" t="s">
        <v>189</v>
      </c>
      <c r="L543" s="127"/>
      <c r="M543" s="112">
        <f t="shared" si="67"/>
        <v>2015</v>
      </c>
    </row>
    <row r="544" spans="2:13">
      <c r="B544" s="650" t="s">
        <v>355</v>
      </c>
      <c r="C544" s="651" t="s">
        <v>1053</v>
      </c>
      <c r="D544" s="651"/>
      <c r="E544" s="402" t="s">
        <v>1054</v>
      </c>
      <c r="F544" s="651">
        <v>201511</v>
      </c>
      <c r="G544" s="453">
        <v>-31</v>
      </c>
      <c r="I544" s="126" t="str">
        <f t="shared" si="65"/>
        <v/>
      </c>
      <c r="J544" s="93" t="str">
        <f t="shared" si="66"/>
        <v>In service</v>
      </c>
      <c r="K544" s="99" t="s">
        <v>189</v>
      </c>
      <c r="L544" s="127"/>
      <c r="M544" s="112">
        <f t="shared" si="67"/>
        <v>2016</v>
      </c>
    </row>
    <row r="545" spans="2:13">
      <c r="B545" s="650" t="s">
        <v>355</v>
      </c>
      <c r="C545" s="651" t="s">
        <v>1053</v>
      </c>
      <c r="D545" s="651"/>
      <c r="E545" s="650" t="s">
        <v>1054</v>
      </c>
      <c r="F545" s="651">
        <v>201512</v>
      </c>
      <c r="G545" s="652">
        <v>0.42</v>
      </c>
      <c r="I545" s="126" t="str">
        <f t="shared" si="65"/>
        <v/>
      </c>
      <c r="J545" s="93" t="str">
        <f t="shared" si="66"/>
        <v>In service</v>
      </c>
      <c r="K545" s="99" t="s">
        <v>189</v>
      </c>
      <c r="L545" s="127"/>
      <c r="M545" s="112">
        <f t="shared" si="67"/>
        <v>2016</v>
      </c>
    </row>
    <row r="546" spans="2:13">
      <c r="B546" s="402" t="s">
        <v>355</v>
      </c>
      <c r="C546" s="651" t="s">
        <v>1055</v>
      </c>
      <c r="D546" s="651"/>
      <c r="E546" s="402" t="s">
        <v>1056</v>
      </c>
      <c r="F546" s="651">
        <v>201510</v>
      </c>
      <c r="G546" s="453">
        <v>483449.97</v>
      </c>
      <c r="I546" s="126" t="str">
        <f t="shared" si="65"/>
        <v/>
      </c>
      <c r="J546" s="93" t="str">
        <f t="shared" si="66"/>
        <v>In service</v>
      </c>
      <c r="K546" s="99" t="s">
        <v>189</v>
      </c>
      <c r="L546" s="127"/>
      <c r="M546" s="112">
        <f t="shared" si="67"/>
        <v>2016</v>
      </c>
    </row>
    <row r="547" spans="2:13">
      <c r="B547" s="650" t="s">
        <v>355</v>
      </c>
      <c r="C547" s="651" t="s">
        <v>1055</v>
      </c>
      <c r="D547" s="651"/>
      <c r="E547" s="402" t="s">
        <v>1056</v>
      </c>
      <c r="F547" s="651">
        <v>201511</v>
      </c>
      <c r="G547" s="453">
        <v>-383.16</v>
      </c>
      <c r="I547" s="126" t="str">
        <f t="shared" si="65"/>
        <v/>
      </c>
      <c r="J547" s="93" t="str">
        <f t="shared" si="66"/>
        <v>In service</v>
      </c>
      <c r="K547" s="99" t="s">
        <v>189</v>
      </c>
      <c r="L547" s="127"/>
      <c r="M547" s="112">
        <f t="shared" si="67"/>
        <v>2016</v>
      </c>
    </row>
    <row r="548" spans="2:13">
      <c r="B548" s="650" t="s">
        <v>355</v>
      </c>
      <c r="C548" s="651" t="s">
        <v>1055</v>
      </c>
      <c r="D548" s="651"/>
      <c r="E548" s="650" t="s">
        <v>1056</v>
      </c>
      <c r="F548" s="651">
        <v>201512</v>
      </c>
      <c r="G548" s="652">
        <v>169.38</v>
      </c>
      <c r="I548" s="126" t="str">
        <f t="shared" si="65"/>
        <v/>
      </c>
      <c r="J548" s="93" t="str">
        <f t="shared" si="66"/>
        <v>In service</v>
      </c>
      <c r="K548" s="99" t="s">
        <v>189</v>
      </c>
      <c r="L548" s="127"/>
      <c r="M548" s="112">
        <f t="shared" si="67"/>
        <v>2016</v>
      </c>
    </row>
    <row r="549" spans="2:13">
      <c r="B549" s="650" t="s">
        <v>355</v>
      </c>
      <c r="C549" s="651" t="s">
        <v>946</v>
      </c>
      <c r="D549" s="651"/>
      <c r="E549" s="650" t="s">
        <v>947</v>
      </c>
      <c r="F549" s="651">
        <v>201509</v>
      </c>
      <c r="G549" s="652">
        <v>-12481.16</v>
      </c>
      <c r="I549" s="126" t="str">
        <f t="shared" si="65"/>
        <v/>
      </c>
      <c r="J549" s="93" t="str">
        <f t="shared" si="66"/>
        <v>In service</v>
      </c>
      <c r="K549" s="99" t="s">
        <v>189</v>
      </c>
      <c r="L549" s="127"/>
      <c r="M549" s="112">
        <f t="shared" si="67"/>
        <v>2015</v>
      </c>
    </row>
    <row r="550" spans="2:13">
      <c r="B550" s="650" t="s">
        <v>355</v>
      </c>
      <c r="C550" s="651" t="s">
        <v>946</v>
      </c>
      <c r="D550" s="651"/>
      <c r="E550" s="650" t="s">
        <v>947</v>
      </c>
      <c r="F550" s="651">
        <v>201512</v>
      </c>
      <c r="G550" s="652">
        <v>-107174.75</v>
      </c>
      <c r="I550" s="126" t="str">
        <f t="shared" si="65"/>
        <v/>
      </c>
      <c r="J550" s="93" t="str">
        <f t="shared" si="66"/>
        <v>In service</v>
      </c>
      <c r="K550" s="99" t="s">
        <v>189</v>
      </c>
      <c r="L550" s="127"/>
      <c r="M550" s="112">
        <f t="shared" si="67"/>
        <v>2016</v>
      </c>
    </row>
    <row r="551" spans="2:13">
      <c r="B551" s="650" t="s">
        <v>355</v>
      </c>
      <c r="C551" s="651" t="s">
        <v>733</v>
      </c>
      <c r="D551" s="651"/>
      <c r="E551" s="650" t="s">
        <v>734</v>
      </c>
      <c r="F551" s="651">
        <v>201509</v>
      </c>
      <c r="G551" s="652">
        <v>-2849.4</v>
      </c>
      <c r="I551" s="126" t="str">
        <f t="shared" si="65"/>
        <v/>
      </c>
      <c r="J551" s="93" t="str">
        <f t="shared" si="66"/>
        <v>In service</v>
      </c>
      <c r="K551" s="99" t="s">
        <v>189</v>
      </c>
      <c r="L551" s="127"/>
      <c r="M551" s="112">
        <f t="shared" si="67"/>
        <v>2015</v>
      </c>
    </row>
    <row r="552" spans="2:13">
      <c r="B552" s="650" t="s">
        <v>355</v>
      </c>
      <c r="C552" s="651" t="s">
        <v>515</v>
      </c>
      <c r="D552" s="651"/>
      <c r="E552" s="650" t="s">
        <v>516</v>
      </c>
      <c r="F552" s="651">
        <v>201509</v>
      </c>
      <c r="G552" s="652">
        <v>-128.05000000000001</v>
      </c>
      <c r="I552" s="126" t="str">
        <f t="shared" si="65"/>
        <v/>
      </c>
      <c r="J552" s="93" t="str">
        <f t="shared" si="66"/>
        <v>In service</v>
      </c>
      <c r="K552" s="99" t="s">
        <v>189</v>
      </c>
      <c r="L552" s="127"/>
      <c r="M552" s="112">
        <f t="shared" si="67"/>
        <v>2015</v>
      </c>
    </row>
    <row r="553" spans="2:13">
      <c r="B553" s="650" t="s">
        <v>355</v>
      </c>
      <c r="C553" s="651" t="s">
        <v>700</v>
      </c>
      <c r="D553" s="651"/>
      <c r="E553" s="650" t="s">
        <v>701</v>
      </c>
      <c r="F553" s="651">
        <v>201509</v>
      </c>
      <c r="G553" s="652">
        <v>-141.25</v>
      </c>
      <c r="I553" s="126" t="str">
        <f t="shared" si="65"/>
        <v/>
      </c>
      <c r="J553" s="93" t="str">
        <f t="shared" si="66"/>
        <v>In service</v>
      </c>
      <c r="K553" s="99" t="s">
        <v>189</v>
      </c>
      <c r="L553" s="127"/>
      <c r="M553" s="112">
        <f t="shared" si="67"/>
        <v>2015</v>
      </c>
    </row>
    <row r="554" spans="2:13">
      <c r="B554" s="650" t="s">
        <v>355</v>
      </c>
      <c r="C554" s="651" t="s">
        <v>735</v>
      </c>
      <c r="D554" s="651"/>
      <c r="E554" s="650" t="s">
        <v>811</v>
      </c>
      <c r="F554" s="651">
        <v>201509</v>
      </c>
      <c r="G554" s="652">
        <v>-1934.34</v>
      </c>
      <c r="I554" s="126" t="str">
        <f t="shared" si="65"/>
        <v/>
      </c>
      <c r="J554" s="93" t="str">
        <f t="shared" si="66"/>
        <v>In service</v>
      </c>
      <c r="K554" s="99" t="s">
        <v>189</v>
      </c>
      <c r="L554" s="127"/>
      <c r="M554" s="112">
        <f t="shared" si="67"/>
        <v>2015</v>
      </c>
    </row>
    <row r="555" spans="2:13">
      <c r="B555" s="650" t="s">
        <v>355</v>
      </c>
      <c r="C555" s="651" t="s">
        <v>517</v>
      </c>
      <c r="D555" s="651"/>
      <c r="E555" s="650" t="s">
        <v>518</v>
      </c>
      <c r="F555" s="651">
        <v>201509</v>
      </c>
      <c r="G555" s="652">
        <v>-0.84</v>
      </c>
      <c r="I555" s="126" t="str">
        <f t="shared" ref="I555:I618" si="68">IF(LEFT(C555,2)="69","Blanket","")</f>
        <v/>
      </c>
      <c r="J555" s="93" t="str">
        <f t="shared" ref="J555:J618" si="69">IF(F555&gt;$J$20,"",IF(F555&gt;=$J$22,"In service",""))</f>
        <v>In service</v>
      </c>
      <c r="K555" s="99" t="s">
        <v>189</v>
      </c>
      <c r="L555" s="127"/>
      <c r="M555" s="112">
        <f t="shared" si="67"/>
        <v>2015</v>
      </c>
    </row>
    <row r="556" spans="2:13">
      <c r="B556" s="650" t="s">
        <v>355</v>
      </c>
      <c r="C556" s="651" t="s">
        <v>737</v>
      </c>
      <c r="D556" s="651"/>
      <c r="E556" s="650" t="s">
        <v>738</v>
      </c>
      <c r="F556" s="651">
        <v>201509</v>
      </c>
      <c r="G556" s="652">
        <v>-2841.81</v>
      </c>
      <c r="I556" s="126" t="str">
        <f t="shared" si="68"/>
        <v/>
      </c>
      <c r="J556" s="93" t="str">
        <f t="shared" si="69"/>
        <v>In service</v>
      </c>
      <c r="K556" s="99" t="s">
        <v>189</v>
      </c>
      <c r="L556" s="127"/>
      <c r="M556" s="112">
        <f t="shared" si="67"/>
        <v>2015</v>
      </c>
    </row>
    <row r="557" spans="2:13">
      <c r="B557" s="650" t="s">
        <v>355</v>
      </c>
      <c r="C557" s="651" t="s">
        <v>519</v>
      </c>
      <c r="D557" s="651"/>
      <c r="E557" s="650" t="s">
        <v>520</v>
      </c>
      <c r="F557" s="651">
        <v>201509</v>
      </c>
      <c r="G557" s="652">
        <v>1.78</v>
      </c>
      <c r="I557" s="126" t="str">
        <f t="shared" si="68"/>
        <v/>
      </c>
      <c r="J557" s="93" t="str">
        <f t="shared" si="69"/>
        <v>In service</v>
      </c>
      <c r="K557" s="99" t="s">
        <v>189</v>
      </c>
      <c r="L557" s="127"/>
      <c r="M557" s="112">
        <f t="shared" si="67"/>
        <v>2015</v>
      </c>
    </row>
    <row r="558" spans="2:13">
      <c r="B558" s="650" t="s">
        <v>355</v>
      </c>
      <c r="C558" s="651" t="s">
        <v>739</v>
      </c>
      <c r="D558" s="651"/>
      <c r="E558" s="650" t="s">
        <v>740</v>
      </c>
      <c r="F558" s="651">
        <v>201509</v>
      </c>
      <c r="G558" s="652">
        <v>-1608.98</v>
      </c>
      <c r="I558" s="126" t="str">
        <f t="shared" si="68"/>
        <v/>
      </c>
      <c r="J558" s="93" t="str">
        <f t="shared" si="69"/>
        <v>In service</v>
      </c>
      <c r="K558" s="99" t="s">
        <v>189</v>
      </c>
      <c r="L558" s="127"/>
      <c r="M558" s="112">
        <f t="shared" si="67"/>
        <v>2015</v>
      </c>
    </row>
    <row r="559" spans="2:13">
      <c r="B559" s="650" t="s">
        <v>355</v>
      </c>
      <c r="C559" s="651" t="s">
        <v>948</v>
      </c>
      <c r="D559" s="651"/>
      <c r="E559" s="402" t="s">
        <v>949</v>
      </c>
      <c r="F559" s="651">
        <v>201511</v>
      </c>
      <c r="G559" s="453">
        <v>85.11</v>
      </c>
      <c r="I559" s="126" t="str">
        <f t="shared" si="68"/>
        <v/>
      </c>
      <c r="J559" s="93" t="str">
        <f t="shared" si="69"/>
        <v>In service</v>
      </c>
      <c r="K559" s="99" t="s">
        <v>189</v>
      </c>
      <c r="L559" s="127"/>
      <c r="M559" s="112">
        <f t="shared" si="67"/>
        <v>2016</v>
      </c>
    </row>
    <row r="560" spans="2:13">
      <c r="B560" s="402" t="s">
        <v>355</v>
      </c>
      <c r="C560" s="651" t="s">
        <v>470</v>
      </c>
      <c r="D560" s="651"/>
      <c r="E560" s="402" t="s">
        <v>471</v>
      </c>
      <c r="F560" s="651">
        <v>201510</v>
      </c>
      <c r="G560" s="453">
        <v>-297.22000000000003</v>
      </c>
      <c r="I560" s="126" t="str">
        <f t="shared" si="68"/>
        <v/>
      </c>
      <c r="J560" s="93" t="str">
        <f t="shared" si="69"/>
        <v>In service</v>
      </c>
      <c r="K560" s="99" t="s">
        <v>189</v>
      </c>
      <c r="L560" s="127"/>
      <c r="M560" s="112">
        <f t="shared" si="67"/>
        <v>2016</v>
      </c>
    </row>
    <row r="561" spans="2:13">
      <c r="B561" s="650" t="s">
        <v>355</v>
      </c>
      <c r="C561" s="651" t="s">
        <v>521</v>
      </c>
      <c r="D561" s="651"/>
      <c r="E561" s="650" t="s">
        <v>522</v>
      </c>
      <c r="F561" s="651">
        <v>201509</v>
      </c>
      <c r="G561" s="652">
        <v>0.17</v>
      </c>
      <c r="I561" s="126" t="str">
        <f t="shared" si="68"/>
        <v/>
      </c>
      <c r="J561" s="93" t="str">
        <f t="shared" si="69"/>
        <v>In service</v>
      </c>
      <c r="K561" s="99" t="s">
        <v>189</v>
      </c>
      <c r="L561" s="127"/>
      <c r="M561" s="112">
        <f t="shared" si="67"/>
        <v>2015</v>
      </c>
    </row>
    <row r="562" spans="2:13">
      <c r="B562" s="650" t="s">
        <v>355</v>
      </c>
      <c r="C562" s="651" t="s">
        <v>572</v>
      </c>
      <c r="D562" s="651"/>
      <c r="E562" s="650" t="s">
        <v>573</v>
      </c>
      <c r="F562" s="651">
        <v>201509</v>
      </c>
      <c r="G562" s="652">
        <v>-295.64</v>
      </c>
      <c r="I562" s="126" t="str">
        <f t="shared" si="68"/>
        <v/>
      </c>
      <c r="J562" s="93" t="str">
        <f t="shared" si="69"/>
        <v>In service</v>
      </c>
      <c r="K562" s="99" t="s">
        <v>189</v>
      </c>
      <c r="L562" s="127"/>
      <c r="M562" s="112">
        <f t="shared" si="67"/>
        <v>2015</v>
      </c>
    </row>
    <row r="563" spans="2:13">
      <c r="B563" s="650" t="s">
        <v>355</v>
      </c>
      <c r="C563" s="651" t="s">
        <v>702</v>
      </c>
      <c r="D563" s="651"/>
      <c r="E563" s="650" t="s">
        <v>703</v>
      </c>
      <c r="F563" s="651">
        <v>201509</v>
      </c>
      <c r="G563" s="652">
        <v>-7.34</v>
      </c>
      <c r="I563" s="126" t="str">
        <f t="shared" si="68"/>
        <v/>
      </c>
      <c r="J563" s="93" t="str">
        <f t="shared" si="69"/>
        <v>In service</v>
      </c>
      <c r="K563" s="99" t="s">
        <v>189</v>
      </c>
      <c r="L563" s="127"/>
      <c r="M563" s="112">
        <f t="shared" si="67"/>
        <v>2015</v>
      </c>
    </row>
    <row r="564" spans="2:13">
      <c r="B564" s="650" t="s">
        <v>355</v>
      </c>
      <c r="C564" s="651" t="s">
        <v>523</v>
      </c>
      <c r="D564" s="651"/>
      <c r="E564" s="650" t="s">
        <v>524</v>
      </c>
      <c r="F564" s="651">
        <v>201509</v>
      </c>
      <c r="G564" s="652">
        <v>-2.61</v>
      </c>
      <c r="I564" s="126" t="str">
        <f t="shared" si="68"/>
        <v/>
      </c>
      <c r="J564" s="93" t="str">
        <f t="shared" si="69"/>
        <v>In service</v>
      </c>
      <c r="K564" s="99" t="s">
        <v>189</v>
      </c>
      <c r="L564" s="127"/>
      <c r="M564" s="112">
        <f t="shared" si="67"/>
        <v>2015</v>
      </c>
    </row>
    <row r="565" spans="2:13">
      <c r="B565" s="650" t="s">
        <v>355</v>
      </c>
      <c r="C565" s="651" t="s">
        <v>525</v>
      </c>
      <c r="D565" s="651"/>
      <c r="E565" s="650" t="s">
        <v>526</v>
      </c>
      <c r="F565" s="651">
        <v>201509</v>
      </c>
      <c r="G565" s="652">
        <v>-0.83</v>
      </c>
      <c r="I565" s="126" t="str">
        <f t="shared" si="68"/>
        <v/>
      </c>
      <c r="J565" s="93" t="str">
        <f t="shared" si="69"/>
        <v>In service</v>
      </c>
      <c r="K565" s="99" t="s">
        <v>189</v>
      </c>
      <c r="L565" s="127"/>
      <c r="M565" s="112">
        <f t="shared" si="67"/>
        <v>2015</v>
      </c>
    </row>
    <row r="566" spans="2:13">
      <c r="B566" s="650" t="s">
        <v>355</v>
      </c>
      <c r="C566" s="651" t="s">
        <v>483</v>
      </c>
      <c r="D566" s="651"/>
      <c r="E566" s="650" t="s">
        <v>484</v>
      </c>
      <c r="F566" s="651">
        <v>201509</v>
      </c>
      <c r="G566" s="652">
        <v>-0.08</v>
      </c>
      <c r="I566" s="126" t="str">
        <f t="shared" si="68"/>
        <v/>
      </c>
      <c r="J566" s="93" t="str">
        <f t="shared" si="69"/>
        <v>In service</v>
      </c>
      <c r="K566" s="99" t="s">
        <v>189</v>
      </c>
      <c r="L566" s="127"/>
      <c r="M566" s="112">
        <f t="shared" si="67"/>
        <v>2015</v>
      </c>
    </row>
    <row r="567" spans="2:13">
      <c r="B567" s="650" t="s">
        <v>355</v>
      </c>
      <c r="C567" s="651" t="s">
        <v>459</v>
      </c>
      <c r="D567" s="651"/>
      <c r="E567" s="650" t="s">
        <v>460</v>
      </c>
      <c r="F567" s="651">
        <v>201509</v>
      </c>
      <c r="G567" s="652">
        <v>-0.01</v>
      </c>
      <c r="I567" s="126" t="str">
        <f t="shared" si="68"/>
        <v/>
      </c>
      <c r="J567" s="93" t="str">
        <f t="shared" si="69"/>
        <v>In service</v>
      </c>
      <c r="K567" s="99" t="s">
        <v>189</v>
      </c>
      <c r="L567" s="127"/>
      <c r="M567" s="112">
        <f t="shared" si="67"/>
        <v>2015</v>
      </c>
    </row>
    <row r="568" spans="2:13">
      <c r="B568" s="650" t="s">
        <v>355</v>
      </c>
      <c r="C568" s="651" t="s">
        <v>527</v>
      </c>
      <c r="D568" s="651"/>
      <c r="E568" s="650" t="s">
        <v>574</v>
      </c>
      <c r="F568" s="651">
        <v>201509</v>
      </c>
      <c r="G568" s="652">
        <v>-0.89</v>
      </c>
      <c r="I568" s="126" t="str">
        <f t="shared" si="68"/>
        <v/>
      </c>
      <c r="J568" s="93" t="str">
        <f t="shared" si="69"/>
        <v>In service</v>
      </c>
      <c r="K568" s="99" t="s">
        <v>189</v>
      </c>
      <c r="L568" s="127"/>
      <c r="M568" s="112">
        <f t="shared" si="67"/>
        <v>2015</v>
      </c>
    </row>
    <row r="569" spans="2:13">
      <c r="B569" s="650" t="s">
        <v>355</v>
      </c>
      <c r="C569" s="651" t="s">
        <v>530</v>
      </c>
      <c r="D569" s="651"/>
      <c r="E569" s="650" t="s">
        <v>531</v>
      </c>
      <c r="F569" s="651">
        <v>201509</v>
      </c>
      <c r="G569" s="652">
        <v>-1.63</v>
      </c>
      <c r="I569" s="126" t="str">
        <f t="shared" si="68"/>
        <v/>
      </c>
      <c r="J569" s="93" t="str">
        <f t="shared" si="69"/>
        <v>In service</v>
      </c>
      <c r="K569" s="99" t="s">
        <v>189</v>
      </c>
      <c r="L569" s="127"/>
      <c r="M569" s="112">
        <f t="shared" si="67"/>
        <v>2015</v>
      </c>
    </row>
    <row r="570" spans="2:13">
      <c r="B570" s="650" t="s">
        <v>355</v>
      </c>
      <c r="C570" s="651" t="s">
        <v>532</v>
      </c>
      <c r="D570" s="651"/>
      <c r="E570" s="650" t="s">
        <v>533</v>
      </c>
      <c r="F570" s="651">
        <v>201509</v>
      </c>
      <c r="G570" s="652">
        <v>-0.7</v>
      </c>
      <c r="I570" s="126" t="str">
        <f t="shared" si="68"/>
        <v/>
      </c>
      <c r="J570" s="93" t="str">
        <f t="shared" si="69"/>
        <v>In service</v>
      </c>
      <c r="K570" s="99" t="s">
        <v>189</v>
      </c>
      <c r="L570" s="127"/>
      <c r="M570" s="112">
        <f t="shared" si="67"/>
        <v>2015</v>
      </c>
    </row>
    <row r="571" spans="2:13">
      <c r="B571" s="650" t="s">
        <v>355</v>
      </c>
      <c r="C571" s="651" t="s">
        <v>534</v>
      </c>
      <c r="D571" s="651"/>
      <c r="E571" s="650" t="s">
        <v>535</v>
      </c>
      <c r="F571" s="651">
        <v>201509</v>
      </c>
      <c r="G571" s="652">
        <v>-11.61</v>
      </c>
      <c r="I571" s="126" t="str">
        <f t="shared" si="68"/>
        <v/>
      </c>
      <c r="J571" s="93" t="str">
        <f t="shared" si="69"/>
        <v>In service</v>
      </c>
      <c r="K571" s="99" t="s">
        <v>189</v>
      </c>
      <c r="L571" s="127"/>
      <c r="M571" s="112">
        <f t="shared" si="67"/>
        <v>2015</v>
      </c>
    </row>
    <row r="572" spans="2:13">
      <c r="B572" s="650" t="s">
        <v>355</v>
      </c>
      <c r="C572" s="651" t="s">
        <v>536</v>
      </c>
      <c r="D572" s="651"/>
      <c r="E572" s="650" t="s">
        <v>537</v>
      </c>
      <c r="F572" s="651">
        <v>201509</v>
      </c>
      <c r="G572" s="652">
        <v>-9.0399999999999991</v>
      </c>
      <c r="I572" s="126" t="str">
        <f t="shared" si="68"/>
        <v/>
      </c>
      <c r="J572" s="93" t="str">
        <f t="shared" si="69"/>
        <v>In service</v>
      </c>
      <c r="K572" s="99" t="s">
        <v>189</v>
      </c>
      <c r="L572" s="127"/>
      <c r="M572" s="112">
        <f t="shared" si="67"/>
        <v>2015</v>
      </c>
    </row>
    <row r="573" spans="2:13">
      <c r="B573" s="650" t="s">
        <v>355</v>
      </c>
      <c r="C573" s="651" t="s">
        <v>538</v>
      </c>
      <c r="D573" s="651"/>
      <c r="E573" s="650" t="s">
        <v>539</v>
      </c>
      <c r="F573" s="651">
        <v>201509</v>
      </c>
      <c r="G573" s="652">
        <v>-0.05</v>
      </c>
      <c r="I573" s="126" t="str">
        <f t="shared" si="68"/>
        <v/>
      </c>
      <c r="J573" s="93" t="str">
        <f t="shared" si="69"/>
        <v>In service</v>
      </c>
      <c r="K573" s="99" t="s">
        <v>189</v>
      </c>
      <c r="L573" s="127"/>
      <c r="M573" s="112">
        <f t="shared" si="67"/>
        <v>2015</v>
      </c>
    </row>
    <row r="574" spans="2:13">
      <c r="B574" s="650" t="s">
        <v>355</v>
      </c>
      <c r="C574" s="651" t="s">
        <v>540</v>
      </c>
      <c r="D574" s="651"/>
      <c r="E574" s="650" t="s">
        <v>541</v>
      </c>
      <c r="F574" s="651">
        <v>201509</v>
      </c>
      <c r="G574" s="652">
        <v>0.18</v>
      </c>
      <c r="I574" s="126" t="str">
        <f t="shared" si="68"/>
        <v/>
      </c>
      <c r="J574" s="93" t="str">
        <f t="shared" si="69"/>
        <v>In service</v>
      </c>
      <c r="K574" s="99" t="s">
        <v>189</v>
      </c>
      <c r="L574" s="127"/>
      <c r="M574" s="112">
        <f t="shared" si="67"/>
        <v>2015</v>
      </c>
    </row>
    <row r="575" spans="2:13">
      <c r="B575" s="650" t="s">
        <v>355</v>
      </c>
      <c r="C575" s="651" t="s">
        <v>542</v>
      </c>
      <c r="D575" s="651"/>
      <c r="E575" s="650" t="s">
        <v>543</v>
      </c>
      <c r="F575" s="651">
        <v>201509</v>
      </c>
      <c r="G575" s="652">
        <v>-1.82</v>
      </c>
      <c r="I575" s="126" t="str">
        <f t="shared" si="68"/>
        <v/>
      </c>
      <c r="J575" s="93" t="str">
        <f t="shared" si="69"/>
        <v>In service</v>
      </c>
      <c r="K575" s="99" t="s">
        <v>189</v>
      </c>
      <c r="L575" s="127"/>
      <c r="M575" s="112">
        <f t="shared" si="67"/>
        <v>2015</v>
      </c>
    </row>
    <row r="576" spans="2:13">
      <c r="B576" s="650" t="s">
        <v>355</v>
      </c>
      <c r="C576" s="651" t="s">
        <v>544</v>
      </c>
      <c r="D576" s="651"/>
      <c r="E576" s="650" t="s">
        <v>545</v>
      </c>
      <c r="F576" s="651">
        <v>201509</v>
      </c>
      <c r="G576" s="652">
        <v>-7.69</v>
      </c>
      <c r="I576" s="126" t="str">
        <f t="shared" si="68"/>
        <v/>
      </c>
      <c r="J576" s="93" t="str">
        <f t="shared" si="69"/>
        <v>In service</v>
      </c>
      <c r="K576" s="99" t="s">
        <v>189</v>
      </c>
      <c r="L576" s="127"/>
      <c r="M576" s="112">
        <f t="shared" si="67"/>
        <v>2015</v>
      </c>
    </row>
    <row r="577" spans="2:13">
      <c r="B577" s="650" t="s">
        <v>355</v>
      </c>
      <c r="C577" s="651" t="s">
        <v>546</v>
      </c>
      <c r="D577" s="651"/>
      <c r="E577" s="650" t="s">
        <v>547</v>
      </c>
      <c r="F577" s="651">
        <v>201509</v>
      </c>
      <c r="G577" s="652">
        <v>-8.4700000000000006</v>
      </c>
      <c r="I577" s="126" t="str">
        <f t="shared" si="68"/>
        <v/>
      </c>
      <c r="J577" s="93" t="str">
        <f t="shared" si="69"/>
        <v>In service</v>
      </c>
      <c r="K577" s="99" t="s">
        <v>189</v>
      </c>
      <c r="L577" s="127"/>
      <c r="M577" s="112">
        <f t="shared" si="67"/>
        <v>2015</v>
      </c>
    </row>
    <row r="578" spans="2:13">
      <c r="B578" s="650" t="s">
        <v>355</v>
      </c>
      <c r="C578" s="651" t="s">
        <v>548</v>
      </c>
      <c r="D578" s="651"/>
      <c r="E578" s="650" t="s">
        <v>814</v>
      </c>
      <c r="F578" s="651">
        <v>201509</v>
      </c>
      <c r="G578" s="652">
        <v>-0.5</v>
      </c>
      <c r="I578" s="126" t="str">
        <f t="shared" si="68"/>
        <v/>
      </c>
      <c r="J578" s="93" t="str">
        <f t="shared" si="69"/>
        <v>In service</v>
      </c>
      <c r="K578" s="99" t="s">
        <v>189</v>
      </c>
      <c r="L578" s="127"/>
      <c r="M578" s="112">
        <f t="shared" si="67"/>
        <v>2015</v>
      </c>
    </row>
    <row r="579" spans="2:13">
      <c r="B579" s="650" t="s">
        <v>355</v>
      </c>
      <c r="C579" s="651" t="s">
        <v>550</v>
      </c>
      <c r="D579" s="651"/>
      <c r="E579" s="650" t="s">
        <v>551</v>
      </c>
      <c r="F579" s="651">
        <v>201509</v>
      </c>
      <c r="G579" s="652">
        <v>0.01</v>
      </c>
      <c r="I579" s="126" t="str">
        <f t="shared" si="68"/>
        <v/>
      </c>
      <c r="J579" s="93" t="str">
        <f t="shared" si="69"/>
        <v>In service</v>
      </c>
      <c r="K579" s="99" t="s">
        <v>189</v>
      </c>
      <c r="L579" s="127"/>
      <c r="M579" s="112">
        <f t="shared" si="67"/>
        <v>2015</v>
      </c>
    </row>
    <row r="580" spans="2:13">
      <c r="B580" s="650" t="s">
        <v>355</v>
      </c>
      <c r="C580" s="651" t="s">
        <v>552</v>
      </c>
      <c r="D580" s="651"/>
      <c r="E580" s="650" t="s">
        <v>553</v>
      </c>
      <c r="F580" s="651">
        <v>201509</v>
      </c>
      <c r="G580" s="652">
        <v>-3.18</v>
      </c>
      <c r="I580" s="126" t="str">
        <f t="shared" si="68"/>
        <v/>
      </c>
      <c r="J580" s="93" t="str">
        <f t="shared" si="69"/>
        <v>In service</v>
      </c>
      <c r="K580" s="99" t="s">
        <v>189</v>
      </c>
      <c r="L580" s="127"/>
      <c r="M580" s="112">
        <f t="shared" si="67"/>
        <v>2015</v>
      </c>
    </row>
    <row r="581" spans="2:13">
      <c r="B581" s="650" t="s">
        <v>355</v>
      </c>
      <c r="C581" s="651" t="s">
        <v>554</v>
      </c>
      <c r="D581" s="651"/>
      <c r="E581" s="650" t="s">
        <v>555</v>
      </c>
      <c r="F581" s="651">
        <v>201509</v>
      </c>
      <c r="G581" s="652">
        <v>-2.5099999999999998</v>
      </c>
      <c r="I581" s="126" t="str">
        <f t="shared" si="68"/>
        <v/>
      </c>
      <c r="J581" s="93" t="str">
        <f t="shared" si="69"/>
        <v>In service</v>
      </c>
      <c r="K581" s="99" t="s">
        <v>189</v>
      </c>
      <c r="L581" s="127"/>
      <c r="M581" s="112">
        <f t="shared" si="67"/>
        <v>2015</v>
      </c>
    </row>
    <row r="582" spans="2:13">
      <c r="B582" s="650" t="s">
        <v>355</v>
      </c>
      <c r="C582" s="651" t="s">
        <v>556</v>
      </c>
      <c r="D582" s="651"/>
      <c r="E582" s="650" t="s">
        <v>557</v>
      </c>
      <c r="F582" s="651">
        <v>201509</v>
      </c>
      <c r="G582" s="652">
        <v>-0.21</v>
      </c>
      <c r="I582" s="126" t="str">
        <f t="shared" si="68"/>
        <v/>
      </c>
      <c r="J582" s="93" t="str">
        <f t="shared" si="69"/>
        <v>In service</v>
      </c>
      <c r="K582" s="99" t="s">
        <v>189</v>
      </c>
      <c r="L582" s="127"/>
      <c r="M582" s="112">
        <f t="shared" ref="M582:M645" si="70">IF(F582&gt;$M$20,0+2016,0+2015)</f>
        <v>2015</v>
      </c>
    </row>
    <row r="583" spans="2:13">
      <c r="B583" s="650" t="s">
        <v>355</v>
      </c>
      <c r="C583" s="651" t="s">
        <v>741</v>
      </c>
      <c r="D583" s="651"/>
      <c r="E583" s="650" t="s">
        <v>742</v>
      </c>
      <c r="F583" s="651">
        <v>201509</v>
      </c>
      <c r="G583" s="652">
        <v>-1049</v>
      </c>
      <c r="I583" s="126" t="str">
        <f t="shared" si="68"/>
        <v/>
      </c>
      <c r="J583" s="93" t="str">
        <f t="shared" si="69"/>
        <v>In service</v>
      </c>
      <c r="K583" s="99" t="s">
        <v>189</v>
      </c>
      <c r="L583" s="127"/>
      <c r="M583" s="112">
        <f t="shared" si="70"/>
        <v>2015</v>
      </c>
    </row>
    <row r="584" spans="2:13">
      <c r="B584" s="650" t="s">
        <v>355</v>
      </c>
      <c r="C584" s="651" t="s">
        <v>704</v>
      </c>
      <c r="D584" s="651"/>
      <c r="E584" s="650" t="s">
        <v>705</v>
      </c>
      <c r="F584" s="651">
        <v>201509</v>
      </c>
      <c r="G584" s="652">
        <v>-17.649999999999999</v>
      </c>
      <c r="I584" s="126" t="str">
        <f t="shared" si="68"/>
        <v/>
      </c>
      <c r="J584" s="93" t="str">
        <f t="shared" si="69"/>
        <v>In service</v>
      </c>
      <c r="K584" s="99" t="s">
        <v>189</v>
      </c>
      <c r="L584" s="127"/>
      <c r="M584" s="112">
        <f t="shared" si="70"/>
        <v>2015</v>
      </c>
    </row>
    <row r="585" spans="2:13">
      <c r="B585" s="650" t="s">
        <v>355</v>
      </c>
      <c r="C585" s="651" t="s">
        <v>743</v>
      </c>
      <c r="D585" s="651"/>
      <c r="E585" s="650" t="s">
        <v>744</v>
      </c>
      <c r="F585" s="651">
        <v>201509</v>
      </c>
      <c r="G585" s="652">
        <v>-286.44</v>
      </c>
      <c r="I585" s="126" t="str">
        <f t="shared" si="68"/>
        <v/>
      </c>
      <c r="J585" s="93" t="str">
        <f t="shared" si="69"/>
        <v>In service</v>
      </c>
      <c r="K585" s="99" t="s">
        <v>189</v>
      </c>
      <c r="L585" s="127"/>
      <c r="M585" s="112">
        <f t="shared" si="70"/>
        <v>2015</v>
      </c>
    </row>
    <row r="586" spans="2:13">
      <c r="B586" s="650" t="s">
        <v>355</v>
      </c>
      <c r="C586" s="651" t="s">
        <v>486</v>
      </c>
      <c r="D586" s="651"/>
      <c r="E586" s="650" t="s">
        <v>487</v>
      </c>
      <c r="F586" s="651">
        <v>201509</v>
      </c>
      <c r="G586" s="652">
        <v>-0.41</v>
      </c>
      <c r="I586" s="126" t="str">
        <f t="shared" si="68"/>
        <v/>
      </c>
      <c r="J586" s="93" t="str">
        <f t="shared" si="69"/>
        <v>In service</v>
      </c>
      <c r="K586" s="99" t="s">
        <v>189</v>
      </c>
      <c r="L586" s="127"/>
      <c r="M586" s="112">
        <f t="shared" si="70"/>
        <v>2015</v>
      </c>
    </row>
    <row r="587" spans="2:13">
      <c r="B587" s="650" t="s">
        <v>355</v>
      </c>
      <c r="C587" s="651" t="s">
        <v>956</v>
      </c>
      <c r="D587" s="651"/>
      <c r="E587" s="650" t="s">
        <v>957</v>
      </c>
      <c r="F587" s="651">
        <v>201509</v>
      </c>
      <c r="G587" s="652">
        <v>-207.15</v>
      </c>
      <c r="I587" s="126" t="str">
        <f t="shared" si="68"/>
        <v/>
      </c>
      <c r="J587" s="93" t="str">
        <f t="shared" si="69"/>
        <v>In service</v>
      </c>
      <c r="K587" s="99" t="s">
        <v>189</v>
      </c>
      <c r="L587" s="127"/>
      <c r="M587" s="112">
        <f t="shared" si="70"/>
        <v>2015</v>
      </c>
    </row>
    <row r="588" spans="2:13">
      <c r="B588" s="650" t="s">
        <v>355</v>
      </c>
      <c r="C588" s="651" t="s">
        <v>956</v>
      </c>
      <c r="D588" s="651"/>
      <c r="E588" s="402" t="s">
        <v>957</v>
      </c>
      <c r="F588" s="651">
        <v>201511</v>
      </c>
      <c r="G588" s="453">
        <v>106.46</v>
      </c>
      <c r="I588" s="126" t="str">
        <f t="shared" si="68"/>
        <v/>
      </c>
      <c r="J588" s="93" t="str">
        <f t="shared" si="69"/>
        <v>In service</v>
      </c>
      <c r="K588" s="99" t="s">
        <v>189</v>
      </c>
      <c r="L588" s="127"/>
      <c r="M588" s="112">
        <f t="shared" si="70"/>
        <v>2016</v>
      </c>
    </row>
    <row r="589" spans="2:13">
      <c r="B589" s="650" t="s">
        <v>355</v>
      </c>
      <c r="C589" s="651" t="s">
        <v>956</v>
      </c>
      <c r="D589" s="651"/>
      <c r="E589" s="650" t="s">
        <v>957</v>
      </c>
      <c r="F589" s="651">
        <v>201512</v>
      </c>
      <c r="G589" s="652">
        <v>0.27</v>
      </c>
      <c r="I589" s="126" t="str">
        <f t="shared" si="68"/>
        <v/>
      </c>
      <c r="J589" s="93" t="str">
        <f t="shared" si="69"/>
        <v>In service</v>
      </c>
      <c r="K589" s="99" t="s">
        <v>189</v>
      </c>
      <c r="L589" s="127"/>
      <c r="M589" s="112">
        <f t="shared" si="70"/>
        <v>2016</v>
      </c>
    </row>
    <row r="590" spans="2:13">
      <c r="B590" s="650" t="s">
        <v>355</v>
      </c>
      <c r="C590" s="651" t="s">
        <v>461</v>
      </c>
      <c r="D590" s="651"/>
      <c r="E590" s="650" t="s">
        <v>462</v>
      </c>
      <c r="F590" s="651">
        <v>201509</v>
      </c>
      <c r="G590" s="652">
        <v>-7.0000000000000007E-2</v>
      </c>
      <c r="I590" s="126" t="str">
        <f t="shared" si="68"/>
        <v/>
      </c>
      <c r="J590" s="93" t="str">
        <f t="shared" si="69"/>
        <v>In service</v>
      </c>
      <c r="K590" s="99" t="s">
        <v>189</v>
      </c>
      <c r="L590" s="127"/>
      <c r="M590" s="112">
        <f t="shared" si="70"/>
        <v>2015</v>
      </c>
    </row>
    <row r="591" spans="2:13">
      <c r="B591" s="650" t="s">
        <v>355</v>
      </c>
      <c r="C591" s="651" t="s">
        <v>490</v>
      </c>
      <c r="D591" s="651"/>
      <c r="E591" s="650" t="s">
        <v>491</v>
      </c>
      <c r="F591" s="651">
        <v>201509</v>
      </c>
      <c r="G591" s="652">
        <v>6.81</v>
      </c>
      <c r="I591" s="126" t="str">
        <f t="shared" si="68"/>
        <v/>
      </c>
      <c r="J591" s="93" t="str">
        <f t="shared" si="69"/>
        <v>In service</v>
      </c>
      <c r="K591" s="99" t="s">
        <v>189</v>
      </c>
      <c r="L591" s="127"/>
      <c r="M591" s="112">
        <f t="shared" si="70"/>
        <v>2015</v>
      </c>
    </row>
    <row r="592" spans="2:13">
      <c r="B592" s="650" t="s">
        <v>355</v>
      </c>
      <c r="C592" s="651" t="s">
        <v>1076</v>
      </c>
      <c r="D592" s="651"/>
      <c r="E592" s="650" t="s">
        <v>1077</v>
      </c>
      <c r="F592" s="651">
        <v>201512</v>
      </c>
      <c r="G592" s="652">
        <v>753907.38</v>
      </c>
      <c r="I592" s="126" t="str">
        <f t="shared" si="68"/>
        <v/>
      </c>
      <c r="J592" s="93" t="str">
        <f t="shared" si="69"/>
        <v>In service</v>
      </c>
      <c r="K592" s="99" t="s">
        <v>189</v>
      </c>
      <c r="L592" s="127"/>
      <c r="M592" s="112">
        <f t="shared" si="70"/>
        <v>2016</v>
      </c>
    </row>
    <row r="593" spans="2:13">
      <c r="B593" s="650" t="s">
        <v>355</v>
      </c>
      <c r="C593" s="651" t="s">
        <v>903</v>
      </c>
      <c r="D593" s="651"/>
      <c r="E593" s="650" t="s">
        <v>904</v>
      </c>
      <c r="F593" s="651">
        <v>201509</v>
      </c>
      <c r="G593" s="652">
        <v>-14.94</v>
      </c>
      <c r="I593" s="126" t="str">
        <f t="shared" si="68"/>
        <v/>
      </c>
      <c r="J593" s="93" t="str">
        <f t="shared" si="69"/>
        <v>In service</v>
      </c>
      <c r="K593" s="99" t="s">
        <v>189</v>
      </c>
      <c r="L593" s="127"/>
      <c r="M593" s="112">
        <f t="shared" si="70"/>
        <v>2015</v>
      </c>
    </row>
    <row r="594" spans="2:13">
      <c r="B594" s="650" t="s">
        <v>355</v>
      </c>
      <c r="C594" s="651" t="s">
        <v>958</v>
      </c>
      <c r="D594" s="651"/>
      <c r="E594" s="650" t="s">
        <v>959</v>
      </c>
      <c r="F594" s="651">
        <v>201509</v>
      </c>
      <c r="G594" s="652">
        <v>-10.93</v>
      </c>
      <c r="I594" s="126" t="str">
        <f t="shared" si="68"/>
        <v/>
      </c>
      <c r="J594" s="93" t="str">
        <f t="shared" si="69"/>
        <v>In service</v>
      </c>
      <c r="K594" s="99" t="s">
        <v>189</v>
      </c>
      <c r="L594" s="127"/>
      <c r="M594" s="112">
        <f t="shared" si="70"/>
        <v>2015</v>
      </c>
    </row>
    <row r="595" spans="2:13">
      <c r="B595" s="650" t="s">
        <v>355</v>
      </c>
      <c r="C595" s="651" t="s">
        <v>960</v>
      </c>
      <c r="D595" s="651"/>
      <c r="E595" s="650" t="s">
        <v>961</v>
      </c>
      <c r="F595" s="651">
        <v>201509</v>
      </c>
      <c r="G595" s="652">
        <v>-15.07</v>
      </c>
      <c r="I595" s="126" t="str">
        <f t="shared" si="68"/>
        <v/>
      </c>
      <c r="J595" s="93" t="str">
        <f t="shared" si="69"/>
        <v>In service</v>
      </c>
      <c r="K595" s="99" t="s">
        <v>189</v>
      </c>
      <c r="L595" s="127"/>
      <c r="M595" s="112">
        <f t="shared" si="70"/>
        <v>2015</v>
      </c>
    </row>
    <row r="596" spans="2:13">
      <c r="B596" s="650" t="s">
        <v>355</v>
      </c>
      <c r="C596" s="651" t="s">
        <v>1078</v>
      </c>
      <c r="D596" s="651"/>
      <c r="E596" s="650" t="s">
        <v>1079</v>
      </c>
      <c r="F596" s="651">
        <v>201512</v>
      </c>
      <c r="G596" s="652">
        <v>195100.16</v>
      </c>
      <c r="I596" s="126" t="str">
        <f t="shared" si="68"/>
        <v/>
      </c>
      <c r="J596" s="93" t="str">
        <f t="shared" si="69"/>
        <v>In service</v>
      </c>
      <c r="K596" s="99" t="s">
        <v>189</v>
      </c>
      <c r="L596" s="127"/>
      <c r="M596" s="112">
        <f t="shared" si="70"/>
        <v>2016</v>
      </c>
    </row>
    <row r="597" spans="2:13">
      <c r="B597" s="650" t="s">
        <v>355</v>
      </c>
      <c r="C597" s="651" t="s">
        <v>1080</v>
      </c>
      <c r="D597" s="651"/>
      <c r="E597" s="402" t="s">
        <v>1081</v>
      </c>
      <c r="F597" s="651">
        <v>201511</v>
      </c>
      <c r="G597" s="453">
        <v>240805.74</v>
      </c>
      <c r="I597" s="126" t="str">
        <f t="shared" si="68"/>
        <v/>
      </c>
      <c r="J597" s="93" t="str">
        <f t="shared" si="69"/>
        <v>In service</v>
      </c>
      <c r="K597" s="99" t="s">
        <v>189</v>
      </c>
      <c r="L597" s="127"/>
      <c r="M597" s="112">
        <f t="shared" si="70"/>
        <v>2016</v>
      </c>
    </row>
    <row r="598" spans="2:13">
      <c r="B598" s="650" t="s">
        <v>355</v>
      </c>
      <c r="C598" s="651" t="s">
        <v>1080</v>
      </c>
      <c r="D598" s="651"/>
      <c r="E598" s="650" t="s">
        <v>1081</v>
      </c>
      <c r="F598" s="651">
        <v>201512</v>
      </c>
      <c r="G598" s="652">
        <v>6482.6</v>
      </c>
      <c r="I598" s="126" t="str">
        <f t="shared" si="68"/>
        <v/>
      </c>
      <c r="J598" s="93" t="str">
        <f t="shared" si="69"/>
        <v>In service</v>
      </c>
      <c r="K598" s="99" t="s">
        <v>189</v>
      </c>
      <c r="L598" s="127"/>
      <c r="M598" s="112">
        <f t="shared" si="70"/>
        <v>2016</v>
      </c>
    </row>
    <row r="599" spans="2:13">
      <c r="B599" s="650" t="s">
        <v>355</v>
      </c>
      <c r="C599" s="651" t="s">
        <v>1082</v>
      </c>
      <c r="D599" s="651"/>
      <c r="E599" s="650" t="s">
        <v>1084</v>
      </c>
      <c r="F599" s="651">
        <v>201509</v>
      </c>
      <c r="G599" s="652">
        <v>458541.15</v>
      </c>
      <c r="I599" s="126" t="str">
        <f t="shared" si="68"/>
        <v/>
      </c>
      <c r="J599" s="93" t="str">
        <f t="shared" si="69"/>
        <v>In service</v>
      </c>
      <c r="K599" s="99" t="s">
        <v>189</v>
      </c>
      <c r="L599" s="127"/>
      <c r="M599" s="112">
        <f t="shared" si="70"/>
        <v>2015</v>
      </c>
    </row>
    <row r="600" spans="2:13">
      <c r="B600" s="650" t="s">
        <v>355</v>
      </c>
      <c r="C600" s="651" t="s">
        <v>1082</v>
      </c>
      <c r="D600" s="651"/>
      <c r="E600" s="402" t="s">
        <v>1084</v>
      </c>
      <c r="F600" s="651">
        <v>201510</v>
      </c>
      <c r="G600" s="453">
        <v>-8838.3700000000008</v>
      </c>
      <c r="I600" s="126" t="str">
        <f t="shared" si="68"/>
        <v/>
      </c>
      <c r="J600" s="93" t="str">
        <f t="shared" si="69"/>
        <v>In service</v>
      </c>
      <c r="K600" s="99" t="s">
        <v>189</v>
      </c>
      <c r="L600" s="127"/>
      <c r="M600" s="112">
        <f t="shared" si="70"/>
        <v>2016</v>
      </c>
    </row>
    <row r="601" spans="2:13">
      <c r="B601" s="650" t="s">
        <v>355</v>
      </c>
      <c r="C601" s="651" t="s">
        <v>1082</v>
      </c>
      <c r="D601" s="651"/>
      <c r="E601" s="402" t="s">
        <v>1084</v>
      </c>
      <c r="F601" s="651">
        <v>201511</v>
      </c>
      <c r="G601" s="453">
        <v>1271.1300000000001</v>
      </c>
      <c r="I601" s="126" t="str">
        <f t="shared" si="68"/>
        <v/>
      </c>
      <c r="J601" s="93" t="str">
        <f t="shared" si="69"/>
        <v>In service</v>
      </c>
      <c r="K601" s="99" t="s">
        <v>189</v>
      </c>
      <c r="L601" s="127"/>
      <c r="M601" s="112">
        <f t="shared" si="70"/>
        <v>2016</v>
      </c>
    </row>
    <row r="602" spans="2:13">
      <c r="B602" s="650" t="s">
        <v>355</v>
      </c>
      <c r="C602" s="651" t="s">
        <v>1082</v>
      </c>
      <c r="D602" s="651"/>
      <c r="E602" s="650" t="s">
        <v>1084</v>
      </c>
      <c r="F602" s="651">
        <v>201512</v>
      </c>
      <c r="G602" s="652">
        <v>43.45</v>
      </c>
      <c r="I602" s="126" t="str">
        <f t="shared" si="68"/>
        <v/>
      </c>
      <c r="J602" s="93" t="str">
        <f t="shared" si="69"/>
        <v>In service</v>
      </c>
      <c r="K602" s="99" t="s">
        <v>189</v>
      </c>
      <c r="L602" s="127"/>
      <c r="M602" s="112">
        <f t="shared" si="70"/>
        <v>2016</v>
      </c>
    </row>
    <row r="603" spans="2:13">
      <c r="B603" s="650" t="s">
        <v>355</v>
      </c>
      <c r="C603" s="651" t="s">
        <v>747</v>
      </c>
      <c r="D603" s="651"/>
      <c r="E603" s="650" t="s">
        <v>748</v>
      </c>
      <c r="F603" s="651">
        <v>201509</v>
      </c>
      <c r="G603" s="652">
        <v>-4286.66</v>
      </c>
      <c r="I603" s="126" t="str">
        <f t="shared" si="68"/>
        <v/>
      </c>
      <c r="J603" s="93" t="str">
        <f t="shared" si="69"/>
        <v>In service</v>
      </c>
      <c r="K603" s="99" t="s">
        <v>189</v>
      </c>
      <c r="L603" s="127"/>
      <c r="M603" s="112">
        <f t="shared" si="70"/>
        <v>2015</v>
      </c>
    </row>
    <row r="604" spans="2:13">
      <c r="B604" s="650" t="s">
        <v>355</v>
      </c>
      <c r="C604" s="651" t="s">
        <v>962</v>
      </c>
      <c r="D604" s="651"/>
      <c r="E604" s="650" t="s">
        <v>963</v>
      </c>
      <c r="F604" s="651">
        <v>201509</v>
      </c>
      <c r="G604" s="652">
        <v>-15475.52</v>
      </c>
      <c r="I604" s="126" t="str">
        <f t="shared" si="68"/>
        <v/>
      </c>
      <c r="J604" s="93" t="str">
        <f t="shared" si="69"/>
        <v>In service</v>
      </c>
      <c r="K604" s="99" t="s">
        <v>189</v>
      </c>
      <c r="L604" s="127"/>
      <c r="M604" s="112">
        <f t="shared" si="70"/>
        <v>2015</v>
      </c>
    </row>
    <row r="605" spans="2:13">
      <c r="B605" s="650" t="s">
        <v>355</v>
      </c>
      <c r="C605" s="651" t="s">
        <v>962</v>
      </c>
      <c r="D605" s="651"/>
      <c r="E605" s="402" t="s">
        <v>963</v>
      </c>
      <c r="F605" s="651">
        <v>201510</v>
      </c>
      <c r="G605" s="453">
        <v>2008.7</v>
      </c>
      <c r="I605" s="126" t="str">
        <f t="shared" si="68"/>
        <v/>
      </c>
      <c r="J605" s="93" t="str">
        <f t="shared" si="69"/>
        <v>In service</v>
      </c>
      <c r="K605" s="99" t="s">
        <v>189</v>
      </c>
      <c r="L605" s="127"/>
      <c r="M605" s="112">
        <f t="shared" si="70"/>
        <v>2016</v>
      </c>
    </row>
    <row r="606" spans="2:13">
      <c r="B606" s="650" t="s">
        <v>355</v>
      </c>
      <c r="C606" s="651" t="s">
        <v>962</v>
      </c>
      <c r="D606" s="651"/>
      <c r="E606" s="402" t="s">
        <v>963</v>
      </c>
      <c r="F606" s="651">
        <v>201511</v>
      </c>
      <c r="G606" s="453">
        <v>152.53</v>
      </c>
      <c r="I606" s="126" t="str">
        <f t="shared" si="68"/>
        <v/>
      </c>
      <c r="J606" s="93" t="str">
        <f t="shared" si="69"/>
        <v>In service</v>
      </c>
      <c r="K606" s="99" t="s">
        <v>189</v>
      </c>
      <c r="L606" s="127"/>
      <c r="M606" s="112">
        <f t="shared" si="70"/>
        <v>2016</v>
      </c>
    </row>
    <row r="607" spans="2:13">
      <c r="B607" s="650" t="s">
        <v>355</v>
      </c>
      <c r="C607" s="651" t="s">
        <v>962</v>
      </c>
      <c r="D607" s="651"/>
      <c r="E607" s="650" t="s">
        <v>963</v>
      </c>
      <c r="F607" s="651">
        <v>201512</v>
      </c>
      <c r="G607" s="652">
        <v>4.12</v>
      </c>
      <c r="I607" s="126" t="str">
        <f t="shared" si="68"/>
        <v/>
      </c>
      <c r="J607" s="93" t="str">
        <f t="shared" si="69"/>
        <v>In service</v>
      </c>
      <c r="K607" s="99" t="s">
        <v>189</v>
      </c>
      <c r="L607" s="127"/>
      <c r="M607" s="112">
        <f t="shared" si="70"/>
        <v>2016</v>
      </c>
    </row>
    <row r="608" spans="2:13">
      <c r="B608" s="650" t="s">
        <v>355</v>
      </c>
      <c r="C608" s="651" t="s">
        <v>964</v>
      </c>
      <c r="D608" s="651"/>
      <c r="E608" s="650" t="s">
        <v>965</v>
      </c>
      <c r="F608" s="651">
        <v>201509</v>
      </c>
      <c r="G608" s="652">
        <v>-4669.68</v>
      </c>
      <c r="I608" s="126" t="str">
        <f t="shared" si="68"/>
        <v/>
      </c>
      <c r="J608" s="93" t="str">
        <f t="shared" si="69"/>
        <v>In service</v>
      </c>
      <c r="K608" s="99" t="s">
        <v>189</v>
      </c>
      <c r="L608" s="127"/>
      <c r="M608" s="112">
        <f t="shared" si="70"/>
        <v>2015</v>
      </c>
    </row>
    <row r="609" spans="2:13">
      <c r="B609" s="650" t="s">
        <v>355</v>
      </c>
      <c r="C609" s="651" t="s">
        <v>964</v>
      </c>
      <c r="D609" s="651"/>
      <c r="E609" s="402" t="s">
        <v>965</v>
      </c>
      <c r="F609" s="651">
        <v>201510</v>
      </c>
      <c r="G609" s="453">
        <v>-448.13</v>
      </c>
      <c r="I609" s="126" t="str">
        <f t="shared" si="68"/>
        <v/>
      </c>
      <c r="J609" s="93" t="str">
        <f t="shared" si="69"/>
        <v>In service</v>
      </c>
      <c r="K609" s="99" t="s">
        <v>189</v>
      </c>
      <c r="L609" s="127"/>
      <c r="M609" s="112">
        <f t="shared" si="70"/>
        <v>2016</v>
      </c>
    </row>
    <row r="610" spans="2:13">
      <c r="B610" s="650" t="s">
        <v>355</v>
      </c>
      <c r="C610" s="651" t="s">
        <v>964</v>
      </c>
      <c r="D610" s="651"/>
      <c r="E610" s="402" t="s">
        <v>965</v>
      </c>
      <c r="F610" s="651">
        <v>201511</v>
      </c>
      <c r="G610" s="453">
        <v>1814.04</v>
      </c>
      <c r="I610" s="126" t="str">
        <f t="shared" si="68"/>
        <v/>
      </c>
      <c r="J610" s="93" t="str">
        <f t="shared" si="69"/>
        <v>In service</v>
      </c>
      <c r="K610" s="99" t="s">
        <v>189</v>
      </c>
      <c r="L610" s="127"/>
      <c r="M610" s="112">
        <f t="shared" si="70"/>
        <v>2016</v>
      </c>
    </row>
    <row r="611" spans="2:13">
      <c r="B611" s="650" t="s">
        <v>355</v>
      </c>
      <c r="C611" s="651" t="s">
        <v>964</v>
      </c>
      <c r="D611" s="651"/>
      <c r="E611" s="650" t="s">
        <v>965</v>
      </c>
      <c r="F611" s="651">
        <v>201512</v>
      </c>
      <c r="G611" s="652">
        <v>558.17999999999995</v>
      </c>
      <c r="I611" s="126" t="str">
        <f t="shared" si="68"/>
        <v/>
      </c>
      <c r="J611" s="93" t="str">
        <f t="shared" si="69"/>
        <v>In service</v>
      </c>
      <c r="K611" s="99" t="s">
        <v>189</v>
      </c>
      <c r="L611" s="127"/>
      <c r="M611" s="112">
        <f t="shared" si="70"/>
        <v>2016</v>
      </c>
    </row>
    <row r="612" spans="2:13">
      <c r="B612" s="650" t="s">
        <v>355</v>
      </c>
      <c r="C612" s="651" t="s">
        <v>1087</v>
      </c>
      <c r="D612" s="651"/>
      <c r="E612" s="650" t="s">
        <v>1088</v>
      </c>
      <c r="F612" s="651">
        <v>201509</v>
      </c>
      <c r="G612" s="652">
        <v>318859.28000000003</v>
      </c>
      <c r="I612" s="126" t="str">
        <f t="shared" si="68"/>
        <v/>
      </c>
      <c r="J612" s="93" t="str">
        <f t="shared" si="69"/>
        <v>In service</v>
      </c>
      <c r="K612" s="99" t="s">
        <v>189</v>
      </c>
      <c r="L612" s="127"/>
      <c r="M612" s="112">
        <f t="shared" si="70"/>
        <v>2015</v>
      </c>
    </row>
    <row r="613" spans="2:13">
      <c r="B613" s="650" t="s">
        <v>355</v>
      </c>
      <c r="C613" s="651" t="s">
        <v>1087</v>
      </c>
      <c r="D613" s="651"/>
      <c r="E613" s="402" t="s">
        <v>1088</v>
      </c>
      <c r="F613" s="651">
        <v>201511</v>
      </c>
      <c r="G613" s="453">
        <v>-739.17</v>
      </c>
      <c r="I613" s="126" t="str">
        <f t="shared" si="68"/>
        <v/>
      </c>
      <c r="J613" s="93" t="str">
        <f t="shared" si="69"/>
        <v>In service</v>
      </c>
      <c r="K613" s="99" t="s">
        <v>189</v>
      </c>
      <c r="L613" s="127"/>
      <c r="M613" s="112">
        <f t="shared" si="70"/>
        <v>2016</v>
      </c>
    </row>
    <row r="614" spans="2:13">
      <c r="B614" s="650" t="s">
        <v>355</v>
      </c>
      <c r="C614" s="651" t="s">
        <v>1087</v>
      </c>
      <c r="D614" s="651"/>
      <c r="E614" s="650" t="s">
        <v>1088</v>
      </c>
      <c r="F614" s="651">
        <v>201512</v>
      </c>
      <c r="G614" s="652">
        <v>596.54</v>
      </c>
      <c r="I614" s="126" t="str">
        <f t="shared" si="68"/>
        <v/>
      </c>
      <c r="J614" s="93" t="str">
        <f t="shared" si="69"/>
        <v>In service</v>
      </c>
      <c r="K614" s="99" t="s">
        <v>189</v>
      </c>
      <c r="L614" s="127"/>
      <c r="M614" s="112">
        <f t="shared" si="70"/>
        <v>2016</v>
      </c>
    </row>
    <row r="615" spans="2:13">
      <c r="B615" s="650" t="s">
        <v>355</v>
      </c>
      <c r="C615" s="651" t="s">
        <v>1092</v>
      </c>
      <c r="D615" s="651"/>
      <c r="E615" s="650" t="s">
        <v>1093</v>
      </c>
      <c r="F615" s="651">
        <v>201512</v>
      </c>
      <c r="G615" s="652">
        <v>225104.47</v>
      </c>
      <c r="I615" s="126" t="str">
        <f t="shared" si="68"/>
        <v/>
      </c>
      <c r="J615" s="93" t="str">
        <f t="shared" si="69"/>
        <v>In service</v>
      </c>
      <c r="K615" s="99" t="s">
        <v>189</v>
      </c>
      <c r="L615" s="127"/>
      <c r="M615" s="112">
        <f t="shared" si="70"/>
        <v>2016</v>
      </c>
    </row>
    <row r="616" spans="2:13">
      <c r="B616" s="650" t="s">
        <v>355</v>
      </c>
      <c r="C616" s="651" t="s">
        <v>1094</v>
      </c>
      <c r="D616" s="651"/>
      <c r="E616" s="650" t="s">
        <v>1095</v>
      </c>
      <c r="F616" s="651">
        <v>201512</v>
      </c>
      <c r="G616" s="652">
        <v>255753.22</v>
      </c>
      <c r="I616" s="126" t="str">
        <f t="shared" si="68"/>
        <v/>
      </c>
      <c r="J616" s="93" t="str">
        <f t="shared" si="69"/>
        <v>In service</v>
      </c>
      <c r="K616" s="99" t="s">
        <v>189</v>
      </c>
      <c r="L616" s="127"/>
      <c r="M616" s="112">
        <f t="shared" si="70"/>
        <v>2016</v>
      </c>
    </row>
    <row r="617" spans="2:13">
      <c r="B617" s="650" t="s">
        <v>355</v>
      </c>
      <c r="C617" s="651" t="s">
        <v>1096</v>
      </c>
      <c r="D617" s="651"/>
      <c r="E617" s="650" t="s">
        <v>1098</v>
      </c>
      <c r="F617" s="651">
        <v>201509</v>
      </c>
      <c r="G617" s="652">
        <v>169510.47</v>
      </c>
      <c r="I617" s="126" t="str">
        <f t="shared" si="68"/>
        <v/>
      </c>
      <c r="J617" s="93" t="str">
        <f t="shared" si="69"/>
        <v>In service</v>
      </c>
      <c r="K617" s="99" t="s">
        <v>189</v>
      </c>
      <c r="L617" s="127"/>
      <c r="M617" s="112">
        <f t="shared" si="70"/>
        <v>2015</v>
      </c>
    </row>
    <row r="618" spans="2:13">
      <c r="B618" s="650" t="s">
        <v>355</v>
      </c>
      <c r="C618" s="651" t="s">
        <v>1096</v>
      </c>
      <c r="D618" s="651"/>
      <c r="E618" s="402" t="s">
        <v>1098</v>
      </c>
      <c r="F618" s="651">
        <v>201510</v>
      </c>
      <c r="G618" s="453">
        <v>7161.47</v>
      </c>
      <c r="I618" s="126" t="str">
        <f t="shared" si="68"/>
        <v/>
      </c>
      <c r="J618" s="93" t="str">
        <f t="shared" si="69"/>
        <v>In service</v>
      </c>
      <c r="K618" s="99" t="s">
        <v>189</v>
      </c>
      <c r="L618" s="127"/>
      <c r="M618" s="112">
        <f t="shared" si="70"/>
        <v>2016</v>
      </c>
    </row>
    <row r="619" spans="2:13">
      <c r="B619" s="650" t="s">
        <v>355</v>
      </c>
      <c r="C619" s="651" t="s">
        <v>1096</v>
      </c>
      <c r="D619" s="651"/>
      <c r="E619" s="402" t="s">
        <v>1098</v>
      </c>
      <c r="F619" s="651">
        <v>201511</v>
      </c>
      <c r="G619" s="453">
        <v>14694.72</v>
      </c>
      <c r="I619" s="126" t="str">
        <f t="shared" ref="I619:I678" si="71">IF(LEFT(C619,2)="69","Blanket","")</f>
        <v/>
      </c>
      <c r="J619" s="93" t="str">
        <f t="shared" ref="J619:J678" si="72">IF(F619&gt;$J$20,"",IF(F619&gt;=$J$22,"In service",""))</f>
        <v>In service</v>
      </c>
      <c r="K619" s="99" t="s">
        <v>189</v>
      </c>
      <c r="L619" s="127"/>
      <c r="M619" s="112">
        <f t="shared" si="70"/>
        <v>2016</v>
      </c>
    </row>
    <row r="620" spans="2:13">
      <c r="B620" s="650" t="s">
        <v>355</v>
      </c>
      <c r="C620" s="651" t="s">
        <v>1096</v>
      </c>
      <c r="D620" s="651"/>
      <c r="E620" s="650" t="s">
        <v>1098</v>
      </c>
      <c r="F620" s="651">
        <v>201512</v>
      </c>
      <c r="G620" s="652">
        <v>188.42</v>
      </c>
      <c r="I620" s="126" t="str">
        <f t="shared" si="71"/>
        <v/>
      </c>
      <c r="J620" s="93" t="str">
        <f t="shared" si="72"/>
        <v>In service</v>
      </c>
      <c r="K620" s="99" t="s">
        <v>189</v>
      </c>
      <c r="L620" s="127"/>
      <c r="M620" s="112">
        <f t="shared" si="70"/>
        <v>2016</v>
      </c>
    </row>
    <row r="621" spans="2:13">
      <c r="B621" s="650" t="s">
        <v>355</v>
      </c>
      <c r="C621" s="651" t="s">
        <v>825</v>
      </c>
      <c r="D621" s="651"/>
      <c r="E621" s="650" t="s">
        <v>826</v>
      </c>
      <c r="F621" s="651">
        <v>201509</v>
      </c>
      <c r="G621" s="652">
        <v>-1679.5</v>
      </c>
      <c r="I621" s="126" t="str">
        <f t="shared" si="71"/>
        <v/>
      </c>
      <c r="J621" s="93" t="str">
        <f t="shared" si="72"/>
        <v>In service</v>
      </c>
      <c r="K621" s="99" t="s">
        <v>189</v>
      </c>
      <c r="L621" s="127"/>
      <c r="M621" s="112">
        <f t="shared" si="70"/>
        <v>2015</v>
      </c>
    </row>
    <row r="622" spans="2:13">
      <c r="B622" s="650" t="s">
        <v>355</v>
      </c>
      <c r="C622" s="651" t="s">
        <v>782</v>
      </c>
      <c r="D622" s="651"/>
      <c r="E622" s="650" t="s">
        <v>783</v>
      </c>
      <c r="F622" s="651">
        <v>201509</v>
      </c>
      <c r="G622" s="652">
        <v>2965.86</v>
      </c>
      <c r="I622" s="126" t="str">
        <f t="shared" si="71"/>
        <v/>
      </c>
      <c r="J622" s="93" t="str">
        <f t="shared" si="72"/>
        <v>In service</v>
      </c>
      <c r="K622" s="99" t="s">
        <v>189</v>
      </c>
      <c r="L622" s="127"/>
      <c r="M622" s="112">
        <f t="shared" si="70"/>
        <v>2015</v>
      </c>
    </row>
    <row r="623" spans="2:13">
      <c r="B623" s="650" t="s">
        <v>355</v>
      </c>
      <c r="C623" s="651" t="s">
        <v>782</v>
      </c>
      <c r="D623" s="651"/>
      <c r="E623" s="402" t="s">
        <v>783</v>
      </c>
      <c r="F623" s="651">
        <v>201510</v>
      </c>
      <c r="G623" s="453">
        <v>-18.96</v>
      </c>
      <c r="I623" s="126" t="str">
        <f t="shared" si="71"/>
        <v/>
      </c>
      <c r="J623" s="93" t="str">
        <f t="shared" si="72"/>
        <v>In service</v>
      </c>
      <c r="K623" s="99" t="s">
        <v>189</v>
      </c>
      <c r="L623" s="127"/>
      <c r="M623" s="112">
        <f t="shared" si="70"/>
        <v>2016</v>
      </c>
    </row>
    <row r="624" spans="2:13">
      <c r="B624" s="650" t="s">
        <v>355</v>
      </c>
      <c r="C624" s="651" t="s">
        <v>829</v>
      </c>
      <c r="D624" s="651"/>
      <c r="E624" s="650" t="s">
        <v>830</v>
      </c>
      <c r="F624" s="651">
        <v>201509</v>
      </c>
      <c r="G624" s="652">
        <v>4484.71</v>
      </c>
      <c r="I624" s="126" t="str">
        <f t="shared" si="71"/>
        <v/>
      </c>
      <c r="J624" s="93" t="str">
        <f t="shared" si="72"/>
        <v>In service</v>
      </c>
      <c r="K624" s="99" t="s">
        <v>189</v>
      </c>
      <c r="L624" s="127"/>
      <c r="M624" s="112">
        <f t="shared" si="70"/>
        <v>2015</v>
      </c>
    </row>
    <row r="625" spans="2:13">
      <c r="B625" s="650" t="s">
        <v>355</v>
      </c>
      <c r="C625" s="651" t="s">
        <v>829</v>
      </c>
      <c r="D625" s="651"/>
      <c r="E625" s="402" t="s">
        <v>830</v>
      </c>
      <c r="F625" s="651">
        <v>201510</v>
      </c>
      <c r="G625" s="453">
        <v>0.72</v>
      </c>
      <c r="I625" s="126" t="str">
        <f t="shared" si="71"/>
        <v/>
      </c>
      <c r="J625" s="93" t="str">
        <f t="shared" si="72"/>
        <v>In service</v>
      </c>
      <c r="K625" s="99" t="s">
        <v>189</v>
      </c>
      <c r="L625" s="127"/>
      <c r="M625" s="112">
        <f t="shared" si="70"/>
        <v>2016</v>
      </c>
    </row>
    <row r="626" spans="2:13">
      <c r="B626" s="650" t="s">
        <v>355</v>
      </c>
      <c r="C626" s="651" t="s">
        <v>968</v>
      </c>
      <c r="D626" s="651"/>
      <c r="E626" s="650" t="s">
        <v>969</v>
      </c>
      <c r="F626" s="651">
        <v>201509</v>
      </c>
      <c r="G626" s="652">
        <v>-17932.32</v>
      </c>
      <c r="I626" s="126" t="str">
        <f t="shared" si="71"/>
        <v/>
      </c>
      <c r="J626" s="93" t="str">
        <f t="shared" si="72"/>
        <v>In service</v>
      </c>
      <c r="K626" s="99" t="s">
        <v>189</v>
      </c>
      <c r="L626" s="127"/>
      <c r="M626" s="112">
        <f t="shared" si="70"/>
        <v>2015</v>
      </c>
    </row>
    <row r="627" spans="2:13">
      <c r="B627" s="650" t="s">
        <v>355</v>
      </c>
      <c r="C627" s="651" t="s">
        <v>968</v>
      </c>
      <c r="D627" s="651"/>
      <c r="E627" s="650" t="s">
        <v>969</v>
      </c>
      <c r="F627" s="651">
        <v>201512</v>
      </c>
      <c r="G627" s="652">
        <v>-164337.66</v>
      </c>
      <c r="I627" s="126" t="str">
        <f t="shared" si="71"/>
        <v/>
      </c>
      <c r="J627" s="93" t="str">
        <f t="shared" si="72"/>
        <v>In service</v>
      </c>
      <c r="K627" s="99" t="s">
        <v>189</v>
      </c>
      <c r="L627" s="127"/>
      <c r="M627" s="112">
        <f t="shared" si="70"/>
        <v>2016</v>
      </c>
    </row>
    <row r="628" spans="2:13">
      <c r="B628" s="650" t="s">
        <v>355</v>
      </c>
      <c r="C628" s="651" t="s">
        <v>970</v>
      </c>
      <c r="D628" s="651"/>
      <c r="E628" s="650" t="s">
        <v>971</v>
      </c>
      <c r="F628" s="651">
        <v>201509</v>
      </c>
      <c r="G628" s="652">
        <v>-3999.18</v>
      </c>
      <c r="I628" s="126" t="str">
        <f t="shared" si="71"/>
        <v/>
      </c>
      <c r="J628" s="93" t="str">
        <f t="shared" si="72"/>
        <v>In service</v>
      </c>
      <c r="K628" s="99" t="s">
        <v>189</v>
      </c>
      <c r="L628" s="127"/>
      <c r="M628" s="112">
        <f t="shared" si="70"/>
        <v>2015</v>
      </c>
    </row>
    <row r="629" spans="2:13">
      <c r="B629" s="650" t="s">
        <v>355</v>
      </c>
      <c r="C629" s="651" t="s">
        <v>970</v>
      </c>
      <c r="D629" s="651"/>
      <c r="E629" s="402" t="s">
        <v>971</v>
      </c>
      <c r="F629" s="651">
        <v>201511</v>
      </c>
      <c r="G629" s="453">
        <v>1542.26</v>
      </c>
      <c r="I629" s="126" t="str">
        <f t="shared" si="71"/>
        <v/>
      </c>
      <c r="J629" s="93" t="str">
        <f t="shared" si="72"/>
        <v>In service</v>
      </c>
      <c r="K629" s="99" t="s">
        <v>189</v>
      </c>
      <c r="L629" s="127"/>
      <c r="M629" s="112">
        <f t="shared" si="70"/>
        <v>2016</v>
      </c>
    </row>
    <row r="630" spans="2:13">
      <c r="B630" s="650" t="s">
        <v>355</v>
      </c>
      <c r="C630" s="651" t="s">
        <v>972</v>
      </c>
      <c r="D630" s="651"/>
      <c r="E630" s="650" t="s">
        <v>973</v>
      </c>
      <c r="F630" s="651">
        <v>201509</v>
      </c>
      <c r="G630" s="652">
        <v>-1685.99</v>
      </c>
      <c r="I630" s="126" t="str">
        <f t="shared" si="71"/>
        <v/>
      </c>
      <c r="J630" s="93" t="str">
        <f t="shared" si="72"/>
        <v>In service</v>
      </c>
      <c r="K630" s="99" t="s">
        <v>189</v>
      </c>
      <c r="L630" s="127"/>
      <c r="M630" s="112">
        <f t="shared" si="70"/>
        <v>2015</v>
      </c>
    </row>
    <row r="631" spans="2:13">
      <c r="B631" s="650" t="s">
        <v>355</v>
      </c>
      <c r="C631" s="651" t="s">
        <v>972</v>
      </c>
      <c r="D631" s="651"/>
      <c r="E631" s="402" t="s">
        <v>973</v>
      </c>
      <c r="F631" s="651">
        <v>201510</v>
      </c>
      <c r="G631" s="453">
        <v>172.57</v>
      </c>
      <c r="I631" s="126" t="str">
        <f t="shared" si="71"/>
        <v/>
      </c>
      <c r="J631" s="93" t="str">
        <f t="shared" si="72"/>
        <v>In service</v>
      </c>
      <c r="K631" s="99" t="s">
        <v>189</v>
      </c>
      <c r="L631" s="127"/>
      <c r="M631" s="112">
        <f t="shared" si="70"/>
        <v>2016</v>
      </c>
    </row>
    <row r="632" spans="2:13">
      <c r="B632" s="650" t="s">
        <v>355</v>
      </c>
      <c r="C632" s="651" t="s">
        <v>972</v>
      </c>
      <c r="D632" s="651"/>
      <c r="E632" s="402" t="s">
        <v>973</v>
      </c>
      <c r="F632" s="651">
        <v>201511</v>
      </c>
      <c r="G632" s="453">
        <v>-2800.41</v>
      </c>
      <c r="I632" s="126" t="str">
        <f t="shared" si="71"/>
        <v/>
      </c>
      <c r="J632" s="93" t="str">
        <f t="shared" si="72"/>
        <v>In service</v>
      </c>
      <c r="K632" s="99" t="s">
        <v>189</v>
      </c>
      <c r="L632" s="127"/>
      <c r="M632" s="112">
        <f t="shared" si="70"/>
        <v>2016</v>
      </c>
    </row>
    <row r="633" spans="2:13">
      <c r="B633" s="650" t="s">
        <v>355</v>
      </c>
      <c r="C633" s="651" t="s">
        <v>972</v>
      </c>
      <c r="D633" s="651"/>
      <c r="E633" s="650" t="s">
        <v>973</v>
      </c>
      <c r="F633" s="651">
        <v>201512</v>
      </c>
      <c r="G633" s="652">
        <v>5.27</v>
      </c>
      <c r="I633" s="126" t="str">
        <f t="shared" si="71"/>
        <v/>
      </c>
      <c r="J633" s="93" t="str">
        <f t="shared" si="72"/>
        <v>In service</v>
      </c>
      <c r="K633" s="99" t="s">
        <v>189</v>
      </c>
      <c r="L633" s="127"/>
      <c r="M633" s="112">
        <f t="shared" si="70"/>
        <v>2016</v>
      </c>
    </row>
    <row r="634" spans="2:13">
      <c r="B634" s="650" t="s">
        <v>355</v>
      </c>
      <c r="C634" s="651" t="s">
        <v>784</v>
      </c>
      <c r="D634" s="651"/>
      <c r="E634" s="650" t="s">
        <v>785</v>
      </c>
      <c r="F634" s="651">
        <v>201509</v>
      </c>
      <c r="G634" s="652">
        <v>2632.89</v>
      </c>
      <c r="I634" s="126" t="str">
        <f t="shared" si="71"/>
        <v/>
      </c>
      <c r="J634" s="93" t="str">
        <f t="shared" si="72"/>
        <v>In service</v>
      </c>
      <c r="K634" s="99" t="s">
        <v>189</v>
      </c>
      <c r="L634" s="127"/>
      <c r="M634" s="112">
        <f t="shared" si="70"/>
        <v>2015</v>
      </c>
    </row>
    <row r="635" spans="2:13">
      <c r="B635" s="650" t="s">
        <v>355</v>
      </c>
      <c r="C635" s="651" t="s">
        <v>784</v>
      </c>
      <c r="D635" s="651"/>
      <c r="E635" s="402" t="s">
        <v>785</v>
      </c>
      <c r="F635" s="651">
        <v>201510</v>
      </c>
      <c r="G635" s="453">
        <v>0.03</v>
      </c>
      <c r="I635" s="126" t="str">
        <f t="shared" si="71"/>
        <v/>
      </c>
      <c r="J635" s="93" t="str">
        <f t="shared" si="72"/>
        <v>In service</v>
      </c>
      <c r="K635" s="99" t="s">
        <v>189</v>
      </c>
      <c r="L635" s="127"/>
      <c r="M635" s="112">
        <f t="shared" si="70"/>
        <v>2016</v>
      </c>
    </row>
    <row r="636" spans="2:13">
      <c r="B636" s="650" t="s">
        <v>355</v>
      </c>
      <c r="C636" s="651" t="s">
        <v>831</v>
      </c>
      <c r="D636" s="651"/>
      <c r="E636" s="650" t="s">
        <v>978</v>
      </c>
      <c r="F636" s="651">
        <v>201509</v>
      </c>
      <c r="G636" s="652">
        <v>6537.41</v>
      </c>
      <c r="I636" s="126" t="str">
        <f t="shared" si="71"/>
        <v/>
      </c>
      <c r="J636" s="93" t="str">
        <f t="shared" si="72"/>
        <v>In service</v>
      </c>
      <c r="K636" s="99" t="s">
        <v>189</v>
      </c>
      <c r="L636" s="127"/>
      <c r="M636" s="112">
        <f t="shared" si="70"/>
        <v>2015</v>
      </c>
    </row>
    <row r="637" spans="2:13">
      <c r="B637" s="650" t="s">
        <v>355</v>
      </c>
      <c r="C637" s="651" t="s">
        <v>833</v>
      </c>
      <c r="D637" s="651"/>
      <c r="E637" s="650" t="s">
        <v>834</v>
      </c>
      <c r="F637" s="651">
        <v>201509</v>
      </c>
      <c r="G637" s="652">
        <v>-628.69000000000005</v>
      </c>
      <c r="I637" s="126" t="str">
        <f t="shared" si="71"/>
        <v/>
      </c>
      <c r="J637" s="93" t="str">
        <f t="shared" si="72"/>
        <v>In service</v>
      </c>
      <c r="K637" s="99" t="s">
        <v>189</v>
      </c>
      <c r="L637" s="127"/>
      <c r="M637" s="112">
        <f t="shared" si="70"/>
        <v>2015</v>
      </c>
    </row>
    <row r="638" spans="2:13">
      <c r="B638" s="650" t="s">
        <v>355</v>
      </c>
      <c r="C638" s="651" t="s">
        <v>833</v>
      </c>
      <c r="D638" s="651"/>
      <c r="E638" s="402" t="s">
        <v>834</v>
      </c>
      <c r="F638" s="651">
        <v>201511</v>
      </c>
      <c r="G638" s="453">
        <v>-8971.6200000000008</v>
      </c>
      <c r="I638" s="126" t="str">
        <f t="shared" si="71"/>
        <v/>
      </c>
      <c r="J638" s="93" t="str">
        <f t="shared" si="72"/>
        <v>In service</v>
      </c>
      <c r="K638" s="99" t="s">
        <v>189</v>
      </c>
      <c r="L638" s="127"/>
      <c r="M638" s="112">
        <f t="shared" si="70"/>
        <v>2016</v>
      </c>
    </row>
    <row r="639" spans="2:13">
      <c r="B639" s="650" t="s">
        <v>355</v>
      </c>
      <c r="C639" s="651" t="s">
        <v>835</v>
      </c>
      <c r="D639" s="651"/>
      <c r="E639" s="650" t="s">
        <v>836</v>
      </c>
      <c r="F639" s="651">
        <v>201509</v>
      </c>
      <c r="G639" s="652">
        <v>-9068.74</v>
      </c>
      <c r="I639" s="126" t="str">
        <f t="shared" si="71"/>
        <v/>
      </c>
      <c r="J639" s="93" t="str">
        <f t="shared" si="72"/>
        <v>In service</v>
      </c>
      <c r="K639" s="99" t="s">
        <v>189</v>
      </c>
      <c r="L639" s="127"/>
      <c r="M639" s="112">
        <f t="shared" si="70"/>
        <v>2015</v>
      </c>
    </row>
    <row r="640" spans="2:13">
      <c r="B640" s="650" t="s">
        <v>355</v>
      </c>
      <c r="C640" s="651" t="s">
        <v>837</v>
      </c>
      <c r="D640" s="651"/>
      <c r="E640" s="650" t="s">
        <v>838</v>
      </c>
      <c r="F640" s="651">
        <v>201509</v>
      </c>
      <c r="G640" s="652">
        <v>-8238.2000000000007</v>
      </c>
      <c r="I640" s="126" t="str">
        <f t="shared" si="71"/>
        <v/>
      </c>
      <c r="J640" s="93" t="str">
        <f t="shared" si="72"/>
        <v>In service</v>
      </c>
      <c r="K640" s="99" t="s">
        <v>189</v>
      </c>
      <c r="L640" s="127"/>
      <c r="M640" s="112">
        <f t="shared" si="70"/>
        <v>2015</v>
      </c>
    </row>
    <row r="641" spans="2:13">
      <c r="B641" s="650" t="s">
        <v>355</v>
      </c>
      <c r="C641" s="651" t="s">
        <v>837</v>
      </c>
      <c r="D641" s="651"/>
      <c r="E641" s="402" t="s">
        <v>838</v>
      </c>
      <c r="F641" s="651">
        <v>201510</v>
      </c>
      <c r="G641" s="453">
        <v>14.17</v>
      </c>
      <c r="I641" s="126" t="str">
        <f t="shared" si="71"/>
        <v/>
      </c>
      <c r="J641" s="93" t="str">
        <f t="shared" si="72"/>
        <v>In service</v>
      </c>
      <c r="K641" s="99" t="s">
        <v>189</v>
      </c>
      <c r="L641" s="127"/>
      <c r="M641" s="112">
        <f t="shared" si="70"/>
        <v>2016</v>
      </c>
    </row>
    <row r="642" spans="2:13">
      <c r="B642" s="650" t="s">
        <v>355</v>
      </c>
      <c r="C642" s="651" t="s">
        <v>837</v>
      </c>
      <c r="D642" s="651"/>
      <c r="E642" s="402" t="s">
        <v>838</v>
      </c>
      <c r="F642" s="651">
        <v>201511</v>
      </c>
      <c r="G642" s="453">
        <v>-0.02</v>
      </c>
      <c r="I642" s="126" t="str">
        <f t="shared" si="71"/>
        <v/>
      </c>
      <c r="J642" s="93" t="str">
        <f t="shared" si="72"/>
        <v>In service</v>
      </c>
      <c r="K642" s="99" t="s">
        <v>189</v>
      </c>
      <c r="L642" s="127"/>
      <c r="M642" s="112">
        <f t="shared" si="70"/>
        <v>2016</v>
      </c>
    </row>
    <row r="643" spans="2:13">
      <c r="B643" s="650" t="s">
        <v>355</v>
      </c>
      <c r="C643" s="651" t="s">
        <v>837</v>
      </c>
      <c r="D643" s="651"/>
      <c r="E643" s="650" t="s">
        <v>838</v>
      </c>
      <c r="F643" s="651">
        <v>201512</v>
      </c>
      <c r="G643" s="652">
        <v>0.64</v>
      </c>
      <c r="I643" s="126" t="str">
        <f t="shared" si="71"/>
        <v/>
      </c>
      <c r="J643" s="93" t="str">
        <f t="shared" si="72"/>
        <v>In service</v>
      </c>
      <c r="K643" s="99" t="s">
        <v>189</v>
      </c>
      <c r="L643" s="127"/>
      <c r="M643" s="112">
        <f t="shared" si="70"/>
        <v>2016</v>
      </c>
    </row>
    <row r="644" spans="2:13">
      <c r="B644" s="650" t="s">
        <v>355</v>
      </c>
      <c r="C644" s="651" t="s">
        <v>839</v>
      </c>
      <c r="D644" s="651"/>
      <c r="E644" s="650" t="s">
        <v>840</v>
      </c>
      <c r="F644" s="651">
        <v>201509</v>
      </c>
      <c r="G644" s="652">
        <v>-6238.78</v>
      </c>
      <c r="I644" s="126" t="str">
        <f t="shared" si="71"/>
        <v/>
      </c>
      <c r="J644" s="93" t="str">
        <f t="shared" si="72"/>
        <v>In service</v>
      </c>
      <c r="K644" s="99" t="s">
        <v>189</v>
      </c>
      <c r="L644" s="127"/>
      <c r="M644" s="112">
        <f t="shared" si="70"/>
        <v>2015</v>
      </c>
    </row>
    <row r="645" spans="2:13">
      <c r="B645" s="650" t="s">
        <v>355</v>
      </c>
      <c r="C645" s="651" t="s">
        <v>839</v>
      </c>
      <c r="D645" s="651"/>
      <c r="E645" s="402" t="s">
        <v>840</v>
      </c>
      <c r="F645" s="651">
        <v>201510</v>
      </c>
      <c r="G645" s="453">
        <v>17.64</v>
      </c>
      <c r="I645" s="126" t="str">
        <f t="shared" si="71"/>
        <v/>
      </c>
      <c r="J645" s="93" t="str">
        <f t="shared" si="72"/>
        <v>In service</v>
      </c>
      <c r="K645" s="99" t="s">
        <v>189</v>
      </c>
      <c r="L645" s="127"/>
      <c r="M645" s="112">
        <f t="shared" si="70"/>
        <v>2016</v>
      </c>
    </row>
    <row r="646" spans="2:13">
      <c r="B646" s="650" t="s">
        <v>355</v>
      </c>
      <c r="C646" s="651" t="s">
        <v>839</v>
      </c>
      <c r="D646" s="651"/>
      <c r="E646" s="402" t="s">
        <v>840</v>
      </c>
      <c r="F646" s="651">
        <v>201511</v>
      </c>
      <c r="G646" s="453">
        <v>-0.04</v>
      </c>
      <c r="I646" s="126" t="str">
        <f t="shared" si="71"/>
        <v/>
      </c>
      <c r="J646" s="93" t="str">
        <f t="shared" si="72"/>
        <v>In service</v>
      </c>
      <c r="K646" s="99" t="s">
        <v>189</v>
      </c>
      <c r="L646" s="127"/>
      <c r="M646" s="112">
        <f t="shared" ref="M646:M709" si="73">IF(F646&gt;$M$20,0+2016,0+2015)</f>
        <v>2016</v>
      </c>
    </row>
    <row r="647" spans="2:13">
      <c r="B647" s="650" t="s">
        <v>355</v>
      </c>
      <c r="C647" s="651" t="s">
        <v>839</v>
      </c>
      <c r="D647" s="651"/>
      <c r="E647" s="650" t="s">
        <v>840</v>
      </c>
      <c r="F647" s="651">
        <v>201512</v>
      </c>
      <c r="G647" s="652">
        <v>0.87</v>
      </c>
      <c r="I647" s="126" t="str">
        <f t="shared" si="71"/>
        <v/>
      </c>
      <c r="J647" s="93" t="str">
        <f t="shared" si="72"/>
        <v>In service</v>
      </c>
      <c r="K647" s="99" t="s">
        <v>189</v>
      </c>
      <c r="L647" s="127"/>
      <c r="M647" s="112">
        <f t="shared" si="73"/>
        <v>2016</v>
      </c>
    </row>
    <row r="648" spans="2:13">
      <c r="B648" s="650" t="s">
        <v>355</v>
      </c>
      <c r="C648" s="651" t="s">
        <v>841</v>
      </c>
      <c r="D648" s="651"/>
      <c r="E648" s="650" t="s">
        <v>842</v>
      </c>
      <c r="F648" s="651">
        <v>201509</v>
      </c>
      <c r="G648" s="652">
        <v>-4235.08</v>
      </c>
      <c r="I648" s="126" t="str">
        <f t="shared" si="71"/>
        <v/>
      </c>
      <c r="J648" s="93" t="str">
        <f t="shared" si="72"/>
        <v>In service</v>
      </c>
      <c r="K648" s="99" t="s">
        <v>189</v>
      </c>
      <c r="L648" s="127"/>
      <c r="M648" s="112">
        <f t="shared" si="73"/>
        <v>2015</v>
      </c>
    </row>
    <row r="649" spans="2:13">
      <c r="B649" s="650" t="s">
        <v>355</v>
      </c>
      <c r="C649" s="651" t="s">
        <v>843</v>
      </c>
      <c r="D649" s="651"/>
      <c r="E649" s="650" t="s">
        <v>844</v>
      </c>
      <c r="F649" s="651">
        <v>201509</v>
      </c>
      <c r="G649" s="652">
        <v>-4457.29</v>
      </c>
      <c r="I649" s="126" t="str">
        <f t="shared" si="71"/>
        <v/>
      </c>
      <c r="J649" s="93" t="str">
        <f t="shared" si="72"/>
        <v>In service</v>
      </c>
      <c r="K649" s="99" t="s">
        <v>189</v>
      </c>
      <c r="L649" s="127"/>
      <c r="M649" s="112">
        <f t="shared" si="73"/>
        <v>2015</v>
      </c>
    </row>
    <row r="650" spans="2:13">
      <c r="B650" s="650" t="s">
        <v>355</v>
      </c>
      <c r="C650" s="651" t="s">
        <v>843</v>
      </c>
      <c r="D650" s="651"/>
      <c r="E650" s="402" t="s">
        <v>844</v>
      </c>
      <c r="F650" s="651">
        <v>201510</v>
      </c>
      <c r="G650" s="453">
        <v>-35.11</v>
      </c>
      <c r="I650" s="126" t="str">
        <f t="shared" si="71"/>
        <v/>
      </c>
      <c r="J650" s="93" t="str">
        <f t="shared" si="72"/>
        <v>In service</v>
      </c>
      <c r="K650" s="99" t="s">
        <v>189</v>
      </c>
      <c r="L650" s="127"/>
      <c r="M650" s="112">
        <f t="shared" si="73"/>
        <v>2016</v>
      </c>
    </row>
    <row r="651" spans="2:13">
      <c r="B651" s="650" t="s">
        <v>355</v>
      </c>
      <c r="C651" s="651" t="s">
        <v>843</v>
      </c>
      <c r="D651" s="651"/>
      <c r="E651" s="402" t="s">
        <v>844</v>
      </c>
      <c r="F651" s="651">
        <v>201511</v>
      </c>
      <c r="G651" s="453">
        <v>0.09</v>
      </c>
      <c r="I651" s="126" t="str">
        <f t="shared" si="71"/>
        <v/>
      </c>
      <c r="J651" s="93" t="str">
        <f t="shared" si="72"/>
        <v>In service</v>
      </c>
      <c r="K651" s="99" t="s">
        <v>189</v>
      </c>
      <c r="L651" s="127"/>
      <c r="M651" s="112">
        <f t="shared" si="73"/>
        <v>2016</v>
      </c>
    </row>
    <row r="652" spans="2:13">
      <c r="B652" s="650" t="s">
        <v>355</v>
      </c>
      <c r="C652" s="651" t="s">
        <v>843</v>
      </c>
      <c r="D652" s="651"/>
      <c r="E652" s="650" t="s">
        <v>844</v>
      </c>
      <c r="F652" s="651">
        <v>201512</v>
      </c>
      <c r="G652" s="652">
        <v>-9.0299999999999994</v>
      </c>
      <c r="I652" s="126" t="str">
        <f t="shared" si="71"/>
        <v/>
      </c>
      <c r="J652" s="93" t="str">
        <f t="shared" si="72"/>
        <v>In service</v>
      </c>
      <c r="K652" s="99" t="s">
        <v>189</v>
      </c>
      <c r="L652" s="127"/>
      <c r="M652" s="112">
        <f t="shared" si="73"/>
        <v>2016</v>
      </c>
    </row>
    <row r="653" spans="2:13">
      <c r="B653" s="650" t="s">
        <v>355</v>
      </c>
      <c r="C653" s="651" t="s">
        <v>845</v>
      </c>
      <c r="D653" s="651"/>
      <c r="E653" s="650" t="s">
        <v>846</v>
      </c>
      <c r="F653" s="651">
        <v>201509</v>
      </c>
      <c r="G653" s="652">
        <v>4910.78</v>
      </c>
      <c r="I653" s="126" t="str">
        <f t="shared" si="71"/>
        <v/>
      </c>
      <c r="J653" s="93" t="str">
        <f t="shared" si="72"/>
        <v>In service</v>
      </c>
      <c r="K653" s="99" t="s">
        <v>189</v>
      </c>
      <c r="L653" s="127"/>
      <c r="M653" s="112">
        <f t="shared" si="73"/>
        <v>2015</v>
      </c>
    </row>
    <row r="654" spans="2:13">
      <c r="B654" s="650" t="s">
        <v>355</v>
      </c>
      <c r="C654" s="651" t="s">
        <v>845</v>
      </c>
      <c r="D654" s="651"/>
      <c r="E654" s="402" t="s">
        <v>846</v>
      </c>
      <c r="F654" s="651">
        <v>201510</v>
      </c>
      <c r="G654" s="453">
        <v>1575.17</v>
      </c>
      <c r="I654" s="126" t="str">
        <f t="shared" si="71"/>
        <v/>
      </c>
      <c r="J654" s="93" t="str">
        <f t="shared" si="72"/>
        <v>In service</v>
      </c>
      <c r="K654" s="99" t="s">
        <v>189</v>
      </c>
      <c r="L654" s="127"/>
      <c r="M654" s="112">
        <f t="shared" si="73"/>
        <v>2016</v>
      </c>
    </row>
    <row r="655" spans="2:13">
      <c r="B655" s="650" t="s">
        <v>355</v>
      </c>
      <c r="C655" s="651" t="s">
        <v>845</v>
      </c>
      <c r="D655" s="651"/>
      <c r="E655" s="402" t="s">
        <v>846</v>
      </c>
      <c r="F655" s="651">
        <v>201511</v>
      </c>
      <c r="G655" s="453">
        <v>-35.64</v>
      </c>
      <c r="I655" s="126" t="str">
        <f t="shared" si="71"/>
        <v/>
      </c>
      <c r="J655" s="93" t="str">
        <f t="shared" si="72"/>
        <v>In service</v>
      </c>
      <c r="K655" s="99" t="s">
        <v>189</v>
      </c>
      <c r="L655" s="127"/>
      <c r="M655" s="112">
        <f t="shared" si="73"/>
        <v>2016</v>
      </c>
    </row>
    <row r="656" spans="2:13">
      <c r="B656" s="650" t="s">
        <v>355</v>
      </c>
      <c r="C656" s="651" t="s">
        <v>845</v>
      </c>
      <c r="D656" s="651"/>
      <c r="E656" s="650" t="s">
        <v>846</v>
      </c>
      <c r="F656" s="651">
        <v>201512</v>
      </c>
      <c r="G656" s="652">
        <v>4511.38</v>
      </c>
      <c r="I656" s="126" t="str">
        <f t="shared" si="71"/>
        <v/>
      </c>
      <c r="J656" s="93" t="str">
        <f t="shared" si="72"/>
        <v>In service</v>
      </c>
      <c r="K656" s="99" t="s">
        <v>189</v>
      </c>
      <c r="L656" s="127"/>
      <c r="M656" s="112">
        <f t="shared" si="73"/>
        <v>2016</v>
      </c>
    </row>
    <row r="657" spans="2:13">
      <c r="B657" s="650" t="s">
        <v>355</v>
      </c>
      <c r="C657" s="651" t="s">
        <v>579</v>
      </c>
      <c r="D657" s="651"/>
      <c r="E657" s="650" t="s">
        <v>580</v>
      </c>
      <c r="F657" s="651">
        <v>201509</v>
      </c>
      <c r="G657" s="652">
        <v>1.35</v>
      </c>
      <c r="I657" s="126" t="str">
        <f t="shared" si="71"/>
        <v/>
      </c>
      <c r="J657" s="93" t="str">
        <f t="shared" si="72"/>
        <v>In service</v>
      </c>
      <c r="K657" s="99" t="s">
        <v>189</v>
      </c>
      <c r="L657" s="127"/>
      <c r="M657" s="112">
        <f t="shared" si="73"/>
        <v>2015</v>
      </c>
    </row>
    <row r="658" spans="2:13">
      <c r="B658" s="650" t="s">
        <v>355</v>
      </c>
      <c r="C658" s="651" t="s">
        <v>786</v>
      </c>
      <c r="D658" s="651"/>
      <c r="E658" s="650" t="s">
        <v>787</v>
      </c>
      <c r="F658" s="651">
        <v>201509</v>
      </c>
      <c r="G658" s="652">
        <v>-80.58</v>
      </c>
      <c r="I658" s="126" t="str">
        <f t="shared" si="71"/>
        <v/>
      </c>
      <c r="J658" s="93" t="str">
        <f t="shared" si="72"/>
        <v>In service</v>
      </c>
      <c r="K658" s="99" t="s">
        <v>189</v>
      </c>
      <c r="L658" s="127"/>
      <c r="M658" s="112">
        <f t="shared" si="73"/>
        <v>2015</v>
      </c>
    </row>
    <row r="659" spans="2:13">
      <c r="B659" s="650" t="s">
        <v>355</v>
      </c>
      <c r="C659" s="651" t="s">
        <v>786</v>
      </c>
      <c r="D659" s="651"/>
      <c r="E659" s="402" t="s">
        <v>787</v>
      </c>
      <c r="F659" s="651">
        <v>201510</v>
      </c>
      <c r="G659" s="453">
        <v>-0.18</v>
      </c>
      <c r="I659" s="126" t="str">
        <f t="shared" si="71"/>
        <v/>
      </c>
      <c r="J659" s="93" t="str">
        <f t="shared" si="72"/>
        <v>In service</v>
      </c>
      <c r="K659" s="99" t="s">
        <v>189</v>
      </c>
      <c r="L659" s="127"/>
      <c r="M659" s="112">
        <f t="shared" si="73"/>
        <v>2016</v>
      </c>
    </row>
    <row r="660" spans="2:13">
      <c r="B660" s="650" t="s">
        <v>355</v>
      </c>
      <c r="C660" s="651" t="s">
        <v>979</v>
      </c>
      <c r="D660" s="651"/>
      <c r="E660" s="650" t="s">
        <v>980</v>
      </c>
      <c r="F660" s="651">
        <v>201509</v>
      </c>
      <c r="G660" s="652">
        <v>-3550.66</v>
      </c>
      <c r="I660" s="126" t="str">
        <f t="shared" si="71"/>
        <v/>
      </c>
      <c r="J660" s="93" t="str">
        <f t="shared" si="72"/>
        <v>In service</v>
      </c>
      <c r="K660" s="99" t="s">
        <v>189</v>
      </c>
      <c r="L660" s="127"/>
      <c r="M660" s="112">
        <f t="shared" si="73"/>
        <v>2015</v>
      </c>
    </row>
    <row r="661" spans="2:13">
      <c r="B661" s="650" t="s">
        <v>355</v>
      </c>
      <c r="C661" s="651" t="s">
        <v>979</v>
      </c>
      <c r="D661" s="651"/>
      <c r="E661" s="402" t="s">
        <v>980</v>
      </c>
      <c r="F661" s="651">
        <v>201510</v>
      </c>
      <c r="G661" s="453">
        <v>27.47</v>
      </c>
      <c r="I661" s="126" t="str">
        <f t="shared" si="71"/>
        <v/>
      </c>
      <c r="J661" s="93" t="str">
        <f t="shared" si="72"/>
        <v>In service</v>
      </c>
      <c r="K661" s="99" t="s">
        <v>189</v>
      </c>
      <c r="L661" s="127"/>
      <c r="M661" s="112">
        <f t="shared" si="73"/>
        <v>2016</v>
      </c>
    </row>
    <row r="662" spans="2:13">
      <c r="B662" s="650" t="s">
        <v>355</v>
      </c>
      <c r="C662" s="651" t="s">
        <v>979</v>
      </c>
      <c r="D662" s="651"/>
      <c r="E662" s="402" t="s">
        <v>980</v>
      </c>
      <c r="F662" s="651">
        <v>201511</v>
      </c>
      <c r="G662" s="453">
        <v>1073.9100000000001</v>
      </c>
      <c r="I662" s="126" t="str">
        <f t="shared" si="71"/>
        <v/>
      </c>
      <c r="J662" s="93" t="str">
        <f t="shared" si="72"/>
        <v>In service</v>
      </c>
      <c r="K662" s="99" t="s">
        <v>189</v>
      </c>
      <c r="L662" s="127"/>
      <c r="M662" s="112">
        <f t="shared" si="73"/>
        <v>2016</v>
      </c>
    </row>
    <row r="663" spans="2:13">
      <c r="B663" s="650" t="s">
        <v>355</v>
      </c>
      <c r="C663" s="651" t="s">
        <v>979</v>
      </c>
      <c r="D663" s="651"/>
      <c r="E663" s="650" t="s">
        <v>980</v>
      </c>
      <c r="F663" s="651">
        <v>201512</v>
      </c>
      <c r="G663" s="652">
        <v>119.04</v>
      </c>
      <c r="I663" s="126" t="str">
        <f t="shared" si="71"/>
        <v/>
      </c>
      <c r="J663" s="93" t="str">
        <f t="shared" si="72"/>
        <v>In service</v>
      </c>
      <c r="K663" s="99" t="s">
        <v>189</v>
      </c>
      <c r="L663" s="127"/>
      <c r="M663" s="112">
        <f t="shared" si="73"/>
        <v>2016</v>
      </c>
    </row>
    <row r="664" spans="2:13">
      <c r="B664" s="650" t="s">
        <v>355</v>
      </c>
      <c r="C664" s="651" t="s">
        <v>981</v>
      </c>
      <c r="D664" s="651"/>
      <c r="E664" s="650" t="s">
        <v>982</v>
      </c>
      <c r="F664" s="651">
        <v>201509</v>
      </c>
      <c r="G664" s="652">
        <v>-1862.01</v>
      </c>
      <c r="I664" s="126" t="str">
        <f t="shared" si="71"/>
        <v/>
      </c>
      <c r="J664" s="93" t="str">
        <f t="shared" si="72"/>
        <v>In service</v>
      </c>
      <c r="K664" s="99" t="s">
        <v>189</v>
      </c>
      <c r="L664" s="127"/>
      <c r="M664" s="112">
        <f t="shared" si="73"/>
        <v>2015</v>
      </c>
    </row>
    <row r="665" spans="2:13">
      <c r="B665" s="650" t="s">
        <v>355</v>
      </c>
      <c r="C665" s="651" t="s">
        <v>981</v>
      </c>
      <c r="D665" s="651"/>
      <c r="E665" s="402" t="s">
        <v>982</v>
      </c>
      <c r="F665" s="651">
        <v>201511</v>
      </c>
      <c r="G665" s="453">
        <v>179.62</v>
      </c>
      <c r="I665" s="126" t="str">
        <f t="shared" si="71"/>
        <v/>
      </c>
      <c r="J665" s="93" t="str">
        <f t="shared" si="72"/>
        <v>In service</v>
      </c>
      <c r="K665" s="99" t="s">
        <v>189</v>
      </c>
      <c r="L665" s="127"/>
      <c r="M665" s="112">
        <f t="shared" si="73"/>
        <v>2016</v>
      </c>
    </row>
    <row r="666" spans="2:13">
      <c r="B666" s="650" t="s">
        <v>355</v>
      </c>
      <c r="C666" s="651" t="s">
        <v>981</v>
      </c>
      <c r="D666" s="651"/>
      <c r="E666" s="650" t="s">
        <v>982</v>
      </c>
      <c r="F666" s="651">
        <v>201512</v>
      </c>
      <c r="G666" s="652">
        <v>25.45</v>
      </c>
      <c r="I666" s="126" t="str">
        <f t="shared" si="71"/>
        <v/>
      </c>
      <c r="J666" s="93" t="str">
        <f t="shared" si="72"/>
        <v>In service</v>
      </c>
      <c r="K666" s="99" t="s">
        <v>189</v>
      </c>
      <c r="L666" s="127"/>
      <c r="M666" s="112">
        <f t="shared" si="73"/>
        <v>2016</v>
      </c>
    </row>
    <row r="667" spans="2:13">
      <c r="B667" s="650" t="s">
        <v>355</v>
      </c>
      <c r="C667" s="651" t="s">
        <v>851</v>
      </c>
      <c r="D667" s="651"/>
      <c r="E667" s="650" t="s">
        <v>852</v>
      </c>
      <c r="F667" s="651">
        <v>201509</v>
      </c>
      <c r="G667" s="652">
        <v>74549.17</v>
      </c>
      <c r="I667" s="126" t="str">
        <f t="shared" si="71"/>
        <v/>
      </c>
      <c r="J667" s="93" t="str">
        <f t="shared" si="72"/>
        <v>In service</v>
      </c>
      <c r="K667" s="99" t="s">
        <v>189</v>
      </c>
      <c r="L667" s="127"/>
      <c r="M667" s="112">
        <f t="shared" si="73"/>
        <v>2015</v>
      </c>
    </row>
    <row r="668" spans="2:13">
      <c r="B668" s="650" t="s">
        <v>355</v>
      </c>
      <c r="C668" s="651" t="s">
        <v>851</v>
      </c>
      <c r="D668" s="651"/>
      <c r="E668" s="402" t="s">
        <v>852</v>
      </c>
      <c r="F668" s="651">
        <v>201510</v>
      </c>
      <c r="G668" s="453">
        <v>15.62</v>
      </c>
      <c r="I668" s="126" t="str">
        <f t="shared" si="71"/>
        <v/>
      </c>
      <c r="J668" s="93" t="str">
        <f t="shared" si="72"/>
        <v>In service</v>
      </c>
      <c r="K668" s="99" t="s">
        <v>189</v>
      </c>
      <c r="L668" s="127"/>
      <c r="M668" s="112">
        <f t="shared" si="73"/>
        <v>2016</v>
      </c>
    </row>
    <row r="669" spans="2:13">
      <c r="B669" s="650" t="s">
        <v>355</v>
      </c>
      <c r="C669" s="651" t="s">
        <v>751</v>
      </c>
      <c r="D669" s="651"/>
      <c r="E669" s="650" t="s">
        <v>752</v>
      </c>
      <c r="F669" s="651">
        <v>201509</v>
      </c>
      <c r="G669" s="652">
        <v>-2102.42</v>
      </c>
      <c r="I669" s="126" t="str">
        <f t="shared" si="71"/>
        <v/>
      </c>
      <c r="J669" s="93" t="str">
        <f t="shared" si="72"/>
        <v>In service</v>
      </c>
      <c r="K669" s="99" t="s">
        <v>189</v>
      </c>
      <c r="L669" s="127"/>
      <c r="M669" s="112">
        <f t="shared" si="73"/>
        <v>2015</v>
      </c>
    </row>
    <row r="670" spans="2:13">
      <c r="B670" s="650" t="s">
        <v>355</v>
      </c>
      <c r="C670" s="651" t="s">
        <v>853</v>
      </c>
      <c r="D670" s="651"/>
      <c r="E670" s="650" t="s">
        <v>854</v>
      </c>
      <c r="F670" s="651">
        <v>201509</v>
      </c>
      <c r="G670" s="652">
        <v>-186673.29</v>
      </c>
      <c r="I670" s="126" t="str">
        <f t="shared" si="71"/>
        <v/>
      </c>
      <c r="J670" s="93" t="str">
        <f t="shared" si="72"/>
        <v>In service</v>
      </c>
      <c r="K670" s="99" t="s">
        <v>189</v>
      </c>
      <c r="L670" s="127"/>
      <c r="M670" s="112">
        <f t="shared" si="73"/>
        <v>2015</v>
      </c>
    </row>
    <row r="671" spans="2:13">
      <c r="B671" s="650" t="s">
        <v>355</v>
      </c>
      <c r="C671" s="651" t="s">
        <v>855</v>
      </c>
      <c r="D671" s="651"/>
      <c r="E671" s="650" t="s">
        <v>856</v>
      </c>
      <c r="F671" s="651">
        <v>201509</v>
      </c>
      <c r="G671" s="652">
        <v>-37485.339999999997</v>
      </c>
      <c r="I671" s="126" t="str">
        <f t="shared" si="71"/>
        <v/>
      </c>
      <c r="J671" s="93" t="str">
        <f t="shared" si="72"/>
        <v>In service</v>
      </c>
      <c r="K671" s="99" t="s">
        <v>189</v>
      </c>
      <c r="L671" s="127"/>
      <c r="M671" s="112">
        <f t="shared" si="73"/>
        <v>2015</v>
      </c>
    </row>
    <row r="672" spans="2:13">
      <c r="B672" s="650" t="s">
        <v>355</v>
      </c>
      <c r="C672" s="651" t="s">
        <v>855</v>
      </c>
      <c r="D672" s="651"/>
      <c r="E672" s="402" t="s">
        <v>856</v>
      </c>
      <c r="F672" s="651">
        <v>201510</v>
      </c>
      <c r="G672" s="453">
        <v>6.19</v>
      </c>
      <c r="I672" s="126" t="str">
        <f t="shared" si="71"/>
        <v/>
      </c>
      <c r="J672" s="93" t="str">
        <f t="shared" si="72"/>
        <v>In service</v>
      </c>
      <c r="K672" s="99" t="s">
        <v>189</v>
      </c>
      <c r="L672" s="127"/>
      <c r="M672" s="112">
        <f t="shared" si="73"/>
        <v>2016</v>
      </c>
    </row>
    <row r="673" spans="2:13">
      <c r="B673" s="650" t="s">
        <v>355</v>
      </c>
      <c r="C673" s="651" t="s">
        <v>857</v>
      </c>
      <c r="D673" s="651"/>
      <c r="E673" s="650" t="s">
        <v>858</v>
      </c>
      <c r="F673" s="651">
        <v>201509</v>
      </c>
      <c r="G673" s="652">
        <v>-18209.009999999998</v>
      </c>
      <c r="I673" s="126" t="str">
        <f t="shared" si="71"/>
        <v/>
      </c>
      <c r="J673" s="93" t="str">
        <f t="shared" si="72"/>
        <v>In service</v>
      </c>
      <c r="K673" s="99" t="s">
        <v>189</v>
      </c>
      <c r="L673" s="127"/>
      <c r="M673" s="112">
        <f t="shared" si="73"/>
        <v>2015</v>
      </c>
    </row>
    <row r="674" spans="2:13">
      <c r="B674" s="650" t="s">
        <v>355</v>
      </c>
      <c r="C674" s="651" t="s">
        <v>756</v>
      </c>
      <c r="D674" s="651"/>
      <c r="E674" s="650" t="s">
        <v>757</v>
      </c>
      <c r="F674" s="651">
        <v>201509</v>
      </c>
      <c r="G674" s="652">
        <v>-304.95</v>
      </c>
      <c r="I674" s="126" t="str">
        <f t="shared" si="71"/>
        <v/>
      </c>
      <c r="J674" s="93" t="str">
        <f t="shared" si="72"/>
        <v>In service</v>
      </c>
      <c r="K674" s="99" t="s">
        <v>189</v>
      </c>
      <c r="L674" s="127"/>
      <c r="M674" s="112">
        <f t="shared" si="73"/>
        <v>2015</v>
      </c>
    </row>
    <row r="675" spans="2:13">
      <c r="B675" s="650" t="s">
        <v>355</v>
      </c>
      <c r="C675" s="651" t="s">
        <v>584</v>
      </c>
      <c r="D675" s="651"/>
      <c r="E675" s="650" t="s">
        <v>585</v>
      </c>
      <c r="F675" s="651">
        <v>201509</v>
      </c>
      <c r="G675" s="652">
        <v>0.21</v>
      </c>
      <c r="I675" s="126" t="str">
        <f t="shared" si="71"/>
        <v/>
      </c>
      <c r="J675" s="93" t="str">
        <f t="shared" si="72"/>
        <v>In service</v>
      </c>
      <c r="K675" s="99" t="s">
        <v>189</v>
      </c>
      <c r="L675" s="127"/>
      <c r="M675" s="112">
        <f t="shared" si="73"/>
        <v>2015</v>
      </c>
    </row>
    <row r="676" spans="2:13">
      <c r="B676" s="650" t="s">
        <v>355</v>
      </c>
      <c r="C676" s="651" t="s">
        <v>758</v>
      </c>
      <c r="D676" s="651"/>
      <c r="E676" s="650" t="s">
        <v>759</v>
      </c>
      <c r="F676" s="651">
        <v>201509</v>
      </c>
      <c r="G676" s="652">
        <v>-676.15</v>
      </c>
      <c r="I676" s="126" t="str">
        <f t="shared" si="71"/>
        <v/>
      </c>
      <c r="J676" s="93" t="str">
        <f t="shared" si="72"/>
        <v>In service</v>
      </c>
      <c r="K676" s="99" t="s">
        <v>189</v>
      </c>
      <c r="L676" s="127"/>
      <c r="M676" s="112">
        <f t="shared" si="73"/>
        <v>2015</v>
      </c>
    </row>
    <row r="677" spans="2:13">
      <c r="B677" s="650" t="s">
        <v>355</v>
      </c>
      <c r="C677" s="651" t="s">
        <v>985</v>
      </c>
      <c r="D677" s="651"/>
      <c r="E677" s="650" t="s">
        <v>986</v>
      </c>
      <c r="F677" s="651">
        <v>201509</v>
      </c>
      <c r="G677" s="652">
        <v>-86.18</v>
      </c>
      <c r="I677" s="126" t="str">
        <f t="shared" si="71"/>
        <v/>
      </c>
      <c r="J677" s="93" t="str">
        <f t="shared" si="72"/>
        <v>In service</v>
      </c>
      <c r="K677" s="99" t="s">
        <v>189</v>
      </c>
      <c r="L677" s="127"/>
      <c r="M677" s="112">
        <f t="shared" si="73"/>
        <v>2015</v>
      </c>
    </row>
    <row r="678" spans="2:13">
      <c r="B678" s="650" t="s">
        <v>355</v>
      </c>
      <c r="C678" s="651" t="s">
        <v>760</v>
      </c>
      <c r="D678" s="651"/>
      <c r="E678" s="650" t="s">
        <v>761</v>
      </c>
      <c r="F678" s="651">
        <v>201509</v>
      </c>
      <c r="G678" s="652">
        <v>-970.95</v>
      </c>
      <c r="I678" s="126" t="str">
        <f t="shared" si="71"/>
        <v/>
      </c>
      <c r="J678" s="93" t="str">
        <f t="shared" si="72"/>
        <v>In service</v>
      </c>
      <c r="K678" s="99" t="s">
        <v>189</v>
      </c>
      <c r="L678" s="127"/>
      <c r="M678" s="112">
        <f t="shared" si="73"/>
        <v>2015</v>
      </c>
    </row>
    <row r="679" spans="2:13">
      <c r="B679" s="650" t="s">
        <v>355</v>
      </c>
      <c r="C679" s="651" t="s">
        <v>865</v>
      </c>
      <c r="D679" s="651"/>
      <c r="E679" s="650" t="s">
        <v>866</v>
      </c>
      <c r="F679" s="651">
        <v>201509</v>
      </c>
      <c r="G679" s="652">
        <v>-874.17</v>
      </c>
      <c r="I679" s="126" t="str">
        <f t="shared" ref="I679:I742" si="74">IF(LEFT(C679,2)="69","Blanket","")</f>
        <v/>
      </c>
      <c r="J679" s="93" t="str">
        <f t="shared" ref="J679:J742" si="75">IF(F679&gt;$J$20,"",IF(F679&gt;=$J$22,"In service",""))</f>
        <v>In service</v>
      </c>
      <c r="K679" s="99" t="s">
        <v>189</v>
      </c>
      <c r="L679" s="127"/>
      <c r="M679" s="112">
        <f t="shared" si="73"/>
        <v>2015</v>
      </c>
    </row>
    <row r="680" spans="2:13">
      <c r="B680" s="650" t="s">
        <v>355</v>
      </c>
      <c r="C680" s="651" t="s">
        <v>865</v>
      </c>
      <c r="D680" s="651"/>
      <c r="E680" s="402" t="s">
        <v>866</v>
      </c>
      <c r="F680" s="651">
        <v>201510</v>
      </c>
      <c r="G680" s="453">
        <v>10</v>
      </c>
      <c r="I680" s="126" t="str">
        <f t="shared" si="74"/>
        <v/>
      </c>
      <c r="J680" s="93" t="str">
        <f t="shared" si="75"/>
        <v>In service</v>
      </c>
      <c r="K680" s="99" t="s">
        <v>189</v>
      </c>
      <c r="L680" s="127"/>
      <c r="M680" s="112">
        <f t="shared" si="73"/>
        <v>2016</v>
      </c>
    </row>
    <row r="681" spans="2:13">
      <c r="B681" s="650" t="s">
        <v>355</v>
      </c>
      <c r="C681" s="651" t="s">
        <v>720</v>
      </c>
      <c r="D681" s="651"/>
      <c r="E681" s="650" t="s">
        <v>721</v>
      </c>
      <c r="F681" s="651">
        <v>201509</v>
      </c>
      <c r="G681" s="652">
        <v>-21.21</v>
      </c>
      <c r="I681" s="126" t="str">
        <f t="shared" si="74"/>
        <v/>
      </c>
      <c r="J681" s="93" t="str">
        <f t="shared" si="75"/>
        <v>In service</v>
      </c>
      <c r="K681" s="99" t="s">
        <v>189</v>
      </c>
      <c r="L681" s="127"/>
      <c r="M681" s="112">
        <f t="shared" si="73"/>
        <v>2015</v>
      </c>
    </row>
    <row r="682" spans="2:13">
      <c r="B682" s="650" t="s">
        <v>355</v>
      </c>
      <c r="C682" s="651" t="s">
        <v>867</v>
      </c>
      <c r="D682" s="651"/>
      <c r="E682" s="650" t="s">
        <v>868</v>
      </c>
      <c r="F682" s="651">
        <v>201509</v>
      </c>
      <c r="G682" s="652">
        <v>79870.080000000002</v>
      </c>
      <c r="I682" s="126" t="str">
        <f t="shared" si="74"/>
        <v/>
      </c>
      <c r="J682" s="93" t="str">
        <f t="shared" si="75"/>
        <v>In service</v>
      </c>
      <c r="K682" s="99" t="s">
        <v>189</v>
      </c>
      <c r="L682" s="127"/>
      <c r="M682" s="112">
        <f t="shared" si="73"/>
        <v>2015</v>
      </c>
    </row>
    <row r="683" spans="2:13">
      <c r="B683" s="650" t="s">
        <v>355</v>
      </c>
      <c r="C683" s="651" t="s">
        <v>867</v>
      </c>
      <c r="D683" s="651"/>
      <c r="E683" s="402" t="s">
        <v>868</v>
      </c>
      <c r="F683" s="651">
        <v>201510</v>
      </c>
      <c r="G683" s="453">
        <v>-9.18</v>
      </c>
      <c r="I683" s="126" t="str">
        <f t="shared" si="74"/>
        <v/>
      </c>
      <c r="J683" s="93" t="str">
        <f t="shared" si="75"/>
        <v>In service</v>
      </c>
      <c r="K683" s="99" t="s">
        <v>189</v>
      </c>
      <c r="L683" s="127"/>
      <c r="M683" s="112">
        <f t="shared" si="73"/>
        <v>2016</v>
      </c>
    </row>
    <row r="684" spans="2:13">
      <c r="B684" s="650" t="s">
        <v>355</v>
      </c>
      <c r="C684" s="651" t="s">
        <v>867</v>
      </c>
      <c r="D684" s="651"/>
      <c r="E684" s="402" t="s">
        <v>868</v>
      </c>
      <c r="F684" s="651">
        <v>201511</v>
      </c>
      <c r="G684" s="453">
        <v>0.03</v>
      </c>
      <c r="I684" s="126" t="str">
        <f t="shared" si="74"/>
        <v/>
      </c>
      <c r="J684" s="93" t="str">
        <f t="shared" si="75"/>
        <v>In service</v>
      </c>
      <c r="K684" s="99" t="s">
        <v>189</v>
      </c>
      <c r="L684" s="127"/>
      <c r="M684" s="112">
        <f t="shared" si="73"/>
        <v>2016</v>
      </c>
    </row>
    <row r="685" spans="2:13">
      <c r="B685" s="650" t="s">
        <v>355</v>
      </c>
      <c r="C685" s="651" t="s">
        <v>867</v>
      </c>
      <c r="D685" s="651"/>
      <c r="E685" s="650" t="s">
        <v>1127</v>
      </c>
      <c r="F685" s="651">
        <v>201512</v>
      </c>
      <c r="G685" s="652">
        <v>-1.48</v>
      </c>
      <c r="I685" s="126" t="str">
        <f t="shared" si="74"/>
        <v/>
      </c>
      <c r="J685" s="93" t="str">
        <f t="shared" si="75"/>
        <v>In service</v>
      </c>
      <c r="K685" s="99" t="s">
        <v>189</v>
      </c>
      <c r="L685" s="127"/>
      <c r="M685" s="112">
        <f t="shared" si="73"/>
        <v>2016</v>
      </c>
    </row>
    <row r="686" spans="2:13">
      <c r="B686" s="650" t="s">
        <v>355</v>
      </c>
      <c r="C686" s="651" t="s">
        <v>987</v>
      </c>
      <c r="D686" s="651"/>
      <c r="E686" s="650" t="s">
        <v>988</v>
      </c>
      <c r="F686" s="651">
        <v>201509</v>
      </c>
      <c r="G686" s="652">
        <v>-1251.75</v>
      </c>
      <c r="I686" s="126" t="str">
        <f t="shared" si="74"/>
        <v/>
      </c>
      <c r="J686" s="93" t="str">
        <f t="shared" si="75"/>
        <v>In service</v>
      </c>
      <c r="K686" s="99" t="s">
        <v>189</v>
      </c>
      <c r="L686" s="127"/>
      <c r="M686" s="112">
        <f t="shared" si="73"/>
        <v>2015</v>
      </c>
    </row>
    <row r="687" spans="2:13">
      <c r="B687" s="650" t="s">
        <v>355</v>
      </c>
      <c r="C687" s="651" t="s">
        <v>987</v>
      </c>
      <c r="D687" s="651"/>
      <c r="E687" s="402" t="s">
        <v>988</v>
      </c>
      <c r="F687" s="651">
        <v>201510</v>
      </c>
      <c r="G687" s="453">
        <v>12610.44</v>
      </c>
      <c r="I687" s="126" t="str">
        <f t="shared" si="74"/>
        <v/>
      </c>
      <c r="J687" s="93" t="str">
        <f t="shared" si="75"/>
        <v>In service</v>
      </c>
      <c r="K687" s="99" t="s">
        <v>189</v>
      </c>
      <c r="L687" s="127"/>
      <c r="M687" s="112">
        <f t="shared" si="73"/>
        <v>2016</v>
      </c>
    </row>
    <row r="688" spans="2:13">
      <c r="B688" s="650" t="s">
        <v>355</v>
      </c>
      <c r="C688" s="651" t="s">
        <v>989</v>
      </c>
      <c r="D688" s="651"/>
      <c r="E688" s="650" t="s">
        <v>990</v>
      </c>
      <c r="F688" s="651">
        <v>201509</v>
      </c>
      <c r="G688" s="652">
        <v>-572.76</v>
      </c>
      <c r="I688" s="126" t="str">
        <f t="shared" si="74"/>
        <v/>
      </c>
      <c r="J688" s="93" t="str">
        <f t="shared" si="75"/>
        <v>In service</v>
      </c>
      <c r="K688" s="99" t="s">
        <v>189</v>
      </c>
      <c r="L688" s="127"/>
      <c r="M688" s="112">
        <f t="shared" si="73"/>
        <v>2015</v>
      </c>
    </row>
    <row r="689" spans="2:13">
      <c r="B689" s="650" t="s">
        <v>355</v>
      </c>
      <c r="C689" s="651" t="s">
        <v>989</v>
      </c>
      <c r="D689" s="651"/>
      <c r="E689" s="402" t="s">
        <v>990</v>
      </c>
      <c r="F689" s="651">
        <v>201510</v>
      </c>
      <c r="G689" s="453">
        <v>393.26</v>
      </c>
      <c r="I689" s="126" t="str">
        <f t="shared" si="74"/>
        <v/>
      </c>
      <c r="J689" s="93" t="str">
        <f t="shared" si="75"/>
        <v>In service</v>
      </c>
      <c r="K689" s="99" t="s">
        <v>189</v>
      </c>
      <c r="L689" s="127"/>
      <c r="M689" s="112">
        <f t="shared" si="73"/>
        <v>2016</v>
      </c>
    </row>
    <row r="690" spans="2:13">
      <c r="B690" s="650" t="s">
        <v>355</v>
      </c>
      <c r="C690" s="651" t="s">
        <v>989</v>
      </c>
      <c r="D690" s="651"/>
      <c r="E690" s="402" t="s">
        <v>990</v>
      </c>
      <c r="F690" s="651">
        <v>201511</v>
      </c>
      <c r="G690" s="453">
        <v>-0.3</v>
      </c>
      <c r="I690" s="126" t="str">
        <f t="shared" si="74"/>
        <v/>
      </c>
      <c r="J690" s="93" t="str">
        <f t="shared" si="75"/>
        <v>In service</v>
      </c>
      <c r="K690" s="99" t="s">
        <v>189</v>
      </c>
      <c r="L690" s="127"/>
      <c r="M690" s="112">
        <f t="shared" si="73"/>
        <v>2016</v>
      </c>
    </row>
    <row r="691" spans="2:13">
      <c r="B691" s="650" t="s">
        <v>355</v>
      </c>
      <c r="C691" s="651" t="s">
        <v>989</v>
      </c>
      <c r="D691" s="651"/>
      <c r="E691" s="650" t="s">
        <v>990</v>
      </c>
      <c r="F691" s="651">
        <v>201512</v>
      </c>
      <c r="G691" s="652">
        <v>10638.09</v>
      </c>
      <c r="I691" s="126" t="str">
        <f t="shared" si="74"/>
        <v/>
      </c>
      <c r="J691" s="93" t="str">
        <f t="shared" si="75"/>
        <v>In service</v>
      </c>
      <c r="K691" s="99" t="s">
        <v>189</v>
      </c>
      <c r="L691" s="127"/>
      <c r="M691" s="112">
        <f t="shared" si="73"/>
        <v>2016</v>
      </c>
    </row>
    <row r="692" spans="2:13">
      <c r="B692" s="650" t="s">
        <v>355</v>
      </c>
      <c r="C692" s="651" t="s">
        <v>871</v>
      </c>
      <c r="D692" s="651"/>
      <c r="E692" s="650" t="s">
        <v>872</v>
      </c>
      <c r="F692" s="651">
        <v>201509</v>
      </c>
      <c r="G692" s="652">
        <v>241794.32</v>
      </c>
      <c r="I692" s="126" t="str">
        <f t="shared" si="74"/>
        <v/>
      </c>
      <c r="J692" s="93" t="str">
        <f t="shared" si="75"/>
        <v>In service</v>
      </c>
      <c r="K692" s="99" t="s">
        <v>189</v>
      </c>
      <c r="L692" s="127"/>
      <c r="M692" s="112">
        <f t="shared" si="73"/>
        <v>2015</v>
      </c>
    </row>
    <row r="693" spans="2:13">
      <c r="B693" s="650" t="s">
        <v>355</v>
      </c>
      <c r="C693" s="651" t="s">
        <v>871</v>
      </c>
      <c r="D693" s="651"/>
      <c r="E693" s="402" t="s">
        <v>872</v>
      </c>
      <c r="F693" s="651">
        <v>201510</v>
      </c>
      <c r="G693" s="453">
        <v>76.12</v>
      </c>
      <c r="I693" s="126" t="str">
        <f t="shared" si="74"/>
        <v/>
      </c>
      <c r="J693" s="93" t="str">
        <f t="shared" si="75"/>
        <v>In service</v>
      </c>
      <c r="K693" s="99" t="s">
        <v>189</v>
      </c>
      <c r="L693" s="127"/>
      <c r="M693" s="112">
        <f t="shared" si="73"/>
        <v>2016</v>
      </c>
    </row>
    <row r="694" spans="2:13">
      <c r="B694" s="650" t="s">
        <v>355</v>
      </c>
      <c r="C694" s="651" t="s">
        <v>991</v>
      </c>
      <c r="D694" s="651"/>
      <c r="E694" s="650" t="s">
        <v>992</v>
      </c>
      <c r="F694" s="651">
        <v>201509</v>
      </c>
      <c r="G694" s="652">
        <v>-750.29</v>
      </c>
      <c r="I694" s="126" t="str">
        <f t="shared" si="74"/>
        <v/>
      </c>
      <c r="J694" s="93" t="str">
        <f t="shared" si="75"/>
        <v>In service</v>
      </c>
      <c r="K694" s="99" t="s">
        <v>189</v>
      </c>
      <c r="L694" s="127"/>
      <c r="M694" s="112">
        <f t="shared" si="73"/>
        <v>2015</v>
      </c>
    </row>
    <row r="695" spans="2:13">
      <c r="B695" s="650" t="s">
        <v>355</v>
      </c>
      <c r="C695" s="651" t="s">
        <v>991</v>
      </c>
      <c r="D695" s="651"/>
      <c r="E695" s="402" t="s">
        <v>992</v>
      </c>
      <c r="F695" s="651">
        <v>201511</v>
      </c>
      <c r="G695" s="453">
        <v>-494.7</v>
      </c>
      <c r="I695" s="126" t="str">
        <f t="shared" si="74"/>
        <v/>
      </c>
      <c r="J695" s="93" t="str">
        <f t="shared" si="75"/>
        <v>In service</v>
      </c>
      <c r="K695" s="99" t="s">
        <v>189</v>
      </c>
      <c r="L695" s="127"/>
      <c r="M695" s="112">
        <f t="shared" si="73"/>
        <v>2016</v>
      </c>
    </row>
    <row r="696" spans="2:13">
      <c r="B696" s="650" t="s">
        <v>355</v>
      </c>
      <c r="C696" s="651" t="s">
        <v>991</v>
      </c>
      <c r="D696" s="651"/>
      <c r="E696" s="650" t="s">
        <v>992</v>
      </c>
      <c r="F696" s="651">
        <v>201512</v>
      </c>
      <c r="G696" s="652">
        <v>-178.2</v>
      </c>
      <c r="I696" s="126" t="str">
        <f t="shared" si="74"/>
        <v/>
      </c>
      <c r="J696" s="93" t="str">
        <f t="shared" si="75"/>
        <v>In service</v>
      </c>
      <c r="K696" s="99" t="s">
        <v>189</v>
      </c>
      <c r="L696" s="127"/>
      <c r="M696" s="112">
        <f t="shared" si="73"/>
        <v>2016</v>
      </c>
    </row>
    <row r="697" spans="2:13">
      <c r="B697" s="650" t="s">
        <v>355</v>
      </c>
      <c r="C697" s="651" t="s">
        <v>873</v>
      </c>
      <c r="D697" s="651"/>
      <c r="E697" s="650" t="s">
        <v>874</v>
      </c>
      <c r="F697" s="651">
        <v>201509</v>
      </c>
      <c r="G697" s="652">
        <v>35296.44</v>
      </c>
      <c r="I697" s="126" t="str">
        <f t="shared" si="74"/>
        <v/>
      </c>
      <c r="J697" s="93" t="str">
        <f t="shared" si="75"/>
        <v>In service</v>
      </c>
      <c r="K697" s="99" t="s">
        <v>189</v>
      </c>
      <c r="L697" s="127"/>
      <c r="M697" s="112">
        <f t="shared" si="73"/>
        <v>2015</v>
      </c>
    </row>
    <row r="698" spans="2:13">
      <c r="B698" s="650" t="s">
        <v>355</v>
      </c>
      <c r="C698" s="651" t="s">
        <v>873</v>
      </c>
      <c r="D698" s="651"/>
      <c r="E698" s="402" t="s">
        <v>874</v>
      </c>
      <c r="F698" s="651">
        <v>201510</v>
      </c>
      <c r="G698" s="453">
        <v>-371.52</v>
      </c>
      <c r="I698" s="126" t="str">
        <f t="shared" si="74"/>
        <v/>
      </c>
      <c r="J698" s="93" t="str">
        <f t="shared" si="75"/>
        <v>In service</v>
      </c>
      <c r="K698" s="99" t="s">
        <v>189</v>
      </c>
      <c r="L698" s="127"/>
      <c r="M698" s="112">
        <f t="shared" si="73"/>
        <v>2016</v>
      </c>
    </row>
    <row r="699" spans="2:13">
      <c r="B699" s="650" t="s">
        <v>355</v>
      </c>
      <c r="C699" s="651" t="s">
        <v>873</v>
      </c>
      <c r="D699" s="651"/>
      <c r="E699" s="402" t="s">
        <v>874</v>
      </c>
      <c r="F699" s="651">
        <v>201511</v>
      </c>
      <c r="G699" s="453">
        <v>0.02</v>
      </c>
      <c r="I699" s="126" t="str">
        <f t="shared" si="74"/>
        <v/>
      </c>
      <c r="J699" s="93" t="str">
        <f t="shared" si="75"/>
        <v>In service</v>
      </c>
      <c r="K699" s="99" t="s">
        <v>189</v>
      </c>
      <c r="L699" s="127"/>
      <c r="M699" s="112">
        <f t="shared" si="73"/>
        <v>2016</v>
      </c>
    </row>
    <row r="700" spans="2:13">
      <c r="B700" s="650" t="s">
        <v>355</v>
      </c>
      <c r="C700" s="651" t="s">
        <v>873</v>
      </c>
      <c r="D700" s="651"/>
      <c r="E700" s="650" t="s">
        <v>874</v>
      </c>
      <c r="F700" s="651">
        <v>201512</v>
      </c>
      <c r="G700" s="652">
        <v>-31.73</v>
      </c>
      <c r="I700" s="126" t="str">
        <f t="shared" si="74"/>
        <v/>
      </c>
      <c r="J700" s="93" t="str">
        <f t="shared" si="75"/>
        <v>In service</v>
      </c>
      <c r="K700" s="99" t="s">
        <v>189</v>
      </c>
      <c r="L700" s="127"/>
      <c r="M700" s="112">
        <f t="shared" si="73"/>
        <v>2016</v>
      </c>
    </row>
    <row r="701" spans="2:13">
      <c r="B701" s="650" t="s">
        <v>355</v>
      </c>
      <c r="C701" s="651" t="s">
        <v>993</v>
      </c>
      <c r="D701" s="651"/>
      <c r="E701" s="650" t="s">
        <v>994</v>
      </c>
      <c r="F701" s="651">
        <v>201509</v>
      </c>
      <c r="G701" s="652">
        <v>-1984.53</v>
      </c>
      <c r="I701" s="126" t="str">
        <f t="shared" si="74"/>
        <v/>
      </c>
      <c r="J701" s="93" t="str">
        <f t="shared" si="75"/>
        <v>In service</v>
      </c>
      <c r="K701" s="99" t="s">
        <v>189</v>
      </c>
      <c r="L701" s="127"/>
      <c r="M701" s="112">
        <f t="shared" si="73"/>
        <v>2015</v>
      </c>
    </row>
    <row r="702" spans="2:13">
      <c r="B702" s="650" t="s">
        <v>355</v>
      </c>
      <c r="C702" s="651" t="s">
        <v>993</v>
      </c>
      <c r="D702" s="651"/>
      <c r="E702" s="402" t="s">
        <v>994</v>
      </c>
      <c r="F702" s="651">
        <v>201510</v>
      </c>
      <c r="G702" s="453">
        <v>221.79</v>
      </c>
      <c r="I702" s="126" t="str">
        <f t="shared" si="74"/>
        <v/>
      </c>
      <c r="J702" s="93" t="str">
        <f t="shared" si="75"/>
        <v>In service</v>
      </c>
      <c r="K702" s="99" t="s">
        <v>189</v>
      </c>
      <c r="L702" s="127"/>
      <c r="M702" s="112">
        <f t="shared" si="73"/>
        <v>2016</v>
      </c>
    </row>
    <row r="703" spans="2:13">
      <c r="B703" s="650" t="s">
        <v>355</v>
      </c>
      <c r="C703" s="651" t="s">
        <v>993</v>
      </c>
      <c r="D703" s="651"/>
      <c r="E703" s="402" t="s">
        <v>994</v>
      </c>
      <c r="F703" s="651">
        <v>201511</v>
      </c>
      <c r="G703" s="453">
        <v>988.51</v>
      </c>
      <c r="I703" s="126" t="str">
        <f t="shared" si="74"/>
        <v/>
      </c>
      <c r="J703" s="93" t="str">
        <f t="shared" si="75"/>
        <v>In service</v>
      </c>
      <c r="K703" s="99" t="s">
        <v>189</v>
      </c>
      <c r="L703" s="127"/>
      <c r="M703" s="112">
        <f t="shared" si="73"/>
        <v>2016</v>
      </c>
    </row>
    <row r="704" spans="2:13">
      <c r="B704" s="650" t="s">
        <v>355</v>
      </c>
      <c r="C704" s="651" t="s">
        <v>993</v>
      </c>
      <c r="D704" s="651"/>
      <c r="E704" s="650" t="s">
        <v>994</v>
      </c>
      <c r="F704" s="651">
        <v>201512</v>
      </c>
      <c r="G704" s="652">
        <v>-219.47</v>
      </c>
      <c r="I704" s="126" t="str">
        <f t="shared" si="74"/>
        <v/>
      </c>
      <c r="J704" s="93" t="str">
        <f t="shared" si="75"/>
        <v>In service</v>
      </c>
      <c r="K704" s="99" t="s">
        <v>189</v>
      </c>
      <c r="L704" s="127"/>
      <c r="M704" s="112">
        <f t="shared" si="73"/>
        <v>2016</v>
      </c>
    </row>
    <row r="705" spans="2:13">
      <c r="B705" s="650" t="s">
        <v>355</v>
      </c>
      <c r="C705" s="651" t="s">
        <v>995</v>
      </c>
      <c r="D705" s="651"/>
      <c r="E705" s="650" t="s">
        <v>996</v>
      </c>
      <c r="F705" s="651">
        <v>201509</v>
      </c>
      <c r="G705" s="652">
        <v>2145.12</v>
      </c>
      <c r="I705" s="126" t="str">
        <f t="shared" si="74"/>
        <v/>
      </c>
      <c r="J705" s="93" t="str">
        <f t="shared" si="75"/>
        <v>In service</v>
      </c>
      <c r="K705" s="99" t="s">
        <v>189</v>
      </c>
      <c r="L705" s="127"/>
      <c r="M705" s="112">
        <f t="shared" si="73"/>
        <v>2015</v>
      </c>
    </row>
    <row r="706" spans="2:13">
      <c r="B706" s="650" t="s">
        <v>355</v>
      </c>
      <c r="C706" s="651" t="s">
        <v>995</v>
      </c>
      <c r="D706" s="651"/>
      <c r="E706" s="402" t="s">
        <v>996</v>
      </c>
      <c r="F706" s="651">
        <v>201511</v>
      </c>
      <c r="G706" s="453">
        <v>475.01</v>
      </c>
      <c r="I706" s="126" t="str">
        <f t="shared" si="74"/>
        <v/>
      </c>
      <c r="J706" s="93" t="str">
        <f t="shared" si="75"/>
        <v>In service</v>
      </c>
      <c r="K706" s="99" t="s">
        <v>189</v>
      </c>
      <c r="L706" s="127"/>
      <c r="M706" s="112">
        <f t="shared" si="73"/>
        <v>2016</v>
      </c>
    </row>
    <row r="707" spans="2:13">
      <c r="B707" s="650" t="s">
        <v>355</v>
      </c>
      <c r="C707" s="651" t="s">
        <v>995</v>
      </c>
      <c r="D707" s="651"/>
      <c r="E707" s="650" t="s">
        <v>996</v>
      </c>
      <c r="F707" s="651">
        <v>201512</v>
      </c>
      <c r="G707" s="652">
        <v>-245.75</v>
      </c>
      <c r="I707" s="126" t="str">
        <f t="shared" si="74"/>
        <v/>
      </c>
      <c r="J707" s="93" t="str">
        <f t="shared" si="75"/>
        <v>In service</v>
      </c>
      <c r="K707" s="99" t="s">
        <v>189</v>
      </c>
      <c r="L707" s="127"/>
      <c r="M707" s="112">
        <f t="shared" si="73"/>
        <v>2016</v>
      </c>
    </row>
    <row r="708" spans="2:13">
      <c r="B708" s="650" t="s">
        <v>355</v>
      </c>
      <c r="C708" s="651" t="s">
        <v>875</v>
      </c>
      <c r="D708" s="651"/>
      <c r="E708" s="650" t="s">
        <v>876</v>
      </c>
      <c r="F708" s="651">
        <v>201509</v>
      </c>
      <c r="G708" s="652">
        <v>-11927.76</v>
      </c>
      <c r="I708" s="126" t="str">
        <f t="shared" si="74"/>
        <v/>
      </c>
      <c r="J708" s="93" t="str">
        <f t="shared" si="75"/>
        <v>In service</v>
      </c>
      <c r="K708" s="99" t="s">
        <v>189</v>
      </c>
      <c r="L708" s="127"/>
      <c r="M708" s="112">
        <f t="shared" si="73"/>
        <v>2015</v>
      </c>
    </row>
    <row r="709" spans="2:13">
      <c r="B709" s="650" t="s">
        <v>355</v>
      </c>
      <c r="C709" s="651" t="s">
        <v>875</v>
      </c>
      <c r="D709" s="651"/>
      <c r="E709" s="402" t="s">
        <v>876</v>
      </c>
      <c r="F709" s="651">
        <v>201510</v>
      </c>
      <c r="G709" s="453">
        <v>-4.28</v>
      </c>
      <c r="I709" s="126" t="str">
        <f t="shared" si="74"/>
        <v/>
      </c>
      <c r="J709" s="93" t="str">
        <f t="shared" si="75"/>
        <v>In service</v>
      </c>
      <c r="K709" s="99" t="s">
        <v>189</v>
      </c>
      <c r="L709" s="127"/>
      <c r="M709" s="112">
        <f t="shared" si="73"/>
        <v>2016</v>
      </c>
    </row>
    <row r="710" spans="2:13">
      <c r="B710" s="650" t="s">
        <v>355</v>
      </c>
      <c r="C710" s="651" t="s">
        <v>877</v>
      </c>
      <c r="D710" s="651"/>
      <c r="E710" s="650" t="s">
        <v>878</v>
      </c>
      <c r="F710" s="651">
        <v>201509</v>
      </c>
      <c r="G710" s="652">
        <v>-25487</v>
      </c>
      <c r="I710" s="126" t="str">
        <f t="shared" si="74"/>
        <v/>
      </c>
      <c r="J710" s="93" t="str">
        <f t="shared" si="75"/>
        <v>In service</v>
      </c>
      <c r="K710" s="99" t="s">
        <v>189</v>
      </c>
      <c r="L710" s="127"/>
      <c r="M710" s="112">
        <f t="shared" ref="M710:M773" si="76">IF(F710&gt;$M$20,0+2016,0+2015)</f>
        <v>2015</v>
      </c>
    </row>
    <row r="711" spans="2:13">
      <c r="B711" s="650" t="s">
        <v>355</v>
      </c>
      <c r="C711" s="651" t="s">
        <v>877</v>
      </c>
      <c r="D711" s="651"/>
      <c r="E711" s="402" t="s">
        <v>878</v>
      </c>
      <c r="F711" s="651">
        <v>201510</v>
      </c>
      <c r="G711" s="453">
        <v>21.38</v>
      </c>
      <c r="I711" s="126" t="str">
        <f t="shared" si="74"/>
        <v/>
      </c>
      <c r="J711" s="93" t="str">
        <f t="shared" si="75"/>
        <v>In service</v>
      </c>
      <c r="K711" s="99" t="s">
        <v>189</v>
      </c>
      <c r="L711" s="127"/>
      <c r="M711" s="112">
        <f t="shared" si="76"/>
        <v>2016</v>
      </c>
    </row>
    <row r="712" spans="2:13">
      <c r="B712" s="650" t="s">
        <v>355</v>
      </c>
      <c r="C712" s="651" t="s">
        <v>879</v>
      </c>
      <c r="D712" s="651"/>
      <c r="E712" s="650" t="s">
        <v>880</v>
      </c>
      <c r="F712" s="651">
        <v>201509</v>
      </c>
      <c r="G712" s="652">
        <v>4396.87</v>
      </c>
      <c r="I712" s="126" t="str">
        <f t="shared" si="74"/>
        <v/>
      </c>
      <c r="J712" s="93" t="str">
        <f t="shared" si="75"/>
        <v>In service</v>
      </c>
      <c r="K712" s="99" t="s">
        <v>189</v>
      </c>
      <c r="L712" s="127"/>
      <c r="M712" s="112">
        <f t="shared" si="76"/>
        <v>2015</v>
      </c>
    </row>
    <row r="713" spans="2:13">
      <c r="B713" s="650" t="s">
        <v>355</v>
      </c>
      <c r="C713" s="651" t="s">
        <v>879</v>
      </c>
      <c r="D713" s="651"/>
      <c r="E713" s="402" t="s">
        <v>880</v>
      </c>
      <c r="F713" s="651">
        <v>201510</v>
      </c>
      <c r="G713" s="453">
        <v>-48.29</v>
      </c>
      <c r="I713" s="126" t="str">
        <f t="shared" si="74"/>
        <v/>
      </c>
      <c r="J713" s="93" t="str">
        <f t="shared" si="75"/>
        <v>In service</v>
      </c>
      <c r="K713" s="99" t="s">
        <v>189</v>
      </c>
      <c r="L713" s="127"/>
      <c r="M713" s="112">
        <f t="shared" si="76"/>
        <v>2016</v>
      </c>
    </row>
    <row r="714" spans="2:13">
      <c r="B714" s="650" t="s">
        <v>355</v>
      </c>
      <c r="C714" s="651" t="s">
        <v>881</v>
      </c>
      <c r="D714" s="651"/>
      <c r="E714" s="650" t="s">
        <v>882</v>
      </c>
      <c r="F714" s="651">
        <v>201509</v>
      </c>
      <c r="G714" s="652">
        <v>-1847</v>
      </c>
      <c r="I714" s="126" t="str">
        <f t="shared" si="74"/>
        <v/>
      </c>
      <c r="J714" s="93" t="str">
        <f t="shared" si="75"/>
        <v>In service</v>
      </c>
      <c r="K714" s="99" t="s">
        <v>189</v>
      </c>
      <c r="L714" s="127"/>
      <c r="M714" s="112">
        <f t="shared" si="76"/>
        <v>2015</v>
      </c>
    </row>
    <row r="715" spans="2:13">
      <c r="B715" s="650" t="s">
        <v>355</v>
      </c>
      <c r="C715" s="651" t="s">
        <v>881</v>
      </c>
      <c r="D715" s="651"/>
      <c r="E715" s="402" t="s">
        <v>882</v>
      </c>
      <c r="F715" s="651">
        <v>201510</v>
      </c>
      <c r="G715" s="453">
        <v>11.64</v>
      </c>
      <c r="I715" s="126" t="str">
        <f t="shared" si="74"/>
        <v/>
      </c>
      <c r="J715" s="93" t="str">
        <f t="shared" si="75"/>
        <v>In service</v>
      </c>
      <c r="K715" s="99" t="s">
        <v>189</v>
      </c>
      <c r="L715" s="127"/>
      <c r="M715" s="112">
        <f t="shared" si="76"/>
        <v>2016</v>
      </c>
    </row>
    <row r="716" spans="2:13">
      <c r="B716" s="650" t="s">
        <v>355</v>
      </c>
      <c r="C716" s="651" t="s">
        <v>883</v>
      </c>
      <c r="D716" s="651"/>
      <c r="E716" s="650" t="s">
        <v>884</v>
      </c>
      <c r="F716" s="651">
        <v>201509</v>
      </c>
      <c r="G716" s="652">
        <v>-125.54</v>
      </c>
      <c r="I716" s="126" t="str">
        <f t="shared" si="74"/>
        <v/>
      </c>
      <c r="J716" s="93" t="str">
        <f t="shared" si="75"/>
        <v>In service</v>
      </c>
      <c r="K716" s="99" t="s">
        <v>189</v>
      </c>
      <c r="L716" s="127"/>
      <c r="M716" s="112">
        <f t="shared" si="76"/>
        <v>2015</v>
      </c>
    </row>
    <row r="717" spans="2:13">
      <c r="B717" s="650" t="s">
        <v>355</v>
      </c>
      <c r="C717" s="651" t="s">
        <v>883</v>
      </c>
      <c r="D717" s="651"/>
      <c r="E717" s="402" t="s">
        <v>884</v>
      </c>
      <c r="F717" s="651">
        <v>201510</v>
      </c>
      <c r="G717" s="453">
        <v>1.69</v>
      </c>
      <c r="I717" s="126" t="str">
        <f t="shared" si="74"/>
        <v/>
      </c>
      <c r="J717" s="93" t="str">
        <f t="shared" si="75"/>
        <v>In service</v>
      </c>
      <c r="K717" s="99" t="s">
        <v>189</v>
      </c>
      <c r="L717" s="127"/>
      <c r="M717" s="112">
        <f t="shared" si="76"/>
        <v>2016</v>
      </c>
    </row>
    <row r="718" spans="2:13">
      <c r="B718" s="650" t="s">
        <v>355</v>
      </c>
      <c r="C718" s="651" t="s">
        <v>885</v>
      </c>
      <c r="D718" s="651"/>
      <c r="E718" s="650" t="s">
        <v>886</v>
      </c>
      <c r="F718" s="651">
        <v>201509</v>
      </c>
      <c r="G718" s="652">
        <v>-2171.37</v>
      </c>
      <c r="I718" s="126" t="str">
        <f t="shared" si="74"/>
        <v/>
      </c>
      <c r="J718" s="93" t="str">
        <f t="shared" si="75"/>
        <v>In service</v>
      </c>
      <c r="K718" s="99" t="s">
        <v>189</v>
      </c>
      <c r="L718" s="127"/>
      <c r="M718" s="112">
        <f t="shared" si="76"/>
        <v>2015</v>
      </c>
    </row>
    <row r="719" spans="2:13">
      <c r="B719" s="650" t="s">
        <v>355</v>
      </c>
      <c r="C719" s="651" t="s">
        <v>885</v>
      </c>
      <c r="D719" s="651"/>
      <c r="E719" s="402" t="s">
        <v>886</v>
      </c>
      <c r="F719" s="651">
        <v>201510</v>
      </c>
      <c r="G719" s="453">
        <v>49.81</v>
      </c>
      <c r="I719" s="126" t="str">
        <f t="shared" si="74"/>
        <v/>
      </c>
      <c r="J719" s="93" t="str">
        <f t="shared" si="75"/>
        <v>In service</v>
      </c>
      <c r="K719" s="99" t="s">
        <v>189</v>
      </c>
      <c r="L719" s="127"/>
      <c r="M719" s="112">
        <f t="shared" si="76"/>
        <v>2016</v>
      </c>
    </row>
    <row r="720" spans="2:13">
      <c r="B720" s="650" t="s">
        <v>355</v>
      </c>
      <c r="C720" s="651" t="s">
        <v>887</v>
      </c>
      <c r="D720" s="651"/>
      <c r="E720" s="650" t="s">
        <v>888</v>
      </c>
      <c r="F720" s="651">
        <v>201509</v>
      </c>
      <c r="G720" s="652">
        <v>-10980.7</v>
      </c>
      <c r="I720" s="126" t="str">
        <f t="shared" si="74"/>
        <v/>
      </c>
      <c r="J720" s="93" t="str">
        <f t="shared" si="75"/>
        <v>In service</v>
      </c>
      <c r="K720" s="99" t="s">
        <v>189</v>
      </c>
      <c r="L720" s="127"/>
      <c r="M720" s="112">
        <f t="shared" si="76"/>
        <v>2015</v>
      </c>
    </row>
    <row r="721" spans="2:13">
      <c r="B721" s="650" t="s">
        <v>355</v>
      </c>
      <c r="C721" s="651" t="s">
        <v>887</v>
      </c>
      <c r="D721" s="651"/>
      <c r="E721" s="402" t="s">
        <v>888</v>
      </c>
      <c r="F721" s="651">
        <v>201510</v>
      </c>
      <c r="G721" s="453">
        <v>10731.29</v>
      </c>
      <c r="I721" s="126" t="str">
        <f t="shared" si="74"/>
        <v/>
      </c>
      <c r="J721" s="93" t="str">
        <f t="shared" si="75"/>
        <v>In service</v>
      </c>
      <c r="K721" s="99" t="s">
        <v>189</v>
      </c>
      <c r="L721" s="127"/>
      <c r="M721" s="112">
        <f t="shared" si="76"/>
        <v>2016</v>
      </c>
    </row>
    <row r="722" spans="2:13">
      <c r="B722" s="650" t="s">
        <v>355</v>
      </c>
      <c r="C722" s="651" t="s">
        <v>1144</v>
      </c>
      <c r="D722" s="651"/>
      <c r="E722" s="650" t="s">
        <v>1145</v>
      </c>
      <c r="F722" s="651">
        <v>201512</v>
      </c>
      <c r="G722" s="652">
        <v>129483.46</v>
      </c>
      <c r="I722" s="126" t="str">
        <f t="shared" si="74"/>
        <v/>
      </c>
      <c r="J722" s="93" t="str">
        <f t="shared" si="75"/>
        <v>In service</v>
      </c>
      <c r="K722" s="99" t="s">
        <v>189</v>
      </c>
      <c r="L722" s="127"/>
      <c r="M722" s="112">
        <f t="shared" si="76"/>
        <v>2016</v>
      </c>
    </row>
    <row r="723" spans="2:13">
      <c r="B723" s="650" t="s">
        <v>355</v>
      </c>
      <c r="C723" s="651" t="s">
        <v>762</v>
      </c>
      <c r="D723" s="651"/>
      <c r="E723" s="650" t="s">
        <v>763</v>
      </c>
      <c r="F723" s="651">
        <v>201509</v>
      </c>
      <c r="G723" s="652">
        <v>-30.19</v>
      </c>
      <c r="I723" s="126" t="str">
        <f t="shared" si="74"/>
        <v/>
      </c>
      <c r="J723" s="93" t="str">
        <f t="shared" si="75"/>
        <v>In service</v>
      </c>
      <c r="K723" s="99" t="s">
        <v>189</v>
      </c>
      <c r="L723" s="127"/>
      <c r="M723" s="112">
        <f t="shared" si="76"/>
        <v>2015</v>
      </c>
    </row>
    <row r="724" spans="2:13">
      <c r="B724" s="650" t="s">
        <v>355</v>
      </c>
      <c r="C724" s="651" t="s">
        <v>891</v>
      </c>
      <c r="D724" s="651"/>
      <c r="E724" s="650" t="s">
        <v>892</v>
      </c>
      <c r="F724" s="651">
        <v>201509</v>
      </c>
      <c r="G724" s="652">
        <v>64.81</v>
      </c>
      <c r="I724" s="126" t="str">
        <f t="shared" si="74"/>
        <v/>
      </c>
      <c r="J724" s="93" t="str">
        <f t="shared" si="75"/>
        <v>In service</v>
      </c>
      <c r="K724" s="99" t="s">
        <v>189</v>
      </c>
      <c r="L724" s="127"/>
      <c r="M724" s="112">
        <f t="shared" si="76"/>
        <v>2015</v>
      </c>
    </row>
    <row r="725" spans="2:13">
      <c r="B725" s="650" t="s">
        <v>355</v>
      </c>
      <c r="C725" s="651" t="s">
        <v>1150</v>
      </c>
      <c r="D725" s="651"/>
      <c r="E725" s="650" t="s">
        <v>1151</v>
      </c>
      <c r="F725" s="651">
        <v>201512</v>
      </c>
      <c r="G725" s="652">
        <v>477073</v>
      </c>
      <c r="I725" s="126" t="str">
        <f t="shared" si="74"/>
        <v/>
      </c>
      <c r="J725" s="93" t="str">
        <f t="shared" si="75"/>
        <v>In service</v>
      </c>
      <c r="K725" s="99" t="s">
        <v>189</v>
      </c>
      <c r="L725" s="127"/>
      <c r="M725" s="112">
        <f t="shared" si="76"/>
        <v>2016</v>
      </c>
    </row>
    <row r="726" spans="2:13">
      <c r="B726" s="650" t="s">
        <v>355</v>
      </c>
      <c r="C726" s="651" t="s">
        <v>893</v>
      </c>
      <c r="D726" s="651"/>
      <c r="E726" s="650" t="s">
        <v>894</v>
      </c>
      <c r="F726" s="651">
        <v>201509</v>
      </c>
      <c r="G726" s="652">
        <v>-30716.38</v>
      </c>
      <c r="I726" s="126" t="str">
        <f t="shared" si="74"/>
        <v/>
      </c>
      <c r="J726" s="93" t="str">
        <f t="shared" si="75"/>
        <v>In service</v>
      </c>
      <c r="K726" s="99" t="s">
        <v>189</v>
      </c>
      <c r="L726" s="127"/>
      <c r="M726" s="112">
        <f t="shared" si="76"/>
        <v>2015</v>
      </c>
    </row>
    <row r="727" spans="2:13">
      <c r="B727" s="650" t="s">
        <v>355</v>
      </c>
      <c r="C727" s="651" t="s">
        <v>893</v>
      </c>
      <c r="D727" s="651"/>
      <c r="E727" s="402" t="s">
        <v>894</v>
      </c>
      <c r="F727" s="651">
        <v>201510</v>
      </c>
      <c r="G727" s="453">
        <v>-94.41</v>
      </c>
      <c r="I727" s="126" t="str">
        <f t="shared" si="74"/>
        <v/>
      </c>
      <c r="J727" s="93" t="str">
        <f t="shared" si="75"/>
        <v>In service</v>
      </c>
      <c r="K727" s="99" t="s">
        <v>189</v>
      </c>
      <c r="L727" s="127"/>
      <c r="M727" s="112">
        <f t="shared" si="76"/>
        <v>2016</v>
      </c>
    </row>
    <row r="728" spans="2:13">
      <c r="B728" s="650" t="s">
        <v>355</v>
      </c>
      <c r="C728" s="651" t="s">
        <v>1152</v>
      </c>
      <c r="D728" s="651"/>
      <c r="E728" s="650" t="s">
        <v>1153</v>
      </c>
      <c r="F728" s="651">
        <v>201509</v>
      </c>
      <c r="G728" s="652">
        <v>170342.42</v>
      </c>
      <c r="I728" s="126" t="str">
        <f t="shared" si="74"/>
        <v/>
      </c>
      <c r="J728" s="93" t="str">
        <f t="shared" si="75"/>
        <v>In service</v>
      </c>
      <c r="K728" s="99" t="s">
        <v>189</v>
      </c>
      <c r="L728" s="127"/>
      <c r="M728" s="112">
        <f t="shared" si="76"/>
        <v>2015</v>
      </c>
    </row>
    <row r="729" spans="2:13">
      <c r="B729" s="650" t="s">
        <v>355</v>
      </c>
      <c r="C729" s="651" t="s">
        <v>1152</v>
      </c>
      <c r="D729" s="651"/>
      <c r="E729" s="402" t="s">
        <v>1153</v>
      </c>
      <c r="F729" s="651">
        <v>201510</v>
      </c>
      <c r="G729" s="453">
        <v>269.79000000000002</v>
      </c>
      <c r="I729" s="126" t="str">
        <f t="shared" si="74"/>
        <v/>
      </c>
      <c r="J729" s="93" t="str">
        <f t="shared" si="75"/>
        <v>In service</v>
      </c>
      <c r="K729" s="99" t="s">
        <v>189</v>
      </c>
      <c r="L729" s="127"/>
      <c r="M729" s="112">
        <f t="shared" si="76"/>
        <v>2016</v>
      </c>
    </row>
    <row r="730" spans="2:13">
      <c r="B730" s="650" t="s">
        <v>355</v>
      </c>
      <c r="C730" s="651" t="s">
        <v>1152</v>
      </c>
      <c r="D730" s="651"/>
      <c r="E730" s="402" t="s">
        <v>1153</v>
      </c>
      <c r="F730" s="651">
        <v>201511</v>
      </c>
      <c r="G730" s="453">
        <v>-1195.1600000000001</v>
      </c>
      <c r="I730" s="126" t="str">
        <f t="shared" si="74"/>
        <v/>
      </c>
      <c r="J730" s="93" t="str">
        <f t="shared" si="75"/>
        <v>In service</v>
      </c>
      <c r="K730" s="99" t="s">
        <v>189</v>
      </c>
      <c r="L730" s="127"/>
      <c r="M730" s="112">
        <f t="shared" si="76"/>
        <v>2016</v>
      </c>
    </row>
    <row r="731" spans="2:13">
      <c r="B731" s="650" t="s">
        <v>355</v>
      </c>
      <c r="C731" s="651" t="s">
        <v>1152</v>
      </c>
      <c r="D731" s="651"/>
      <c r="E731" s="650" t="s">
        <v>1153</v>
      </c>
      <c r="F731" s="651">
        <v>201512</v>
      </c>
      <c r="G731" s="652">
        <v>23.54</v>
      </c>
      <c r="I731" s="126" t="str">
        <f t="shared" si="74"/>
        <v/>
      </c>
      <c r="J731" s="93" t="str">
        <f t="shared" si="75"/>
        <v>In service</v>
      </c>
      <c r="K731" s="99" t="s">
        <v>189</v>
      </c>
      <c r="L731" s="127"/>
      <c r="M731" s="112">
        <f t="shared" si="76"/>
        <v>2016</v>
      </c>
    </row>
    <row r="732" spans="2:13">
      <c r="B732" s="650" t="s">
        <v>355</v>
      </c>
      <c r="C732" s="651" t="s">
        <v>1154</v>
      </c>
      <c r="D732" s="651"/>
      <c r="E732" s="402" t="s">
        <v>1155</v>
      </c>
      <c r="F732" s="651">
        <v>201511</v>
      </c>
      <c r="G732" s="453">
        <v>1099.3599999999999</v>
      </c>
      <c r="I732" s="126" t="str">
        <f t="shared" si="74"/>
        <v/>
      </c>
      <c r="J732" s="93" t="str">
        <f t="shared" si="75"/>
        <v>In service</v>
      </c>
      <c r="K732" s="99" t="s">
        <v>189</v>
      </c>
      <c r="L732" s="127"/>
      <c r="M732" s="112">
        <f t="shared" si="76"/>
        <v>2016</v>
      </c>
    </row>
    <row r="733" spans="2:13">
      <c r="B733" s="650" t="s">
        <v>355</v>
      </c>
      <c r="C733" s="651" t="s">
        <v>792</v>
      </c>
      <c r="D733" s="651"/>
      <c r="E733" s="650" t="s">
        <v>793</v>
      </c>
      <c r="F733" s="651">
        <v>201509</v>
      </c>
      <c r="G733" s="652">
        <v>30639.29</v>
      </c>
      <c r="I733" s="126" t="str">
        <f t="shared" si="74"/>
        <v/>
      </c>
      <c r="J733" s="93" t="str">
        <f t="shared" si="75"/>
        <v>In service</v>
      </c>
      <c r="K733" s="99" t="s">
        <v>189</v>
      </c>
      <c r="L733" s="127"/>
      <c r="M733" s="112">
        <f t="shared" si="76"/>
        <v>2015</v>
      </c>
    </row>
    <row r="734" spans="2:13">
      <c r="B734" s="650" t="s">
        <v>355</v>
      </c>
      <c r="C734" s="651" t="s">
        <v>792</v>
      </c>
      <c r="D734" s="651"/>
      <c r="E734" s="402" t="s">
        <v>793</v>
      </c>
      <c r="F734" s="651">
        <v>201510</v>
      </c>
      <c r="G734" s="453">
        <v>-278.69</v>
      </c>
      <c r="I734" s="126" t="str">
        <f t="shared" si="74"/>
        <v/>
      </c>
      <c r="J734" s="93" t="str">
        <f t="shared" si="75"/>
        <v>In service</v>
      </c>
      <c r="K734" s="99" t="s">
        <v>189</v>
      </c>
      <c r="L734" s="127"/>
      <c r="M734" s="112">
        <f t="shared" si="76"/>
        <v>2016</v>
      </c>
    </row>
    <row r="735" spans="2:13">
      <c r="B735" s="650" t="s">
        <v>355</v>
      </c>
      <c r="C735" s="651" t="s">
        <v>936</v>
      </c>
      <c r="D735" s="651"/>
      <c r="E735" s="402" t="s">
        <v>937</v>
      </c>
      <c r="F735" s="651">
        <v>201511</v>
      </c>
      <c r="G735" s="453">
        <v>-1558.51</v>
      </c>
      <c r="I735" s="126" t="str">
        <f t="shared" si="74"/>
        <v/>
      </c>
      <c r="J735" s="93" t="str">
        <f t="shared" si="75"/>
        <v>In service</v>
      </c>
      <c r="K735" s="99" t="s">
        <v>189</v>
      </c>
      <c r="L735" s="127"/>
      <c r="M735" s="112">
        <f t="shared" si="76"/>
        <v>2016</v>
      </c>
    </row>
    <row r="736" spans="2:13">
      <c r="B736" s="650" t="s">
        <v>355</v>
      </c>
      <c r="C736" s="651" t="s">
        <v>936</v>
      </c>
      <c r="D736" s="651"/>
      <c r="E736" s="650" t="s">
        <v>937</v>
      </c>
      <c r="F736" s="651">
        <v>201512</v>
      </c>
      <c r="G736" s="652">
        <v>17.07</v>
      </c>
      <c r="I736" s="126" t="str">
        <f t="shared" si="74"/>
        <v/>
      </c>
      <c r="J736" s="93" t="str">
        <f t="shared" si="75"/>
        <v>In service</v>
      </c>
      <c r="K736" s="99" t="s">
        <v>189</v>
      </c>
      <c r="L736" s="127"/>
      <c r="M736" s="112">
        <f t="shared" si="76"/>
        <v>2016</v>
      </c>
    </row>
    <row r="737" spans="2:13">
      <c r="B737" s="650" t="s">
        <v>355</v>
      </c>
      <c r="C737" s="651" t="s">
        <v>796</v>
      </c>
      <c r="D737" s="651"/>
      <c r="E737" s="650" t="s">
        <v>797</v>
      </c>
      <c r="F737" s="651">
        <v>201509</v>
      </c>
      <c r="G737" s="652">
        <v>-67.05</v>
      </c>
      <c r="I737" s="126" t="str">
        <f t="shared" si="74"/>
        <v/>
      </c>
      <c r="J737" s="93" t="str">
        <f t="shared" si="75"/>
        <v>In service</v>
      </c>
      <c r="K737" s="99" t="s">
        <v>189</v>
      </c>
      <c r="L737" s="127"/>
      <c r="M737" s="112">
        <f t="shared" si="76"/>
        <v>2015</v>
      </c>
    </row>
    <row r="738" spans="2:13">
      <c r="B738" s="650" t="s">
        <v>355</v>
      </c>
      <c r="C738" s="651" t="s">
        <v>796</v>
      </c>
      <c r="D738" s="651"/>
      <c r="E738" s="402" t="s">
        <v>797</v>
      </c>
      <c r="F738" s="651">
        <v>201510</v>
      </c>
      <c r="G738" s="453">
        <v>-40.99</v>
      </c>
      <c r="I738" s="126" t="str">
        <f t="shared" si="74"/>
        <v/>
      </c>
      <c r="J738" s="93" t="str">
        <f t="shared" si="75"/>
        <v>In service</v>
      </c>
      <c r="K738" s="99" t="s">
        <v>189</v>
      </c>
      <c r="L738" s="127"/>
      <c r="M738" s="112">
        <f t="shared" si="76"/>
        <v>2016</v>
      </c>
    </row>
    <row r="739" spans="2:13">
      <c r="B739" s="650" t="s">
        <v>355</v>
      </c>
      <c r="C739" s="651" t="s">
        <v>997</v>
      </c>
      <c r="D739" s="651"/>
      <c r="E739" s="650" t="s">
        <v>998</v>
      </c>
      <c r="F739" s="651">
        <v>201509</v>
      </c>
      <c r="G739" s="652">
        <v>-445.45</v>
      </c>
      <c r="I739" s="126" t="str">
        <f t="shared" si="74"/>
        <v/>
      </c>
      <c r="J739" s="93" t="str">
        <f t="shared" si="75"/>
        <v>In service</v>
      </c>
      <c r="K739" s="99" t="s">
        <v>189</v>
      </c>
      <c r="L739" s="127"/>
      <c r="M739" s="112">
        <f t="shared" si="76"/>
        <v>2015</v>
      </c>
    </row>
    <row r="740" spans="2:13">
      <c r="B740" s="650" t="s">
        <v>355</v>
      </c>
      <c r="C740" s="651" t="s">
        <v>1158</v>
      </c>
      <c r="D740" s="651"/>
      <c r="E740" s="650" t="s">
        <v>1160</v>
      </c>
      <c r="F740" s="651">
        <v>201509</v>
      </c>
      <c r="G740" s="652">
        <v>47107.63</v>
      </c>
      <c r="I740" s="126" t="str">
        <f t="shared" si="74"/>
        <v/>
      </c>
      <c r="J740" s="93" t="str">
        <f t="shared" si="75"/>
        <v>In service</v>
      </c>
      <c r="K740" s="99" t="s">
        <v>189</v>
      </c>
      <c r="L740" s="127"/>
      <c r="M740" s="112">
        <f t="shared" si="76"/>
        <v>2015</v>
      </c>
    </row>
    <row r="741" spans="2:13">
      <c r="B741" s="650" t="s">
        <v>355</v>
      </c>
      <c r="C741" s="651" t="s">
        <v>1158</v>
      </c>
      <c r="D741" s="651"/>
      <c r="E741" s="402" t="s">
        <v>1160</v>
      </c>
      <c r="F741" s="651">
        <v>201510</v>
      </c>
      <c r="G741" s="453">
        <v>949.62</v>
      </c>
      <c r="I741" s="126" t="str">
        <f t="shared" si="74"/>
        <v/>
      </c>
      <c r="J741" s="93" t="str">
        <f t="shared" si="75"/>
        <v>In service</v>
      </c>
      <c r="K741" s="99" t="s">
        <v>189</v>
      </c>
      <c r="L741" s="127"/>
      <c r="M741" s="112">
        <f t="shared" si="76"/>
        <v>2016</v>
      </c>
    </row>
    <row r="742" spans="2:13">
      <c r="B742" s="650" t="s">
        <v>355</v>
      </c>
      <c r="C742" s="651" t="s">
        <v>1158</v>
      </c>
      <c r="D742" s="651"/>
      <c r="E742" s="402" t="s">
        <v>1160</v>
      </c>
      <c r="F742" s="651">
        <v>201511</v>
      </c>
      <c r="G742" s="453">
        <v>-645.11</v>
      </c>
      <c r="I742" s="126" t="str">
        <f t="shared" si="74"/>
        <v/>
      </c>
      <c r="J742" s="93" t="str">
        <f t="shared" si="75"/>
        <v>In service</v>
      </c>
      <c r="K742" s="99" t="s">
        <v>189</v>
      </c>
      <c r="L742" s="127"/>
      <c r="M742" s="112">
        <f t="shared" si="76"/>
        <v>2016</v>
      </c>
    </row>
    <row r="743" spans="2:13">
      <c r="B743" s="650" t="s">
        <v>355</v>
      </c>
      <c r="C743" s="651" t="s">
        <v>1158</v>
      </c>
      <c r="D743" s="651"/>
      <c r="E743" s="650" t="s">
        <v>1160</v>
      </c>
      <c r="F743" s="651">
        <v>201512</v>
      </c>
      <c r="G743" s="652">
        <v>22.66</v>
      </c>
      <c r="I743" s="126" t="str">
        <f t="shared" ref="I743:I757" si="77">IF(LEFT(C743,2)="69","Blanket","")</f>
        <v/>
      </c>
      <c r="J743" s="93" t="str">
        <f t="shared" ref="J743:J757" si="78">IF(F743&gt;$J$20,"",IF(F743&gt;=$J$22,"In service",""))</f>
        <v>In service</v>
      </c>
      <c r="K743" s="99" t="s">
        <v>189</v>
      </c>
      <c r="L743" s="127"/>
      <c r="M743" s="112">
        <f t="shared" si="76"/>
        <v>2016</v>
      </c>
    </row>
    <row r="744" spans="2:13">
      <c r="B744" s="650" t="s">
        <v>355</v>
      </c>
      <c r="C744" s="651" t="s">
        <v>1199</v>
      </c>
      <c r="D744" s="651"/>
      <c r="E744" s="650" t="s">
        <v>1200</v>
      </c>
      <c r="F744" s="651">
        <v>201509</v>
      </c>
      <c r="G744" s="652">
        <v>112871.64</v>
      </c>
      <c r="I744" s="126" t="str">
        <f t="shared" si="77"/>
        <v/>
      </c>
      <c r="J744" s="93" t="str">
        <f t="shared" si="78"/>
        <v>In service</v>
      </c>
      <c r="K744" s="99" t="s">
        <v>189</v>
      </c>
      <c r="L744" s="127"/>
      <c r="M744" s="112">
        <f t="shared" si="76"/>
        <v>2015</v>
      </c>
    </row>
    <row r="745" spans="2:13">
      <c r="B745" s="650" t="s">
        <v>355</v>
      </c>
      <c r="C745" s="651" t="s">
        <v>1199</v>
      </c>
      <c r="D745" s="651"/>
      <c r="E745" s="402" t="s">
        <v>1200</v>
      </c>
      <c r="F745" s="651">
        <v>201510</v>
      </c>
      <c r="G745" s="453">
        <v>274.58</v>
      </c>
      <c r="I745" s="126" t="str">
        <f t="shared" si="77"/>
        <v/>
      </c>
      <c r="J745" s="93" t="str">
        <f t="shared" si="78"/>
        <v>In service</v>
      </c>
      <c r="K745" s="99" t="s">
        <v>189</v>
      </c>
      <c r="L745" s="127"/>
      <c r="M745" s="112">
        <f t="shared" si="76"/>
        <v>2016</v>
      </c>
    </row>
    <row r="746" spans="2:13">
      <c r="B746" s="650" t="s">
        <v>355</v>
      </c>
      <c r="C746" s="651" t="s">
        <v>1199</v>
      </c>
      <c r="D746" s="651"/>
      <c r="E746" s="402" t="s">
        <v>1200</v>
      </c>
      <c r="F746" s="651">
        <v>201511</v>
      </c>
      <c r="G746" s="453">
        <v>5650.11</v>
      </c>
      <c r="I746" s="126" t="str">
        <f t="shared" si="77"/>
        <v/>
      </c>
      <c r="J746" s="93" t="str">
        <f t="shared" si="78"/>
        <v>In service</v>
      </c>
      <c r="K746" s="99" t="s">
        <v>189</v>
      </c>
      <c r="L746" s="127"/>
      <c r="M746" s="112">
        <f t="shared" si="76"/>
        <v>2016</v>
      </c>
    </row>
    <row r="747" spans="2:13">
      <c r="B747" s="650" t="s">
        <v>355</v>
      </c>
      <c r="C747" s="651" t="s">
        <v>1199</v>
      </c>
      <c r="D747" s="651"/>
      <c r="E747" s="650" t="s">
        <v>1200</v>
      </c>
      <c r="F747" s="651">
        <v>201512</v>
      </c>
      <c r="G747" s="652">
        <v>24.91</v>
      </c>
      <c r="I747" s="126" t="str">
        <f t="shared" si="77"/>
        <v/>
      </c>
      <c r="J747" s="93" t="str">
        <f t="shared" si="78"/>
        <v>In service</v>
      </c>
      <c r="K747" s="99" t="s">
        <v>189</v>
      </c>
      <c r="L747" s="127"/>
      <c r="M747" s="112">
        <f t="shared" si="76"/>
        <v>2016</v>
      </c>
    </row>
    <row r="748" spans="2:13">
      <c r="B748" s="650" t="s">
        <v>355</v>
      </c>
      <c r="C748" s="651" t="s">
        <v>999</v>
      </c>
      <c r="D748" s="651"/>
      <c r="E748" s="650" t="s">
        <v>1000</v>
      </c>
      <c r="F748" s="651">
        <v>201509</v>
      </c>
      <c r="G748" s="652">
        <v>-94.09</v>
      </c>
      <c r="I748" s="126" t="str">
        <f t="shared" si="77"/>
        <v/>
      </c>
      <c r="J748" s="93" t="str">
        <f t="shared" si="78"/>
        <v>In service</v>
      </c>
      <c r="K748" s="99" t="s">
        <v>189</v>
      </c>
      <c r="L748" s="127"/>
      <c r="M748" s="112">
        <f t="shared" si="76"/>
        <v>2015</v>
      </c>
    </row>
    <row r="749" spans="2:13">
      <c r="B749" s="650" t="s">
        <v>355</v>
      </c>
      <c r="C749" s="651" t="s">
        <v>999</v>
      </c>
      <c r="D749" s="651"/>
      <c r="E749" s="402" t="s">
        <v>1000</v>
      </c>
      <c r="F749" s="651">
        <v>201511</v>
      </c>
      <c r="G749" s="453">
        <v>14.21</v>
      </c>
      <c r="I749" s="126" t="str">
        <f t="shared" si="77"/>
        <v/>
      </c>
      <c r="J749" s="93" t="str">
        <f t="shared" si="78"/>
        <v>In service</v>
      </c>
      <c r="K749" s="99" t="s">
        <v>189</v>
      </c>
      <c r="L749" s="127"/>
      <c r="M749" s="112">
        <f t="shared" si="76"/>
        <v>2016</v>
      </c>
    </row>
    <row r="750" spans="2:13">
      <c r="B750" s="650" t="s">
        <v>355</v>
      </c>
      <c r="C750" s="651" t="s">
        <v>999</v>
      </c>
      <c r="D750" s="651"/>
      <c r="E750" s="650" t="s">
        <v>1000</v>
      </c>
      <c r="F750" s="651">
        <v>201512</v>
      </c>
      <c r="G750" s="652">
        <v>-11.97</v>
      </c>
      <c r="I750" s="126" t="str">
        <f t="shared" si="77"/>
        <v/>
      </c>
      <c r="J750" s="93" t="str">
        <f t="shared" si="78"/>
        <v>In service</v>
      </c>
      <c r="K750" s="99" t="s">
        <v>189</v>
      </c>
      <c r="L750" s="127"/>
      <c r="M750" s="112">
        <f t="shared" si="76"/>
        <v>2016</v>
      </c>
    </row>
    <row r="751" spans="2:13">
      <c r="B751" s="650" t="s">
        <v>355</v>
      </c>
      <c r="C751" s="651" t="s">
        <v>1201</v>
      </c>
      <c r="D751" s="651"/>
      <c r="E751" s="650" t="s">
        <v>1202</v>
      </c>
      <c r="F751" s="651">
        <v>201512</v>
      </c>
      <c r="G751" s="652">
        <v>4933.8900000000003</v>
      </c>
      <c r="I751" s="126" t="str">
        <f t="shared" si="77"/>
        <v/>
      </c>
      <c r="J751" s="93" t="str">
        <f t="shared" si="78"/>
        <v>In service</v>
      </c>
      <c r="K751" s="99" t="s">
        <v>189</v>
      </c>
      <c r="L751" s="127"/>
      <c r="M751" s="112">
        <f t="shared" si="76"/>
        <v>2016</v>
      </c>
    </row>
    <row r="752" spans="2:13">
      <c r="B752" s="650" t="s">
        <v>355</v>
      </c>
      <c r="C752" s="651" t="s">
        <v>1165</v>
      </c>
      <c r="D752" s="651"/>
      <c r="E752" s="650" t="s">
        <v>1166</v>
      </c>
      <c r="F752" s="651">
        <v>201512</v>
      </c>
      <c r="G752" s="652">
        <v>189313.18</v>
      </c>
      <c r="I752" s="126" t="str">
        <f t="shared" si="77"/>
        <v/>
      </c>
      <c r="J752" s="93" t="str">
        <f t="shared" si="78"/>
        <v>In service</v>
      </c>
      <c r="K752" s="99" t="s">
        <v>189</v>
      </c>
      <c r="L752" s="127"/>
      <c r="M752" s="112">
        <f t="shared" si="76"/>
        <v>2016</v>
      </c>
    </row>
    <row r="753" spans="2:13">
      <c r="B753" s="650" t="s">
        <v>355</v>
      </c>
      <c r="C753" s="651" t="s">
        <v>1001</v>
      </c>
      <c r="D753" s="651"/>
      <c r="E753" s="650" t="s">
        <v>1002</v>
      </c>
      <c r="F753" s="651">
        <v>201509</v>
      </c>
      <c r="G753" s="652">
        <v>-168.08</v>
      </c>
      <c r="I753" s="126" t="str">
        <f t="shared" si="77"/>
        <v/>
      </c>
      <c r="J753" s="93" t="str">
        <f t="shared" si="78"/>
        <v>In service</v>
      </c>
      <c r="K753" s="99" t="s">
        <v>189</v>
      </c>
      <c r="L753" s="127"/>
      <c r="M753" s="112">
        <f t="shared" si="76"/>
        <v>2015</v>
      </c>
    </row>
    <row r="754" spans="2:13">
      <c r="B754" s="650" t="s">
        <v>355</v>
      </c>
      <c r="C754" s="651" t="s">
        <v>1001</v>
      </c>
      <c r="D754" s="651"/>
      <c r="E754" s="402" t="s">
        <v>1002</v>
      </c>
      <c r="F754" s="651">
        <v>201511</v>
      </c>
      <c r="G754" s="453">
        <v>93.74</v>
      </c>
      <c r="I754" s="126" t="str">
        <f t="shared" si="77"/>
        <v/>
      </c>
      <c r="J754" s="93" t="str">
        <f t="shared" si="78"/>
        <v>In service</v>
      </c>
      <c r="K754" s="99" t="s">
        <v>189</v>
      </c>
      <c r="L754" s="127"/>
      <c r="M754" s="112">
        <f t="shared" si="76"/>
        <v>2016</v>
      </c>
    </row>
    <row r="755" spans="2:13">
      <c r="B755" s="650" t="s">
        <v>355</v>
      </c>
      <c r="C755" s="651" t="s">
        <v>1001</v>
      </c>
      <c r="D755" s="651"/>
      <c r="E755" s="650" t="s">
        <v>1002</v>
      </c>
      <c r="F755" s="651">
        <v>201512</v>
      </c>
      <c r="G755" s="652">
        <v>-87.6</v>
      </c>
      <c r="I755" s="126" t="str">
        <f t="shared" si="77"/>
        <v/>
      </c>
      <c r="J755" s="93" t="str">
        <f t="shared" si="78"/>
        <v>In service</v>
      </c>
      <c r="K755" s="99" t="s">
        <v>189</v>
      </c>
      <c r="L755" s="127"/>
      <c r="M755" s="112">
        <f t="shared" si="76"/>
        <v>2016</v>
      </c>
    </row>
    <row r="756" spans="2:13">
      <c r="B756" s="650" t="s">
        <v>355</v>
      </c>
      <c r="C756" s="651" t="s">
        <v>1167</v>
      </c>
      <c r="D756" s="651"/>
      <c r="E756" s="650" t="s">
        <v>1169</v>
      </c>
      <c r="F756" s="651">
        <v>201509</v>
      </c>
      <c r="G756" s="652">
        <v>10116.14</v>
      </c>
      <c r="I756" s="126" t="str">
        <f t="shared" si="77"/>
        <v/>
      </c>
      <c r="J756" s="93" t="str">
        <f t="shared" si="78"/>
        <v>In service</v>
      </c>
      <c r="K756" s="99" t="s">
        <v>189</v>
      </c>
      <c r="L756" s="127"/>
      <c r="M756" s="112">
        <f t="shared" si="76"/>
        <v>2015</v>
      </c>
    </row>
    <row r="757" spans="2:13">
      <c r="B757" s="650" t="s">
        <v>355</v>
      </c>
      <c r="C757" s="651" t="s">
        <v>1167</v>
      </c>
      <c r="D757" s="651"/>
      <c r="E757" s="402" t="s">
        <v>1169</v>
      </c>
      <c r="F757" s="651">
        <v>201510</v>
      </c>
      <c r="G757" s="453">
        <v>760.05</v>
      </c>
      <c r="I757" s="126" t="str">
        <f t="shared" si="77"/>
        <v/>
      </c>
      <c r="J757" s="93" t="str">
        <f t="shared" si="78"/>
        <v>In service</v>
      </c>
      <c r="K757" s="99" t="s">
        <v>189</v>
      </c>
      <c r="L757" s="127"/>
      <c r="M757" s="112">
        <f t="shared" si="76"/>
        <v>2016</v>
      </c>
    </row>
    <row r="758" spans="2:13">
      <c r="B758" s="650" t="s">
        <v>355</v>
      </c>
      <c r="C758" s="651" t="s">
        <v>1167</v>
      </c>
      <c r="D758" s="651"/>
      <c r="E758" s="402" t="s">
        <v>1169</v>
      </c>
      <c r="F758" s="651">
        <v>201511</v>
      </c>
      <c r="G758" s="453">
        <v>-149.28</v>
      </c>
      <c r="I758" s="126" t="str">
        <f t="shared" ref="I758:I930" si="79">IF(LEFT(C758,2)="69","Blanket","")</f>
        <v/>
      </c>
      <c r="J758" s="93" t="str">
        <f t="shared" ref="J758:J930" si="80">IF(F758&gt;$J$20,"",IF(F758&gt;=$J$22,"In service",""))</f>
        <v>In service</v>
      </c>
      <c r="K758" s="99" t="s">
        <v>189</v>
      </c>
      <c r="L758" s="127"/>
      <c r="M758" s="112">
        <f t="shared" si="76"/>
        <v>2016</v>
      </c>
    </row>
    <row r="759" spans="2:13">
      <c r="B759" s="650" t="s">
        <v>355</v>
      </c>
      <c r="C759" s="651" t="s">
        <v>1167</v>
      </c>
      <c r="D759" s="651"/>
      <c r="E759" s="650" t="s">
        <v>1169</v>
      </c>
      <c r="F759" s="651">
        <v>201512</v>
      </c>
      <c r="G759" s="652">
        <v>14.66</v>
      </c>
      <c r="I759" s="126" t="str">
        <f t="shared" si="79"/>
        <v/>
      </c>
      <c r="J759" s="93" t="str">
        <f t="shared" si="80"/>
        <v>In service</v>
      </c>
      <c r="K759" s="99" t="s">
        <v>189</v>
      </c>
      <c r="L759" s="127"/>
      <c r="M759" s="112">
        <f t="shared" si="76"/>
        <v>2016</v>
      </c>
    </row>
    <row r="760" spans="2:13">
      <c r="B760" s="650" t="s">
        <v>355</v>
      </c>
      <c r="C760" s="651" t="s">
        <v>1170</v>
      </c>
      <c r="D760" s="651"/>
      <c r="E760" s="650" t="s">
        <v>1171</v>
      </c>
      <c r="F760" s="651">
        <v>201512</v>
      </c>
      <c r="G760" s="652">
        <v>64156.59</v>
      </c>
      <c r="I760" s="126" t="str">
        <f t="shared" si="79"/>
        <v/>
      </c>
      <c r="J760" s="93" t="str">
        <f t="shared" si="80"/>
        <v>In service</v>
      </c>
      <c r="K760" s="99" t="s">
        <v>189</v>
      </c>
      <c r="L760" s="127"/>
      <c r="M760" s="112">
        <f t="shared" si="76"/>
        <v>2016</v>
      </c>
    </row>
    <row r="761" spans="2:13">
      <c r="B761" s="650" t="s">
        <v>355</v>
      </c>
      <c r="C761" s="651" t="s">
        <v>1172</v>
      </c>
      <c r="D761" s="651"/>
      <c r="E761" s="650" t="s">
        <v>1173</v>
      </c>
      <c r="F761" s="651">
        <v>201509</v>
      </c>
      <c r="G761" s="652">
        <v>10836.52</v>
      </c>
      <c r="I761" s="126" t="str">
        <f t="shared" si="79"/>
        <v/>
      </c>
      <c r="J761" s="93" t="str">
        <f t="shared" si="80"/>
        <v>In service</v>
      </c>
      <c r="K761" s="99" t="s">
        <v>189</v>
      </c>
      <c r="L761" s="127"/>
      <c r="M761" s="112">
        <f t="shared" si="76"/>
        <v>2015</v>
      </c>
    </row>
    <row r="762" spans="2:13">
      <c r="B762" s="650" t="s">
        <v>355</v>
      </c>
      <c r="C762" s="651" t="s">
        <v>1172</v>
      </c>
      <c r="D762" s="651"/>
      <c r="E762" s="402" t="s">
        <v>1173</v>
      </c>
      <c r="F762" s="651">
        <v>201510</v>
      </c>
      <c r="G762" s="453">
        <v>2296.4899999999998</v>
      </c>
      <c r="I762" s="126" t="str">
        <f t="shared" si="79"/>
        <v/>
      </c>
      <c r="J762" s="93" t="str">
        <f t="shared" si="80"/>
        <v>In service</v>
      </c>
      <c r="K762" s="99" t="s">
        <v>189</v>
      </c>
      <c r="L762" s="127"/>
      <c r="M762" s="112">
        <f t="shared" si="76"/>
        <v>2016</v>
      </c>
    </row>
    <row r="763" spans="2:13">
      <c r="B763" s="650" t="s">
        <v>355</v>
      </c>
      <c r="C763" s="651" t="s">
        <v>1172</v>
      </c>
      <c r="D763" s="651"/>
      <c r="E763" s="402" t="s">
        <v>1173</v>
      </c>
      <c r="F763" s="651">
        <v>201511</v>
      </c>
      <c r="G763" s="453">
        <v>-69.17</v>
      </c>
      <c r="I763" s="126" t="str">
        <f t="shared" si="79"/>
        <v/>
      </c>
      <c r="J763" s="93" t="str">
        <f t="shared" si="80"/>
        <v>In service</v>
      </c>
      <c r="K763" s="99" t="s">
        <v>189</v>
      </c>
      <c r="L763" s="127"/>
      <c r="M763" s="112">
        <f t="shared" si="76"/>
        <v>2016</v>
      </c>
    </row>
    <row r="764" spans="2:13">
      <c r="B764" s="650" t="s">
        <v>355</v>
      </c>
      <c r="C764" s="651" t="s">
        <v>1172</v>
      </c>
      <c r="D764" s="651"/>
      <c r="E764" s="650" t="s">
        <v>1173</v>
      </c>
      <c r="F764" s="651">
        <v>201512</v>
      </c>
      <c r="G764" s="652">
        <v>-1.39</v>
      </c>
      <c r="I764" s="126" t="str">
        <f t="shared" si="79"/>
        <v/>
      </c>
      <c r="J764" s="93" t="str">
        <f t="shared" si="80"/>
        <v>In service</v>
      </c>
      <c r="K764" s="99" t="s">
        <v>189</v>
      </c>
      <c r="L764" s="127"/>
      <c r="M764" s="112">
        <f t="shared" si="76"/>
        <v>2016</v>
      </c>
    </row>
    <row r="765" spans="2:13">
      <c r="B765" s="650" t="s">
        <v>355</v>
      </c>
      <c r="C765" s="651" t="s">
        <v>1176</v>
      </c>
      <c r="D765" s="651"/>
      <c r="E765" s="650" t="s">
        <v>1177</v>
      </c>
      <c r="F765" s="651">
        <v>201512</v>
      </c>
      <c r="G765" s="652">
        <v>27059.200000000001</v>
      </c>
      <c r="I765" s="126" t="str">
        <f t="shared" si="79"/>
        <v/>
      </c>
      <c r="J765" s="93" t="str">
        <f t="shared" si="80"/>
        <v>In service</v>
      </c>
      <c r="K765" s="99" t="s">
        <v>189</v>
      </c>
      <c r="L765" s="127"/>
      <c r="M765" s="112">
        <f t="shared" si="76"/>
        <v>2016</v>
      </c>
    </row>
    <row r="766" spans="2:13">
      <c r="B766" s="650" t="s">
        <v>355</v>
      </c>
      <c r="C766" s="651" t="s">
        <v>1003</v>
      </c>
      <c r="D766" s="651"/>
      <c r="E766" s="650" t="s">
        <v>1004</v>
      </c>
      <c r="F766" s="651">
        <v>201509</v>
      </c>
      <c r="G766" s="652">
        <v>-40.020000000000003</v>
      </c>
      <c r="I766" s="126" t="str">
        <f t="shared" si="79"/>
        <v/>
      </c>
      <c r="J766" s="93" t="str">
        <f t="shared" si="80"/>
        <v>In service</v>
      </c>
      <c r="K766" s="99" t="s">
        <v>189</v>
      </c>
      <c r="L766" s="127"/>
      <c r="M766" s="112">
        <f t="shared" si="76"/>
        <v>2015</v>
      </c>
    </row>
    <row r="767" spans="2:13">
      <c r="B767" s="650" t="s">
        <v>355</v>
      </c>
      <c r="C767" s="651" t="s">
        <v>1003</v>
      </c>
      <c r="D767" s="651"/>
      <c r="E767" s="402" t="s">
        <v>1204</v>
      </c>
      <c r="F767" s="651">
        <v>201511</v>
      </c>
      <c r="G767" s="453">
        <v>-42.95</v>
      </c>
      <c r="I767" s="126" t="str">
        <f t="shared" si="79"/>
        <v/>
      </c>
      <c r="J767" s="93" t="str">
        <f t="shared" si="80"/>
        <v>In service</v>
      </c>
      <c r="K767" s="99" t="s">
        <v>189</v>
      </c>
      <c r="L767" s="127"/>
      <c r="M767" s="112">
        <f t="shared" si="76"/>
        <v>2016</v>
      </c>
    </row>
    <row r="768" spans="2:13">
      <c r="B768" s="650" t="s">
        <v>355</v>
      </c>
      <c r="C768" s="651" t="s">
        <v>1003</v>
      </c>
      <c r="D768" s="651"/>
      <c r="E768" s="650" t="s">
        <v>1204</v>
      </c>
      <c r="F768" s="651">
        <v>201512</v>
      </c>
      <c r="G768" s="652">
        <v>0.74</v>
      </c>
      <c r="I768" s="126" t="str">
        <f t="shared" si="79"/>
        <v/>
      </c>
      <c r="J768" s="93" t="str">
        <f t="shared" si="80"/>
        <v>In service</v>
      </c>
      <c r="K768" s="99" t="s">
        <v>189</v>
      </c>
      <c r="L768" s="127"/>
      <c r="M768" s="112">
        <f t="shared" si="76"/>
        <v>2016</v>
      </c>
    </row>
    <row r="769" spans="2:16">
      <c r="B769" s="650" t="s">
        <v>355</v>
      </c>
      <c r="C769" s="651" t="s">
        <v>1178</v>
      </c>
      <c r="D769" s="651"/>
      <c r="E769" s="650" t="s">
        <v>1180</v>
      </c>
      <c r="F769" s="651">
        <v>201509</v>
      </c>
      <c r="G769" s="652">
        <v>3920.21</v>
      </c>
      <c r="I769" s="126" t="str">
        <f t="shared" si="79"/>
        <v/>
      </c>
      <c r="J769" s="93" t="str">
        <f t="shared" si="80"/>
        <v>In service</v>
      </c>
      <c r="K769" s="99" t="s">
        <v>189</v>
      </c>
      <c r="L769" s="127"/>
      <c r="M769" s="112">
        <f t="shared" si="76"/>
        <v>2015</v>
      </c>
    </row>
    <row r="770" spans="2:16">
      <c r="B770" s="650" t="s">
        <v>355</v>
      </c>
      <c r="C770" s="651" t="s">
        <v>1178</v>
      </c>
      <c r="D770" s="651"/>
      <c r="E770" s="402" t="s">
        <v>1180</v>
      </c>
      <c r="F770" s="651">
        <v>201510</v>
      </c>
      <c r="G770" s="453">
        <v>302.14</v>
      </c>
      <c r="I770" s="126" t="str">
        <f t="shared" si="79"/>
        <v/>
      </c>
      <c r="J770" s="93" t="str">
        <f t="shared" si="80"/>
        <v>In service</v>
      </c>
      <c r="K770" s="99" t="s">
        <v>189</v>
      </c>
      <c r="L770" s="127"/>
      <c r="M770" s="112">
        <f t="shared" si="76"/>
        <v>2016</v>
      </c>
    </row>
    <row r="771" spans="2:16">
      <c r="B771" s="650" t="s">
        <v>355</v>
      </c>
      <c r="C771" s="651" t="s">
        <v>1178</v>
      </c>
      <c r="D771" s="651"/>
      <c r="E771" s="402" t="s">
        <v>1180</v>
      </c>
      <c r="F771" s="651">
        <v>201511</v>
      </c>
      <c r="G771" s="453">
        <v>-0.3</v>
      </c>
      <c r="I771" s="126" t="str">
        <f t="shared" si="79"/>
        <v/>
      </c>
      <c r="J771" s="93" t="str">
        <f t="shared" si="80"/>
        <v>In service</v>
      </c>
      <c r="K771" s="99" t="s">
        <v>189</v>
      </c>
      <c r="L771" s="127"/>
      <c r="M771" s="112">
        <f t="shared" si="76"/>
        <v>2016</v>
      </c>
    </row>
    <row r="772" spans="2:16">
      <c r="B772" s="650" t="s">
        <v>355</v>
      </c>
      <c r="C772" s="651" t="s">
        <v>1178</v>
      </c>
      <c r="D772" s="651"/>
      <c r="E772" s="650" t="s">
        <v>1180</v>
      </c>
      <c r="F772" s="651">
        <v>201512</v>
      </c>
      <c r="G772" s="652">
        <v>11.49</v>
      </c>
      <c r="I772" s="126" t="str">
        <f t="shared" si="79"/>
        <v/>
      </c>
      <c r="J772" s="93" t="str">
        <f t="shared" si="80"/>
        <v>In service</v>
      </c>
      <c r="K772" s="99" t="s">
        <v>189</v>
      </c>
      <c r="L772" s="127"/>
      <c r="M772" s="112">
        <f t="shared" si="76"/>
        <v>2016</v>
      </c>
    </row>
    <row r="773" spans="2:16">
      <c r="B773" s="650" t="s">
        <v>355</v>
      </c>
      <c r="C773" s="651" t="s">
        <v>1238</v>
      </c>
      <c r="D773" s="651"/>
      <c r="E773" s="650" t="s">
        <v>1239</v>
      </c>
      <c r="F773" s="651">
        <v>201512</v>
      </c>
      <c r="G773" s="652">
        <v>2221.4699999999998</v>
      </c>
      <c r="I773" s="126" t="str">
        <f t="shared" si="79"/>
        <v/>
      </c>
      <c r="J773" s="93" t="str">
        <f t="shared" si="80"/>
        <v>In service</v>
      </c>
      <c r="K773" s="99" t="s">
        <v>189</v>
      </c>
      <c r="L773" s="127"/>
      <c r="M773" s="112">
        <f t="shared" si="76"/>
        <v>2016</v>
      </c>
    </row>
    <row r="774" spans="2:16" s="717" customFormat="1">
      <c r="B774" s="650"/>
      <c r="C774" s="651"/>
      <c r="D774" s="651"/>
      <c r="E774" s="650"/>
      <c r="F774" s="651"/>
      <c r="G774" s="652"/>
      <c r="I774" s="759"/>
      <c r="J774" s="93"/>
      <c r="K774" s="99"/>
      <c r="L774" s="760"/>
      <c r="M774" s="112"/>
      <c r="O774" s="39"/>
      <c r="P774" s="39"/>
    </row>
    <row r="775" spans="2:16" s="717" customFormat="1">
      <c r="B775" s="650" t="s">
        <v>355</v>
      </c>
      <c r="C775" s="651" t="s">
        <v>356</v>
      </c>
      <c r="D775" s="651"/>
      <c r="E775" s="650" t="s">
        <v>357</v>
      </c>
      <c r="F775" s="651">
        <v>201601</v>
      </c>
      <c r="G775" s="652">
        <v>981478.5</v>
      </c>
      <c r="I775" s="759" t="str">
        <f t="shared" ref="I775:I838" si="81">IF(LEFT(C775,2)="69","Blanket","")</f>
        <v>Blanket</v>
      </c>
      <c r="J775" s="93" t="str">
        <f t="shared" ref="J775:J838" si="82">IF(F775&gt;$J$20,"",IF(F775&gt;=$J$22,"In service",""))</f>
        <v>In service</v>
      </c>
      <c r="K775" s="99" t="s">
        <v>189</v>
      </c>
      <c r="L775" s="760"/>
      <c r="M775" s="112">
        <f t="shared" ref="M775:M838" si="83">IF(F775&gt;$M$20,0+2016,0+2015)</f>
        <v>2016</v>
      </c>
      <c r="O775" s="39"/>
      <c r="P775" s="39"/>
    </row>
    <row r="776" spans="2:16" s="717" customFormat="1">
      <c r="B776" s="650" t="s">
        <v>355</v>
      </c>
      <c r="C776" s="651" t="s">
        <v>358</v>
      </c>
      <c r="D776" s="651"/>
      <c r="E776" s="650" t="s">
        <v>359</v>
      </c>
      <c r="F776" s="651">
        <v>201601</v>
      </c>
      <c r="G776" s="652">
        <v>17077.330000000002</v>
      </c>
      <c r="I776" s="759" t="str">
        <f t="shared" si="81"/>
        <v>Blanket</v>
      </c>
      <c r="J776" s="93" t="str">
        <f t="shared" si="82"/>
        <v>In service</v>
      </c>
      <c r="K776" s="99" t="s">
        <v>189</v>
      </c>
      <c r="L776" s="760"/>
      <c r="M776" s="112">
        <f t="shared" si="83"/>
        <v>2016</v>
      </c>
      <c r="O776" s="39"/>
      <c r="P776" s="39"/>
    </row>
    <row r="777" spans="2:16" s="717" customFormat="1">
      <c r="B777" s="650" t="s">
        <v>355</v>
      </c>
      <c r="C777" s="651" t="s">
        <v>360</v>
      </c>
      <c r="D777" s="651"/>
      <c r="E777" s="650" t="s">
        <v>361</v>
      </c>
      <c r="F777" s="651">
        <v>201601</v>
      </c>
      <c r="G777" s="652">
        <v>196.17</v>
      </c>
      <c r="I777" s="759" t="str">
        <f t="shared" si="81"/>
        <v>Blanket</v>
      </c>
      <c r="J777" s="93" t="str">
        <f t="shared" si="82"/>
        <v>In service</v>
      </c>
      <c r="K777" s="99" t="s">
        <v>189</v>
      </c>
      <c r="L777" s="760"/>
      <c r="M777" s="112">
        <f t="shared" si="83"/>
        <v>2016</v>
      </c>
      <c r="O777" s="39"/>
      <c r="P777" s="39"/>
    </row>
    <row r="778" spans="2:16" s="717" customFormat="1">
      <c r="B778" s="650" t="s">
        <v>355</v>
      </c>
      <c r="C778" s="651" t="s">
        <v>362</v>
      </c>
      <c r="D778" s="651"/>
      <c r="E778" s="650" t="s">
        <v>363</v>
      </c>
      <c r="F778" s="651">
        <v>201601</v>
      </c>
      <c r="G778" s="652">
        <v>51.72</v>
      </c>
      <c r="I778" s="759" t="str">
        <f t="shared" si="81"/>
        <v>Blanket</v>
      </c>
      <c r="J778" s="93" t="str">
        <f t="shared" si="82"/>
        <v>In service</v>
      </c>
      <c r="K778" s="99" t="s">
        <v>189</v>
      </c>
      <c r="L778" s="760"/>
      <c r="M778" s="112">
        <f t="shared" si="83"/>
        <v>2016</v>
      </c>
      <c r="O778" s="39"/>
      <c r="P778" s="39"/>
    </row>
    <row r="779" spans="2:16" s="717" customFormat="1">
      <c r="B779" s="650" t="s">
        <v>355</v>
      </c>
      <c r="C779" s="651" t="s">
        <v>364</v>
      </c>
      <c r="D779" s="651"/>
      <c r="E779" s="650" t="s">
        <v>365</v>
      </c>
      <c r="F779" s="651">
        <v>201601</v>
      </c>
      <c r="G779" s="652">
        <v>86760.85</v>
      </c>
      <c r="I779" s="759" t="str">
        <f t="shared" si="81"/>
        <v>Blanket</v>
      </c>
      <c r="J779" s="93" t="str">
        <f t="shared" si="82"/>
        <v>In service</v>
      </c>
      <c r="K779" s="99" t="s">
        <v>189</v>
      </c>
      <c r="L779" s="760"/>
      <c r="M779" s="112">
        <f t="shared" si="83"/>
        <v>2016</v>
      </c>
      <c r="O779" s="39"/>
      <c r="P779" s="39"/>
    </row>
    <row r="780" spans="2:16" s="717" customFormat="1">
      <c r="B780" s="650" t="s">
        <v>355</v>
      </c>
      <c r="C780" s="651" t="s">
        <v>366</v>
      </c>
      <c r="D780" s="651"/>
      <c r="E780" s="650" t="s">
        <v>367</v>
      </c>
      <c r="F780" s="651">
        <v>201601</v>
      </c>
      <c r="G780" s="652">
        <v>2521.7399999999998</v>
      </c>
      <c r="I780" s="759" t="str">
        <f t="shared" si="81"/>
        <v>Blanket</v>
      </c>
      <c r="J780" s="93" t="str">
        <f t="shared" si="82"/>
        <v>In service</v>
      </c>
      <c r="K780" s="99" t="s">
        <v>189</v>
      </c>
      <c r="L780" s="760"/>
      <c r="M780" s="112">
        <f t="shared" si="83"/>
        <v>2016</v>
      </c>
      <c r="O780" s="39"/>
      <c r="P780" s="39"/>
    </row>
    <row r="781" spans="2:16" s="717" customFormat="1">
      <c r="B781" s="650" t="s">
        <v>355</v>
      </c>
      <c r="C781" s="651" t="s">
        <v>368</v>
      </c>
      <c r="D781" s="651"/>
      <c r="E781" s="650" t="s">
        <v>369</v>
      </c>
      <c r="F781" s="651">
        <v>201601</v>
      </c>
      <c r="G781" s="652">
        <v>719.01</v>
      </c>
      <c r="I781" s="759" t="str">
        <f t="shared" si="81"/>
        <v>Blanket</v>
      </c>
      <c r="J781" s="93" t="str">
        <f t="shared" si="82"/>
        <v>In service</v>
      </c>
      <c r="K781" s="99" t="s">
        <v>189</v>
      </c>
      <c r="L781" s="760"/>
      <c r="M781" s="112">
        <f t="shared" si="83"/>
        <v>2016</v>
      </c>
      <c r="O781" s="39"/>
      <c r="P781" s="39"/>
    </row>
    <row r="782" spans="2:16" s="717" customFormat="1">
      <c r="B782" s="650" t="s">
        <v>355</v>
      </c>
      <c r="C782" s="651" t="s">
        <v>370</v>
      </c>
      <c r="D782" s="651"/>
      <c r="E782" s="650" t="s">
        <v>371</v>
      </c>
      <c r="F782" s="651">
        <v>201601</v>
      </c>
      <c r="G782" s="652">
        <v>-585.41999999999996</v>
      </c>
      <c r="I782" s="759" t="str">
        <f t="shared" si="81"/>
        <v>Blanket</v>
      </c>
      <c r="J782" s="93" t="str">
        <f t="shared" si="82"/>
        <v>In service</v>
      </c>
      <c r="K782" s="99" t="s">
        <v>189</v>
      </c>
      <c r="L782" s="760"/>
      <c r="M782" s="112">
        <f t="shared" si="83"/>
        <v>2016</v>
      </c>
      <c r="O782" s="39"/>
      <c r="P782" s="39"/>
    </row>
    <row r="783" spans="2:16" s="717" customFormat="1">
      <c r="B783" s="650" t="s">
        <v>355</v>
      </c>
      <c r="C783" s="651" t="s">
        <v>374</v>
      </c>
      <c r="D783" s="651"/>
      <c r="E783" s="650" t="s">
        <v>375</v>
      </c>
      <c r="F783" s="651">
        <v>201601</v>
      </c>
      <c r="G783" s="652">
        <v>-170.45</v>
      </c>
      <c r="I783" s="759" t="str">
        <f t="shared" si="81"/>
        <v>Blanket</v>
      </c>
      <c r="J783" s="93" t="str">
        <f t="shared" si="82"/>
        <v>In service</v>
      </c>
      <c r="K783" s="99" t="s">
        <v>189</v>
      </c>
      <c r="L783" s="760"/>
      <c r="M783" s="112">
        <f t="shared" si="83"/>
        <v>2016</v>
      </c>
      <c r="O783" s="39"/>
      <c r="P783" s="39"/>
    </row>
    <row r="784" spans="2:16" s="717" customFormat="1">
      <c r="B784" s="650" t="s">
        <v>355</v>
      </c>
      <c r="C784" s="651" t="s">
        <v>376</v>
      </c>
      <c r="D784" s="651"/>
      <c r="E784" s="650" t="s">
        <v>377</v>
      </c>
      <c r="F784" s="651">
        <v>201601</v>
      </c>
      <c r="G784" s="652">
        <v>5549.82</v>
      </c>
      <c r="I784" s="759" t="str">
        <f t="shared" si="81"/>
        <v>Blanket</v>
      </c>
      <c r="J784" s="93" t="str">
        <f t="shared" si="82"/>
        <v>In service</v>
      </c>
      <c r="K784" s="99" t="s">
        <v>189</v>
      </c>
      <c r="L784" s="760"/>
      <c r="M784" s="112">
        <f t="shared" si="83"/>
        <v>2016</v>
      </c>
      <c r="O784" s="39"/>
      <c r="P784" s="39"/>
    </row>
    <row r="785" spans="2:16" s="717" customFormat="1">
      <c r="B785" s="650" t="s">
        <v>355</v>
      </c>
      <c r="C785" s="651" t="s">
        <v>930</v>
      </c>
      <c r="D785" s="651"/>
      <c r="E785" s="650" t="s">
        <v>931</v>
      </c>
      <c r="F785" s="651">
        <v>201601</v>
      </c>
      <c r="G785" s="652">
        <v>-606.23</v>
      </c>
      <c r="I785" s="759" t="str">
        <f t="shared" si="81"/>
        <v>Blanket</v>
      </c>
      <c r="J785" s="93" t="str">
        <f t="shared" si="82"/>
        <v>In service</v>
      </c>
      <c r="K785" s="99" t="s">
        <v>189</v>
      </c>
      <c r="L785" s="760"/>
      <c r="M785" s="112">
        <f t="shared" si="83"/>
        <v>2016</v>
      </c>
      <c r="O785" s="39"/>
      <c r="P785" s="39"/>
    </row>
    <row r="786" spans="2:16" s="717" customFormat="1">
      <c r="B786" s="650" t="s">
        <v>355</v>
      </c>
      <c r="C786" s="651" t="s">
        <v>380</v>
      </c>
      <c r="D786" s="651"/>
      <c r="E786" s="650" t="s">
        <v>381</v>
      </c>
      <c r="F786" s="651">
        <v>201601</v>
      </c>
      <c r="G786" s="652">
        <v>28054.12</v>
      </c>
      <c r="I786" s="759" t="str">
        <f t="shared" si="81"/>
        <v>Blanket</v>
      </c>
      <c r="J786" s="93" t="str">
        <f t="shared" si="82"/>
        <v>In service</v>
      </c>
      <c r="K786" s="99" t="s">
        <v>189</v>
      </c>
      <c r="L786" s="760"/>
      <c r="M786" s="112">
        <f t="shared" si="83"/>
        <v>2016</v>
      </c>
      <c r="O786" s="39"/>
      <c r="P786" s="39"/>
    </row>
    <row r="787" spans="2:16" s="717" customFormat="1">
      <c r="B787" s="650" t="s">
        <v>355</v>
      </c>
      <c r="C787" s="651" t="s">
        <v>382</v>
      </c>
      <c r="D787" s="651"/>
      <c r="E787" s="650" t="s">
        <v>383</v>
      </c>
      <c r="F787" s="651">
        <v>201601</v>
      </c>
      <c r="G787" s="652">
        <v>0.08</v>
      </c>
      <c r="I787" s="759" t="str">
        <f t="shared" si="81"/>
        <v>Blanket</v>
      </c>
      <c r="J787" s="93" t="str">
        <f t="shared" si="82"/>
        <v>In service</v>
      </c>
      <c r="K787" s="99" t="s">
        <v>189</v>
      </c>
      <c r="L787" s="760"/>
      <c r="M787" s="112">
        <f t="shared" si="83"/>
        <v>2016</v>
      </c>
      <c r="O787" s="39"/>
      <c r="P787" s="39"/>
    </row>
    <row r="788" spans="2:16" s="717" customFormat="1">
      <c r="B788" s="650" t="s">
        <v>355</v>
      </c>
      <c r="C788" s="651" t="s">
        <v>386</v>
      </c>
      <c r="D788" s="651"/>
      <c r="E788" s="650" t="s">
        <v>387</v>
      </c>
      <c r="F788" s="651">
        <v>201601</v>
      </c>
      <c r="G788" s="652">
        <v>-3888.05</v>
      </c>
      <c r="I788" s="759" t="str">
        <f t="shared" si="81"/>
        <v>Blanket</v>
      </c>
      <c r="J788" s="93" t="str">
        <f t="shared" si="82"/>
        <v>In service</v>
      </c>
      <c r="K788" s="99" t="s">
        <v>189</v>
      </c>
      <c r="L788" s="760"/>
      <c r="M788" s="112">
        <f t="shared" si="83"/>
        <v>2016</v>
      </c>
      <c r="O788" s="39"/>
      <c r="P788" s="39"/>
    </row>
    <row r="789" spans="2:16" s="717" customFormat="1">
      <c r="B789" s="650" t="s">
        <v>355</v>
      </c>
      <c r="C789" s="651" t="s">
        <v>388</v>
      </c>
      <c r="D789" s="651"/>
      <c r="E789" s="650" t="s">
        <v>389</v>
      </c>
      <c r="F789" s="651">
        <v>201601</v>
      </c>
      <c r="G789" s="652">
        <v>82972.67</v>
      </c>
      <c r="I789" s="759" t="str">
        <f t="shared" si="81"/>
        <v>Blanket</v>
      </c>
      <c r="J789" s="93" t="str">
        <f t="shared" si="82"/>
        <v>In service</v>
      </c>
      <c r="K789" s="99" t="s">
        <v>189</v>
      </c>
      <c r="L789" s="760"/>
      <c r="M789" s="112">
        <f t="shared" si="83"/>
        <v>2016</v>
      </c>
      <c r="O789" s="39"/>
      <c r="P789" s="39"/>
    </row>
    <row r="790" spans="2:16" s="717" customFormat="1">
      <c r="B790" s="650" t="s">
        <v>355</v>
      </c>
      <c r="C790" s="651" t="s">
        <v>390</v>
      </c>
      <c r="D790" s="651"/>
      <c r="E790" s="650" t="s">
        <v>391</v>
      </c>
      <c r="F790" s="651">
        <v>201601</v>
      </c>
      <c r="G790" s="652">
        <v>101.85</v>
      </c>
      <c r="I790" s="759" t="str">
        <f t="shared" si="81"/>
        <v>Blanket</v>
      </c>
      <c r="J790" s="93" t="str">
        <f t="shared" si="82"/>
        <v>In service</v>
      </c>
      <c r="K790" s="99" t="s">
        <v>189</v>
      </c>
      <c r="L790" s="760"/>
      <c r="M790" s="112">
        <f t="shared" si="83"/>
        <v>2016</v>
      </c>
      <c r="O790" s="39"/>
      <c r="P790" s="39"/>
    </row>
    <row r="791" spans="2:16" s="717" customFormat="1">
      <c r="B791" s="650" t="s">
        <v>355</v>
      </c>
      <c r="C791" s="651" t="s">
        <v>394</v>
      </c>
      <c r="D791" s="651"/>
      <c r="E791" s="650" t="s">
        <v>395</v>
      </c>
      <c r="F791" s="651">
        <v>201601</v>
      </c>
      <c r="G791" s="652">
        <v>1248.6099999999999</v>
      </c>
      <c r="I791" s="759" t="str">
        <f t="shared" si="81"/>
        <v>Blanket</v>
      </c>
      <c r="J791" s="93" t="str">
        <f t="shared" si="82"/>
        <v>In service</v>
      </c>
      <c r="K791" s="99" t="s">
        <v>189</v>
      </c>
      <c r="L791" s="760"/>
      <c r="M791" s="112">
        <f t="shared" si="83"/>
        <v>2016</v>
      </c>
      <c r="O791" s="39"/>
      <c r="P791" s="39"/>
    </row>
    <row r="792" spans="2:16" s="717" customFormat="1">
      <c r="B792" s="650" t="s">
        <v>355</v>
      </c>
      <c r="C792" s="651" t="s">
        <v>398</v>
      </c>
      <c r="D792" s="651"/>
      <c r="E792" s="650" t="s">
        <v>399</v>
      </c>
      <c r="F792" s="651">
        <v>201601</v>
      </c>
      <c r="G792" s="652">
        <v>256043.3</v>
      </c>
      <c r="I792" s="759" t="str">
        <f t="shared" si="81"/>
        <v>Blanket</v>
      </c>
      <c r="J792" s="93" t="str">
        <f t="shared" si="82"/>
        <v>In service</v>
      </c>
      <c r="K792" s="99" t="s">
        <v>189</v>
      </c>
      <c r="L792" s="760"/>
      <c r="M792" s="112">
        <f t="shared" si="83"/>
        <v>2016</v>
      </c>
      <c r="O792" s="39"/>
      <c r="P792" s="39"/>
    </row>
    <row r="793" spans="2:16" s="717" customFormat="1">
      <c r="B793" s="650" t="s">
        <v>355</v>
      </c>
      <c r="C793" s="651" t="s">
        <v>400</v>
      </c>
      <c r="D793" s="651"/>
      <c r="E793" s="650" t="s">
        <v>401</v>
      </c>
      <c r="F793" s="651">
        <v>201601</v>
      </c>
      <c r="G793" s="652">
        <v>95627.32</v>
      </c>
      <c r="I793" s="759" t="str">
        <f t="shared" si="81"/>
        <v>Blanket</v>
      </c>
      <c r="J793" s="93" t="str">
        <f t="shared" si="82"/>
        <v>In service</v>
      </c>
      <c r="K793" s="99" t="s">
        <v>189</v>
      </c>
      <c r="L793" s="760"/>
      <c r="M793" s="112">
        <f t="shared" si="83"/>
        <v>2016</v>
      </c>
      <c r="O793" s="39"/>
      <c r="P793" s="39"/>
    </row>
    <row r="794" spans="2:16" s="717" customFormat="1">
      <c r="B794" s="650" t="s">
        <v>355</v>
      </c>
      <c r="C794" s="651" t="s">
        <v>402</v>
      </c>
      <c r="D794" s="651"/>
      <c r="E794" s="650" t="s">
        <v>403</v>
      </c>
      <c r="F794" s="651">
        <v>201601</v>
      </c>
      <c r="G794" s="652">
        <v>2399.1799999999998</v>
      </c>
      <c r="I794" s="759" t="str">
        <f t="shared" si="81"/>
        <v>Blanket</v>
      </c>
      <c r="J794" s="93" t="str">
        <f t="shared" si="82"/>
        <v>In service</v>
      </c>
      <c r="K794" s="99" t="s">
        <v>189</v>
      </c>
      <c r="L794" s="760"/>
      <c r="M794" s="112">
        <f t="shared" si="83"/>
        <v>2016</v>
      </c>
      <c r="O794" s="39"/>
      <c r="P794" s="39"/>
    </row>
    <row r="795" spans="2:16" s="717" customFormat="1">
      <c r="B795" s="650" t="s">
        <v>355</v>
      </c>
      <c r="C795" s="651" t="s">
        <v>404</v>
      </c>
      <c r="D795" s="651"/>
      <c r="E795" s="650" t="s">
        <v>405</v>
      </c>
      <c r="F795" s="651">
        <v>201601</v>
      </c>
      <c r="G795" s="652">
        <v>-1538.53</v>
      </c>
      <c r="I795" s="759" t="str">
        <f t="shared" si="81"/>
        <v>Blanket</v>
      </c>
      <c r="J795" s="93" t="str">
        <f t="shared" si="82"/>
        <v>In service</v>
      </c>
      <c r="K795" s="99" t="s">
        <v>189</v>
      </c>
      <c r="L795" s="760"/>
      <c r="M795" s="112">
        <f t="shared" si="83"/>
        <v>2016</v>
      </c>
      <c r="O795" s="39"/>
      <c r="P795" s="39"/>
    </row>
    <row r="796" spans="2:16" s="717" customFormat="1">
      <c r="B796" s="650" t="s">
        <v>355</v>
      </c>
      <c r="C796" s="651" t="s">
        <v>406</v>
      </c>
      <c r="D796" s="651"/>
      <c r="E796" s="650" t="s">
        <v>407</v>
      </c>
      <c r="F796" s="651">
        <v>201601</v>
      </c>
      <c r="G796" s="652">
        <v>-15404.3</v>
      </c>
      <c r="I796" s="759" t="str">
        <f t="shared" si="81"/>
        <v>Blanket</v>
      </c>
      <c r="J796" s="93" t="str">
        <f t="shared" si="82"/>
        <v>In service</v>
      </c>
      <c r="K796" s="99" t="s">
        <v>189</v>
      </c>
      <c r="L796" s="760"/>
      <c r="M796" s="112">
        <f t="shared" si="83"/>
        <v>2016</v>
      </c>
      <c r="O796" s="39"/>
      <c r="P796" s="39"/>
    </row>
    <row r="797" spans="2:16" s="717" customFormat="1">
      <c r="B797" s="650" t="s">
        <v>355</v>
      </c>
      <c r="C797" s="651" t="s">
        <v>408</v>
      </c>
      <c r="D797" s="651"/>
      <c r="E797" s="650" t="s">
        <v>409</v>
      </c>
      <c r="F797" s="651">
        <v>201601</v>
      </c>
      <c r="G797" s="652">
        <v>-15676.31</v>
      </c>
      <c r="I797" s="759" t="str">
        <f t="shared" si="81"/>
        <v>Blanket</v>
      </c>
      <c r="J797" s="93" t="str">
        <f t="shared" si="82"/>
        <v>In service</v>
      </c>
      <c r="K797" s="99" t="s">
        <v>189</v>
      </c>
      <c r="L797" s="760"/>
      <c r="M797" s="112">
        <f t="shared" si="83"/>
        <v>2016</v>
      </c>
      <c r="O797" s="39"/>
      <c r="P797" s="39"/>
    </row>
    <row r="798" spans="2:16" s="717" customFormat="1">
      <c r="B798" s="650" t="s">
        <v>355</v>
      </c>
      <c r="C798" s="651" t="s">
        <v>940</v>
      </c>
      <c r="D798" s="651"/>
      <c r="E798" s="650" t="s">
        <v>941</v>
      </c>
      <c r="F798" s="651">
        <v>201601</v>
      </c>
      <c r="G798" s="652">
        <v>19.920000000000002</v>
      </c>
      <c r="I798" s="759" t="str">
        <f t="shared" si="81"/>
        <v/>
      </c>
      <c r="J798" s="93" t="str">
        <f t="shared" si="82"/>
        <v>In service</v>
      </c>
      <c r="K798" s="99" t="s">
        <v>189</v>
      </c>
      <c r="L798" s="760"/>
      <c r="M798" s="112">
        <f t="shared" si="83"/>
        <v>2016</v>
      </c>
      <c r="O798" s="39"/>
      <c r="P798" s="39"/>
    </row>
    <row r="799" spans="2:16" s="717" customFormat="1">
      <c r="B799" s="650" t="s">
        <v>355</v>
      </c>
      <c r="C799" s="651" t="s">
        <v>1045</v>
      </c>
      <c r="D799" s="651"/>
      <c r="E799" s="650" t="s">
        <v>1046</v>
      </c>
      <c r="F799" s="651">
        <v>201601</v>
      </c>
      <c r="G799" s="652">
        <v>1384.61</v>
      </c>
      <c r="I799" s="759" t="str">
        <f t="shared" si="81"/>
        <v/>
      </c>
      <c r="J799" s="93" t="str">
        <f t="shared" si="82"/>
        <v>In service</v>
      </c>
      <c r="K799" s="99" t="s">
        <v>189</v>
      </c>
      <c r="L799" s="760"/>
      <c r="M799" s="112">
        <f t="shared" si="83"/>
        <v>2016</v>
      </c>
      <c r="O799" s="39"/>
      <c r="P799" s="39"/>
    </row>
    <row r="800" spans="2:16" s="717" customFormat="1">
      <c r="B800" s="650" t="s">
        <v>355</v>
      </c>
      <c r="C800" s="651" t="s">
        <v>509</v>
      </c>
      <c r="D800" s="651"/>
      <c r="E800" s="650" t="s">
        <v>510</v>
      </c>
      <c r="F800" s="651">
        <v>201601</v>
      </c>
      <c r="G800" s="652">
        <v>-2.95</v>
      </c>
      <c r="I800" s="759" t="str">
        <f t="shared" si="81"/>
        <v/>
      </c>
      <c r="J800" s="93" t="str">
        <f t="shared" si="82"/>
        <v>In service</v>
      </c>
      <c r="K800" s="99" t="s">
        <v>189</v>
      </c>
      <c r="L800" s="760"/>
      <c r="M800" s="112">
        <f t="shared" si="83"/>
        <v>2016</v>
      </c>
      <c r="O800" s="39"/>
      <c r="P800" s="39"/>
    </row>
    <row r="801" spans="2:16" s="717" customFormat="1">
      <c r="B801" s="650" t="s">
        <v>355</v>
      </c>
      <c r="C801" s="651" t="s">
        <v>1053</v>
      </c>
      <c r="D801" s="651"/>
      <c r="E801" s="650" t="s">
        <v>1054</v>
      </c>
      <c r="F801" s="651">
        <v>201601</v>
      </c>
      <c r="G801" s="652">
        <v>33700.86</v>
      </c>
      <c r="I801" s="759" t="str">
        <f t="shared" si="81"/>
        <v/>
      </c>
      <c r="J801" s="93" t="str">
        <f t="shared" si="82"/>
        <v>In service</v>
      </c>
      <c r="K801" s="99" t="s">
        <v>189</v>
      </c>
      <c r="L801" s="760"/>
      <c r="M801" s="112">
        <f t="shared" si="83"/>
        <v>2016</v>
      </c>
      <c r="O801" s="39"/>
      <c r="P801" s="39"/>
    </row>
    <row r="802" spans="2:16" s="717" customFormat="1">
      <c r="B802" s="650" t="s">
        <v>355</v>
      </c>
      <c r="C802" s="651" t="s">
        <v>1055</v>
      </c>
      <c r="D802" s="651"/>
      <c r="E802" s="650" t="s">
        <v>1056</v>
      </c>
      <c r="F802" s="651">
        <v>201601</v>
      </c>
      <c r="G802" s="652">
        <v>2974.89</v>
      </c>
      <c r="I802" s="759" t="str">
        <f t="shared" si="81"/>
        <v/>
      </c>
      <c r="J802" s="93" t="str">
        <f t="shared" si="82"/>
        <v>In service</v>
      </c>
      <c r="K802" s="99" t="s">
        <v>189</v>
      </c>
      <c r="L802" s="760"/>
      <c r="M802" s="112">
        <f t="shared" si="83"/>
        <v>2016</v>
      </c>
      <c r="O802" s="39"/>
      <c r="P802" s="39"/>
    </row>
    <row r="803" spans="2:16" s="717" customFormat="1">
      <c r="B803" s="650" t="s">
        <v>355</v>
      </c>
      <c r="C803" s="651" t="s">
        <v>1408</v>
      </c>
      <c r="D803" s="651"/>
      <c r="E803" s="650" t="s">
        <v>1409</v>
      </c>
      <c r="F803" s="651">
        <v>201601</v>
      </c>
      <c r="G803" s="652">
        <v>487342.35</v>
      </c>
      <c r="I803" s="759" t="str">
        <f t="shared" si="81"/>
        <v/>
      </c>
      <c r="J803" s="93" t="str">
        <f t="shared" si="82"/>
        <v>In service</v>
      </c>
      <c r="K803" s="99" t="s">
        <v>189</v>
      </c>
      <c r="L803" s="760"/>
      <c r="M803" s="112">
        <f t="shared" si="83"/>
        <v>2016</v>
      </c>
      <c r="O803" s="39"/>
      <c r="P803" s="39"/>
    </row>
    <row r="804" spans="2:16" s="717" customFormat="1">
      <c r="B804" s="650" t="s">
        <v>355</v>
      </c>
      <c r="C804" s="651" t="s">
        <v>1076</v>
      </c>
      <c r="D804" s="651"/>
      <c r="E804" s="650" t="s">
        <v>1077</v>
      </c>
      <c r="F804" s="651">
        <v>201601</v>
      </c>
      <c r="G804" s="652">
        <v>8136.52</v>
      </c>
      <c r="I804" s="759" t="str">
        <f t="shared" si="81"/>
        <v/>
      </c>
      <c r="J804" s="93" t="str">
        <f t="shared" si="82"/>
        <v>In service</v>
      </c>
      <c r="K804" s="99" t="s">
        <v>189</v>
      </c>
      <c r="L804" s="760"/>
      <c r="M804" s="112">
        <f t="shared" si="83"/>
        <v>2016</v>
      </c>
      <c r="O804" s="39"/>
      <c r="P804" s="39"/>
    </row>
    <row r="805" spans="2:16" s="717" customFormat="1">
      <c r="B805" s="650" t="s">
        <v>355</v>
      </c>
      <c r="C805" s="651" t="s">
        <v>1078</v>
      </c>
      <c r="D805" s="651"/>
      <c r="E805" s="650" t="s">
        <v>1079</v>
      </c>
      <c r="F805" s="651">
        <v>201601</v>
      </c>
      <c r="G805" s="652">
        <v>4380.2</v>
      </c>
      <c r="I805" s="759" t="str">
        <f t="shared" si="81"/>
        <v/>
      </c>
      <c r="J805" s="93" t="str">
        <f t="shared" si="82"/>
        <v>In service</v>
      </c>
      <c r="K805" s="99" t="s">
        <v>189</v>
      </c>
      <c r="L805" s="760"/>
      <c r="M805" s="112">
        <f t="shared" si="83"/>
        <v>2016</v>
      </c>
      <c r="O805" s="39"/>
      <c r="P805" s="39"/>
    </row>
    <row r="806" spans="2:16" s="717" customFormat="1">
      <c r="B806" s="650" t="s">
        <v>355</v>
      </c>
      <c r="C806" s="651" t="s">
        <v>1410</v>
      </c>
      <c r="D806" s="651"/>
      <c r="E806" s="650" t="s">
        <v>1411</v>
      </c>
      <c r="F806" s="651">
        <v>201601</v>
      </c>
      <c r="G806" s="652">
        <v>377906.01</v>
      </c>
      <c r="I806" s="759" t="str">
        <f t="shared" si="81"/>
        <v/>
      </c>
      <c r="J806" s="93" t="str">
        <f t="shared" si="82"/>
        <v>In service</v>
      </c>
      <c r="K806" s="99" t="s">
        <v>189</v>
      </c>
      <c r="L806" s="760"/>
      <c r="M806" s="112">
        <f t="shared" si="83"/>
        <v>2016</v>
      </c>
      <c r="O806" s="39"/>
      <c r="P806" s="39"/>
    </row>
    <row r="807" spans="2:16" s="717" customFormat="1">
      <c r="B807" s="650" t="s">
        <v>355</v>
      </c>
      <c r="C807" s="651" t="s">
        <v>1080</v>
      </c>
      <c r="D807" s="651"/>
      <c r="E807" s="650" t="s">
        <v>1081</v>
      </c>
      <c r="F807" s="651">
        <v>201601</v>
      </c>
      <c r="G807" s="652">
        <v>2740.67</v>
      </c>
      <c r="I807" s="759" t="str">
        <f t="shared" si="81"/>
        <v/>
      </c>
      <c r="J807" s="93" t="str">
        <f t="shared" si="82"/>
        <v>In service</v>
      </c>
      <c r="K807" s="99" t="s">
        <v>189</v>
      </c>
      <c r="L807" s="760"/>
      <c r="M807" s="112">
        <f t="shared" si="83"/>
        <v>2016</v>
      </c>
      <c r="O807" s="39"/>
      <c r="P807" s="39"/>
    </row>
    <row r="808" spans="2:16" s="717" customFormat="1">
      <c r="B808" s="650" t="s">
        <v>355</v>
      </c>
      <c r="C808" s="651" t="s">
        <v>1082</v>
      </c>
      <c r="D808" s="651"/>
      <c r="E808" s="650" t="s">
        <v>1084</v>
      </c>
      <c r="F808" s="651">
        <v>201601</v>
      </c>
      <c r="G808" s="652">
        <v>-178933.49</v>
      </c>
      <c r="I808" s="759" t="str">
        <f t="shared" si="81"/>
        <v/>
      </c>
      <c r="J808" s="93" t="str">
        <f t="shared" si="82"/>
        <v>In service</v>
      </c>
      <c r="K808" s="99" t="s">
        <v>189</v>
      </c>
      <c r="L808" s="760"/>
      <c r="M808" s="112">
        <f t="shared" si="83"/>
        <v>2016</v>
      </c>
      <c r="O808" s="39"/>
      <c r="P808" s="39"/>
    </row>
    <row r="809" spans="2:16" s="717" customFormat="1">
      <c r="B809" s="650" t="s">
        <v>355</v>
      </c>
      <c r="C809" s="651" t="s">
        <v>962</v>
      </c>
      <c r="D809" s="651"/>
      <c r="E809" s="650" t="s">
        <v>963</v>
      </c>
      <c r="F809" s="651">
        <v>201601</v>
      </c>
      <c r="G809" s="652">
        <v>19193.150000000001</v>
      </c>
      <c r="I809" s="759" t="str">
        <f t="shared" si="81"/>
        <v/>
      </c>
      <c r="J809" s="93" t="str">
        <f t="shared" si="82"/>
        <v>In service</v>
      </c>
      <c r="K809" s="99" t="s">
        <v>189</v>
      </c>
      <c r="L809" s="760"/>
      <c r="M809" s="112">
        <f t="shared" si="83"/>
        <v>2016</v>
      </c>
      <c r="O809" s="39"/>
      <c r="P809" s="39"/>
    </row>
    <row r="810" spans="2:16" s="717" customFormat="1">
      <c r="B810" s="650" t="s">
        <v>355</v>
      </c>
      <c r="C810" s="651" t="s">
        <v>964</v>
      </c>
      <c r="D810" s="651"/>
      <c r="E810" s="650" t="s">
        <v>965</v>
      </c>
      <c r="F810" s="651">
        <v>201601</v>
      </c>
      <c r="G810" s="652">
        <v>1.1399999999999999</v>
      </c>
      <c r="I810" s="759" t="str">
        <f t="shared" si="81"/>
        <v/>
      </c>
      <c r="J810" s="93" t="str">
        <f t="shared" si="82"/>
        <v>In service</v>
      </c>
      <c r="K810" s="99" t="s">
        <v>189</v>
      </c>
      <c r="L810" s="760"/>
      <c r="M810" s="112">
        <f t="shared" si="83"/>
        <v>2016</v>
      </c>
      <c r="O810" s="39"/>
      <c r="P810" s="39"/>
    </row>
    <row r="811" spans="2:16" s="717" customFormat="1">
      <c r="B811" s="650" t="s">
        <v>355</v>
      </c>
      <c r="C811" s="651" t="s">
        <v>1087</v>
      </c>
      <c r="D811" s="651"/>
      <c r="E811" s="650" t="s">
        <v>1088</v>
      </c>
      <c r="F811" s="651">
        <v>201601</v>
      </c>
      <c r="G811" s="652">
        <v>9058.1</v>
      </c>
      <c r="I811" s="759" t="str">
        <f t="shared" si="81"/>
        <v/>
      </c>
      <c r="J811" s="93" t="str">
        <f t="shared" si="82"/>
        <v>In service</v>
      </c>
      <c r="K811" s="99" t="s">
        <v>189</v>
      </c>
      <c r="L811" s="760"/>
      <c r="M811" s="112">
        <f t="shared" si="83"/>
        <v>2016</v>
      </c>
      <c r="O811" s="39"/>
      <c r="P811" s="39"/>
    </row>
    <row r="812" spans="2:16" s="717" customFormat="1">
      <c r="B812" s="650" t="s">
        <v>355</v>
      </c>
      <c r="C812" s="651" t="s">
        <v>1092</v>
      </c>
      <c r="D812" s="651"/>
      <c r="E812" s="650" t="s">
        <v>1093</v>
      </c>
      <c r="F812" s="651">
        <v>201601</v>
      </c>
      <c r="G812" s="652">
        <v>73734.28</v>
      </c>
      <c r="I812" s="759" t="str">
        <f t="shared" si="81"/>
        <v/>
      </c>
      <c r="J812" s="93" t="str">
        <f t="shared" si="82"/>
        <v>In service</v>
      </c>
      <c r="K812" s="99" t="s">
        <v>189</v>
      </c>
      <c r="L812" s="760"/>
      <c r="M812" s="112">
        <f t="shared" si="83"/>
        <v>2016</v>
      </c>
      <c r="O812" s="39"/>
      <c r="P812" s="39"/>
    </row>
    <row r="813" spans="2:16" s="717" customFormat="1">
      <c r="B813" s="650" t="s">
        <v>355</v>
      </c>
      <c r="C813" s="651" t="s">
        <v>1094</v>
      </c>
      <c r="D813" s="651"/>
      <c r="E813" s="650" t="s">
        <v>1095</v>
      </c>
      <c r="F813" s="651">
        <v>201601</v>
      </c>
      <c r="G813" s="652">
        <v>12038.5</v>
      </c>
      <c r="I813" s="759" t="str">
        <f t="shared" si="81"/>
        <v/>
      </c>
      <c r="J813" s="93" t="str">
        <f t="shared" si="82"/>
        <v>In service</v>
      </c>
      <c r="K813" s="99" t="s">
        <v>189</v>
      </c>
      <c r="L813" s="760"/>
      <c r="M813" s="112">
        <f t="shared" si="83"/>
        <v>2016</v>
      </c>
      <c r="O813" s="39"/>
      <c r="P813" s="39"/>
    </row>
    <row r="814" spans="2:16" s="717" customFormat="1">
      <c r="B814" s="650" t="s">
        <v>355</v>
      </c>
      <c r="C814" s="651" t="s">
        <v>1096</v>
      </c>
      <c r="D814" s="651"/>
      <c r="E814" s="650" t="s">
        <v>1098</v>
      </c>
      <c r="F814" s="651">
        <v>201601</v>
      </c>
      <c r="G814" s="652">
        <v>2.74</v>
      </c>
      <c r="I814" s="759" t="str">
        <f t="shared" si="81"/>
        <v/>
      </c>
      <c r="J814" s="93" t="str">
        <f t="shared" si="82"/>
        <v>In service</v>
      </c>
      <c r="K814" s="99" t="s">
        <v>189</v>
      </c>
      <c r="L814" s="760"/>
      <c r="M814" s="112">
        <f t="shared" si="83"/>
        <v>2016</v>
      </c>
      <c r="O814" s="39"/>
      <c r="P814" s="39"/>
    </row>
    <row r="815" spans="2:16" s="717" customFormat="1">
      <c r="B815" s="650" t="s">
        <v>355</v>
      </c>
      <c r="C815" s="651" t="s">
        <v>972</v>
      </c>
      <c r="D815" s="651"/>
      <c r="E815" s="650" t="s">
        <v>973</v>
      </c>
      <c r="F815" s="651">
        <v>201601</v>
      </c>
      <c r="G815" s="652">
        <v>0.97</v>
      </c>
      <c r="I815" s="759" t="str">
        <f t="shared" si="81"/>
        <v/>
      </c>
      <c r="J815" s="93" t="str">
        <f t="shared" si="82"/>
        <v>In service</v>
      </c>
      <c r="K815" s="99" t="s">
        <v>189</v>
      </c>
      <c r="L815" s="760"/>
      <c r="M815" s="112">
        <f t="shared" si="83"/>
        <v>2016</v>
      </c>
      <c r="O815" s="39"/>
      <c r="P815" s="39"/>
    </row>
    <row r="816" spans="2:16" s="717" customFormat="1">
      <c r="B816" s="650" t="s">
        <v>355</v>
      </c>
      <c r="C816" s="651" t="s">
        <v>837</v>
      </c>
      <c r="D816" s="651"/>
      <c r="E816" s="650" t="s">
        <v>838</v>
      </c>
      <c r="F816" s="651">
        <v>201601</v>
      </c>
      <c r="G816" s="652">
        <v>0.12</v>
      </c>
      <c r="I816" s="759" t="str">
        <f t="shared" si="81"/>
        <v/>
      </c>
      <c r="J816" s="93" t="str">
        <f t="shared" si="82"/>
        <v>In service</v>
      </c>
      <c r="K816" s="99" t="s">
        <v>189</v>
      </c>
      <c r="L816" s="760"/>
      <c r="M816" s="112">
        <f t="shared" si="83"/>
        <v>2016</v>
      </c>
      <c r="O816" s="39"/>
      <c r="P816" s="39"/>
    </row>
    <row r="817" spans="2:16" s="717" customFormat="1">
      <c r="B817" s="650" t="s">
        <v>355</v>
      </c>
      <c r="C817" s="651" t="s">
        <v>839</v>
      </c>
      <c r="D817" s="651"/>
      <c r="E817" s="650" t="s">
        <v>840</v>
      </c>
      <c r="F817" s="651">
        <v>201601</v>
      </c>
      <c r="G817" s="652">
        <v>0.16</v>
      </c>
      <c r="I817" s="759" t="str">
        <f t="shared" si="81"/>
        <v/>
      </c>
      <c r="J817" s="93" t="str">
        <f t="shared" si="82"/>
        <v>In service</v>
      </c>
      <c r="K817" s="99" t="s">
        <v>189</v>
      </c>
      <c r="L817" s="760"/>
      <c r="M817" s="112">
        <f t="shared" si="83"/>
        <v>2016</v>
      </c>
      <c r="O817" s="39"/>
      <c r="P817" s="39"/>
    </row>
    <row r="818" spans="2:16" s="717" customFormat="1">
      <c r="B818" s="650" t="s">
        <v>355</v>
      </c>
      <c r="C818" s="651" t="s">
        <v>843</v>
      </c>
      <c r="D818" s="651"/>
      <c r="E818" s="650" t="s">
        <v>844</v>
      </c>
      <c r="F818" s="651">
        <v>201601</v>
      </c>
      <c r="G818" s="652">
        <v>-0.42</v>
      </c>
      <c r="I818" s="759" t="str">
        <f t="shared" si="81"/>
        <v/>
      </c>
      <c r="J818" s="93" t="str">
        <f t="shared" si="82"/>
        <v>In service</v>
      </c>
      <c r="K818" s="99" t="s">
        <v>189</v>
      </c>
      <c r="L818" s="760"/>
      <c r="M818" s="112">
        <f t="shared" si="83"/>
        <v>2016</v>
      </c>
      <c r="O818" s="39"/>
      <c r="P818" s="39"/>
    </row>
    <row r="819" spans="2:16" s="717" customFormat="1">
      <c r="B819" s="650" t="s">
        <v>355</v>
      </c>
      <c r="C819" s="651" t="s">
        <v>845</v>
      </c>
      <c r="D819" s="651"/>
      <c r="E819" s="650" t="s">
        <v>846</v>
      </c>
      <c r="F819" s="651">
        <v>201601</v>
      </c>
      <c r="G819" s="652">
        <v>738.9</v>
      </c>
      <c r="I819" s="759" t="str">
        <f t="shared" si="81"/>
        <v/>
      </c>
      <c r="J819" s="93" t="str">
        <f t="shared" si="82"/>
        <v>In service</v>
      </c>
      <c r="K819" s="99" t="s">
        <v>189</v>
      </c>
      <c r="L819" s="760"/>
      <c r="M819" s="112">
        <f t="shared" si="83"/>
        <v>2016</v>
      </c>
      <c r="O819" s="39"/>
      <c r="P819" s="39"/>
    </row>
    <row r="820" spans="2:16" s="717" customFormat="1">
      <c r="B820" s="650" t="s">
        <v>355</v>
      </c>
      <c r="C820" s="651" t="s">
        <v>979</v>
      </c>
      <c r="D820" s="651"/>
      <c r="E820" s="650" t="s">
        <v>980</v>
      </c>
      <c r="F820" s="651">
        <v>201601</v>
      </c>
      <c r="G820" s="652">
        <v>22.13</v>
      </c>
      <c r="I820" s="759" t="str">
        <f t="shared" si="81"/>
        <v/>
      </c>
      <c r="J820" s="93" t="str">
        <f t="shared" si="82"/>
        <v>In service</v>
      </c>
      <c r="K820" s="99" t="s">
        <v>189</v>
      </c>
      <c r="L820" s="760"/>
      <c r="M820" s="112">
        <f t="shared" si="83"/>
        <v>2016</v>
      </c>
      <c r="O820" s="39"/>
      <c r="P820" s="39"/>
    </row>
    <row r="821" spans="2:16" s="717" customFormat="1">
      <c r="B821" s="650" t="s">
        <v>355</v>
      </c>
      <c r="C821" s="651" t="s">
        <v>1412</v>
      </c>
      <c r="D821" s="651"/>
      <c r="E821" s="650" t="s">
        <v>1413</v>
      </c>
      <c r="F821" s="651">
        <v>201601</v>
      </c>
      <c r="G821" s="652">
        <v>169719.66</v>
      </c>
      <c r="I821" s="759" t="str">
        <f t="shared" si="81"/>
        <v/>
      </c>
      <c r="J821" s="93" t="str">
        <f t="shared" si="82"/>
        <v>In service</v>
      </c>
      <c r="K821" s="99" t="s">
        <v>189</v>
      </c>
      <c r="L821" s="760"/>
      <c r="M821" s="112">
        <f t="shared" si="83"/>
        <v>2016</v>
      </c>
      <c r="O821" s="39"/>
      <c r="P821" s="39"/>
    </row>
    <row r="822" spans="2:16" s="717" customFormat="1">
      <c r="B822" s="650" t="s">
        <v>355</v>
      </c>
      <c r="C822" s="651" t="s">
        <v>867</v>
      </c>
      <c r="D822" s="651"/>
      <c r="E822" s="650" t="s">
        <v>1127</v>
      </c>
      <c r="F822" s="651">
        <v>201601</v>
      </c>
      <c r="G822" s="652">
        <v>-0.25</v>
      </c>
      <c r="I822" s="759" t="str">
        <f t="shared" si="81"/>
        <v/>
      </c>
      <c r="J822" s="93" t="str">
        <f t="shared" si="82"/>
        <v>In service</v>
      </c>
      <c r="K822" s="99" t="s">
        <v>189</v>
      </c>
      <c r="L822" s="760"/>
      <c r="M822" s="112">
        <f t="shared" si="83"/>
        <v>2016</v>
      </c>
      <c r="O822" s="39"/>
      <c r="P822" s="39"/>
    </row>
    <row r="823" spans="2:16" s="717" customFormat="1">
      <c r="B823" s="650" t="s">
        <v>355</v>
      </c>
      <c r="C823" s="651" t="s">
        <v>989</v>
      </c>
      <c r="D823" s="651"/>
      <c r="E823" s="650" t="s">
        <v>990</v>
      </c>
      <c r="F823" s="651">
        <v>201601</v>
      </c>
      <c r="G823" s="652">
        <v>5.6</v>
      </c>
      <c r="I823" s="759" t="str">
        <f t="shared" si="81"/>
        <v/>
      </c>
      <c r="J823" s="93" t="str">
        <f t="shared" si="82"/>
        <v>In service</v>
      </c>
      <c r="K823" s="99" t="s">
        <v>189</v>
      </c>
      <c r="L823" s="760"/>
      <c r="M823" s="112">
        <f t="shared" si="83"/>
        <v>2016</v>
      </c>
      <c r="O823" s="39"/>
      <c r="P823" s="39"/>
    </row>
    <row r="824" spans="2:16" s="717" customFormat="1">
      <c r="B824" s="650" t="s">
        <v>355</v>
      </c>
      <c r="C824" s="651" t="s">
        <v>1015</v>
      </c>
      <c r="D824" s="651"/>
      <c r="E824" s="650" t="s">
        <v>1016</v>
      </c>
      <c r="F824" s="651">
        <v>201601</v>
      </c>
      <c r="G824" s="652">
        <v>11098.38</v>
      </c>
      <c r="I824" s="759" t="str">
        <f t="shared" si="81"/>
        <v/>
      </c>
      <c r="J824" s="93" t="str">
        <f t="shared" si="82"/>
        <v>In service</v>
      </c>
      <c r="K824" s="99" t="s">
        <v>189</v>
      </c>
      <c r="L824" s="760"/>
      <c r="M824" s="112">
        <f t="shared" si="83"/>
        <v>2016</v>
      </c>
      <c r="O824" s="39"/>
      <c r="P824" s="39"/>
    </row>
    <row r="825" spans="2:16" s="717" customFormat="1">
      <c r="B825" s="650" t="s">
        <v>355</v>
      </c>
      <c r="C825" s="651" t="s">
        <v>873</v>
      </c>
      <c r="D825" s="651"/>
      <c r="E825" s="650" t="s">
        <v>874</v>
      </c>
      <c r="F825" s="651">
        <v>201601</v>
      </c>
      <c r="G825" s="652">
        <v>0.02</v>
      </c>
      <c r="I825" s="759" t="str">
        <f t="shared" si="81"/>
        <v/>
      </c>
      <c r="J825" s="93" t="str">
        <f t="shared" si="82"/>
        <v>In service</v>
      </c>
      <c r="K825" s="99" t="s">
        <v>189</v>
      </c>
      <c r="L825" s="760"/>
      <c r="M825" s="112">
        <f t="shared" si="83"/>
        <v>2016</v>
      </c>
      <c r="O825" s="39"/>
      <c r="P825" s="39"/>
    </row>
    <row r="826" spans="2:16" s="717" customFormat="1">
      <c r="B826" s="650" t="s">
        <v>355</v>
      </c>
      <c r="C826" s="651" t="s">
        <v>993</v>
      </c>
      <c r="D826" s="651"/>
      <c r="E826" s="650" t="s">
        <v>994</v>
      </c>
      <c r="F826" s="651">
        <v>201601</v>
      </c>
      <c r="G826" s="652">
        <v>1.3</v>
      </c>
      <c r="I826" s="759" t="str">
        <f t="shared" si="81"/>
        <v/>
      </c>
      <c r="J826" s="93" t="str">
        <f t="shared" si="82"/>
        <v>In service</v>
      </c>
      <c r="K826" s="99" t="s">
        <v>189</v>
      </c>
      <c r="L826" s="760"/>
      <c r="M826" s="112">
        <f t="shared" si="83"/>
        <v>2016</v>
      </c>
      <c r="O826" s="39"/>
      <c r="P826" s="39"/>
    </row>
    <row r="827" spans="2:16" s="717" customFormat="1">
      <c r="B827" s="650" t="s">
        <v>355</v>
      </c>
      <c r="C827" s="651" t="s">
        <v>887</v>
      </c>
      <c r="D827" s="651"/>
      <c r="E827" s="650" t="s">
        <v>888</v>
      </c>
      <c r="F827" s="651">
        <v>201601</v>
      </c>
      <c r="G827" s="652">
        <v>4639.7</v>
      </c>
      <c r="I827" s="759" t="str">
        <f t="shared" si="81"/>
        <v/>
      </c>
      <c r="J827" s="93" t="str">
        <f t="shared" si="82"/>
        <v>In service</v>
      </c>
      <c r="K827" s="99" t="s">
        <v>189</v>
      </c>
      <c r="L827" s="760"/>
      <c r="M827" s="112">
        <f t="shared" si="83"/>
        <v>2016</v>
      </c>
      <c r="O827" s="39"/>
      <c r="P827" s="39"/>
    </row>
    <row r="828" spans="2:16" s="717" customFormat="1">
      <c r="B828" s="650" t="s">
        <v>355</v>
      </c>
      <c r="C828" s="651" t="s">
        <v>1144</v>
      </c>
      <c r="D828" s="651"/>
      <c r="E828" s="650" t="s">
        <v>1145</v>
      </c>
      <c r="F828" s="651">
        <v>201601</v>
      </c>
      <c r="G828" s="652">
        <v>28.48</v>
      </c>
      <c r="I828" s="759" t="str">
        <f t="shared" si="81"/>
        <v/>
      </c>
      <c r="J828" s="93" t="str">
        <f t="shared" si="82"/>
        <v>In service</v>
      </c>
      <c r="K828" s="99" t="s">
        <v>189</v>
      </c>
      <c r="L828" s="760"/>
      <c r="M828" s="112">
        <f t="shared" si="83"/>
        <v>2016</v>
      </c>
      <c r="O828" s="39"/>
      <c r="P828" s="39"/>
    </row>
    <row r="829" spans="2:16" s="717" customFormat="1">
      <c r="B829" s="650" t="s">
        <v>355</v>
      </c>
      <c r="C829" s="651" t="s">
        <v>1414</v>
      </c>
      <c r="D829" s="651"/>
      <c r="E829" s="650" t="s">
        <v>1415</v>
      </c>
      <c r="F829" s="651">
        <v>201601</v>
      </c>
      <c r="G829" s="652">
        <v>25016.13</v>
      </c>
      <c r="I829" s="759" t="str">
        <f t="shared" si="81"/>
        <v/>
      </c>
      <c r="J829" s="93" t="str">
        <f t="shared" si="82"/>
        <v>In service</v>
      </c>
      <c r="K829" s="99" t="s">
        <v>189</v>
      </c>
      <c r="L829" s="760"/>
      <c r="M829" s="112">
        <f t="shared" si="83"/>
        <v>2016</v>
      </c>
      <c r="O829" s="39"/>
      <c r="P829" s="39"/>
    </row>
    <row r="830" spans="2:16" s="717" customFormat="1">
      <c r="B830" s="650" t="s">
        <v>355</v>
      </c>
      <c r="C830" s="651" t="s">
        <v>1150</v>
      </c>
      <c r="D830" s="651"/>
      <c r="E830" s="650" t="s">
        <v>1151</v>
      </c>
      <c r="F830" s="651">
        <v>201601</v>
      </c>
      <c r="G830" s="652">
        <v>2136.87</v>
      </c>
      <c r="I830" s="759" t="str">
        <f t="shared" si="81"/>
        <v/>
      </c>
      <c r="J830" s="93" t="str">
        <f t="shared" si="82"/>
        <v>In service</v>
      </c>
      <c r="K830" s="99" t="s">
        <v>189</v>
      </c>
      <c r="L830" s="760"/>
      <c r="M830" s="112">
        <f t="shared" si="83"/>
        <v>2016</v>
      </c>
      <c r="O830" s="39"/>
      <c r="P830" s="39"/>
    </row>
    <row r="831" spans="2:16" s="717" customFormat="1">
      <c r="B831" s="650" t="s">
        <v>355</v>
      </c>
      <c r="C831" s="651" t="s">
        <v>1152</v>
      </c>
      <c r="D831" s="651"/>
      <c r="E831" s="650" t="s">
        <v>1153</v>
      </c>
      <c r="F831" s="651">
        <v>201601</v>
      </c>
      <c r="G831" s="652">
        <v>1704.25</v>
      </c>
      <c r="I831" s="759" t="str">
        <f t="shared" si="81"/>
        <v/>
      </c>
      <c r="J831" s="93" t="str">
        <f t="shared" si="82"/>
        <v>In service</v>
      </c>
      <c r="K831" s="99" t="s">
        <v>189</v>
      </c>
      <c r="L831" s="760"/>
      <c r="M831" s="112">
        <f t="shared" si="83"/>
        <v>2016</v>
      </c>
      <c r="O831" s="39"/>
      <c r="P831" s="39"/>
    </row>
    <row r="832" spans="2:16" s="717" customFormat="1">
      <c r="B832" s="650" t="s">
        <v>355</v>
      </c>
      <c r="C832" s="651" t="s">
        <v>1158</v>
      </c>
      <c r="D832" s="651"/>
      <c r="E832" s="650" t="s">
        <v>1160</v>
      </c>
      <c r="F832" s="651">
        <v>201601</v>
      </c>
      <c r="G832" s="652">
        <v>1546.53</v>
      </c>
      <c r="I832" s="759" t="str">
        <f t="shared" si="81"/>
        <v/>
      </c>
      <c r="J832" s="93" t="str">
        <f t="shared" si="82"/>
        <v>In service</v>
      </c>
      <c r="K832" s="99" t="s">
        <v>189</v>
      </c>
      <c r="L832" s="760"/>
      <c r="M832" s="112">
        <f t="shared" si="83"/>
        <v>2016</v>
      </c>
      <c r="O832" s="39"/>
      <c r="P832" s="39"/>
    </row>
    <row r="833" spans="2:16" s="717" customFormat="1">
      <c r="B833" s="650" t="s">
        <v>355</v>
      </c>
      <c r="C833" s="651" t="s">
        <v>1199</v>
      </c>
      <c r="D833" s="651"/>
      <c r="E833" s="650" t="s">
        <v>1200</v>
      </c>
      <c r="F833" s="651">
        <v>201601</v>
      </c>
      <c r="G833" s="652">
        <v>468.63</v>
      </c>
      <c r="I833" s="759" t="str">
        <f t="shared" si="81"/>
        <v/>
      </c>
      <c r="J833" s="93" t="str">
        <f t="shared" si="82"/>
        <v>In service</v>
      </c>
      <c r="K833" s="99" t="s">
        <v>189</v>
      </c>
      <c r="L833" s="760"/>
      <c r="M833" s="112">
        <f t="shared" si="83"/>
        <v>2016</v>
      </c>
      <c r="O833" s="39"/>
      <c r="P833" s="39"/>
    </row>
    <row r="834" spans="2:16" s="717" customFormat="1">
      <c r="B834" s="650" t="s">
        <v>355</v>
      </c>
      <c r="C834" s="651" t="s">
        <v>1201</v>
      </c>
      <c r="D834" s="651"/>
      <c r="E834" s="650" t="s">
        <v>1202</v>
      </c>
      <c r="F834" s="651">
        <v>201601</v>
      </c>
      <c r="G834" s="652">
        <v>-186.39</v>
      </c>
      <c r="I834" s="759" t="str">
        <f t="shared" si="81"/>
        <v/>
      </c>
      <c r="J834" s="93" t="str">
        <f t="shared" si="82"/>
        <v>In service</v>
      </c>
      <c r="K834" s="99" t="s">
        <v>189</v>
      </c>
      <c r="L834" s="760"/>
      <c r="M834" s="112">
        <f t="shared" si="83"/>
        <v>2016</v>
      </c>
      <c r="O834" s="39"/>
      <c r="P834" s="39"/>
    </row>
    <row r="835" spans="2:16" s="717" customFormat="1">
      <c r="B835" s="650" t="s">
        <v>355</v>
      </c>
      <c r="C835" s="651" t="s">
        <v>1165</v>
      </c>
      <c r="D835" s="651"/>
      <c r="E835" s="650" t="s">
        <v>1166</v>
      </c>
      <c r="F835" s="651">
        <v>201601</v>
      </c>
      <c r="G835" s="652">
        <v>-1444.14</v>
      </c>
      <c r="I835" s="759" t="str">
        <f t="shared" si="81"/>
        <v/>
      </c>
      <c r="J835" s="93" t="str">
        <f t="shared" si="82"/>
        <v>In service</v>
      </c>
      <c r="K835" s="99" t="s">
        <v>189</v>
      </c>
      <c r="L835" s="760"/>
      <c r="M835" s="112">
        <f t="shared" si="83"/>
        <v>2016</v>
      </c>
      <c r="O835" s="39"/>
      <c r="P835" s="39"/>
    </row>
    <row r="836" spans="2:16" s="717" customFormat="1">
      <c r="B836" s="650" t="s">
        <v>355</v>
      </c>
      <c r="C836" s="651" t="s">
        <v>1167</v>
      </c>
      <c r="D836" s="651"/>
      <c r="E836" s="650" t="s">
        <v>1169</v>
      </c>
      <c r="F836" s="651">
        <v>201601</v>
      </c>
      <c r="G836" s="652">
        <v>-228.36</v>
      </c>
      <c r="I836" s="759" t="str">
        <f t="shared" si="81"/>
        <v/>
      </c>
      <c r="J836" s="93" t="str">
        <f t="shared" si="82"/>
        <v>In service</v>
      </c>
      <c r="K836" s="99" t="s">
        <v>189</v>
      </c>
      <c r="L836" s="760"/>
      <c r="M836" s="112">
        <f t="shared" si="83"/>
        <v>2016</v>
      </c>
      <c r="O836" s="39"/>
      <c r="P836" s="39"/>
    </row>
    <row r="837" spans="2:16" s="717" customFormat="1">
      <c r="B837" s="650" t="s">
        <v>355</v>
      </c>
      <c r="C837" s="651" t="s">
        <v>1170</v>
      </c>
      <c r="D837" s="651"/>
      <c r="E837" s="650" t="s">
        <v>1171</v>
      </c>
      <c r="F837" s="651">
        <v>201601</v>
      </c>
      <c r="G837" s="652">
        <v>49.54</v>
      </c>
      <c r="I837" s="759" t="str">
        <f t="shared" si="81"/>
        <v/>
      </c>
      <c r="J837" s="93" t="str">
        <f t="shared" si="82"/>
        <v>In service</v>
      </c>
      <c r="K837" s="99" t="s">
        <v>189</v>
      </c>
      <c r="L837" s="760"/>
      <c r="M837" s="112">
        <f t="shared" si="83"/>
        <v>2016</v>
      </c>
      <c r="O837" s="39"/>
      <c r="P837" s="39"/>
    </row>
    <row r="838" spans="2:16" s="717" customFormat="1">
      <c r="B838" s="650" t="s">
        <v>355</v>
      </c>
      <c r="C838" s="651" t="s">
        <v>1172</v>
      </c>
      <c r="D838" s="651"/>
      <c r="E838" s="650" t="s">
        <v>1173</v>
      </c>
      <c r="F838" s="651">
        <v>201601</v>
      </c>
      <c r="G838" s="652">
        <v>-6810.86</v>
      </c>
      <c r="I838" s="759" t="str">
        <f t="shared" si="81"/>
        <v/>
      </c>
      <c r="J838" s="93" t="str">
        <f t="shared" si="82"/>
        <v>In service</v>
      </c>
      <c r="K838" s="99" t="s">
        <v>189</v>
      </c>
      <c r="L838" s="760"/>
      <c r="M838" s="112">
        <f t="shared" si="83"/>
        <v>2016</v>
      </c>
      <c r="O838" s="39"/>
      <c r="P838" s="39"/>
    </row>
    <row r="839" spans="2:16" s="717" customFormat="1">
      <c r="B839" s="650" t="s">
        <v>355</v>
      </c>
      <c r="C839" s="651" t="s">
        <v>1176</v>
      </c>
      <c r="D839" s="651"/>
      <c r="E839" s="650" t="s">
        <v>1177</v>
      </c>
      <c r="F839" s="651">
        <v>201601</v>
      </c>
      <c r="G839" s="652">
        <v>945.55</v>
      </c>
      <c r="I839" s="759" t="str">
        <f t="shared" ref="I839:I843" si="84">IF(LEFT(C839,2)="69","Blanket","")</f>
        <v/>
      </c>
      <c r="J839" s="93" t="str">
        <f t="shared" ref="J839:J843" si="85">IF(F839&gt;$J$20,"",IF(F839&gt;=$J$22,"In service",""))</f>
        <v>In service</v>
      </c>
      <c r="K839" s="99" t="s">
        <v>189</v>
      </c>
      <c r="L839" s="760"/>
      <c r="M839" s="112">
        <f t="shared" ref="M839:M843" si="86">IF(F839&gt;$M$20,0+2016,0+2015)</f>
        <v>2016</v>
      </c>
      <c r="O839" s="39"/>
      <c r="P839" s="39"/>
    </row>
    <row r="840" spans="2:16" s="717" customFormat="1">
      <c r="B840" s="650" t="s">
        <v>355</v>
      </c>
      <c r="C840" s="651" t="s">
        <v>1418</v>
      </c>
      <c r="D840" s="651"/>
      <c r="E840" s="650" t="s">
        <v>1419</v>
      </c>
      <c r="F840" s="651">
        <v>201601</v>
      </c>
      <c r="G840" s="652">
        <v>22573.9</v>
      </c>
      <c r="I840" s="759" t="str">
        <f t="shared" si="84"/>
        <v/>
      </c>
      <c r="J840" s="93" t="str">
        <f t="shared" si="85"/>
        <v>In service</v>
      </c>
      <c r="K840" s="99" t="s">
        <v>189</v>
      </c>
      <c r="L840" s="760"/>
      <c r="M840" s="112">
        <f t="shared" si="86"/>
        <v>2016</v>
      </c>
      <c r="O840" s="39"/>
      <c r="P840" s="39"/>
    </row>
    <row r="841" spans="2:16" s="717" customFormat="1">
      <c r="B841" s="650" t="s">
        <v>355</v>
      </c>
      <c r="C841" s="651" t="s">
        <v>1178</v>
      </c>
      <c r="D841" s="651"/>
      <c r="E841" s="650" t="s">
        <v>1180</v>
      </c>
      <c r="F841" s="651">
        <v>201601</v>
      </c>
      <c r="G841" s="652">
        <v>1.74</v>
      </c>
      <c r="I841" s="759" t="str">
        <f t="shared" si="84"/>
        <v/>
      </c>
      <c r="J841" s="93" t="str">
        <f t="shared" si="85"/>
        <v>In service</v>
      </c>
      <c r="K841" s="99" t="s">
        <v>189</v>
      </c>
      <c r="L841" s="760"/>
      <c r="M841" s="112">
        <f t="shared" si="86"/>
        <v>2016</v>
      </c>
      <c r="O841" s="39"/>
      <c r="P841" s="39"/>
    </row>
    <row r="842" spans="2:16" s="717" customFormat="1">
      <c r="B842" s="650"/>
      <c r="C842" s="651"/>
      <c r="D842" s="651"/>
      <c r="E842" s="650"/>
      <c r="F842" s="651"/>
      <c r="G842" s="652"/>
      <c r="I842" s="759" t="str">
        <f t="shared" si="84"/>
        <v/>
      </c>
      <c r="J842" s="93" t="str">
        <f t="shared" si="85"/>
        <v/>
      </c>
      <c r="K842" s="99" t="s">
        <v>189</v>
      </c>
      <c r="L842" s="760"/>
      <c r="M842" s="112">
        <f t="shared" si="86"/>
        <v>2015</v>
      </c>
      <c r="O842" s="39"/>
      <c r="P842" s="39"/>
    </row>
    <row r="843" spans="2:16" s="717" customFormat="1">
      <c r="B843" s="650" t="s">
        <v>355</v>
      </c>
      <c r="C843" s="651" t="s">
        <v>1238</v>
      </c>
      <c r="D843" s="651"/>
      <c r="E843" s="650" t="s">
        <v>1239</v>
      </c>
      <c r="F843" s="651">
        <v>201601</v>
      </c>
      <c r="G843" s="652">
        <v>-191.29</v>
      </c>
      <c r="I843" s="759" t="str">
        <f t="shared" si="84"/>
        <v/>
      </c>
      <c r="J843" s="93" t="str">
        <f t="shared" si="85"/>
        <v>In service</v>
      </c>
      <c r="K843" s="99" t="s">
        <v>189</v>
      </c>
      <c r="L843" s="760"/>
      <c r="M843" s="112">
        <f t="shared" si="86"/>
        <v>2016</v>
      </c>
      <c r="O843" s="39"/>
      <c r="P843" s="39"/>
    </row>
    <row r="844" spans="2:16" s="717" customFormat="1">
      <c r="B844" s="650"/>
      <c r="C844" s="651"/>
      <c r="D844" s="651"/>
      <c r="E844" s="650"/>
      <c r="F844" s="651"/>
      <c r="G844" s="652"/>
      <c r="I844" s="759"/>
      <c r="J844" s="93"/>
      <c r="K844" s="99"/>
      <c r="L844" s="760"/>
      <c r="M844" s="112"/>
      <c r="O844" s="39"/>
      <c r="P844" s="39"/>
    </row>
    <row r="845" spans="2:16" s="717" customFormat="1">
      <c r="B845" s="650" t="s">
        <v>355</v>
      </c>
      <c r="C845" s="651" t="s">
        <v>938</v>
      </c>
      <c r="D845" s="650"/>
      <c r="E845" s="650" t="s">
        <v>939</v>
      </c>
      <c r="F845" s="651">
        <v>201602</v>
      </c>
      <c r="G845" s="652">
        <v>-340</v>
      </c>
      <c r="I845" s="759" t="str">
        <f t="shared" ref="I845:I908" si="87">IF(LEFT(C845,2)="69","Blanket","")</f>
        <v>Blanket</v>
      </c>
      <c r="J845" s="93" t="str">
        <f t="shared" ref="J845:J908" si="88">IF(F845&gt;$J$20,"",IF(F845&gt;=$J$22,"In service",""))</f>
        <v>In service</v>
      </c>
      <c r="K845" s="99" t="s">
        <v>189</v>
      </c>
      <c r="L845" s="760"/>
      <c r="M845" s="112">
        <f t="shared" ref="M845:M908" si="89">IF(F845&gt;$M$20,0+2016,0+2015)</f>
        <v>2016</v>
      </c>
      <c r="O845" s="39"/>
      <c r="P845" s="39"/>
    </row>
    <row r="846" spans="2:16" s="717" customFormat="1">
      <c r="B846" s="650" t="s">
        <v>355</v>
      </c>
      <c r="C846" s="651" t="s">
        <v>356</v>
      </c>
      <c r="D846" s="650"/>
      <c r="E846" s="650" t="s">
        <v>357</v>
      </c>
      <c r="F846" s="651">
        <v>201602</v>
      </c>
      <c r="G846" s="652">
        <v>686945.71</v>
      </c>
      <c r="I846" s="759" t="str">
        <f t="shared" si="87"/>
        <v>Blanket</v>
      </c>
      <c r="J846" s="93" t="str">
        <f t="shared" si="88"/>
        <v>In service</v>
      </c>
      <c r="K846" s="99" t="s">
        <v>189</v>
      </c>
      <c r="L846" s="760"/>
      <c r="M846" s="112">
        <f t="shared" si="89"/>
        <v>2016</v>
      </c>
      <c r="O846" s="39"/>
      <c r="P846" s="39"/>
    </row>
    <row r="847" spans="2:16" s="717" customFormat="1">
      <c r="B847" s="650" t="s">
        <v>355</v>
      </c>
      <c r="C847" s="651" t="s">
        <v>358</v>
      </c>
      <c r="D847" s="650"/>
      <c r="E847" s="650" t="s">
        <v>359</v>
      </c>
      <c r="F847" s="651">
        <v>201602</v>
      </c>
      <c r="G847" s="652">
        <v>26968.49</v>
      </c>
      <c r="I847" s="759" t="str">
        <f t="shared" si="87"/>
        <v>Blanket</v>
      </c>
      <c r="J847" s="93" t="str">
        <f t="shared" si="88"/>
        <v>In service</v>
      </c>
      <c r="K847" s="99" t="s">
        <v>189</v>
      </c>
      <c r="L847" s="760"/>
      <c r="M847" s="112">
        <f t="shared" si="89"/>
        <v>2016</v>
      </c>
      <c r="O847" s="39"/>
      <c r="P847" s="39"/>
    </row>
    <row r="848" spans="2:16" s="717" customFormat="1">
      <c r="B848" s="650" t="s">
        <v>355</v>
      </c>
      <c r="C848" s="651" t="s">
        <v>360</v>
      </c>
      <c r="D848" s="650"/>
      <c r="E848" s="650" t="s">
        <v>361</v>
      </c>
      <c r="F848" s="651">
        <v>201602</v>
      </c>
      <c r="G848" s="652">
        <v>119.34</v>
      </c>
      <c r="I848" s="759" t="str">
        <f t="shared" si="87"/>
        <v>Blanket</v>
      </c>
      <c r="J848" s="93" t="str">
        <f t="shared" si="88"/>
        <v>In service</v>
      </c>
      <c r="K848" s="99" t="s">
        <v>189</v>
      </c>
      <c r="L848" s="760"/>
      <c r="M848" s="112">
        <f t="shared" si="89"/>
        <v>2016</v>
      </c>
      <c r="O848" s="39"/>
      <c r="P848" s="39"/>
    </row>
    <row r="849" spans="2:16" s="717" customFormat="1">
      <c r="B849" s="650" t="s">
        <v>355</v>
      </c>
      <c r="C849" s="651" t="s">
        <v>362</v>
      </c>
      <c r="D849" s="650"/>
      <c r="E849" s="650" t="s">
        <v>363</v>
      </c>
      <c r="F849" s="651">
        <v>201602</v>
      </c>
      <c r="G849" s="652">
        <v>22.2</v>
      </c>
      <c r="I849" s="759" t="str">
        <f t="shared" si="87"/>
        <v>Blanket</v>
      </c>
      <c r="J849" s="93" t="str">
        <f t="shared" si="88"/>
        <v>In service</v>
      </c>
      <c r="K849" s="99" t="s">
        <v>189</v>
      </c>
      <c r="L849" s="760"/>
      <c r="M849" s="112">
        <f t="shared" si="89"/>
        <v>2016</v>
      </c>
      <c r="O849" s="39"/>
      <c r="P849" s="39"/>
    </row>
    <row r="850" spans="2:16" s="717" customFormat="1">
      <c r="B850" s="650" t="s">
        <v>355</v>
      </c>
      <c r="C850" s="651" t="s">
        <v>364</v>
      </c>
      <c r="D850" s="650"/>
      <c r="E850" s="650" t="s">
        <v>365</v>
      </c>
      <c r="F850" s="651">
        <v>201602</v>
      </c>
      <c r="G850" s="652">
        <v>63350.25</v>
      </c>
      <c r="I850" s="759" t="str">
        <f t="shared" si="87"/>
        <v>Blanket</v>
      </c>
      <c r="J850" s="93" t="str">
        <f t="shared" si="88"/>
        <v>In service</v>
      </c>
      <c r="K850" s="99" t="s">
        <v>189</v>
      </c>
      <c r="L850" s="760"/>
      <c r="M850" s="112">
        <f t="shared" si="89"/>
        <v>2016</v>
      </c>
      <c r="O850" s="39"/>
      <c r="P850" s="39"/>
    </row>
    <row r="851" spans="2:16" s="717" customFormat="1">
      <c r="B851" s="650" t="s">
        <v>355</v>
      </c>
      <c r="C851" s="651" t="s">
        <v>366</v>
      </c>
      <c r="D851" s="650"/>
      <c r="E851" s="650" t="s">
        <v>367</v>
      </c>
      <c r="F851" s="651">
        <v>201602</v>
      </c>
      <c r="G851" s="652">
        <v>2704.24</v>
      </c>
      <c r="I851" s="759" t="str">
        <f t="shared" si="87"/>
        <v>Blanket</v>
      </c>
      <c r="J851" s="93" t="str">
        <f t="shared" si="88"/>
        <v>In service</v>
      </c>
      <c r="K851" s="99" t="s">
        <v>189</v>
      </c>
      <c r="L851" s="760"/>
      <c r="M851" s="112">
        <f t="shared" si="89"/>
        <v>2016</v>
      </c>
      <c r="O851" s="39"/>
      <c r="P851" s="39"/>
    </row>
    <row r="852" spans="2:16" s="717" customFormat="1">
      <c r="B852" s="650" t="s">
        <v>355</v>
      </c>
      <c r="C852" s="651" t="s">
        <v>368</v>
      </c>
      <c r="D852" s="650"/>
      <c r="E852" s="650" t="s">
        <v>369</v>
      </c>
      <c r="F852" s="651">
        <v>201602</v>
      </c>
      <c r="G852" s="652">
        <v>495.83</v>
      </c>
      <c r="I852" s="759" t="str">
        <f t="shared" si="87"/>
        <v>Blanket</v>
      </c>
      <c r="J852" s="93" t="str">
        <f t="shared" si="88"/>
        <v>In service</v>
      </c>
      <c r="K852" s="99" t="s">
        <v>189</v>
      </c>
      <c r="L852" s="760"/>
      <c r="M852" s="112">
        <f t="shared" si="89"/>
        <v>2016</v>
      </c>
      <c r="O852" s="39"/>
      <c r="P852" s="39"/>
    </row>
    <row r="853" spans="2:16" s="717" customFormat="1">
      <c r="B853" s="650" t="s">
        <v>355</v>
      </c>
      <c r="C853" s="651" t="s">
        <v>370</v>
      </c>
      <c r="D853" s="650"/>
      <c r="E853" s="650" t="s">
        <v>371</v>
      </c>
      <c r="F853" s="651">
        <v>201602</v>
      </c>
      <c r="G853" s="652">
        <v>1411.97</v>
      </c>
      <c r="I853" s="759" t="str">
        <f t="shared" si="87"/>
        <v>Blanket</v>
      </c>
      <c r="J853" s="93" t="str">
        <f t="shared" si="88"/>
        <v>In service</v>
      </c>
      <c r="K853" s="99" t="s">
        <v>189</v>
      </c>
      <c r="L853" s="760"/>
      <c r="M853" s="112">
        <f t="shared" si="89"/>
        <v>2016</v>
      </c>
      <c r="O853" s="39"/>
      <c r="P853" s="39"/>
    </row>
    <row r="854" spans="2:16" s="717" customFormat="1">
      <c r="B854" s="650" t="s">
        <v>355</v>
      </c>
      <c r="C854" s="651" t="s">
        <v>374</v>
      </c>
      <c r="D854" s="650"/>
      <c r="E854" s="650" t="s">
        <v>375</v>
      </c>
      <c r="F854" s="651">
        <v>201602</v>
      </c>
      <c r="G854" s="652">
        <v>-169.76</v>
      </c>
      <c r="I854" s="759" t="str">
        <f t="shared" si="87"/>
        <v>Blanket</v>
      </c>
      <c r="J854" s="93" t="str">
        <f t="shared" si="88"/>
        <v>In service</v>
      </c>
      <c r="K854" s="99" t="s">
        <v>189</v>
      </c>
      <c r="L854" s="760"/>
      <c r="M854" s="112">
        <f t="shared" si="89"/>
        <v>2016</v>
      </c>
      <c r="O854" s="39"/>
      <c r="P854" s="39"/>
    </row>
    <row r="855" spans="2:16" s="717" customFormat="1">
      <c r="B855" s="650" t="s">
        <v>355</v>
      </c>
      <c r="C855" s="651" t="s">
        <v>376</v>
      </c>
      <c r="D855" s="650"/>
      <c r="E855" s="650" t="s">
        <v>377</v>
      </c>
      <c r="F855" s="651">
        <v>201602</v>
      </c>
      <c r="G855" s="652">
        <v>12973.14</v>
      </c>
      <c r="I855" s="759" t="str">
        <f t="shared" si="87"/>
        <v>Blanket</v>
      </c>
      <c r="J855" s="93" t="str">
        <f t="shared" si="88"/>
        <v>In service</v>
      </c>
      <c r="K855" s="99" t="s">
        <v>189</v>
      </c>
      <c r="L855" s="760"/>
      <c r="M855" s="112">
        <f t="shared" si="89"/>
        <v>2016</v>
      </c>
      <c r="O855" s="39"/>
      <c r="P855" s="39"/>
    </row>
    <row r="856" spans="2:16" s="717" customFormat="1">
      <c r="B856" s="650" t="s">
        <v>355</v>
      </c>
      <c r="C856" s="651" t="s">
        <v>930</v>
      </c>
      <c r="D856" s="650"/>
      <c r="E856" s="650" t="s">
        <v>931</v>
      </c>
      <c r="F856" s="651">
        <v>201602</v>
      </c>
      <c r="G856" s="652">
        <v>101.99</v>
      </c>
      <c r="I856" s="759" t="str">
        <f t="shared" si="87"/>
        <v>Blanket</v>
      </c>
      <c r="J856" s="93" t="str">
        <f t="shared" si="88"/>
        <v>In service</v>
      </c>
      <c r="K856" s="99" t="s">
        <v>189</v>
      </c>
      <c r="L856" s="760"/>
      <c r="M856" s="112">
        <f t="shared" si="89"/>
        <v>2016</v>
      </c>
      <c r="O856" s="39"/>
      <c r="P856" s="39"/>
    </row>
    <row r="857" spans="2:16" s="717" customFormat="1">
      <c r="B857" s="650" t="s">
        <v>355</v>
      </c>
      <c r="C857" s="651" t="s">
        <v>380</v>
      </c>
      <c r="D857" s="650"/>
      <c r="E857" s="650" t="s">
        <v>381</v>
      </c>
      <c r="F857" s="651">
        <v>201602</v>
      </c>
      <c r="G857" s="652">
        <v>5323.9</v>
      </c>
      <c r="I857" s="759" t="str">
        <f t="shared" si="87"/>
        <v>Blanket</v>
      </c>
      <c r="J857" s="93" t="str">
        <f t="shared" si="88"/>
        <v>In service</v>
      </c>
      <c r="K857" s="99" t="s">
        <v>189</v>
      </c>
      <c r="L857" s="760"/>
      <c r="M857" s="112">
        <f t="shared" si="89"/>
        <v>2016</v>
      </c>
      <c r="O857" s="39"/>
      <c r="P857" s="39"/>
    </row>
    <row r="858" spans="2:16" s="717" customFormat="1">
      <c r="B858" s="650" t="s">
        <v>355</v>
      </c>
      <c r="C858" s="651" t="s">
        <v>382</v>
      </c>
      <c r="D858" s="650"/>
      <c r="E858" s="650" t="s">
        <v>383</v>
      </c>
      <c r="F858" s="651">
        <v>201602</v>
      </c>
      <c r="G858" s="652">
        <v>0.13</v>
      </c>
      <c r="I858" s="759" t="str">
        <f t="shared" si="87"/>
        <v>Blanket</v>
      </c>
      <c r="J858" s="93" t="str">
        <f t="shared" si="88"/>
        <v>In service</v>
      </c>
      <c r="K858" s="99" t="s">
        <v>189</v>
      </c>
      <c r="L858" s="760"/>
      <c r="M858" s="112">
        <f t="shared" si="89"/>
        <v>2016</v>
      </c>
      <c r="O858" s="39"/>
      <c r="P858" s="39"/>
    </row>
    <row r="859" spans="2:16" s="717" customFormat="1">
      <c r="B859" s="650" t="s">
        <v>355</v>
      </c>
      <c r="C859" s="651" t="s">
        <v>386</v>
      </c>
      <c r="D859" s="650"/>
      <c r="E859" s="650" t="s">
        <v>387</v>
      </c>
      <c r="F859" s="651">
        <v>201602</v>
      </c>
      <c r="G859" s="652">
        <v>-3567.51</v>
      </c>
      <c r="I859" s="759" t="str">
        <f t="shared" si="87"/>
        <v>Blanket</v>
      </c>
      <c r="J859" s="93" t="str">
        <f t="shared" si="88"/>
        <v>In service</v>
      </c>
      <c r="K859" s="99" t="s">
        <v>189</v>
      </c>
      <c r="L859" s="760"/>
      <c r="M859" s="112">
        <f t="shared" si="89"/>
        <v>2016</v>
      </c>
      <c r="O859" s="39"/>
      <c r="P859" s="39"/>
    </row>
    <row r="860" spans="2:16" s="717" customFormat="1">
      <c r="B860" s="650" t="s">
        <v>355</v>
      </c>
      <c r="C860" s="651" t="s">
        <v>388</v>
      </c>
      <c r="D860" s="650"/>
      <c r="E860" s="650" t="s">
        <v>389</v>
      </c>
      <c r="F860" s="651">
        <v>201602</v>
      </c>
      <c r="G860" s="652">
        <v>65761.41</v>
      </c>
      <c r="I860" s="759" t="str">
        <f t="shared" si="87"/>
        <v>Blanket</v>
      </c>
      <c r="J860" s="93" t="str">
        <f t="shared" si="88"/>
        <v>In service</v>
      </c>
      <c r="K860" s="99" t="s">
        <v>189</v>
      </c>
      <c r="L860" s="760"/>
      <c r="M860" s="112">
        <f t="shared" si="89"/>
        <v>2016</v>
      </c>
      <c r="O860" s="39"/>
      <c r="P860" s="39"/>
    </row>
    <row r="861" spans="2:16" s="717" customFormat="1">
      <c r="B861" s="650" t="s">
        <v>355</v>
      </c>
      <c r="C861" s="651" t="s">
        <v>390</v>
      </c>
      <c r="D861" s="650"/>
      <c r="E861" s="650" t="s">
        <v>391</v>
      </c>
      <c r="F861" s="651">
        <v>201602</v>
      </c>
      <c r="G861" s="652">
        <v>3493.07</v>
      </c>
      <c r="I861" s="759" t="str">
        <f t="shared" si="87"/>
        <v>Blanket</v>
      </c>
      <c r="J861" s="93" t="str">
        <f t="shared" si="88"/>
        <v>In service</v>
      </c>
      <c r="K861" s="99" t="s">
        <v>189</v>
      </c>
      <c r="L861" s="760"/>
      <c r="M861" s="112">
        <f t="shared" si="89"/>
        <v>2016</v>
      </c>
      <c r="O861" s="39"/>
      <c r="P861" s="39"/>
    </row>
    <row r="862" spans="2:16" s="717" customFormat="1">
      <c r="B862" s="650" t="s">
        <v>355</v>
      </c>
      <c r="C862" s="651" t="s">
        <v>394</v>
      </c>
      <c r="D862" s="650"/>
      <c r="E862" s="650" t="s">
        <v>395</v>
      </c>
      <c r="F862" s="651">
        <v>201602</v>
      </c>
      <c r="G862" s="652">
        <v>7151.26</v>
      </c>
      <c r="I862" s="759" t="str">
        <f t="shared" si="87"/>
        <v>Blanket</v>
      </c>
      <c r="J862" s="93" t="str">
        <f t="shared" si="88"/>
        <v>In service</v>
      </c>
      <c r="K862" s="99" t="s">
        <v>189</v>
      </c>
      <c r="L862" s="760"/>
      <c r="M862" s="112">
        <f t="shared" si="89"/>
        <v>2016</v>
      </c>
      <c r="O862" s="39"/>
      <c r="P862" s="39"/>
    </row>
    <row r="863" spans="2:16" s="717" customFormat="1">
      <c r="B863" s="650" t="s">
        <v>355</v>
      </c>
      <c r="C863" s="651" t="s">
        <v>398</v>
      </c>
      <c r="D863" s="650"/>
      <c r="E863" s="650" t="s">
        <v>399</v>
      </c>
      <c r="F863" s="651">
        <v>201602</v>
      </c>
      <c r="G863" s="652">
        <v>464057.11</v>
      </c>
      <c r="I863" s="759" t="str">
        <f t="shared" si="87"/>
        <v>Blanket</v>
      </c>
      <c r="J863" s="93" t="str">
        <f t="shared" si="88"/>
        <v>In service</v>
      </c>
      <c r="K863" s="99" t="s">
        <v>189</v>
      </c>
      <c r="L863" s="760"/>
      <c r="M863" s="112">
        <f t="shared" si="89"/>
        <v>2016</v>
      </c>
      <c r="O863" s="39"/>
      <c r="P863" s="39"/>
    </row>
    <row r="864" spans="2:16" s="717" customFormat="1">
      <c r="B864" s="650" t="s">
        <v>355</v>
      </c>
      <c r="C864" s="651" t="s">
        <v>400</v>
      </c>
      <c r="D864" s="650"/>
      <c r="E864" s="650" t="s">
        <v>401</v>
      </c>
      <c r="F864" s="651">
        <v>201602</v>
      </c>
      <c r="G864" s="652">
        <v>105666.6</v>
      </c>
      <c r="I864" s="759" t="str">
        <f t="shared" si="87"/>
        <v>Blanket</v>
      </c>
      <c r="J864" s="93" t="str">
        <f t="shared" si="88"/>
        <v>In service</v>
      </c>
      <c r="K864" s="99" t="s">
        <v>189</v>
      </c>
      <c r="L864" s="760"/>
      <c r="M864" s="112">
        <f t="shared" si="89"/>
        <v>2016</v>
      </c>
      <c r="O864" s="39"/>
      <c r="P864" s="39"/>
    </row>
    <row r="865" spans="2:16" s="717" customFormat="1">
      <c r="B865" s="650" t="s">
        <v>355</v>
      </c>
      <c r="C865" s="651" t="s">
        <v>402</v>
      </c>
      <c r="D865" s="650"/>
      <c r="E865" s="650" t="s">
        <v>403</v>
      </c>
      <c r="F865" s="651">
        <v>201602</v>
      </c>
      <c r="G865" s="652">
        <v>19823.16</v>
      </c>
      <c r="I865" s="759" t="str">
        <f t="shared" si="87"/>
        <v>Blanket</v>
      </c>
      <c r="J865" s="93" t="str">
        <f t="shared" si="88"/>
        <v>In service</v>
      </c>
      <c r="K865" s="99" t="s">
        <v>189</v>
      </c>
      <c r="L865" s="760"/>
      <c r="M865" s="112">
        <f t="shared" si="89"/>
        <v>2016</v>
      </c>
      <c r="O865" s="39"/>
      <c r="P865" s="39"/>
    </row>
    <row r="866" spans="2:16" s="717" customFormat="1">
      <c r="B866" s="650" t="s">
        <v>355</v>
      </c>
      <c r="C866" s="651" t="s">
        <v>404</v>
      </c>
      <c r="D866" s="650"/>
      <c r="E866" s="650" t="s">
        <v>405</v>
      </c>
      <c r="F866" s="651">
        <v>201602</v>
      </c>
      <c r="G866" s="652">
        <v>466.65</v>
      </c>
      <c r="I866" s="759" t="str">
        <f t="shared" si="87"/>
        <v>Blanket</v>
      </c>
      <c r="J866" s="93" t="str">
        <f t="shared" si="88"/>
        <v>In service</v>
      </c>
      <c r="K866" s="99" t="s">
        <v>189</v>
      </c>
      <c r="L866" s="760"/>
      <c r="M866" s="112">
        <f t="shared" si="89"/>
        <v>2016</v>
      </c>
      <c r="O866" s="39"/>
      <c r="P866" s="39"/>
    </row>
    <row r="867" spans="2:16" s="717" customFormat="1">
      <c r="B867" s="650" t="s">
        <v>355</v>
      </c>
      <c r="C867" s="651" t="s">
        <v>406</v>
      </c>
      <c r="D867" s="650"/>
      <c r="E867" s="650" t="s">
        <v>407</v>
      </c>
      <c r="F867" s="651">
        <v>201602</v>
      </c>
      <c r="G867" s="652">
        <v>-6956.26</v>
      </c>
      <c r="I867" s="759" t="str">
        <f t="shared" si="87"/>
        <v>Blanket</v>
      </c>
      <c r="J867" s="93" t="str">
        <f t="shared" si="88"/>
        <v>In service</v>
      </c>
      <c r="K867" s="99" t="s">
        <v>189</v>
      </c>
      <c r="L867" s="760"/>
      <c r="M867" s="112">
        <f t="shared" si="89"/>
        <v>2016</v>
      </c>
      <c r="O867" s="39"/>
      <c r="P867" s="39"/>
    </row>
    <row r="868" spans="2:16" s="717" customFormat="1">
      <c r="B868" s="650" t="s">
        <v>355</v>
      </c>
      <c r="C868" s="651" t="s">
        <v>408</v>
      </c>
      <c r="D868" s="650"/>
      <c r="E868" s="650" t="s">
        <v>409</v>
      </c>
      <c r="F868" s="651">
        <v>201602</v>
      </c>
      <c r="G868" s="652">
        <v>-8509</v>
      </c>
      <c r="I868" s="759" t="str">
        <f t="shared" si="87"/>
        <v>Blanket</v>
      </c>
      <c r="J868" s="93" t="str">
        <f t="shared" si="88"/>
        <v>In service</v>
      </c>
      <c r="K868" s="99" t="s">
        <v>189</v>
      </c>
      <c r="L868" s="760"/>
      <c r="M868" s="112">
        <f t="shared" si="89"/>
        <v>2016</v>
      </c>
      <c r="O868" s="39"/>
      <c r="P868" s="39"/>
    </row>
    <row r="869" spans="2:16" s="717" customFormat="1">
      <c r="B869" s="650" t="s">
        <v>355</v>
      </c>
      <c r="C869" s="651" t="s">
        <v>731</v>
      </c>
      <c r="D869" s="650"/>
      <c r="E869" s="650" t="s">
        <v>732</v>
      </c>
      <c r="F869" s="651">
        <v>201602</v>
      </c>
      <c r="G869" s="652">
        <v>-1.48</v>
      </c>
      <c r="I869" s="759" t="str">
        <f t="shared" si="87"/>
        <v/>
      </c>
      <c r="J869" s="93" t="str">
        <f t="shared" si="88"/>
        <v>In service</v>
      </c>
      <c r="K869" s="99" t="s">
        <v>189</v>
      </c>
      <c r="L869" s="760"/>
      <c r="M869" s="112">
        <f t="shared" si="89"/>
        <v>2016</v>
      </c>
      <c r="O869" s="39"/>
      <c r="P869" s="39"/>
    </row>
    <row r="870" spans="2:16" s="717" customFormat="1">
      <c r="B870" s="650" t="s">
        <v>355</v>
      </c>
      <c r="C870" s="651" t="s">
        <v>940</v>
      </c>
      <c r="D870" s="650"/>
      <c r="E870" s="650" t="s">
        <v>941</v>
      </c>
      <c r="F870" s="651">
        <v>201602</v>
      </c>
      <c r="G870" s="652">
        <v>-16705.490000000002</v>
      </c>
      <c r="I870" s="759" t="str">
        <f t="shared" si="87"/>
        <v/>
      </c>
      <c r="J870" s="93" t="str">
        <f t="shared" si="88"/>
        <v>In service</v>
      </c>
      <c r="K870" s="99" t="s">
        <v>189</v>
      </c>
      <c r="L870" s="760"/>
      <c r="M870" s="112">
        <f t="shared" si="89"/>
        <v>2016</v>
      </c>
      <c r="O870" s="39"/>
      <c r="P870" s="39"/>
    </row>
    <row r="871" spans="2:16" s="717" customFormat="1">
      <c r="B871" s="650" t="s">
        <v>355</v>
      </c>
      <c r="C871" s="651" t="s">
        <v>1045</v>
      </c>
      <c r="D871" s="650"/>
      <c r="E871" s="650" t="s">
        <v>1046</v>
      </c>
      <c r="F871" s="651">
        <v>201602</v>
      </c>
      <c r="G871" s="652">
        <v>1823.25</v>
      </c>
      <c r="I871" s="759" t="str">
        <f t="shared" si="87"/>
        <v/>
      </c>
      <c r="J871" s="93" t="str">
        <f t="shared" si="88"/>
        <v>In service</v>
      </c>
      <c r="K871" s="99" t="s">
        <v>189</v>
      </c>
      <c r="L871" s="760"/>
      <c r="M871" s="112">
        <f t="shared" si="89"/>
        <v>2016</v>
      </c>
      <c r="O871" s="39"/>
      <c r="P871" s="39"/>
    </row>
    <row r="872" spans="2:16" s="717" customFormat="1">
      <c r="B872" s="650" t="s">
        <v>355</v>
      </c>
      <c r="C872" s="651" t="s">
        <v>1427</v>
      </c>
      <c r="D872" s="650"/>
      <c r="E872" s="650" t="s">
        <v>1428</v>
      </c>
      <c r="F872" s="651">
        <v>201602</v>
      </c>
      <c r="G872" s="652">
        <v>3775.97</v>
      </c>
      <c r="I872" s="759" t="str">
        <f t="shared" si="87"/>
        <v/>
      </c>
      <c r="J872" s="93" t="str">
        <f t="shared" si="88"/>
        <v>In service</v>
      </c>
      <c r="K872" s="99" t="s">
        <v>189</v>
      </c>
      <c r="L872" s="760"/>
      <c r="M872" s="112">
        <f t="shared" si="89"/>
        <v>2016</v>
      </c>
      <c r="O872" s="39"/>
      <c r="P872" s="39"/>
    </row>
    <row r="873" spans="2:16" s="717" customFormat="1">
      <c r="B873" s="650" t="s">
        <v>355</v>
      </c>
      <c r="C873" s="651" t="s">
        <v>509</v>
      </c>
      <c r="D873" s="650"/>
      <c r="E873" s="650" t="s">
        <v>510</v>
      </c>
      <c r="F873" s="651">
        <v>201602</v>
      </c>
      <c r="G873" s="652">
        <v>-0.05</v>
      </c>
      <c r="I873" s="759" t="str">
        <f t="shared" si="87"/>
        <v/>
      </c>
      <c r="J873" s="93" t="str">
        <f t="shared" si="88"/>
        <v>In service</v>
      </c>
      <c r="K873" s="99" t="s">
        <v>189</v>
      </c>
      <c r="L873" s="760"/>
      <c r="M873" s="112">
        <f t="shared" si="89"/>
        <v>2016</v>
      </c>
      <c r="O873" s="39"/>
      <c r="P873" s="39"/>
    </row>
    <row r="874" spans="2:16" s="717" customFormat="1">
      <c r="B874" s="650" t="s">
        <v>355</v>
      </c>
      <c r="C874" s="651" t="s">
        <v>1053</v>
      </c>
      <c r="D874" s="650"/>
      <c r="E874" s="650" t="s">
        <v>1054</v>
      </c>
      <c r="F874" s="651">
        <v>201602</v>
      </c>
      <c r="G874" s="652">
        <v>-3.04</v>
      </c>
      <c r="I874" s="759" t="str">
        <f t="shared" si="87"/>
        <v/>
      </c>
      <c r="J874" s="93" t="str">
        <f t="shared" si="88"/>
        <v>In service</v>
      </c>
      <c r="K874" s="99" t="s">
        <v>189</v>
      </c>
      <c r="L874" s="760"/>
      <c r="M874" s="112">
        <f t="shared" si="89"/>
        <v>2016</v>
      </c>
      <c r="O874" s="39"/>
      <c r="P874" s="39"/>
    </row>
    <row r="875" spans="2:16" s="717" customFormat="1">
      <c r="B875" s="650" t="s">
        <v>355</v>
      </c>
      <c r="C875" s="651" t="s">
        <v>1055</v>
      </c>
      <c r="D875" s="650"/>
      <c r="E875" s="650" t="s">
        <v>1056</v>
      </c>
      <c r="F875" s="651">
        <v>201602</v>
      </c>
      <c r="G875" s="652">
        <v>77.349999999999994</v>
      </c>
      <c r="I875" s="759" t="str">
        <f t="shared" si="87"/>
        <v/>
      </c>
      <c r="J875" s="93" t="str">
        <f t="shared" si="88"/>
        <v>In service</v>
      </c>
      <c r="K875" s="99" t="s">
        <v>189</v>
      </c>
      <c r="L875" s="760"/>
      <c r="M875" s="112">
        <f t="shared" si="89"/>
        <v>2016</v>
      </c>
      <c r="O875" s="39"/>
      <c r="P875" s="39"/>
    </row>
    <row r="876" spans="2:16" s="717" customFormat="1">
      <c r="B876" s="650" t="s">
        <v>355</v>
      </c>
      <c r="C876" s="651" t="s">
        <v>1408</v>
      </c>
      <c r="D876" s="650"/>
      <c r="E876" s="650" t="s">
        <v>1409</v>
      </c>
      <c r="F876" s="651">
        <v>201602</v>
      </c>
      <c r="G876" s="652">
        <v>2531.83</v>
      </c>
      <c r="I876" s="759" t="str">
        <f t="shared" si="87"/>
        <v/>
      </c>
      <c r="J876" s="93" t="str">
        <f t="shared" si="88"/>
        <v>In service</v>
      </c>
      <c r="K876" s="99" t="s">
        <v>189</v>
      </c>
      <c r="L876" s="760"/>
      <c r="M876" s="112">
        <f t="shared" si="89"/>
        <v>2016</v>
      </c>
      <c r="O876" s="39"/>
      <c r="P876" s="39"/>
    </row>
    <row r="877" spans="2:16" s="717" customFormat="1">
      <c r="B877" s="650" t="s">
        <v>355</v>
      </c>
      <c r="C877" s="651" t="s">
        <v>1025</v>
      </c>
      <c r="D877" s="650"/>
      <c r="E877" s="650" t="s">
        <v>1026</v>
      </c>
      <c r="F877" s="651">
        <v>201602</v>
      </c>
      <c r="G877" s="652">
        <v>166058.32</v>
      </c>
      <c r="I877" s="759" t="str">
        <f t="shared" si="87"/>
        <v/>
      </c>
      <c r="J877" s="93" t="str">
        <f t="shared" si="88"/>
        <v>In service</v>
      </c>
      <c r="K877" s="99" t="s">
        <v>189</v>
      </c>
      <c r="L877" s="760"/>
      <c r="M877" s="112">
        <f t="shared" si="89"/>
        <v>2016</v>
      </c>
      <c r="O877" s="39"/>
      <c r="P877" s="39"/>
    </row>
    <row r="878" spans="2:16" s="717" customFormat="1">
      <c r="B878" s="650" t="s">
        <v>355</v>
      </c>
      <c r="C878" s="651" t="s">
        <v>1076</v>
      </c>
      <c r="D878" s="650"/>
      <c r="E878" s="650" t="s">
        <v>1077</v>
      </c>
      <c r="F878" s="651">
        <v>201602</v>
      </c>
      <c r="G878" s="652">
        <v>48887.67</v>
      </c>
      <c r="I878" s="759" t="str">
        <f t="shared" si="87"/>
        <v/>
      </c>
      <c r="J878" s="93" t="str">
        <f t="shared" si="88"/>
        <v>In service</v>
      </c>
      <c r="K878" s="99" t="s">
        <v>189</v>
      </c>
      <c r="L878" s="760"/>
      <c r="M878" s="112">
        <f t="shared" si="89"/>
        <v>2016</v>
      </c>
      <c r="O878" s="39"/>
      <c r="P878" s="39"/>
    </row>
    <row r="879" spans="2:16" s="717" customFormat="1">
      <c r="B879" s="650" t="s">
        <v>355</v>
      </c>
      <c r="C879" s="651" t="s">
        <v>1078</v>
      </c>
      <c r="D879" s="650"/>
      <c r="E879" s="650" t="s">
        <v>1079</v>
      </c>
      <c r="F879" s="651">
        <v>201602</v>
      </c>
      <c r="G879" s="652">
        <v>9928.43</v>
      </c>
      <c r="I879" s="759" t="str">
        <f t="shared" si="87"/>
        <v/>
      </c>
      <c r="J879" s="93" t="str">
        <f t="shared" si="88"/>
        <v>In service</v>
      </c>
      <c r="K879" s="99" t="s">
        <v>189</v>
      </c>
      <c r="L879" s="760"/>
      <c r="M879" s="112">
        <f t="shared" si="89"/>
        <v>2016</v>
      </c>
      <c r="O879" s="39"/>
      <c r="P879" s="39"/>
    </row>
    <row r="880" spans="2:16" s="717" customFormat="1">
      <c r="B880" s="650" t="s">
        <v>355</v>
      </c>
      <c r="C880" s="651" t="s">
        <v>1410</v>
      </c>
      <c r="D880" s="650"/>
      <c r="E880" s="650" t="s">
        <v>1411</v>
      </c>
      <c r="F880" s="651">
        <v>201602</v>
      </c>
      <c r="G880" s="652">
        <v>34810.199999999997</v>
      </c>
      <c r="I880" s="759" t="str">
        <f t="shared" si="87"/>
        <v/>
      </c>
      <c r="J880" s="93" t="str">
        <f t="shared" si="88"/>
        <v>In service</v>
      </c>
      <c r="K880" s="99" t="s">
        <v>189</v>
      </c>
      <c r="L880" s="760"/>
      <c r="M880" s="112">
        <f t="shared" si="89"/>
        <v>2016</v>
      </c>
      <c r="O880" s="39"/>
      <c r="P880" s="39"/>
    </row>
    <row r="881" spans="2:16" s="717" customFormat="1">
      <c r="B881" s="650" t="s">
        <v>355</v>
      </c>
      <c r="C881" s="651" t="s">
        <v>1080</v>
      </c>
      <c r="D881" s="650"/>
      <c r="E881" s="650" t="s">
        <v>1081</v>
      </c>
      <c r="F881" s="651">
        <v>201602</v>
      </c>
      <c r="G881" s="652">
        <v>18238.52</v>
      </c>
      <c r="I881" s="759" t="str">
        <f t="shared" si="87"/>
        <v/>
      </c>
      <c r="J881" s="93" t="str">
        <f t="shared" si="88"/>
        <v>In service</v>
      </c>
      <c r="K881" s="99" t="s">
        <v>189</v>
      </c>
      <c r="L881" s="760"/>
      <c r="M881" s="112">
        <f t="shared" si="89"/>
        <v>2016</v>
      </c>
      <c r="O881" s="39"/>
      <c r="P881" s="39"/>
    </row>
    <row r="882" spans="2:16" s="717" customFormat="1">
      <c r="B882" s="650" t="s">
        <v>355</v>
      </c>
      <c r="C882" s="651" t="s">
        <v>1082</v>
      </c>
      <c r="D882" s="650"/>
      <c r="E882" s="650" t="s">
        <v>1084</v>
      </c>
      <c r="F882" s="651">
        <v>201602</v>
      </c>
      <c r="G882" s="652">
        <v>20.18</v>
      </c>
      <c r="I882" s="759" t="str">
        <f t="shared" si="87"/>
        <v/>
      </c>
      <c r="J882" s="93" t="str">
        <f t="shared" si="88"/>
        <v>In service</v>
      </c>
      <c r="K882" s="99" t="s">
        <v>189</v>
      </c>
      <c r="L882" s="760"/>
      <c r="M882" s="112">
        <f t="shared" si="89"/>
        <v>2016</v>
      </c>
      <c r="O882" s="39"/>
      <c r="P882" s="39"/>
    </row>
    <row r="883" spans="2:16" s="717" customFormat="1">
      <c r="B883" s="650" t="s">
        <v>355</v>
      </c>
      <c r="C883" s="651" t="s">
        <v>962</v>
      </c>
      <c r="D883" s="650"/>
      <c r="E883" s="650" t="s">
        <v>963</v>
      </c>
      <c r="F883" s="651">
        <v>201602</v>
      </c>
      <c r="G883" s="652">
        <v>3.69</v>
      </c>
      <c r="I883" s="759" t="str">
        <f t="shared" si="87"/>
        <v/>
      </c>
      <c r="J883" s="93" t="str">
        <f t="shared" si="88"/>
        <v>In service</v>
      </c>
      <c r="K883" s="99" t="s">
        <v>189</v>
      </c>
      <c r="L883" s="760"/>
      <c r="M883" s="112">
        <f t="shared" si="89"/>
        <v>2016</v>
      </c>
      <c r="O883" s="39"/>
      <c r="P883" s="39"/>
    </row>
    <row r="884" spans="2:16" s="717" customFormat="1">
      <c r="B884" s="650" t="s">
        <v>355</v>
      </c>
      <c r="C884" s="651" t="s">
        <v>964</v>
      </c>
      <c r="D884" s="650"/>
      <c r="E884" s="650" t="s">
        <v>965</v>
      </c>
      <c r="F884" s="651">
        <v>201602</v>
      </c>
      <c r="G884" s="652">
        <v>0.24</v>
      </c>
      <c r="I884" s="759" t="str">
        <f t="shared" si="87"/>
        <v/>
      </c>
      <c r="J884" s="93" t="str">
        <f t="shared" si="88"/>
        <v>In service</v>
      </c>
      <c r="K884" s="99" t="s">
        <v>189</v>
      </c>
      <c r="L884" s="760"/>
      <c r="M884" s="112">
        <f t="shared" si="89"/>
        <v>2016</v>
      </c>
      <c r="O884" s="39"/>
      <c r="P884" s="39"/>
    </row>
    <row r="885" spans="2:16" s="717" customFormat="1">
      <c r="B885" s="650" t="s">
        <v>355</v>
      </c>
      <c r="C885" s="651" t="s">
        <v>1087</v>
      </c>
      <c r="D885" s="650"/>
      <c r="E885" s="650" t="s">
        <v>1088</v>
      </c>
      <c r="F885" s="651">
        <v>201602</v>
      </c>
      <c r="G885" s="652">
        <v>-8.24</v>
      </c>
      <c r="I885" s="759" t="str">
        <f t="shared" si="87"/>
        <v/>
      </c>
      <c r="J885" s="93" t="str">
        <f t="shared" si="88"/>
        <v>In service</v>
      </c>
      <c r="K885" s="99" t="s">
        <v>189</v>
      </c>
      <c r="L885" s="760"/>
      <c r="M885" s="112">
        <f t="shared" si="89"/>
        <v>2016</v>
      </c>
      <c r="O885" s="39"/>
      <c r="P885" s="39"/>
    </row>
    <row r="886" spans="2:16" s="717" customFormat="1">
      <c r="B886" s="650" t="s">
        <v>355</v>
      </c>
      <c r="C886" s="651" t="s">
        <v>1092</v>
      </c>
      <c r="D886" s="650"/>
      <c r="E886" s="650" t="s">
        <v>1093</v>
      </c>
      <c r="F886" s="651">
        <v>201602</v>
      </c>
      <c r="G886" s="652">
        <v>79101.87</v>
      </c>
      <c r="I886" s="759" t="str">
        <f t="shared" si="87"/>
        <v/>
      </c>
      <c r="J886" s="93" t="str">
        <f t="shared" si="88"/>
        <v>In service</v>
      </c>
      <c r="K886" s="99" t="s">
        <v>189</v>
      </c>
      <c r="L886" s="760"/>
      <c r="M886" s="112">
        <f t="shared" si="89"/>
        <v>2016</v>
      </c>
      <c r="O886" s="39"/>
      <c r="P886" s="39"/>
    </row>
    <row r="887" spans="2:16" s="717" customFormat="1">
      <c r="B887" s="650" t="s">
        <v>355</v>
      </c>
      <c r="C887" s="651" t="s">
        <v>1094</v>
      </c>
      <c r="D887" s="650"/>
      <c r="E887" s="650" t="s">
        <v>1095</v>
      </c>
      <c r="F887" s="651">
        <v>201602</v>
      </c>
      <c r="G887" s="652">
        <v>-8520.73</v>
      </c>
      <c r="I887" s="759" t="str">
        <f t="shared" si="87"/>
        <v/>
      </c>
      <c r="J887" s="93" t="str">
        <f t="shared" si="88"/>
        <v>In service</v>
      </c>
      <c r="K887" s="99" t="s">
        <v>189</v>
      </c>
      <c r="L887" s="760"/>
      <c r="M887" s="112">
        <f t="shared" si="89"/>
        <v>2016</v>
      </c>
      <c r="O887" s="39"/>
      <c r="P887" s="39"/>
    </row>
    <row r="888" spans="2:16" s="717" customFormat="1">
      <c r="B888" s="650" t="s">
        <v>355</v>
      </c>
      <c r="C888" s="651" t="s">
        <v>1096</v>
      </c>
      <c r="D888" s="650"/>
      <c r="E888" s="650" t="s">
        <v>1098</v>
      </c>
      <c r="F888" s="651">
        <v>201602</v>
      </c>
      <c r="G888" s="652">
        <v>-44362.12</v>
      </c>
      <c r="I888" s="759" t="str">
        <f t="shared" si="87"/>
        <v/>
      </c>
      <c r="J888" s="93" t="str">
        <f t="shared" si="88"/>
        <v>In service</v>
      </c>
      <c r="K888" s="99" t="s">
        <v>189</v>
      </c>
      <c r="L888" s="760"/>
      <c r="M888" s="112">
        <f t="shared" si="89"/>
        <v>2016</v>
      </c>
      <c r="O888" s="39"/>
      <c r="P888" s="39"/>
    </row>
    <row r="889" spans="2:16" s="717" customFormat="1">
      <c r="B889" s="650" t="s">
        <v>355</v>
      </c>
      <c r="C889" s="651" t="s">
        <v>1429</v>
      </c>
      <c r="D889" s="650"/>
      <c r="E889" s="650" t="s">
        <v>1430</v>
      </c>
      <c r="F889" s="651">
        <v>201602</v>
      </c>
      <c r="G889" s="652">
        <v>261398.68</v>
      </c>
      <c r="I889" s="759" t="str">
        <f t="shared" si="87"/>
        <v/>
      </c>
      <c r="J889" s="93" t="str">
        <f t="shared" si="88"/>
        <v>In service</v>
      </c>
      <c r="K889" s="99" t="s">
        <v>189</v>
      </c>
      <c r="L889" s="760"/>
      <c r="M889" s="112">
        <f t="shared" si="89"/>
        <v>2016</v>
      </c>
      <c r="O889" s="39"/>
      <c r="P889" s="39"/>
    </row>
    <row r="890" spans="2:16" s="717" customFormat="1">
      <c r="B890" s="650" t="s">
        <v>355</v>
      </c>
      <c r="C890" s="651" t="s">
        <v>1431</v>
      </c>
      <c r="D890" s="650"/>
      <c r="E890" s="650" t="s">
        <v>1432</v>
      </c>
      <c r="F890" s="651">
        <v>201602</v>
      </c>
      <c r="G890" s="652">
        <v>186014.98</v>
      </c>
      <c r="I890" s="759" t="str">
        <f t="shared" si="87"/>
        <v/>
      </c>
      <c r="J890" s="93" t="str">
        <f t="shared" si="88"/>
        <v>In service</v>
      </c>
      <c r="K890" s="99" t="s">
        <v>189</v>
      </c>
      <c r="L890" s="760"/>
      <c r="M890" s="112">
        <f t="shared" si="89"/>
        <v>2016</v>
      </c>
      <c r="O890" s="39"/>
      <c r="P890" s="39"/>
    </row>
    <row r="891" spans="2:16" s="717" customFormat="1">
      <c r="B891" s="650" t="s">
        <v>355</v>
      </c>
      <c r="C891" s="651" t="s">
        <v>1433</v>
      </c>
      <c r="D891" s="650"/>
      <c r="E891" s="650" t="s">
        <v>1434</v>
      </c>
      <c r="F891" s="651">
        <v>201602</v>
      </c>
      <c r="G891" s="652">
        <v>206383.74</v>
      </c>
      <c r="I891" s="759" t="str">
        <f t="shared" si="87"/>
        <v/>
      </c>
      <c r="J891" s="93" t="str">
        <f t="shared" si="88"/>
        <v>In service</v>
      </c>
      <c r="K891" s="99" t="s">
        <v>189</v>
      </c>
      <c r="L891" s="760"/>
      <c r="M891" s="112">
        <f t="shared" si="89"/>
        <v>2016</v>
      </c>
      <c r="O891" s="39"/>
      <c r="P891" s="39"/>
    </row>
    <row r="892" spans="2:16" s="717" customFormat="1">
      <c r="B892" s="650" t="s">
        <v>355</v>
      </c>
      <c r="C892" s="651" t="s">
        <v>968</v>
      </c>
      <c r="D892" s="650"/>
      <c r="E892" s="650" t="s">
        <v>969</v>
      </c>
      <c r="F892" s="651">
        <v>201602</v>
      </c>
      <c r="G892" s="652">
        <v>-25.43</v>
      </c>
      <c r="I892" s="759" t="str">
        <f t="shared" si="87"/>
        <v/>
      </c>
      <c r="J892" s="93" t="str">
        <f t="shared" si="88"/>
        <v>In service</v>
      </c>
      <c r="K892" s="99" t="s">
        <v>189</v>
      </c>
      <c r="L892" s="760"/>
      <c r="M892" s="112">
        <f t="shared" si="89"/>
        <v>2016</v>
      </c>
      <c r="O892" s="39"/>
      <c r="P892" s="39"/>
    </row>
    <row r="893" spans="2:16" s="717" customFormat="1">
      <c r="B893" s="650" t="s">
        <v>355</v>
      </c>
      <c r="C893" s="651" t="s">
        <v>972</v>
      </c>
      <c r="D893" s="650"/>
      <c r="E893" s="650" t="s">
        <v>973</v>
      </c>
      <c r="F893" s="651">
        <v>201602</v>
      </c>
      <c r="G893" s="652">
        <v>0.26</v>
      </c>
      <c r="I893" s="759" t="str">
        <f t="shared" si="87"/>
        <v/>
      </c>
      <c r="J893" s="93" t="str">
        <f t="shared" si="88"/>
        <v>In service</v>
      </c>
      <c r="K893" s="99" t="s">
        <v>189</v>
      </c>
      <c r="L893" s="760"/>
      <c r="M893" s="112">
        <f t="shared" si="89"/>
        <v>2016</v>
      </c>
      <c r="O893" s="39"/>
      <c r="P893" s="39"/>
    </row>
    <row r="894" spans="2:16" s="717" customFormat="1">
      <c r="B894" s="650" t="s">
        <v>355</v>
      </c>
      <c r="C894" s="651" t="s">
        <v>837</v>
      </c>
      <c r="D894" s="650"/>
      <c r="E894" s="650" t="s">
        <v>838</v>
      </c>
      <c r="F894" s="651">
        <v>201602</v>
      </c>
      <c r="G894" s="652">
        <v>0.04</v>
      </c>
      <c r="I894" s="759" t="str">
        <f t="shared" si="87"/>
        <v/>
      </c>
      <c r="J894" s="93" t="str">
        <f t="shared" si="88"/>
        <v>In service</v>
      </c>
      <c r="K894" s="99" t="s">
        <v>189</v>
      </c>
      <c r="L894" s="760"/>
      <c r="M894" s="112">
        <f t="shared" si="89"/>
        <v>2016</v>
      </c>
      <c r="O894" s="39"/>
      <c r="P894" s="39"/>
    </row>
    <row r="895" spans="2:16" s="717" customFormat="1">
      <c r="B895" s="650" t="s">
        <v>355</v>
      </c>
      <c r="C895" s="651" t="s">
        <v>839</v>
      </c>
      <c r="D895" s="650"/>
      <c r="E895" s="650" t="s">
        <v>840</v>
      </c>
      <c r="F895" s="651">
        <v>201602</v>
      </c>
      <c r="G895" s="652">
        <v>11.37</v>
      </c>
      <c r="I895" s="759" t="str">
        <f t="shared" si="87"/>
        <v/>
      </c>
      <c r="J895" s="93" t="str">
        <f t="shared" si="88"/>
        <v>In service</v>
      </c>
      <c r="K895" s="99" t="s">
        <v>189</v>
      </c>
      <c r="L895" s="760"/>
      <c r="M895" s="112">
        <f t="shared" si="89"/>
        <v>2016</v>
      </c>
      <c r="O895" s="39"/>
      <c r="P895" s="39"/>
    </row>
    <row r="896" spans="2:16" s="717" customFormat="1">
      <c r="B896" s="650" t="s">
        <v>355</v>
      </c>
      <c r="C896" s="651" t="s">
        <v>843</v>
      </c>
      <c r="D896" s="650"/>
      <c r="E896" s="650" t="s">
        <v>844</v>
      </c>
      <c r="F896" s="651">
        <v>201602</v>
      </c>
      <c r="G896" s="652">
        <v>-0.12</v>
      </c>
      <c r="I896" s="759" t="str">
        <f t="shared" si="87"/>
        <v/>
      </c>
      <c r="J896" s="93" t="str">
        <f t="shared" si="88"/>
        <v>In service</v>
      </c>
      <c r="K896" s="99" t="s">
        <v>189</v>
      </c>
      <c r="L896" s="760"/>
      <c r="M896" s="112">
        <f t="shared" si="89"/>
        <v>2016</v>
      </c>
      <c r="O896" s="39"/>
      <c r="P896" s="39"/>
    </row>
    <row r="897" spans="2:16" s="717" customFormat="1">
      <c r="B897" s="650" t="s">
        <v>355</v>
      </c>
      <c r="C897" s="651" t="s">
        <v>845</v>
      </c>
      <c r="D897" s="650"/>
      <c r="E897" s="650" t="s">
        <v>846</v>
      </c>
      <c r="F897" s="651">
        <v>201602</v>
      </c>
      <c r="G897" s="652">
        <v>3.5</v>
      </c>
      <c r="I897" s="759" t="str">
        <f t="shared" si="87"/>
        <v/>
      </c>
      <c r="J897" s="93" t="str">
        <f t="shared" si="88"/>
        <v>In service</v>
      </c>
      <c r="K897" s="99" t="s">
        <v>189</v>
      </c>
      <c r="L897" s="760"/>
      <c r="M897" s="112">
        <f t="shared" si="89"/>
        <v>2016</v>
      </c>
      <c r="O897" s="39"/>
      <c r="P897" s="39"/>
    </row>
    <row r="898" spans="2:16" s="717" customFormat="1">
      <c r="B898" s="650" t="s">
        <v>355</v>
      </c>
      <c r="C898" s="651" t="s">
        <v>979</v>
      </c>
      <c r="D898" s="650"/>
      <c r="E898" s="650" t="s">
        <v>980</v>
      </c>
      <c r="F898" s="651">
        <v>201602</v>
      </c>
      <c r="G898" s="652">
        <v>21.69</v>
      </c>
      <c r="I898" s="759" t="str">
        <f t="shared" si="87"/>
        <v/>
      </c>
      <c r="J898" s="93" t="str">
        <f t="shared" si="88"/>
        <v>In service</v>
      </c>
      <c r="K898" s="99" t="s">
        <v>189</v>
      </c>
      <c r="L898" s="760"/>
      <c r="M898" s="112">
        <f t="shared" si="89"/>
        <v>2016</v>
      </c>
      <c r="O898" s="39"/>
      <c r="P898" s="39"/>
    </row>
    <row r="899" spans="2:16" s="717" customFormat="1">
      <c r="B899" s="650" t="s">
        <v>355</v>
      </c>
      <c r="C899" s="651" t="s">
        <v>1438</v>
      </c>
      <c r="D899" s="650"/>
      <c r="E899" s="650" t="s">
        <v>1439</v>
      </c>
      <c r="F899" s="651">
        <v>201602</v>
      </c>
      <c r="G899" s="652">
        <v>768132.56</v>
      </c>
      <c r="I899" s="759" t="str">
        <f t="shared" si="87"/>
        <v/>
      </c>
      <c r="J899" s="93" t="str">
        <f t="shared" si="88"/>
        <v>In service</v>
      </c>
      <c r="K899" s="99" t="s">
        <v>189</v>
      </c>
      <c r="L899" s="760"/>
      <c r="M899" s="112">
        <f t="shared" si="89"/>
        <v>2016</v>
      </c>
      <c r="O899" s="39"/>
      <c r="P899" s="39"/>
    </row>
    <row r="900" spans="2:16" s="717" customFormat="1">
      <c r="B900" s="650" t="s">
        <v>355</v>
      </c>
      <c r="C900" s="651" t="s">
        <v>1412</v>
      </c>
      <c r="D900" s="650"/>
      <c r="E900" s="650" t="s">
        <v>1413</v>
      </c>
      <c r="F900" s="651">
        <v>201602</v>
      </c>
      <c r="G900" s="652">
        <v>248.54</v>
      </c>
      <c r="I900" s="759" t="str">
        <f t="shared" si="87"/>
        <v/>
      </c>
      <c r="J900" s="93" t="str">
        <f t="shared" si="88"/>
        <v>In service</v>
      </c>
      <c r="K900" s="99" t="s">
        <v>189</v>
      </c>
      <c r="L900" s="760"/>
      <c r="M900" s="112">
        <f t="shared" si="89"/>
        <v>2016</v>
      </c>
      <c r="O900" s="39"/>
      <c r="P900" s="39"/>
    </row>
    <row r="901" spans="2:16" s="717" customFormat="1">
      <c r="B901" s="650" t="s">
        <v>355</v>
      </c>
      <c r="C901" s="651" t="s">
        <v>867</v>
      </c>
      <c r="D901" s="650"/>
      <c r="E901" s="650" t="s">
        <v>1127</v>
      </c>
      <c r="F901" s="651">
        <v>201602</v>
      </c>
      <c r="G901" s="652">
        <v>-7.0000000000000007E-2</v>
      </c>
      <c r="I901" s="759" t="str">
        <f t="shared" si="87"/>
        <v/>
      </c>
      <c r="J901" s="93" t="str">
        <f t="shared" si="88"/>
        <v>In service</v>
      </c>
      <c r="K901" s="99" t="s">
        <v>189</v>
      </c>
      <c r="L901" s="760"/>
      <c r="M901" s="112">
        <f t="shared" si="89"/>
        <v>2016</v>
      </c>
      <c r="O901" s="39"/>
      <c r="P901" s="39"/>
    </row>
    <row r="902" spans="2:16" s="717" customFormat="1">
      <c r="B902" s="650" t="s">
        <v>355</v>
      </c>
      <c r="C902" s="651" t="s">
        <v>1457</v>
      </c>
      <c r="D902" s="650"/>
      <c r="E902" s="650" t="s">
        <v>1458</v>
      </c>
      <c r="F902" s="651">
        <v>201602</v>
      </c>
      <c r="G902" s="652">
        <v>203346.1</v>
      </c>
      <c r="I902" s="759" t="str">
        <f t="shared" si="87"/>
        <v/>
      </c>
      <c r="J902" s="93" t="str">
        <f t="shared" si="88"/>
        <v>In service</v>
      </c>
      <c r="K902" s="99" t="s">
        <v>189</v>
      </c>
      <c r="L902" s="760"/>
      <c r="M902" s="112">
        <f t="shared" si="89"/>
        <v>2016</v>
      </c>
      <c r="O902" s="39"/>
      <c r="P902" s="39"/>
    </row>
    <row r="903" spans="2:16" s="717" customFormat="1">
      <c r="B903" s="650" t="s">
        <v>355</v>
      </c>
      <c r="C903" s="651" t="s">
        <v>987</v>
      </c>
      <c r="D903" s="650"/>
      <c r="E903" s="650" t="s">
        <v>988</v>
      </c>
      <c r="F903" s="651">
        <v>201602</v>
      </c>
      <c r="G903" s="652">
        <v>-10544.48</v>
      </c>
      <c r="I903" s="759" t="str">
        <f t="shared" si="87"/>
        <v/>
      </c>
      <c r="J903" s="93" t="str">
        <f t="shared" si="88"/>
        <v>In service</v>
      </c>
      <c r="K903" s="99" t="s">
        <v>189</v>
      </c>
      <c r="L903" s="760"/>
      <c r="M903" s="112">
        <f t="shared" si="89"/>
        <v>2016</v>
      </c>
      <c r="O903" s="39"/>
      <c r="P903" s="39"/>
    </row>
    <row r="904" spans="2:16" s="717" customFormat="1">
      <c r="B904" s="650" t="s">
        <v>355</v>
      </c>
      <c r="C904" s="651" t="s">
        <v>989</v>
      </c>
      <c r="D904" s="650"/>
      <c r="E904" s="650" t="s">
        <v>990</v>
      </c>
      <c r="F904" s="651">
        <v>201602</v>
      </c>
      <c r="G904" s="652">
        <v>0.95</v>
      </c>
      <c r="I904" s="759" t="str">
        <f t="shared" si="87"/>
        <v/>
      </c>
      <c r="J904" s="93" t="str">
        <f t="shared" si="88"/>
        <v>In service</v>
      </c>
      <c r="K904" s="99" t="s">
        <v>189</v>
      </c>
      <c r="L904" s="760"/>
      <c r="M904" s="112">
        <f t="shared" si="89"/>
        <v>2016</v>
      </c>
      <c r="O904" s="39"/>
      <c r="P904" s="39"/>
    </row>
    <row r="905" spans="2:16" s="717" customFormat="1">
      <c r="B905" s="650" t="s">
        <v>355</v>
      </c>
      <c r="C905" s="651" t="s">
        <v>991</v>
      </c>
      <c r="D905" s="650"/>
      <c r="E905" s="650" t="s">
        <v>992</v>
      </c>
      <c r="F905" s="651">
        <v>201602</v>
      </c>
      <c r="G905" s="652">
        <v>10.44</v>
      </c>
      <c r="I905" s="759" t="str">
        <f t="shared" si="87"/>
        <v/>
      </c>
      <c r="J905" s="93" t="str">
        <f t="shared" si="88"/>
        <v>In service</v>
      </c>
      <c r="K905" s="99" t="s">
        <v>189</v>
      </c>
      <c r="L905" s="760"/>
      <c r="M905" s="112">
        <f t="shared" si="89"/>
        <v>2016</v>
      </c>
      <c r="O905" s="39"/>
      <c r="P905" s="39"/>
    </row>
    <row r="906" spans="2:16" s="717" customFormat="1">
      <c r="B906" s="650" t="s">
        <v>355</v>
      </c>
      <c r="C906" s="651" t="s">
        <v>873</v>
      </c>
      <c r="D906" s="650"/>
      <c r="E906" s="650" t="s">
        <v>874</v>
      </c>
      <c r="F906" s="651">
        <v>201602</v>
      </c>
      <c r="G906" s="652">
        <v>0.02</v>
      </c>
      <c r="I906" s="759" t="str">
        <f t="shared" si="87"/>
        <v/>
      </c>
      <c r="J906" s="93" t="str">
        <f t="shared" si="88"/>
        <v>In service</v>
      </c>
      <c r="K906" s="99" t="s">
        <v>189</v>
      </c>
      <c r="L906" s="760"/>
      <c r="M906" s="112">
        <f t="shared" si="89"/>
        <v>2016</v>
      </c>
      <c r="O906" s="39"/>
      <c r="P906" s="39"/>
    </row>
    <row r="907" spans="2:16" s="717" customFormat="1">
      <c r="B907" s="650" t="s">
        <v>355</v>
      </c>
      <c r="C907" s="651" t="s">
        <v>993</v>
      </c>
      <c r="D907" s="650"/>
      <c r="E907" s="650" t="s">
        <v>994</v>
      </c>
      <c r="F907" s="651">
        <v>201602</v>
      </c>
      <c r="G907" s="652">
        <v>0.39</v>
      </c>
      <c r="I907" s="759" t="str">
        <f t="shared" si="87"/>
        <v/>
      </c>
      <c r="J907" s="93" t="str">
        <f t="shared" si="88"/>
        <v>In service</v>
      </c>
      <c r="K907" s="99" t="s">
        <v>189</v>
      </c>
      <c r="L907" s="760"/>
      <c r="M907" s="112">
        <f t="shared" si="89"/>
        <v>2016</v>
      </c>
      <c r="O907" s="39"/>
      <c r="P907" s="39"/>
    </row>
    <row r="908" spans="2:16" s="717" customFormat="1">
      <c r="B908" s="650" t="s">
        <v>355</v>
      </c>
      <c r="C908" s="651" t="s">
        <v>1442</v>
      </c>
      <c r="D908" s="650"/>
      <c r="E908" s="650" t="s">
        <v>1443</v>
      </c>
      <c r="F908" s="651">
        <v>201602</v>
      </c>
      <c r="G908" s="652">
        <v>242055.84</v>
      </c>
      <c r="I908" s="759" t="str">
        <f t="shared" si="87"/>
        <v/>
      </c>
      <c r="J908" s="93" t="str">
        <f t="shared" si="88"/>
        <v>In service</v>
      </c>
      <c r="K908" s="99" t="s">
        <v>189</v>
      </c>
      <c r="L908" s="760"/>
      <c r="M908" s="112">
        <f t="shared" si="89"/>
        <v>2016</v>
      </c>
      <c r="O908" s="39"/>
      <c r="P908" s="39"/>
    </row>
    <row r="909" spans="2:16" s="717" customFormat="1">
      <c r="B909" s="650" t="s">
        <v>355</v>
      </c>
      <c r="C909" s="651" t="s">
        <v>1144</v>
      </c>
      <c r="D909" s="650"/>
      <c r="E909" s="650" t="s">
        <v>1145</v>
      </c>
      <c r="F909" s="651">
        <v>201602</v>
      </c>
      <c r="G909" s="652">
        <v>17268.87</v>
      </c>
      <c r="I909" s="759" t="str">
        <f t="shared" ref="I909:I926" si="90">IF(LEFT(C909,2)="69","Blanket","")</f>
        <v/>
      </c>
      <c r="J909" s="93" t="str">
        <f t="shared" ref="J909:J926" si="91">IF(F909&gt;$J$20,"",IF(F909&gt;=$J$22,"In service",""))</f>
        <v>In service</v>
      </c>
      <c r="K909" s="99" t="s">
        <v>189</v>
      </c>
      <c r="L909" s="760"/>
      <c r="M909" s="112">
        <f t="shared" ref="M909:M926" si="92">IF(F909&gt;$M$20,0+2016,0+2015)</f>
        <v>2016</v>
      </c>
      <c r="O909" s="39"/>
      <c r="P909" s="39"/>
    </row>
    <row r="910" spans="2:16" s="717" customFormat="1">
      <c r="B910" s="650" t="s">
        <v>355</v>
      </c>
      <c r="C910" s="651" t="s">
        <v>1414</v>
      </c>
      <c r="D910" s="650"/>
      <c r="E910" s="650" t="s">
        <v>1415</v>
      </c>
      <c r="F910" s="651">
        <v>201602</v>
      </c>
      <c r="G910" s="652">
        <v>1310.6300000000001</v>
      </c>
      <c r="I910" s="759" t="str">
        <f t="shared" si="90"/>
        <v/>
      </c>
      <c r="J910" s="93" t="str">
        <f t="shared" si="91"/>
        <v>In service</v>
      </c>
      <c r="K910" s="99" t="s">
        <v>189</v>
      </c>
      <c r="L910" s="760"/>
      <c r="M910" s="112">
        <f t="shared" si="92"/>
        <v>2016</v>
      </c>
      <c r="O910" s="39"/>
      <c r="P910" s="39"/>
    </row>
    <row r="911" spans="2:16" s="717" customFormat="1">
      <c r="B911" s="650" t="s">
        <v>355</v>
      </c>
      <c r="C911" s="651" t="s">
        <v>1150</v>
      </c>
      <c r="D911" s="650"/>
      <c r="E911" s="650" t="s">
        <v>1151</v>
      </c>
      <c r="F911" s="651">
        <v>201602</v>
      </c>
      <c r="G911" s="652">
        <v>5382.34</v>
      </c>
      <c r="I911" s="759" t="str">
        <f t="shared" si="90"/>
        <v/>
      </c>
      <c r="J911" s="93" t="str">
        <f t="shared" si="91"/>
        <v>In service</v>
      </c>
      <c r="K911" s="99" t="s">
        <v>189</v>
      </c>
      <c r="L911" s="760"/>
      <c r="M911" s="112">
        <f t="shared" si="92"/>
        <v>2016</v>
      </c>
      <c r="O911" s="39"/>
      <c r="P911" s="39"/>
    </row>
    <row r="912" spans="2:16" s="717" customFormat="1">
      <c r="B912" s="650" t="s">
        <v>355</v>
      </c>
      <c r="C912" s="651" t="s">
        <v>1152</v>
      </c>
      <c r="D912" s="650"/>
      <c r="E912" s="650" t="s">
        <v>1153</v>
      </c>
      <c r="F912" s="651">
        <v>201602</v>
      </c>
      <c r="G912" s="652">
        <v>80.319999999999993</v>
      </c>
      <c r="I912" s="759" t="str">
        <f t="shared" si="90"/>
        <v/>
      </c>
      <c r="J912" s="93" t="str">
        <f t="shared" si="91"/>
        <v>In service</v>
      </c>
      <c r="K912" s="99" t="s">
        <v>189</v>
      </c>
      <c r="L912" s="760"/>
      <c r="M912" s="112">
        <f t="shared" si="92"/>
        <v>2016</v>
      </c>
      <c r="O912" s="39"/>
      <c r="P912" s="39"/>
    </row>
    <row r="913" spans="2:16" s="717" customFormat="1">
      <c r="B913" s="650" t="s">
        <v>355</v>
      </c>
      <c r="C913" s="651" t="s">
        <v>997</v>
      </c>
      <c r="D913" s="650"/>
      <c r="E913" s="650" t="s">
        <v>998</v>
      </c>
      <c r="F913" s="651">
        <v>201602</v>
      </c>
      <c r="G913" s="652">
        <v>185.16</v>
      </c>
      <c r="I913" s="759" t="str">
        <f t="shared" si="90"/>
        <v/>
      </c>
      <c r="J913" s="93" t="str">
        <f t="shared" si="91"/>
        <v>In service</v>
      </c>
      <c r="K913" s="99" t="s">
        <v>189</v>
      </c>
      <c r="L913" s="760"/>
      <c r="M913" s="112">
        <f t="shared" si="92"/>
        <v>2016</v>
      </c>
      <c r="O913" s="39"/>
      <c r="P913" s="39"/>
    </row>
    <row r="914" spans="2:16" s="717" customFormat="1">
      <c r="B914" s="650" t="s">
        <v>355</v>
      </c>
      <c r="C914" s="651" t="s">
        <v>1158</v>
      </c>
      <c r="D914" s="650"/>
      <c r="E914" s="650" t="s">
        <v>1160</v>
      </c>
      <c r="F914" s="651">
        <v>201602</v>
      </c>
      <c r="G914" s="652">
        <v>-3.57</v>
      </c>
      <c r="I914" s="759" t="str">
        <f t="shared" si="90"/>
        <v/>
      </c>
      <c r="J914" s="93" t="str">
        <f t="shared" si="91"/>
        <v>In service</v>
      </c>
      <c r="K914" s="99" t="s">
        <v>189</v>
      </c>
      <c r="L914" s="760"/>
      <c r="M914" s="112">
        <f t="shared" si="92"/>
        <v>2016</v>
      </c>
      <c r="O914" s="39"/>
      <c r="P914" s="39"/>
    </row>
    <row r="915" spans="2:16" s="717" customFormat="1">
      <c r="B915" s="650" t="s">
        <v>355</v>
      </c>
      <c r="C915" s="651" t="s">
        <v>1199</v>
      </c>
      <c r="D915" s="650"/>
      <c r="E915" s="650" t="s">
        <v>1200</v>
      </c>
      <c r="F915" s="651">
        <v>201602</v>
      </c>
      <c r="G915" s="652">
        <v>16644.669999999998</v>
      </c>
      <c r="I915" s="759" t="str">
        <f t="shared" si="90"/>
        <v/>
      </c>
      <c r="J915" s="93" t="str">
        <f t="shared" si="91"/>
        <v>In service</v>
      </c>
      <c r="K915" s="99" t="s">
        <v>189</v>
      </c>
      <c r="L915" s="760"/>
      <c r="M915" s="112">
        <f t="shared" si="92"/>
        <v>2016</v>
      </c>
      <c r="O915" s="39"/>
      <c r="P915" s="39"/>
    </row>
    <row r="916" spans="2:16" s="717" customFormat="1">
      <c r="B916" s="650" t="s">
        <v>355</v>
      </c>
      <c r="C916" s="651" t="s">
        <v>1201</v>
      </c>
      <c r="D916" s="650"/>
      <c r="E916" s="650" t="s">
        <v>1202</v>
      </c>
      <c r="F916" s="651">
        <v>201602</v>
      </c>
      <c r="G916" s="652">
        <v>103.24</v>
      </c>
      <c r="I916" s="759" t="str">
        <f t="shared" si="90"/>
        <v/>
      </c>
      <c r="J916" s="93" t="str">
        <f t="shared" si="91"/>
        <v>In service</v>
      </c>
      <c r="K916" s="99" t="s">
        <v>189</v>
      </c>
      <c r="L916" s="760"/>
      <c r="M916" s="112">
        <f t="shared" si="92"/>
        <v>2016</v>
      </c>
      <c r="O916" s="39"/>
      <c r="P916" s="39"/>
    </row>
    <row r="917" spans="2:16" s="717" customFormat="1">
      <c r="B917" s="650" t="s">
        <v>355</v>
      </c>
      <c r="C917" s="651" t="s">
        <v>1450</v>
      </c>
      <c r="D917" s="650"/>
      <c r="E917" s="650" t="s">
        <v>1451</v>
      </c>
      <c r="F917" s="651">
        <v>201602</v>
      </c>
      <c r="G917" s="652">
        <v>310322.92</v>
      </c>
      <c r="I917" s="759" t="str">
        <f t="shared" si="90"/>
        <v/>
      </c>
      <c r="J917" s="93" t="str">
        <f t="shared" si="91"/>
        <v>In service</v>
      </c>
      <c r="K917" s="99" t="s">
        <v>189</v>
      </c>
      <c r="L917" s="760"/>
      <c r="M917" s="112">
        <f t="shared" si="92"/>
        <v>2016</v>
      </c>
      <c r="O917" s="39"/>
      <c r="P917" s="39"/>
    </row>
    <row r="918" spans="2:16" s="717" customFormat="1">
      <c r="B918" s="650" t="s">
        <v>355</v>
      </c>
      <c r="C918" s="651" t="s">
        <v>1165</v>
      </c>
      <c r="D918" s="650"/>
      <c r="E918" s="650" t="s">
        <v>1166</v>
      </c>
      <c r="F918" s="651">
        <v>201602</v>
      </c>
      <c r="G918" s="652">
        <v>27604.21</v>
      </c>
      <c r="I918" s="759" t="str">
        <f t="shared" si="90"/>
        <v/>
      </c>
      <c r="J918" s="93" t="str">
        <f t="shared" si="91"/>
        <v>In service</v>
      </c>
      <c r="K918" s="99" t="s">
        <v>189</v>
      </c>
      <c r="L918" s="760"/>
      <c r="M918" s="112">
        <f t="shared" si="92"/>
        <v>2016</v>
      </c>
      <c r="O918" s="39"/>
      <c r="P918" s="39"/>
    </row>
    <row r="919" spans="2:16" s="717" customFormat="1">
      <c r="B919" s="650" t="s">
        <v>355</v>
      </c>
      <c r="C919" s="651" t="s">
        <v>1167</v>
      </c>
      <c r="D919" s="650"/>
      <c r="E919" s="650" t="s">
        <v>1169</v>
      </c>
      <c r="F919" s="651">
        <v>201602</v>
      </c>
      <c r="G919" s="652">
        <v>5.33</v>
      </c>
      <c r="I919" s="759" t="str">
        <f t="shared" si="90"/>
        <v/>
      </c>
      <c r="J919" s="93" t="str">
        <f t="shared" si="91"/>
        <v>In service</v>
      </c>
      <c r="K919" s="99" t="s">
        <v>189</v>
      </c>
      <c r="L919" s="760"/>
      <c r="M919" s="112">
        <f t="shared" si="92"/>
        <v>2016</v>
      </c>
      <c r="O919" s="39"/>
      <c r="P919" s="39"/>
    </row>
    <row r="920" spans="2:16" s="717" customFormat="1">
      <c r="B920" s="650" t="s">
        <v>355</v>
      </c>
      <c r="C920" s="651" t="s">
        <v>1170</v>
      </c>
      <c r="D920" s="650"/>
      <c r="E920" s="650" t="s">
        <v>1171</v>
      </c>
      <c r="F920" s="651">
        <v>201602</v>
      </c>
      <c r="G920" s="652">
        <v>0.54</v>
      </c>
      <c r="I920" s="759" t="str">
        <f t="shared" si="90"/>
        <v/>
      </c>
      <c r="J920" s="93" t="str">
        <f t="shared" si="91"/>
        <v>In service</v>
      </c>
      <c r="K920" s="99" t="s">
        <v>189</v>
      </c>
      <c r="L920" s="760"/>
      <c r="M920" s="112">
        <f t="shared" si="92"/>
        <v>2016</v>
      </c>
      <c r="O920" s="39"/>
      <c r="P920" s="39"/>
    </row>
    <row r="921" spans="2:16" s="717" customFormat="1">
      <c r="B921" s="650" t="s">
        <v>355</v>
      </c>
      <c r="C921" s="651" t="s">
        <v>1172</v>
      </c>
      <c r="D921" s="650"/>
      <c r="E921" s="650" t="s">
        <v>1173</v>
      </c>
      <c r="F921" s="651">
        <v>201602</v>
      </c>
      <c r="G921" s="652">
        <v>-1.34</v>
      </c>
      <c r="I921" s="759" t="str">
        <f t="shared" si="90"/>
        <v/>
      </c>
      <c r="J921" s="93" t="str">
        <f t="shared" si="91"/>
        <v>In service</v>
      </c>
      <c r="K921" s="99" t="s">
        <v>189</v>
      </c>
      <c r="L921" s="760"/>
      <c r="M921" s="112">
        <f t="shared" si="92"/>
        <v>2016</v>
      </c>
      <c r="O921" s="39"/>
      <c r="P921" s="39"/>
    </row>
    <row r="922" spans="2:16" s="717" customFormat="1">
      <c r="B922" s="650" t="s">
        <v>355</v>
      </c>
      <c r="C922" s="651" t="s">
        <v>1176</v>
      </c>
      <c r="D922" s="650"/>
      <c r="E922" s="650" t="s">
        <v>1177</v>
      </c>
      <c r="F922" s="651">
        <v>201602</v>
      </c>
      <c r="G922" s="652">
        <v>-949.51</v>
      </c>
      <c r="I922" s="759" t="str">
        <f t="shared" si="90"/>
        <v/>
      </c>
      <c r="J922" s="93" t="str">
        <f t="shared" si="91"/>
        <v>In service</v>
      </c>
      <c r="K922" s="99" t="s">
        <v>189</v>
      </c>
      <c r="L922" s="760"/>
      <c r="M922" s="112">
        <f t="shared" si="92"/>
        <v>2016</v>
      </c>
      <c r="O922" s="39"/>
      <c r="P922" s="39"/>
    </row>
    <row r="923" spans="2:16" s="717" customFormat="1">
      <c r="B923" s="650" t="s">
        <v>355</v>
      </c>
      <c r="C923" s="651" t="s">
        <v>1418</v>
      </c>
      <c r="D923" s="650"/>
      <c r="E923" s="650" t="s">
        <v>1419</v>
      </c>
      <c r="F923" s="651">
        <v>201602</v>
      </c>
      <c r="G923" s="652">
        <v>4052.34</v>
      </c>
      <c r="I923" s="759" t="str">
        <f t="shared" si="90"/>
        <v/>
      </c>
      <c r="J923" s="93" t="str">
        <f t="shared" si="91"/>
        <v>In service</v>
      </c>
      <c r="K923" s="99" t="s">
        <v>189</v>
      </c>
      <c r="L923" s="760"/>
      <c r="M923" s="112">
        <f t="shared" si="92"/>
        <v>2016</v>
      </c>
      <c r="O923" s="39"/>
      <c r="P923" s="39"/>
    </row>
    <row r="924" spans="2:16" s="717" customFormat="1">
      <c r="B924" s="650" t="s">
        <v>355</v>
      </c>
      <c r="C924" s="651" t="s">
        <v>1178</v>
      </c>
      <c r="D924" s="650"/>
      <c r="E924" s="650" t="s">
        <v>1180</v>
      </c>
      <c r="F924" s="651">
        <v>201602</v>
      </c>
      <c r="G924" s="652">
        <v>0.5</v>
      </c>
      <c r="I924" s="759" t="str">
        <f t="shared" si="90"/>
        <v/>
      </c>
      <c r="J924" s="93" t="str">
        <f t="shared" si="91"/>
        <v>In service</v>
      </c>
      <c r="K924" s="99" t="s">
        <v>189</v>
      </c>
      <c r="L924" s="760"/>
      <c r="M924" s="112">
        <f t="shared" si="92"/>
        <v>2016</v>
      </c>
      <c r="O924" s="39"/>
      <c r="P924" s="39"/>
    </row>
    <row r="925" spans="2:16" s="717" customFormat="1">
      <c r="B925" s="650" t="s">
        <v>355</v>
      </c>
      <c r="C925" s="651" t="s">
        <v>1454</v>
      </c>
      <c r="D925" s="650"/>
      <c r="E925" s="650" t="s">
        <v>1455</v>
      </c>
      <c r="F925" s="651">
        <v>201602</v>
      </c>
      <c r="G925" s="652">
        <v>99616.92</v>
      </c>
      <c r="I925" s="759" t="str">
        <f t="shared" si="90"/>
        <v/>
      </c>
      <c r="J925" s="93" t="str">
        <f t="shared" si="91"/>
        <v>In service</v>
      </c>
      <c r="K925" s="99" t="s">
        <v>189</v>
      </c>
      <c r="L925" s="760"/>
      <c r="M925" s="112">
        <f t="shared" si="92"/>
        <v>2016</v>
      </c>
      <c r="O925" s="39"/>
      <c r="P925" s="39"/>
    </row>
    <row r="926" spans="2:16" s="717" customFormat="1">
      <c r="B926" s="650" t="s">
        <v>355</v>
      </c>
      <c r="C926" s="651" t="s">
        <v>1238</v>
      </c>
      <c r="D926" s="650"/>
      <c r="E926" s="650" t="s">
        <v>1239</v>
      </c>
      <c r="F926" s="651">
        <v>201602</v>
      </c>
      <c r="G926" s="652">
        <v>31.84</v>
      </c>
      <c r="I926" s="759" t="str">
        <f t="shared" si="90"/>
        <v/>
      </c>
      <c r="J926" s="93" t="str">
        <f t="shared" si="91"/>
        <v>In service</v>
      </c>
      <c r="K926" s="99" t="s">
        <v>189</v>
      </c>
      <c r="L926" s="760"/>
      <c r="M926" s="112">
        <f t="shared" si="92"/>
        <v>2016</v>
      </c>
      <c r="O926" s="39"/>
      <c r="P926" s="39"/>
    </row>
    <row r="927" spans="2:16" s="717" customFormat="1">
      <c r="B927" s="650"/>
      <c r="C927" s="651"/>
      <c r="D927" s="651"/>
      <c r="E927" s="650"/>
      <c r="F927" s="651"/>
      <c r="G927" s="652"/>
      <c r="I927" s="759"/>
      <c r="J927" s="93"/>
      <c r="K927" s="99"/>
      <c r="L927" s="760"/>
      <c r="M927" s="112"/>
      <c r="O927" s="39"/>
      <c r="P927" s="39"/>
    </row>
    <row r="928" spans="2:16">
      <c r="B928" s="443" t="s">
        <v>354</v>
      </c>
      <c r="C928" s="741"/>
      <c r="D928" s="457"/>
      <c r="E928" s="767" t="s">
        <v>922</v>
      </c>
      <c r="F928" s="457">
        <v>201601</v>
      </c>
      <c r="G928" s="444">
        <f>+Additions!F1842</f>
        <v>0</v>
      </c>
      <c r="I928" s="126" t="str">
        <f t="shared" si="79"/>
        <v/>
      </c>
      <c r="J928" s="93" t="str">
        <f t="shared" si="80"/>
        <v>In service</v>
      </c>
      <c r="K928" s="99" t="s">
        <v>189</v>
      </c>
      <c r="L928" s="127"/>
      <c r="M928" s="112">
        <f t="shared" ref="M928:M930" si="93">IF(F928&gt;$M$20,0+2016,0+2015)</f>
        <v>2016</v>
      </c>
    </row>
    <row r="929" spans="2:13">
      <c r="B929" s="443" t="s">
        <v>354</v>
      </c>
      <c r="C929" s="741"/>
      <c r="D929" s="457"/>
      <c r="E929" s="767" t="s">
        <v>922</v>
      </c>
      <c r="F929" s="457">
        <v>201602</v>
      </c>
      <c r="G929" s="444">
        <f>+Additions!F1843</f>
        <v>0</v>
      </c>
      <c r="I929" s="126" t="str">
        <f t="shared" si="79"/>
        <v/>
      </c>
      <c r="J929" s="93" t="str">
        <f t="shared" si="80"/>
        <v>In service</v>
      </c>
      <c r="K929" s="99" t="s">
        <v>189</v>
      </c>
      <c r="L929" s="127"/>
      <c r="M929" s="112">
        <f t="shared" si="93"/>
        <v>2016</v>
      </c>
    </row>
    <row r="930" spans="2:13">
      <c r="B930" s="333"/>
      <c r="C930" s="334"/>
      <c r="D930" s="334"/>
      <c r="E930" s="333"/>
      <c r="F930" s="334"/>
      <c r="G930" s="335"/>
      <c r="I930" s="126" t="str">
        <f t="shared" si="79"/>
        <v/>
      </c>
      <c r="J930" s="93" t="str">
        <f t="shared" si="80"/>
        <v/>
      </c>
      <c r="K930" s="99" t="s">
        <v>189</v>
      </c>
      <c r="L930" s="127"/>
      <c r="M930" s="112">
        <f t="shared" si="93"/>
        <v>2015</v>
      </c>
    </row>
    <row r="931" spans="2:13">
      <c r="B931" s="333"/>
      <c r="C931" s="334"/>
      <c r="D931" s="334"/>
      <c r="E931" s="333"/>
      <c r="F931" s="334"/>
      <c r="G931" s="335"/>
      <c r="I931" s="126"/>
      <c r="J931" s="93"/>
      <c r="K931" s="99" t="s">
        <v>189</v>
      </c>
      <c r="L931" s="127"/>
      <c r="M931" s="112">
        <f t="shared" ref="M931" si="94">IF(F931&gt;$M$20,0+2016,0+2015)</f>
        <v>2015</v>
      </c>
    </row>
    <row r="932" spans="2:13">
      <c r="B932" s="408"/>
      <c r="C932" s="414"/>
      <c r="D932" s="414"/>
      <c r="E932" s="413"/>
      <c r="F932" s="421"/>
      <c r="G932" s="415"/>
      <c r="I932" s="126"/>
      <c r="J932" s="93"/>
      <c r="K932" s="99"/>
      <c r="L932" s="127"/>
      <c r="M932" s="112"/>
    </row>
    <row r="933" spans="2:13">
      <c r="B933" s="408"/>
      <c r="C933" s="414"/>
      <c r="D933" s="414"/>
      <c r="E933" s="413"/>
      <c r="F933" s="421"/>
      <c r="G933" s="415"/>
      <c r="I933" s="126"/>
      <c r="J933" s="93"/>
      <c r="K933" s="99"/>
      <c r="L933" s="127"/>
      <c r="M933" s="112"/>
    </row>
    <row r="934" spans="2:13">
      <c r="B934" s="267"/>
      <c r="C934" s="267"/>
      <c r="D934" s="267"/>
      <c r="E934" s="121"/>
      <c r="F934" s="100"/>
      <c r="G934" s="129"/>
      <c r="H934" s="131"/>
      <c r="I934" s="132"/>
      <c r="J934" s="103"/>
      <c r="K934" s="103"/>
    </row>
    <row r="935" spans="2:13" ht="13.5" thickBot="1">
      <c r="B935" s="102"/>
      <c r="C935" s="102"/>
      <c r="D935" s="102"/>
      <c r="F935" s="94" t="s">
        <v>107</v>
      </c>
      <c r="G935" s="130">
        <f>+SUM(G376:G934)</f>
        <v>18018560.780000005</v>
      </c>
      <c r="I935" s="121"/>
      <c r="J935" s="100"/>
      <c r="K935" s="100"/>
    </row>
    <row r="936" spans="2:13" ht="13.5" thickTop="1">
      <c r="B936" s="267"/>
      <c r="C936" s="267"/>
      <c r="D936" s="267"/>
      <c r="E936" s="121"/>
      <c r="F936" s="100"/>
      <c r="G936" s="103"/>
      <c r="I936" s="121"/>
      <c r="J936" s="100"/>
      <c r="K936" s="100"/>
    </row>
    <row r="937" spans="2:13">
      <c r="B937" s="102"/>
      <c r="C937" s="102"/>
      <c r="D937" s="102"/>
      <c r="F937" s="94"/>
      <c r="G937" s="103"/>
      <c r="I937" s="121"/>
      <c r="J937" s="100"/>
      <c r="K937" s="100"/>
    </row>
    <row r="938" spans="2:13" ht="13.5" thickBot="1">
      <c r="B938" s="69" t="s">
        <v>110</v>
      </c>
      <c r="C938" s="102"/>
      <c r="D938" s="102"/>
      <c r="F938" s="94"/>
      <c r="G938" s="130">
        <f>+G935</f>
        <v>18018560.780000005</v>
      </c>
      <c r="I938" s="121"/>
      <c r="J938" s="100"/>
      <c r="K938" s="100"/>
    </row>
    <row r="939" spans="2:13" ht="13.5" thickTop="1">
      <c r="B939" s="102"/>
      <c r="C939" s="102"/>
      <c r="D939" s="102"/>
      <c r="F939" s="119"/>
      <c r="G939" s="123"/>
      <c r="I939" s="121"/>
      <c r="J939" s="100"/>
      <c r="K939" s="100"/>
    </row>
    <row r="940" spans="2:13">
      <c r="B940" s="95" t="s">
        <v>111</v>
      </c>
      <c r="C940" s="102"/>
      <c r="D940" s="102"/>
      <c r="F940" s="119"/>
      <c r="G940" s="123"/>
      <c r="I940" s="121"/>
      <c r="J940" s="100"/>
      <c r="K940" s="100"/>
    </row>
    <row r="941" spans="2:13">
      <c r="B941" s="102"/>
      <c r="C941" s="102"/>
      <c r="D941" s="102"/>
      <c r="F941" s="119"/>
      <c r="G941" s="123"/>
      <c r="I941" s="121"/>
      <c r="J941" s="100"/>
      <c r="K941" s="100"/>
    </row>
    <row r="942" spans="2:13">
      <c r="B942" s="88" t="s">
        <v>305</v>
      </c>
      <c r="C942" s="102"/>
      <c r="D942" s="102"/>
      <c r="F942" s="122"/>
      <c r="G942" s="123"/>
      <c r="I942" s="121"/>
      <c r="J942" s="100"/>
      <c r="K942" s="100"/>
    </row>
    <row r="943" spans="2:13">
      <c r="B943" s="102"/>
      <c r="C943" s="102"/>
      <c r="D943" s="102"/>
      <c r="F943" s="122"/>
      <c r="G943" s="123"/>
      <c r="I943" s="121"/>
      <c r="J943" s="100"/>
      <c r="K943" s="100"/>
    </row>
    <row r="944" spans="2:13">
      <c r="B944" s="81" t="s">
        <v>86</v>
      </c>
      <c r="C944" s="81" t="s">
        <v>87</v>
      </c>
      <c r="D944" s="81" t="s">
        <v>88</v>
      </c>
      <c r="E944" s="81"/>
      <c r="F944" s="89" t="s">
        <v>89</v>
      </c>
      <c r="G944" s="90" t="s">
        <v>90</v>
      </c>
      <c r="I944" s="121"/>
      <c r="J944" s="100"/>
      <c r="K944" s="100"/>
    </row>
    <row r="945" spans="2:27">
      <c r="B945" s="86" t="s">
        <v>94</v>
      </c>
      <c r="C945" s="86" t="s">
        <v>95</v>
      </c>
      <c r="D945" s="86" t="s">
        <v>96</v>
      </c>
      <c r="E945" s="86" t="s">
        <v>97</v>
      </c>
      <c r="F945" s="91" t="s">
        <v>98</v>
      </c>
      <c r="G945" s="92" t="s">
        <v>99</v>
      </c>
      <c r="I945" s="124"/>
      <c r="J945" s="125"/>
      <c r="K945" s="125"/>
      <c r="M945" s="124"/>
    </row>
    <row r="946" spans="2:27">
      <c r="B946" s="650" t="s">
        <v>912</v>
      </c>
      <c r="C946" s="651" t="s">
        <v>451</v>
      </c>
      <c r="D946" s="651"/>
      <c r="E946" s="650" t="s">
        <v>452</v>
      </c>
      <c r="F946" s="651">
        <v>201509</v>
      </c>
      <c r="G946" s="652">
        <v>-212.71</v>
      </c>
      <c r="I946" s="106" t="str">
        <f t="shared" ref="I946:I955" si="95">IF(LEFT(C946,2)="69","Blanket","")</f>
        <v/>
      </c>
      <c r="J946" s="938" t="str">
        <f t="shared" ref="J946:J955" si="96">IF(F946&gt;$J$20,"",IF(F946&gt;=$J$22,"In service",""))</f>
        <v>In service</v>
      </c>
      <c r="K946" s="99" t="s">
        <v>189</v>
      </c>
      <c r="M946" s="112">
        <f t="shared" ref="M946:M962" si="97">IF(F946&gt;$M$20,0+2016,0+2015)</f>
        <v>2015</v>
      </c>
      <c r="O946" s="433"/>
    </row>
    <row r="947" spans="2:27">
      <c r="B947" s="454"/>
      <c r="C947" s="455"/>
      <c r="D947" s="455"/>
      <c r="E947" s="455"/>
      <c r="F947" s="455"/>
      <c r="G947" s="456"/>
      <c r="I947" s="111"/>
      <c r="J947" s="938"/>
      <c r="K947" s="99" t="s">
        <v>189</v>
      </c>
      <c r="M947" s="112">
        <f t="shared" si="97"/>
        <v>2015</v>
      </c>
      <c r="O947" s="433"/>
    </row>
    <row r="948" spans="2:27">
      <c r="B948" s="650"/>
      <c r="C948" s="651"/>
      <c r="D948" s="651"/>
      <c r="E948" s="407"/>
      <c r="F948" s="651"/>
      <c r="G948" s="652"/>
      <c r="I948" s="111" t="str">
        <f t="shared" ref="I948" si="98">IF(LEFT(C948,2)="69","Blanket","")</f>
        <v/>
      </c>
      <c r="J948" s="938" t="str">
        <f t="shared" ref="J948" si="99">IF(F948&gt;$J$20,"",IF(F948&gt;=$J$22,"In service",""))</f>
        <v/>
      </c>
      <c r="K948" s="99" t="s">
        <v>189</v>
      </c>
      <c r="L948" s="717"/>
      <c r="M948" s="112">
        <f t="shared" si="97"/>
        <v>2015</v>
      </c>
      <c r="O948" s="433"/>
      <c r="V948" s="650" t="s">
        <v>423</v>
      </c>
      <c r="W948" s="651" t="s">
        <v>448</v>
      </c>
      <c r="X948" s="651"/>
      <c r="Y948" s="407" t="s">
        <v>449</v>
      </c>
      <c r="Z948" s="651">
        <v>201509</v>
      </c>
      <c r="AA948" s="652">
        <v>-97.88</v>
      </c>
    </row>
    <row r="949" spans="2:27">
      <c r="B949" s="650" t="s">
        <v>423</v>
      </c>
      <c r="C949" s="594" t="s">
        <v>598</v>
      </c>
      <c r="D949" s="594"/>
      <c r="E949" s="650" t="s">
        <v>599</v>
      </c>
      <c r="F949" s="651">
        <v>201509</v>
      </c>
      <c r="G949" s="652">
        <v>16.05</v>
      </c>
      <c r="I949" s="111" t="str">
        <f t="shared" si="95"/>
        <v/>
      </c>
      <c r="J949" s="938" t="str">
        <f t="shared" si="96"/>
        <v>In service</v>
      </c>
      <c r="K949" s="99" t="s">
        <v>189</v>
      </c>
      <c r="M949" s="112">
        <f t="shared" si="97"/>
        <v>2015</v>
      </c>
      <c r="O949" s="433"/>
      <c r="V949" s="650" t="s">
        <v>423</v>
      </c>
      <c r="W949" s="594" t="s">
        <v>598</v>
      </c>
      <c r="X949" s="594"/>
      <c r="Y949" s="650" t="s">
        <v>599</v>
      </c>
      <c r="Z949" s="651">
        <v>201509</v>
      </c>
      <c r="AA949" s="652">
        <v>16.05</v>
      </c>
    </row>
    <row r="950" spans="2:27">
      <c r="B950" s="650" t="s">
        <v>423</v>
      </c>
      <c r="C950" s="651" t="s">
        <v>772</v>
      </c>
      <c r="D950" s="651"/>
      <c r="E950" s="650" t="s">
        <v>773</v>
      </c>
      <c r="F950" s="651">
        <v>201509</v>
      </c>
      <c r="G950" s="471">
        <v>-2329.1999999999998</v>
      </c>
      <c r="I950" s="111" t="str">
        <f t="shared" si="95"/>
        <v/>
      </c>
      <c r="J950" s="938" t="str">
        <f t="shared" si="96"/>
        <v>In service</v>
      </c>
      <c r="K950" s="99" t="s">
        <v>189</v>
      </c>
      <c r="M950" s="112">
        <f t="shared" si="97"/>
        <v>2015</v>
      </c>
      <c r="O950" s="433"/>
      <c r="V950" s="650" t="s">
        <v>423</v>
      </c>
      <c r="W950" s="651" t="s">
        <v>772</v>
      </c>
      <c r="X950" s="651"/>
      <c r="Y950" s="650" t="s">
        <v>773</v>
      </c>
      <c r="Z950" s="651">
        <v>201509</v>
      </c>
      <c r="AA950" s="471">
        <v>-2329.1999999999998</v>
      </c>
    </row>
    <row r="951" spans="2:27">
      <c r="B951" s="650"/>
      <c r="C951" s="594"/>
      <c r="D951" s="594"/>
      <c r="E951" s="407"/>
      <c r="F951" s="651"/>
      <c r="G951" s="471"/>
      <c r="I951" s="111" t="str">
        <f t="shared" si="95"/>
        <v/>
      </c>
      <c r="J951" s="938" t="str">
        <f t="shared" si="96"/>
        <v/>
      </c>
      <c r="K951" s="99" t="s">
        <v>189</v>
      </c>
      <c r="M951" s="112">
        <f t="shared" si="97"/>
        <v>2015</v>
      </c>
      <c r="O951" s="433"/>
      <c r="V951" s="650" t="s">
        <v>423</v>
      </c>
      <c r="W951" s="594" t="s">
        <v>907</v>
      </c>
      <c r="X951" s="594"/>
      <c r="Y951" s="407" t="s">
        <v>908</v>
      </c>
      <c r="Z951" s="651">
        <v>201509</v>
      </c>
      <c r="AA951" s="471">
        <v>72.95</v>
      </c>
    </row>
    <row r="952" spans="2:27">
      <c r="B952" s="650"/>
      <c r="C952" s="594"/>
      <c r="D952" s="594"/>
      <c r="E952" s="407"/>
      <c r="F952" s="651"/>
      <c r="G952" s="471"/>
      <c r="I952" s="111" t="str">
        <f t="shared" si="95"/>
        <v/>
      </c>
      <c r="J952" s="938" t="str">
        <f t="shared" si="96"/>
        <v/>
      </c>
      <c r="K952" s="99" t="s">
        <v>189</v>
      </c>
      <c r="M952" s="112">
        <f t="shared" si="97"/>
        <v>2015</v>
      </c>
      <c r="O952" s="433"/>
      <c r="V952" s="650" t="s">
        <v>423</v>
      </c>
      <c r="W952" s="594" t="s">
        <v>909</v>
      </c>
      <c r="X952" s="594"/>
      <c r="Y952" s="407" t="s">
        <v>450</v>
      </c>
      <c r="Z952" s="651">
        <v>201509</v>
      </c>
      <c r="AA952" s="471">
        <v>31.97</v>
      </c>
    </row>
    <row r="953" spans="2:27">
      <c r="B953" s="650"/>
      <c r="C953" s="594"/>
      <c r="D953" s="594"/>
      <c r="E953" s="407"/>
      <c r="F953" s="651"/>
      <c r="G953" s="471"/>
      <c r="I953" s="111" t="str">
        <f t="shared" si="95"/>
        <v/>
      </c>
      <c r="J953" s="938" t="str">
        <f t="shared" si="96"/>
        <v/>
      </c>
      <c r="K953" s="99" t="s">
        <v>189</v>
      </c>
      <c r="M953" s="112">
        <f t="shared" si="97"/>
        <v>2015</v>
      </c>
      <c r="O953" s="433"/>
      <c r="V953" s="650" t="s">
        <v>423</v>
      </c>
      <c r="W953" s="594" t="s">
        <v>910</v>
      </c>
      <c r="X953" s="594"/>
      <c r="Y953" s="407" t="s">
        <v>911</v>
      </c>
      <c r="Z953" s="651">
        <v>201509</v>
      </c>
      <c r="AA953" s="471">
        <v>40.51</v>
      </c>
    </row>
    <row r="954" spans="2:27">
      <c r="B954" s="650" t="s">
        <v>423</v>
      </c>
      <c r="C954" s="594" t="s">
        <v>451</v>
      </c>
      <c r="D954" s="594"/>
      <c r="E954" s="650" t="s">
        <v>452</v>
      </c>
      <c r="F954" s="651">
        <v>201509</v>
      </c>
      <c r="G954" s="572">
        <v>-271.75</v>
      </c>
      <c r="I954" s="111" t="str">
        <f t="shared" si="95"/>
        <v/>
      </c>
      <c r="J954" s="938" t="str">
        <f t="shared" si="96"/>
        <v>In service</v>
      </c>
      <c r="K954" s="99" t="s">
        <v>189</v>
      </c>
      <c r="M954" s="112">
        <f t="shared" si="97"/>
        <v>2015</v>
      </c>
      <c r="O954" s="433"/>
      <c r="V954" s="650" t="s">
        <v>423</v>
      </c>
      <c r="W954" s="594" t="s">
        <v>451</v>
      </c>
      <c r="X954" s="594"/>
      <c r="Y954" s="650" t="s">
        <v>452</v>
      </c>
      <c r="Z954" s="651">
        <v>201509</v>
      </c>
      <c r="AA954" s="572">
        <v>-271.75</v>
      </c>
    </row>
    <row r="955" spans="2:27">
      <c r="B955" s="650"/>
      <c r="C955" s="651"/>
      <c r="D955" s="651"/>
      <c r="E955" s="407"/>
      <c r="F955" s="651"/>
      <c r="G955" s="652"/>
      <c r="I955" s="111" t="str">
        <f t="shared" si="95"/>
        <v/>
      </c>
      <c r="J955" s="938" t="str">
        <f t="shared" si="96"/>
        <v/>
      </c>
      <c r="K955" s="99" t="s">
        <v>189</v>
      </c>
      <c r="M955" s="112">
        <f t="shared" si="97"/>
        <v>2015</v>
      </c>
      <c r="O955" s="433"/>
      <c r="V955" s="650" t="s">
        <v>423</v>
      </c>
      <c r="W955" s="651" t="s">
        <v>1242</v>
      </c>
      <c r="X955" s="651"/>
      <c r="Y955" s="407" t="s">
        <v>1243</v>
      </c>
      <c r="Z955" s="651">
        <v>201512</v>
      </c>
      <c r="AA955" s="652">
        <v>81602.64</v>
      </c>
    </row>
    <row r="956" spans="2:27">
      <c r="B956" s="443"/>
      <c r="C956" s="741"/>
      <c r="D956" s="457"/>
      <c r="E956" s="443"/>
      <c r="F956" s="457"/>
      <c r="G956" s="444"/>
      <c r="I956" s="111" t="str">
        <f t="shared" ref="I956:I957" si="100">IF(LEFT(C956,2)="69","Blanket","")</f>
        <v/>
      </c>
      <c r="J956" s="938" t="str">
        <f t="shared" ref="J956:J957" si="101">IF(F956&gt;$J$20,"",IF(F956&gt;=$J$22,"In service",""))</f>
        <v/>
      </c>
      <c r="K956" s="99" t="s">
        <v>189</v>
      </c>
      <c r="M956" s="112">
        <f t="shared" si="97"/>
        <v>2015</v>
      </c>
      <c r="O956" s="433"/>
    </row>
    <row r="957" spans="2:27">
      <c r="B957" s="650" t="s">
        <v>427</v>
      </c>
      <c r="C957" s="594" t="s">
        <v>600</v>
      </c>
      <c r="D957" s="594"/>
      <c r="E957" s="650" t="s">
        <v>601</v>
      </c>
      <c r="F957" s="651">
        <v>201509</v>
      </c>
      <c r="G957" s="580">
        <v>-1783.17</v>
      </c>
      <c r="I957" s="111" t="str">
        <f t="shared" si="100"/>
        <v/>
      </c>
      <c r="J957" s="938" t="str">
        <f t="shared" si="101"/>
        <v>In service</v>
      </c>
      <c r="K957" s="99" t="s">
        <v>189</v>
      </c>
      <c r="M957" s="112">
        <f t="shared" si="97"/>
        <v>2015</v>
      </c>
      <c r="O957" s="433"/>
    </row>
    <row r="958" spans="2:27">
      <c r="B958" s="650" t="s">
        <v>427</v>
      </c>
      <c r="C958" s="651" t="s">
        <v>1005</v>
      </c>
      <c r="D958" s="651"/>
      <c r="E958" s="650" t="s">
        <v>1006</v>
      </c>
      <c r="F958" s="651">
        <v>201509</v>
      </c>
      <c r="G958" s="652">
        <v>16664.12</v>
      </c>
      <c r="I958" s="111"/>
      <c r="J958" s="938" t="str">
        <f t="shared" ref="J958:J960" si="102">IF(F958&gt;$J$20,"",IF(F958&gt;=$J$22,"In service",""))</f>
        <v>In service</v>
      </c>
      <c r="K958" s="99" t="s">
        <v>189</v>
      </c>
      <c r="M958" s="112">
        <f t="shared" si="97"/>
        <v>2015</v>
      </c>
      <c r="O958" s="433"/>
    </row>
    <row r="959" spans="2:27">
      <c r="B959" s="650" t="s">
        <v>427</v>
      </c>
      <c r="C959" s="651" t="s">
        <v>1005</v>
      </c>
      <c r="D959" s="651"/>
      <c r="E959" s="650" t="s">
        <v>1006</v>
      </c>
      <c r="F959" s="651">
        <v>201511</v>
      </c>
      <c r="G959" s="652">
        <v>-189.34</v>
      </c>
      <c r="I959" s="111"/>
      <c r="J959" s="938" t="str">
        <f t="shared" si="102"/>
        <v>In service</v>
      </c>
      <c r="K959" s="99" t="s">
        <v>189</v>
      </c>
      <c r="M959" s="112">
        <f t="shared" si="97"/>
        <v>2016</v>
      </c>
      <c r="O959" s="433"/>
    </row>
    <row r="960" spans="2:27">
      <c r="B960" s="650" t="s">
        <v>427</v>
      </c>
      <c r="C960" s="651" t="s">
        <v>1005</v>
      </c>
      <c r="D960" s="651"/>
      <c r="E960" s="650" t="s">
        <v>1006</v>
      </c>
      <c r="F960" s="651">
        <v>201512</v>
      </c>
      <c r="G960" s="652">
        <v>-51.76</v>
      </c>
      <c r="I960" s="111"/>
      <c r="J960" s="938" t="str">
        <f t="shared" si="102"/>
        <v>In service</v>
      </c>
      <c r="K960" s="99" t="s">
        <v>189</v>
      </c>
      <c r="M960" s="112">
        <f t="shared" si="97"/>
        <v>2016</v>
      </c>
      <c r="O960" s="433"/>
    </row>
    <row r="961" spans="2:16">
      <c r="B961" s="333"/>
      <c r="C961" s="381"/>
      <c r="D961" s="381"/>
      <c r="E961" s="333"/>
      <c r="F961" s="334"/>
      <c r="G961" s="398"/>
      <c r="I961" s="111"/>
      <c r="J961" s="938" t="str">
        <f t="shared" ref="J961:J962" si="103">IF(F961&gt;$J$20,"",IF(F961&gt;=$J$22,"In service",""))</f>
        <v/>
      </c>
      <c r="K961" s="99" t="s">
        <v>189</v>
      </c>
      <c r="M961" s="112">
        <f t="shared" si="97"/>
        <v>2015</v>
      </c>
      <c r="O961" s="433"/>
    </row>
    <row r="962" spans="2:16">
      <c r="B962" s="650" t="s">
        <v>427</v>
      </c>
      <c r="C962" s="651" t="s">
        <v>1005</v>
      </c>
      <c r="D962" s="651"/>
      <c r="E962" s="650" t="s">
        <v>1006</v>
      </c>
      <c r="F962" s="651">
        <v>201601</v>
      </c>
      <c r="G962" s="652">
        <v>-9.1999999999999993</v>
      </c>
      <c r="I962" s="111"/>
      <c r="J962" s="938" t="str">
        <f t="shared" si="103"/>
        <v>In service</v>
      </c>
      <c r="K962" s="99" t="s">
        <v>189</v>
      </c>
      <c r="M962" s="112">
        <f t="shared" si="97"/>
        <v>2016</v>
      </c>
      <c r="O962" s="433"/>
    </row>
    <row r="963" spans="2:16" s="717" customFormat="1">
      <c r="B963" s="650"/>
      <c r="C963" s="596"/>
      <c r="D963" s="596"/>
      <c r="E963" s="597"/>
      <c r="F963" s="596"/>
      <c r="G963" s="598"/>
      <c r="I963" s="111"/>
      <c r="J963" s="100"/>
      <c r="K963" s="99"/>
      <c r="M963" s="128"/>
      <c r="O963" s="433"/>
      <c r="P963" s="39"/>
    </row>
    <row r="964" spans="2:16" s="717" customFormat="1">
      <c r="B964" s="650" t="s">
        <v>427</v>
      </c>
      <c r="C964" s="651" t="s">
        <v>1005</v>
      </c>
      <c r="D964" s="651"/>
      <c r="E964" s="650" t="s">
        <v>1006</v>
      </c>
      <c r="F964" s="651">
        <v>201602</v>
      </c>
      <c r="G964" s="652">
        <v>-684.69</v>
      </c>
      <c r="I964" s="111"/>
      <c r="J964" s="938" t="str">
        <f t="shared" ref="J964" si="104">IF(F964&gt;$J$20,"",IF(F964&gt;=$J$22,"In service",""))</f>
        <v>In service</v>
      </c>
      <c r="K964" s="99" t="s">
        <v>189</v>
      </c>
      <c r="M964" s="112">
        <f t="shared" ref="M964" si="105">IF(F964&gt;$M$20,0+2016,0+2015)</f>
        <v>2016</v>
      </c>
      <c r="O964" s="433"/>
      <c r="P964" s="39"/>
    </row>
    <row r="965" spans="2:16" s="717" customFormat="1">
      <c r="B965" s="650"/>
      <c r="C965" s="596"/>
      <c r="D965" s="596"/>
      <c r="E965" s="597"/>
      <c r="F965" s="596"/>
      <c r="G965" s="598"/>
      <c r="I965" s="111"/>
      <c r="J965" s="100"/>
      <c r="K965" s="99"/>
      <c r="M965" s="128"/>
      <c r="O965" s="433"/>
      <c r="P965" s="39"/>
    </row>
    <row r="966" spans="2:16">
      <c r="B966" s="243"/>
      <c r="C966" s="248"/>
      <c r="D966" s="248"/>
      <c r="E966" s="249"/>
      <c r="F966" s="250"/>
      <c r="G966" s="251"/>
      <c r="I966" s="111" t="str">
        <f t="shared" ref="I966" si="106">IF(LEFT(C966,2)="69","Blanket","")</f>
        <v/>
      </c>
      <c r="J966" s="100" t="str">
        <f t="shared" ref="J966" si="107">IF(F966&gt;$J$20,"",IF(F966&gt;=$J$22,"In service",""))</f>
        <v/>
      </c>
      <c r="K966" s="99"/>
      <c r="M966" s="128"/>
      <c r="O966" s="433"/>
    </row>
    <row r="967" spans="2:16">
      <c r="B967" s="108"/>
      <c r="C967" s="133"/>
      <c r="D967" s="133"/>
      <c r="E967" s="134"/>
      <c r="F967" s="109"/>
      <c r="G967" s="135"/>
      <c r="I967" s="137"/>
      <c r="J967" s="100"/>
      <c r="K967" s="99"/>
      <c r="M967" s="128"/>
    </row>
    <row r="968" spans="2:16" ht="15" customHeight="1">
      <c r="B968" s="267"/>
      <c r="C968" s="267"/>
      <c r="D968" s="267"/>
      <c r="E968" s="121"/>
      <c r="F968" s="100"/>
      <c r="G968" s="103"/>
      <c r="I968" s="116"/>
      <c r="J968" s="117"/>
      <c r="K968" s="117"/>
    </row>
    <row r="969" spans="2:16" ht="13.5" thickBot="1">
      <c r="B969" s="102"/>
      <c r="C969" s="102"/>
      <c r="D969" s="102"/>
      <c r="F969" s="94" t="s">
        <v>107</v>
      </c>
      <c r="G969" s="130">
        <f>+SUM(G946:G968)</f>
        <v>11148.349999999999</v>
      </c>
      <c r="I969" s="121"/>
      <c r="J969" s="100"/>
      <c r="K969" s="100"/>
    </row>
    <row r="970" spans="2:16" ht="13.5" thickTop="1">
      <c r="B970" s="267"/>
      <c r="C970" s="267"/>
      <c r="D970" s="267"/>
      <c r="E970" s="121"/>
      <c r="F970" s="100"/>
      <c r="G970" s="103"/>
      <c r="I970" s="121"/>
      <c r="J970" s="100"/>
      <c r="K970" s="100"/>
    </row>
    <row r="971" spans="2:16">
      <c r="B971" s="102"/>
      <c r="C971" s="102"/>
      <c r="D971" s="102"/>
      <c r="F971" s="119"/>
      <c r="G971" s="123"/>
      <c r="I971" s="121"/>
      <c r="J971" s="100"/>
      <c r="K971" s="100"/>
    </row>
    <row r="972" spans="2:16" ht="13.5" thickBot="1">
      <c r="B972" s="95" t="s">
        <v>112</v>
      </c>
      <c r="C972" s="102"/>
      <c r="D972" s="102"/>
      <c r="F972" s="119"/>
      <c r="G972" s="130">
        <f>+G969</f>
        <v>11148.349999999999</v>
      </c>
      <c r="I972" s="121"/>
      <c r="J972" s="100"/>
      <c r="K972" s="100"/>
    </row>
    <row r="973" spans="2:16" ht="13.5" thickTop="1">
      <c r="B973" s="102"/>
      <c r="C973" s="102"/>
      <c r="D973" s="102"/>
      <c r="F973" s="119"/>
      <c r="G973" s="123"/>
      <c r="I973" s="121"/>
      <c r="J973" s="100"/>
      <c r="K973" s="100"/>
    </row>
    <row r="974" spans="2:16">
      <c r="B974" s="69" t="s">
        <v>115</v>
      </c>
      <c r="C974" s="118"/>
      <c r="F974" s="102"/>
      <c r="G974" s="105"/>
      <c r="I974" s="121"/>
      <c r="J974" s="100"/>
      <c r="K974" s="100"/>
    </row>
    <row r="975" spans="2:16">
      <c r="C975" s="118"/>
      <c r="F975" s="102"/>
      <c r="I975" s="121"/>
      <c r="J975" s="100"/>
      <c r="K975" s="100"/>
    </row>
    <row r="976" spans="2:16">
      <c r="B976" s="88" t="s">
        <v>116</v>
      </c>
      <c r="C976" s="102"/>
      <c r="D976" s="102"/>
      <c r="F976" s="122"/>
      <c r="G976" s="123"/>
      <c r="I976" s="121"/>
      <c r="J976" s="100"/>
      <c r="K976" s="100"/>
    </row>
    <row r="977" spans="2:13">
      <c r="B977" s="102"/>
      <c r="C977" s="102"/>
      <c r="D977" s="102"/>
      <c r="F977" s="122"/>
      <c r="G977" s="123"/>
      <c r="I977" s="121"/>
      <c r="J977" s="100"/>
      <c r="K977" s="100"/>
    </row>
    <row r="978" spans="2:13">
      <c r="B978" s="81" t="s">
        <v>86</v>
      </c>
      <c r="C978" s="81" t="s">
        <v>87</v>
      </c>
      <c r="D978" s="81" t="s">
        <v>88</v>
      </c>
      <c r="E978" s="81"/>
      <c r="F978" s="89" t="s">
        <v>89</v>
      </c>
      <c r="G978" s="90" t="s">
        <v>90</v>
      </c>
      <c r="I978" s="121"/>
      <c r="J978" s="100"/>
      <c r="K978" s="100"/>
    </row>
    <row r="979" spans="2:13">
      <c r="B979" s="86" t="s">
        <v>94</v>
      </c>
      <c r="C979" s="96" t="s">
        <v>95</v>
      </c>
      <c r="D979" s="96" t="s">
        <v>96</v>
      </c>
      <c r="E979" s="96" t="s">
        <v>97</v>
      </c>
      <c r="F979" s="97" t="s">
        <v>98</v>
      </c>
      <c r="G979" s="98" t="s">
        <v>99</v>
      </c>
      <c r="I979" s="124"/>
      <c r="J979" s="125"/>
      <c r="K979" s="125"/>
    </row>
    <row r="980" spans="2:13">
      <c r="B980" s="108"/>
      <c r="C980" s="108"/>
      <c r="D980" s="108"/>
      <c r="E980" s="108"/>
      <c r="F980" s="93"/>
      <c r="G980" s="82"/>
      <c r="I980" s="106" t="str">
        <f>IF(LEFT(C980,2)="69","Blanket","")</f>
        <v/>
      </c>
      <c r="J980" s="136" t="str">
        <f>IF(F980&gt;$J$20,"",IF(F980&gt;=$J$22,"In service",""))</f>
        <v/>
      </c>
      <c r="K980" s="136"/>
      <c r="M980" s="99"/>
    </row>
    <row r="981" spans="2:13">
      <c r="B981" s="108"/>
      <c r="C981" s="108"/>
      <c r="D981" s="108"/>
      <c r="E981" s="108"/>
      <c r="F981" s="93"/>
      <c r="G981" s="82"/>
      <c r="I981" s="137" t="str">
        <f>IF(LEFT(C981,2)="69","Blanket","")</f>
        <v/>
      </c>
      <c r="J981" s="138" t="str">
        <f>IF(F981&gt;$J$20,"",IF(F981&gt;=$J$22,"In service",""))</f>
        <v/>
      </c>
      <c r="K981" s="138"/>
      <c r="M981" s="99"/>
    </row>
    <row r="982" spans="2:13">
      <c r="B982" s="267"/>
      <c r="C982" s="267"/>
      <c r="D982" s="267"/>
      <c r="E982" s="121"/>
      <c r="F982" s="100"/>
      <c r="G982" s="103"/>
      <c r="J982" s="100"/>
      <c r="K982" s="100"/>
    </row>
    <row r="983" spans="2:13" ht="13.5" thickBot="1">
      <c r="B983" s="95" t="s">
        <v>117</v>
      </c>
      <c r="C983" s="102"/>
      <c r="D983" s="102"/>
      <c r="F983" s="94" t="s">
        <v>107</v>
      </c>
      <c r="G983" s="130">
        <f>+SUM(G980:G982)</f>
        <v>0</v>
      </c>
      <c r="J983" s="100"/>
      <c r="K983" s="100"/>
    </row>
    <row r="984" spans="2:13" ht="13.5" thickTop="1">
      <c r="F984" s="102"/>
      <c r="J984" s="100"/>
      <c r="K984" s="100"/>
    </row>
    <row r="985" spans="2:13">
      <c r="F985" s="102"/>
      <c r="J985" s="100"/>
      <c r="K985" s="100"/>
    </row>
    <row r="986" spans="2:13">
      <c r="F986" s="102"/>
      <c r="J986" s="100"/>
      <c r="K986" s="100"/>
    </row>
    <row r="987" spans="2:13">
      <c r="F987" s="102"/>
      <c r="J987" s="100"/>
      <c r="K987" s="100"/>
    </row>
    <row r="988" spans="2:13">
      <c r="F988" s="102"/>
      <c r="G988" s="105">
        <f>G368+G938+G972+G983</f>
        <v>21979987.090000004</v>
      </c>
      <c r="J988" s="100"/>
      <c r="K988" s="100"/>
    </row>
    <row r="989" spans="2:13">
      <c r="F989" s="102"/>
      <c r="J989" s="100"/>
      <c r="K989" s="100"/>
    </row>
    <row r="990" spans="2:13">
      <c r="F990" s="102"/>
      <c r="J990" s="100"/>
      <c r="K990" s="100"/>
    </row>
    <row r="991" spans="2:13">
      <c r="F991" s="102"/>
      <c r="G991" s="105"/>
      <c r="J991" s="100"/>
      <c r="K991" s="100"/>
    </row>
    <row r="992" spans="2:13">
      <c r="F992" s="102"/>
      <c r="G992" s="105"/>
      <c r="J992" s="100"/>
      <c r="K992" s="100"/>
    </row>
    <row r="993" spans="6:8">
      <c r="F993" s="102"/>
      <c r="G993" s="105"/>
    </row>
    <row r="994" spans="6:8">
      <c r="F994" s="102"/>
      <c r="G994" s="105"/>
    </row>
    <row r="995" spans="6:8">
      <c r="F995" s="102"/>
      <c r="G995" s="105"/>
      <c r="H995" s="105"/>
    </row>
    <row r="996" spans="6:8">
      <c r="F996" s="102"/>
      <c r="G996" s="105"/>
      <c r="H996" s="105"/>
    </row>
    <row r="997" spans="6:8">
      <c r="F997" s="102"/>
    </row>
    <row r="998" spans="6:8">
      <c r="F998" s="102"/>
    </row>
    <row r="999" spans="6:8">
      <c r="F999" s="102"/>
    </row>
    <row r="1000" spans="6:8">
      <c r="F1000" s="102"/>
    </row>
    <row r="1001" spans="6:8">
      <c r="F1001" s="102"/>
    </row>
    <row r="1002" spans="6:8">
      <c r="F1002" s="102"/>
    </row>
    <row r="1003" spans="6:8">
      <c r="F1003" s="102"/>
    </row>
    <row r="1004" spans="6:8">
      <c r="F1004" s="102"/>
    </row>
    <row r="1005" spans="6:8">
      <c r="F1005" s="102"/>
    </row>
    <row r="1006" spans="6:8">
      <c r="F1006" s="102"/>
    </row>
    <row r="1007" spans="6:8">
      <c r="F1007" s="102"/>
    </row>
    <row r="1008" spans="6:8">
      <c r="F1008" s="102"/>
    </row>
    <row r="1009" spans="6:6">
      <c r="F1009" s="102"/>
    </row>
    <row r="1010" spans="6:6">
      <c r="F1010" s="102"/>
    </row>
    <row r="1011" spans="6:6">
      <c r="F1011" s="102"/>
    </row>
    <row r="1012" spans="6:6">
      <c r="F1012" s="102"/>
    </row>
    <row r="1013" spans="6:6">
      <c r="F1013" s="102"/>
    </row>
    <row r="1014" spans="6:6">
      <c r="F1014" s="102"/>
    </row>
    <row r="1015" spans="6:6">
      <c r="F1015" s="102"/>
    </row>
    <row r="1016" spans="6:6">
      <c r="F1016" s="102"/>
    </row>
    <row r="1017" spans="6:6">
      <c r="F1017" s="102"/>
    </row>
    <row r="1018" spans="6:6">
      <c r="F1018" s="102"/>
    </row>
    <row r="1019" spans="6:6">
      <c r="F1019" s="102"/>
    </row>
    <row r="1020" spans="6:6">
      <c r="F1020" s="102"/>
    </row>
    <row r="1021" spans="6:6">
      <c r="F1021" s="102"/>
    </row>
    <row r="1022" spans="6:6">
      <c r="F1022" s="102"/>
    </row>
    <row r="1023" spans="6:6">
      <c r="F1023" s="102"/>
    </row>
    <row r="1024" spans="6:6">
      <c r="F1024" s="102"/>
    </row>
    <row r="1025" spans="6:6">
      <c r="F1025" s="102"/>
    </row>
    <row r="1026" spans="6:6">
      <c r="F1026" s="102"/>
    </row>
    <row r="1027" spans="6:6">
      <c r="F1027" s="102"/>
    </row>
    <row r="1028" spans="6:6">
      <c r="F1028" s="102"/>
    </row>
    <row r="1029" spans="6:6">
      <c r="F1029" s="102"/>
    </row>
    <row r="1030" spans="6:6">
      <c r="F1030" s="102"/>
    </row>
    <row r="1031" spans="6:6">
      <c r="F1031" s="102"/>
    </row>
    <row r="1032" spans="6:6">
      <c r="F1032" s="102"/>
    </row>
    <row r="1033" spans="6:6">
      <c r="F1033" s="102"/>
    </row>
    <row r="1034" spans="6:6">
      <c r="F1034" s="102"/>
    </row>
    <row r="1035" spans="6:6">
      <c r="F1035" s="102"/>
    </row>
    <row r="1036" spans="6:6">
      <c r="F1036" s="102"/>
    </row>
    <row r="1037" spans="6:6">
      <c r="F1037" s="102"/>
    </row>
  </sheetData>
  <phoneticPr fontId="9" type="noConversion"/>
  <pageMargins left="0.75" right="0.75" top="1" bottom="1" header="0.5" footer="0.5"/>
  <pageSetup scale="74"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AG47"/>
  <sheetViews>
    <sheetView zoomScaleNormal="100" workbookViewId="0">
      <selection activeCell="AB5" sqref="AB5"/>
    </sheetView>
  </sheetViews>
  <sheetFormatPr defaultRowHeight="12.75"/>
  <cols>
    <col min="1" max="2" width="9.140625" style="101"/>
    <col min="3" max="3" width="22" style="101" customWidth="1"/>
    <col min="4" max="4" width="6.140625" style="101" customWidth="1"/>
    <col min="5" max="5" width="13.140625" style="101" hidden="1" customWidth="1"/>
    <col min="6" max="6" width="1.28515625" style="101" hidden="1" customWidth="1"/>
    <col min="7" max="7" width="13.140625" style="101" hidden="1" customWidth="1"/>
    <col min="8" max="8" width="1.28515625" style="101" hidden="1" customWidth="1"/>
    <col min="9" max="9" width="11.28515625" style="101" hidden="1" customWidth="1"/>
    <col min="10" max="10" width="1.28515625" style="101" hidden="1" customWidth="1"/>
    <col min="11" max="11" width="13.140625" style="101" hidden="1" customWidth="1"/>
    <col min="12" max="12" width="1.28515625" style="101" customWidth="1"/>
    <col min="13" max="13" width="14.140625" style="101" customWidth="1"/>
    <col min="14" max="14" width="1.28515625" style="101" customWidth="1"/>
    <col min="15" max="15" width="15.85546875" style="101" customWidth="1"/>
    <col min="16" max="16" width="1.28515625" style="101" customWidth="1"/>
    <col min="17" max="17" width="14.42578125" style="101" hidden="1" customWidth="1"/>
    <col min="18" max="18" width="1.5703125" style="101" hidden="1" customWidth="1"/>
    <col min="19" max="19" width="20.140625" style="101" hidden="1" customWidth="1"/>
    <col min="20" max="20" width="1.28515625" style="101" customWidth="1"/>
    <col min="21" max="21" width="6.28515625" style="101" customWidth="1"/>
    <col min="22" max="22" width="1.28515625" style="101" customWidth="1"/>
    <col min="23" max="23" width="14" style="101" customWidth="1"/>
    <col min="24" max="24" width="1.28515625" style="101" customWidth="1"/>
    <col min="25" max="25" width="16.28515625" style="101" customWidth="1"/>
    <col min="26" max="26" width="1.28515625" style="101" customWidth="1"/>
    <col min="27" max="27" width="15.140625" style="101" customWidth="1"/>
    <col min="28" max="28" width="6.85546875" style="101" customWidth="1"/>
    <col min="29" max="29" width="11.85546875" style="101" bestFit="1" customWidth="1"/>
    <col min="30" max="30" width="6" style="101" bestFit="1" customWidth="1"/>
    <col min="31" max="31" width="14.5703125" style="101" bestFit="1" customWidth="1"/>
    <col min="32" max="32" width="11.5703125" style="101" customWidth="1"/>
    <col min="33" max="33" width="13.42578125" style="101" bestFit="1" customWidth="1"/>
    <col min="34" max="16384" width="9.140625" style="101"/>
  </cols>
  <sheetData>
    <row r="1" spans="1:32">
      <c r="AB1" s="217" t="s">
        <v>314</v>
      </c>
      <c r="AC1" s="948" t="s">
        <v>307</v>
      </c>
      <c r="AD1" s="949"/>
      <c r="AE1" s="950"/>
    </row>
    <row r="2" spans="1:32">
      <c r="AB2" s="123">
        <f>12/12</f>
        <v>1</v>
      </c>
      <c r="AC2" s="218"/>
      <c r="AD2" s="219" t="s">
        <v>312</v>
      </c>
      <c r="AE2" s="220" t="s">
        <v>313</v>
      </c>
    </row>
    <row r="3" spans="1:32">
      <c r="A3" s="951" t="s">
        <v>14</v>
      </c>
      <c r="B3" s="951"/>
      <c r="C3" s="951"/>
      <c r="D3" s="951"/>
      <c r="E3" s="951"/>
      <c r="F3" s="951"/>
      <c r="G3" s="951"/>
      <c r="H3" s="951"/>
      <c r="I3" s="951"/>
      <c r="J3" s="951"/>
      <c r="K3" s="951"/>
      <c r="L3" s="951"/>
      <c r="M3" s="951"/>
      <c r="N3" s="951"/>
      <c r="O3" s="951"/>
      <c r="P3" s="951"/>
      <c r="Q3" s="951"/>
      <c r="R3" s="951"/>
      <c r="S3" s="951"/>
      <c r="T3" s="951"/>
      <c r="U3" s="951"/>
      <c r="V3" s="951"/>
      <c r="W3" s="951"/>
      <c r="X3" s="951"/>
      <c r="Y3" s="951"/>
      <c r="Z3" s="951"/>
      <c r="AA3" s="951"/>
      <c r="AB3" s="101">
        <v>1</v>
      </c>
      <c r="AC3" s="228" t="s">
        <v>308</v>
      </c>
      <c r="AD3" s="121">
        <v>0.05</v>
      </c>
      <c r="AE3" s="229">
        <v>3.7499999999999999E-2</v>
      </c>
    </row>
    <row r="4" spans="1:32">
      <c r="A4" s="951" t="s">
        <v>224</v>
      </c>
      <c r="B4" s="951"/>
      <c r="C4" s="951"/>
      <c r="D4" s="951"/>
      <c r="E4" s="951"/>
      <c r="F4" s="951"/>
      <c r="G4" s="951"/>
      <c r="H4" s="951"/>
      <c r="I4" s="951"/>
      <c r="J4" s="951"/>
      <c r="K4" s="951"/>
      <c r="L4" s="951"/>
      <c r="M4" s="951"/>
      <c r="N4" s="951"/>
      <c r="O4" s="951"/>
      <c r="P4" s="951"/>
      <c r="Q4" s="951"/>
      <c r="R4" s="951"/>
      <c r="S4" s="951"/>
      <c r="T4" s="951"/>
      <c r="U4" s="951"/>
      <c r="V4" s="951"/>
      <c r="W4" s="951"/>
      <c r="X4" s="951"/>
      <c r="Y4" s="951"/>
      <c r="Z4" s="951"/>
      <c r="AA4" s="951"/>
      <c r="AB4" s="101">
        <v>1</v>
      </c>
      <c r="AC4" s="228" t="s">
        <v>309</v>
      </c>
      <c r="AD4" s="121">
        <v>9.5000000000000001E-2</v>
      </c>
      <c r="AE4" s="229">
        <v>7.2190000000000004E-2</v>
      </c>
    </row>
    <row r="5" spans="1:32">
      <c r="A5" s="221"/>
      <c r="B5" s="222"/>
      <c r="C5" s="222"/>
      <c r="D5" s="222"/>
      <c r="E5" s="222"/>
      <c r="F5" s="224"/>
      <c r="G5" s="222"/>
      <c r="H5" s="224"/>
      <c r="I5" s="222"/>
      <c r="J5" s="223"/>
      <c r="K5" s="223"/>
      <c r="L5" s="223"/>
      <c r="M5" s="223"/>
      <c r="N5" s="223"/>
      <c r="O5" s="223"/>
      <c r="P5" s="222"/>
      <c r="Q5" s="222"/>
      <c r="R5" s="224"/>
      <c r="S5" s="222"/>
      <c r="T5" s="223"/>
      <c r="U5" s="223"/>
      <c r="V5" s="223"/>
      <c r="W5" s="223"/>
      <c r="X5" s="223"/>
      <c r="Y5" s="223"/>
      <c r="Z5" s="222"/>
      <c r="AA5" s="224"/>
      <c r="AB5" s="101">
        <f>2/12</f>
        <v>0.16666666666666666</v>
      </c>
      <c r="AC5" s="228" t="s">
        <v>310</v>
      </c>
      <c r="AD5" s="121">
        <v>8.5500000000000007E-2</v>
      </c>
      <c r="AE5" s="229">
        <v>6.6769999999999996E-2</v>
      </c>
      <c r="AF5" s="101">
        <f>AE3*2</f>
        <v>7.4999999999999997E-2</v>
      </c>
    </row>
    <row r="6" spans="1:32" ht="12.75" customHeight="1">
      <c r="A6" s="206" t="s">
        <v>211</v>
      </c>
      <c r="B6" s="224"/>
      <c r="C6" s="224"/>
      <c r="D6" s="222"/>
      <c r="E6" s="945" t="s">
        <v>1390</v>
      </c>
      <c r="F6" s="945"/>
      <c r="G6" s="945"/>
      <c r="H6" s="945"/>
      <c r="I6" s="945"/>
      <c r="J6" s="945"/>
      <c r="K6" s="945"/>
      <c r="L6" s="945"/>
      <c r="M6" s="945"/>
      <c r="N6" s="945"/>
      <c r="O6" s="945"/>
      <c r="P6" s="224"/>
      <c r="R6" s="225"/>
      <c r="S6" s="225"/>
      <c r="T6" s="225"/>
      <c r="U6" s="225" t="str">
        <f>+E6</f>
        <v>Sept 1 - April 15</v>
      </c>
      <c r="V6" s="225"/>
      <c r="W6" s="225"/>
      <c r="X6" s="225"/>
      <c r="Y6" s="225"/>
      <c r="Z6" s="224"/>
      <c r="AA6" s="224"/>
      <c r="AC6" s="228" t="s">
        <v>311</v>
      </c>
      <c r="AD6" s="121">
        <v>7.6999999999999999E-2</v>
      </c>
      <c r="AE6" s="229">
        <v>6.1769999999999999E-2</v>
      </c>
    </row>
    <row r="7" spans="1:32">
      <c r="E7" s="946" t="s">
        <v>1389</v>
      </c>
      <c r="F7" s="946"/>
      <c r="G7" s="946"/>
      <c r="H7" s="946"/>
      <c r="I7" s="946"/>
      <c r="J7" s="946"/>
      <c r="K7" s="946"/>
      <c r="L7" s="946"/>
      <c r="M7" s="946"/>
      <c r="N7" s="946"/>
      <c r="O7" s="946"/>
      <c r="R7" s="226"/>
      <c r="S7" s="226"/>
      <c r="T7" s="226"/>
      <c r="U7" s="226" t="str">
        <f>+E7</f>
        <v>2015 - 2016</v>
      </c>
      <c r="V7" s="226"/>
      <c r="W7" s="226"/>
      <c r="X7" s="226"/>
      <c r="Y7" s="226"/>
      <c r="AC7" s="230" t="s">
        <v>1459</v>
      </c>
      <c r="AD7" s="124">
        <v>6.93E-2</v>
      </c>
      <c r="AE7" s="231">
        <v>5.713E-2</v>
      </c>
    </row>
    <row r="8" spans="1:32">
      <c r="A8" s="206" t="s">
        <v>213</v>
      </c>
      <c r="E8" s="946" t="s">
        <v>614</v>
      </c>
      <c r="F8" s="946"/>
      <c r="G8" s="946"/>
      <c r="H8" s="946"/>
      <c r="I8" s="946"/>
      <c r="J8" s="946"/>
      <c r="K8" s="946"/>
      <c r="L8" s="946"/>
      <c r="M8" s="946"/>
      <c r="N8" s="946"/>
      <c r="O8" s="946"/>
      <c r="R8" s="226"/>
      <c r="S8" s="226"/>
      <c r="T8" s="226"/>
      <c r="U8" s="226" t="s">
        <v>1391</v>
      </c>
      <c r="V8" s="226"/>
      <c r="W8" s="226"/>
      <c r="X8" s="226"/>
      <c r="Y8" s="226"/>
      <c r="AD8" s="123"/>
    </row>
    <row r="9" spans="1:32">
      <c r="E9" s="947">
        <v>2015</v>
      </c>
      <c r="F9" s="947"/>
      <c r="G9" s="947"/>
      <c r="H9" s="947"/>
      <c r="I9" s="947"/>
      <c r="J9" s="947"/>
      <c r="K9" s="947"/>
      <c r="L9" s="947"/>
      <c r="M9" s="947"/>
      <c r="N9" s="947"/>
      <c r="O9" s="947"/>
      <c r="R9" s="227"/>
      <c r="S9" s="227"/>
      <c r="T9" s="227"/>
      <c r="U9" s="227" t="s">
        <v>1389</v>
      </c>
      <c r="V9" s="227"/>
      <c r="W9" s="227"/>
      <c r="X9" s="227"/>
      <c r="Y9" s="227"/>
      <c r="AA9" s="268" t="s">
        <v>42</v>
      </c>
      <c r="AD9" s="123"/>
    </row>
    <row r="10" spans="1:32">
      <c r="E10" s="102"/>
      <c r="G10" s="102"/>
      <c r="I10" s="102"/>
      <c r="K10" s="102" t="s">
        <v>228</v>
      </c>
      <c r="M10" s="102" t="s">
        <v>189</v>
      </c>
      <c r="O10" s="102" t="s">
        <v>184</v>
      </c>
      <c r="Q10" s="102"/>
      <c r="S10" s="102"/>
      <c r="U10" s="102"/>
      <c r="W10" s="102" t="s">
        <v>189</v>
      </c>
      <c r="Y10" s="102" t="s">
        <v>184</v>
      </c>
      <c r="AD10" s="123"/>
    </row>
    <row r="11" spans="1:32">
      <c r="E11" s="267" t="s">
        <v>157</v>
      </c>
      <c r="F11" s="121"/>
      <c r="G11" s="267" t="s">
        <v>157</v>
      </c>
      <c r="H11" s="121"/>
      <c r="I11" s="267" t="s">
        <v>157</v>
      </c>
      <c r="J11" s="121"/>
      <c r="K11" s="267" t="s">
        <v>158</v>
      </c>
      <c r="L11" s="121"/>
      <c r="M11" s="267" t="s">
        <v>158</v>
      </c>
      <c r="N11" s="121"/>
      <c r="O11" s="267" t="s">
        <v>158</v>
      </c>
      <c r="P11" s="121"/>
      <c r="Q11" s="267" t="s">
        <v>157</v>
      </c>
      <c r="R11" s="121"/>
      <c r="S11" s="267" t="s">
        <v>157</v>
      </c>
      <c r="T11" s="121"/>
      <c r="U11" s="267"/>
      <c r="V11" s="121"/>
      <c r="W11" s="267" t="s">
        <v>158</v>
      </c>
      <c r="X11" s="121"/>
      <c r="Y11" s="267" t="s">
        <v>158</v>
      </c>
      <c r="Z11" s="121"/>
      <c r="AA11" s="121"/>
      <c r="AD11" s="123"/>
    </row>
    <row r="12" spans="1:32">
      <c r="E12" s="268" t="s">
        <v>227</v>
      </c>
      <c r="F12" s="121"/>
      <c r="G12" s="268" t="s">
        <v>190</v>
      </c>
      <c r="H12" s="121"/>
      <c r="I12" s="268" t="s">
        <v>191</v>
      </c>
      <c r="J12" s="121"/>
      <c r="K12" s="268" t="s">
        <v>227</v>
      </c>
      <c r="L12" s="121"/>
      <c r="M12" s="268" t="s">
        <v>190</v>
      </c>
      <c r="N12" s="121"/>
      <c r="O12" s="268" t="s">
        <v>191</v>
      </c>
      <c r="P12" s="121"/>
      <c r="Q12" s="268" t="s">
        <v>190</v>
      </c>
      <c r="R12" s="121"/>
      <c r="S12" s="268" t="s">
        <v>191</v>
      </c>
      <c r="T12" s="121"/>
      <c r="U12" s="268"/>
      <c r="V12" s="121"/>
      <c r="W12" s="268" t="s">
        <v>190</v>
      </c>
      <c r="X12" s="121"/>
      <c r="Y12" s="268" t="s">
        <v>191</v>
      </c>
      <c r="Z12" s="121"/>
      <c r="AA12" s="124"/>
      <c r="AD12" s="123"/>
    </row>
    <row r="13" spans="1:32">
      <c r="A13" s="188" t="s">
        <v>80</v>
      </c>
      <c r="AD13" s="123"/>
    </row>
    <row r="14" spans="1:32">
      <c r="A14" s="101" t="s">
        <v>9</v>
      </c>
      <c r="E14" s="123">
        <v>0</v>
      </c>
      <c r="F14" s="123"/>
      <c r="G14" s="123">
        <v>0</v>
      </c>
      <c r="H14" s="123"/>
      <c r="I14" s="123">
        <v>0</v>
      </c>
      <c r="J14" s="123"/>
      <c r="K14" s="123">
        <f>'Summary info (bonus split)'!B8+'Summary info (bonus split)'!E8+'Summary info (bonus split)'!B10+'Summary info (bonus split)'!E10</f>
        <v>0</v>
      </c>
      <c r="L14" s="123"/>
      <c r="M14" s="123">
        <f>'Summary info (bonus split)'!C8+'Summary info (bonus split)'!C10</f>
        <v>1713143.9099999997</v>
      </c>
      <c r="N14" s="123"/>
      <c r="O14" s="123">
        <f>'Summary info (bonus split)'!D8+'Summary info (bonus split)'!D10</f>
        <v>0</v>
      </c>
      <c r="P14" s="123"/>
      <c r="Q14" s="123"/>
      <c r="R14" s="123"/>
      <c r="S14" s="123">
        <v>0</v>
      </c>
      <c r="T14" s="123"/>
      <c r="U14" s="123">
        <f>'Summary info (bonus split)'!F8+'Summary info (bonus split)'!I8+'Summary info (bonus split)'!F10+'Summary info (bonus split)'!I10</f>
        <v>0</v>
      </c>
      <c r="V14" s="123"/>
      <c r="W14" s="123">
        <f>'Summary info (bonus split)'!G8+'Summary info (bonus split)'!G10</f>
        <v>15210263.840000007</v>
      </c>
      <c r="X14" s="123"/>
      <c r="Y14" s="123">
        <f>'Summary info (bonus split)'!H8+'Summary info (bonus split)'!H10</f>
        <v>0</v>
      </c>
      <c r="Z14" s="123"/>
      <c r="AA14" s="123">
        <f>SUM(G14:Y14)</f>
        <v>16923407.750000007</v>
      </c>
      <c r="AD14" s="123"/>
      <c r="AE14" s="105">
        <f>+AA14+'Def. Tax - Main Relo'!Y14</f>
        <v>19002013.820000008</v>
      </c>
      <c r="AF14" s="105"/>
    </row>
    <row r="15" spans="1:32">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D15" s="105"/>
      <c r="AE15" s="232"/>
    </row>
    <row r="16" spans="1:32">
      <c r="A16" s="101" t="s">
        <v>193</v>
      </c>
      <c r="E16" s="104">
        <f>ROUND((E14*0.5),2)</f>
        <v>0</v>
      </c>
      <c r="F16" s="123"/>
      <c r="G16" s="104">
        <f>ROUND((G14*0.5),2)</f>
        <v>0</v>
      </c>
      <c r="H16" s="123"/>
      <c r="I16" s="104">
        <f>ROUND((I14*0),2)</f>
        <v>0</v>
      </c>
      <c r="J16" s="123"/>
      <c r="K16" s="104">
        <f>ROUND((K14*1),2)</f>
        <v>0</v>
      </c>
      <c r="L16" s="123"/>
      <c r="M16" s="104">
        <f>ROUND((M14*0.5),2)</f>
        <v>856571.96</v>
      </c>
      <c r="N16" s="123"/>
      <c r="O16" s="104">
        <f>ROUND((O14*0),2)</f>
        <v>0</v>
      </c>
      <c r="P16" s="123"/>
      <c r="Q16" s="104">
        <f>ROUND((Q14*0.5),2)</f>
        <v>0</v>
      </c>
      <c r="R16" s="123"/>
      <c r="S16" s="104">
        <f>ROUND((S14*0),2)</f>
        <v>0</v>
      </c>
      <c r="T16" s="123"/>
      <c r="U16" s="104">
        <f>ROUND((U14*1),2)</f>
        <v>0</v>
      </c>
      <c r="V16" s="123"/>
      <c r="W16" s="104">
        <f>ROUND((W14*0.5),2)</f>
        <v>7605131.9199999999</v>
      </c>
      <c r="X16" s="123"/>
      <c r="Y16" s="104">
        <f>ROUND((Y14*0),2)</f>
        <v>0</v>
      </c>
      <c r="Z16" s="123"/>
      <c r="AA16" s="104">
        <f>SUM(G16:Y16)</f>
        <v>8461703.879999999</v>
      </c>
      <c r="AD16" s="123"/>
    </row>
    <row r="17" spans="1:3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D17" s="123"/>
    </row>
    <row r="18" spans="1:33">
      <c r="A18" s="101" t="s">
        <v>72</v>
      </c>
      <c r="E18" s="123">
        <f>+E14-E16</f>
        <v>0</v>
      </c>
      <c r="F18" s="123"/>
      <c r="G18" s="123">
        <f>+G14-G16</f>
        <v>0</v>
      </c>
      <c r="H18" s="123"/>
      <c r="I18" s="123">
        <f>+I14-I16</f>
        <v>0</v>
      </c>
      <c r="J18" s="123"/>
      <c r="K18" s="123">
        <f>+K14-K16</f>
        <v>0</v>
      </c>
      <c r="L18" s="123"/>
      <c r="M18" s="123">
        <f>+M14-M16</f>
        <v>856571.94999999972</v>
      </c>
      <c r="N18" s="123"/>
      <c r="O18" s="123">
        <f>+O14-O16</f>
        <v>0</v>
      </c>
      <c r="P18" s="123"/>
      <c r="Q18" s="123">
        <f>+Q14-Q16</f>
        <v>0</v>
      </c>
      <c r="R18" s="123"/>
      <c r="S18" s="123">
        <f>+S14-S16</f>
        <v>0</v>
      </c>
      <c r="T18" s="123"/>
      <c r="U18" s="123">
        <f>+U14-U16</f>
        <v>0</v>
      </c>
      <c r="V18" s="123"/>
      <c r="W18" s="123">
        <f>+W14-W16</f>
        <v>7605131.9200000074</v>
      </c>
      <c r="X18" s="123"/>
      <c r="Y18" s="123">
        <f>+Y14-Y16</f>
        <v>0</v>
      </c>
      <c r="Z18" s="123"/>
      <c r="AA18" s="123">
        <f>SUM(G18:Y18)</f>
        <v>8461703.8700000066</v>
      </c>
      <c r="AD18" s="123"/>
      <c r="AE18" s="105">
        <f>+AA18+'Def. Tax - Main Relo'!Y18</f>
        <v>9501006.9100000057</v>
      </c>
    </row>
    <row r="19" spans="1:33">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D19" s="123"/>
    </row>
    <row r="20" spans="1:33">
      <c r="A20" s="101" t="s">
        <v>195</v>
      </c>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D20" s="123"/>
    </row>
    <row r="21" spans="1:33">
      <c r="A21" s="233" t="s">
        <v>615</v>
      </c>
      <c r="E21" s="123">
        <f>E16*$AB$2</f>
        <v>0</v>
      </c>
      <c r="F21" s="123"/>
      <c r="G21" s="123">
        <f>G16*$AB$2</f>
        <v>0</v>
      </c>
      <c r="H21" s="123"/>
      <c r="I21" s="123">
        <f>+ROUND(I16*($AB$2+$AB$3),2)</f>
        <v>0</v>
      </c>
      <c r="J21" s="123"/>
      <c r="K21" s="123">
        <f>+ROUND(K16*($AB$2),2)</f>
        <v>0</v>
      </c>
      <c r="L21" s="123"/>
      <c r="M21" s="123">
        <f>+ROUND(M16*($AB$2),2)</f>
        <v>856571.96</v>
      </c>
      <c r="N21" s="123"/>
      <c r="O21" s="123">
        <f>+ROUND(O16*($AB$2),2)</f>
        <v>0</v>
      </c>
      <c r="P21" s="123"/>
      <c r="Q21" s="123">
        <v>0</v>
      </c>
      <c r="R21" s="123"/>
      <c r="S21" s="123">
        <v>0</v>
      </c>
      <c r="T21" s="123"/>
      <c r="U21" s="123">
        <v>0</v>
      </c>
      <c r="V21" s="123"/>
      <c r="W21" s="123">
        <v>0</v>
      </c>
      <c r="X21" s="123"/>
      <c r="Y21" s="123">
        <v>0</v>
      </c>
      <c r="Z21" s="123"/>
      <c r="AA21" s="123">
        <f>SUM(G21:Y21)</f>
        <v>856571.96</v>
      </c>
      <c r="AD21" s="123"/>
    </row>
    <row r="22" spans="1:33">
      <c r="A22" s="233" t="s">
        <v>616</v>
      </c>
      <c r="E22" s="123">
        <v>0</v>
      </c>
      <c r="F22" s="123"/>
      <c r="G22" s="123">
        <v>0</v>
      </c>
      <c r="H22" s="123"/>
      <c r="I22" s="123">
        <v>0</v>
      </c>
      <c r="J22" s="123"/>
      <c r="K22" s="123">
        <v>0</v>
      </c>
      <c r="L22" s="123"/>
      <c r="M22" s="123">
        <v>0</v>
      </c>
      <c r="N22" s="123"/>
      <c r="O22" s="123">
        <v>0</v>
      </c>
      <c r="P22" s="123"/>
      <c r="Q22" s="123">
        <f>Q16*$AB$3</f>
        <v>0</v>
      </c>
      <c r="R22" s="123"/>
      <c r="S22" s="123">
        <f>S16*$AB$3</f>
        <v>0</v>
      </c>
      <c r="T22" s="123"/>
      <c r="U22" s="123">
        <f>U16*$AB$2</f>
        <v>0</v>
      </c>
      <c r="V22" s="123"/>
      <c r="W22" s="123">
        <f>W16*$AB$3</f>
        <v>7605131.9199999999</v>
      </c>
      <c r="X22" s="123"/>
      <c r="Y22" s="123">
        <f>Y16*$AB$2</f>
        <v>0</v>
      </c>
      <c r="Z22" s="123"/>
      <c r="AA22" s="123">
        <f>SUM(G22:Y22)</f>
        <v>7605131.9199999999</v>
      </c>
      <c r="AD22" s="123"/>
    </row>
    <row r="23" spans="1:33">
      <c r="E23" s="123"/>
      <c r="F23" s="123"/>
      <c r="G23" s="123"/>
      <c r="H23" s="123"/>
      <c r="I23" s="123"/>
      <c r="J23" s="123"/>
      <c r="K23" s="123"/>
      <c r="L23" s="123"/>
      <c r="M23" s="123"/>
      <c r="N23" s="123"/>
      <c r="O23" s="123"/>
      <c r="P23" s="123"/>
      <c r="Q23" s="123"/>
      <c r="R23" s="123"/>
      <c r="S23" s="123"/>
      <c r="T23" s="123"/>
      <c r="U23" s="123"/>
      <c r="V23" s="123"/>
      <c r="W23" s="123"/>
      <c r="X23" s="123"/>
      <c r="Y23" s="123"/>
      <c r="Z23" s="123"/>
      <c r="AA23" s="123"/>
      <c r="AD23" s="123"/>
    </row>
    <row r="24" spans="1:33">
      <c r="A24" s="101" t="s">
        <v>73</v>
      </c>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D24" s="123"/>
    </row>
    <row r="25" spans="1:33">
      <c r="A25" s="233" t="s">
        <v>617</v>
      </c>
      <c r="E25" s="103">
        <f>ROUND((E18*$AD$3)*$AB$2,2)</f>
        <v>0</v>
      </c>
      <c r="F25" s="103"/>
      <c r="G25" s="103">
        <f>ROUND((G18*$AD$3)*$AB$2,2)</f>
        <v>0</v>
      </c>
      <c r="H25" s="103"/>
      <c r="I25" s="103">
        <f>ROUND((I18*$AD$3)*$AB$2,2)</f>
        <v>0</v>
      </c>
      <c r="J25" s="103"/>
      <c r="K25" s="103">
        <f>ROUND((K18*$AE$3)*$AB$2,2)</f>
        <v>0</v>
      </c>
      <c r="L25" s="103"/>
      <c r="M25" s="103">
        <f>ROUND((M$18*$AE3)*$AB2,2)</f>
        <v>32121.45</v>
      </c>
      <c r="N25" s="103"/>
      <c r="O25" s="103">
        <f>ROUND((O$18*$AE3)*$AB2,2)</f>
        <v>0</v>
      </c>
      <c r="P25" s="103"/>
      <c r="Q25" s="103">
        <v>0</v>
      </c>
      <c r="R25" s="103"/>
      <c r="S25" s="103">
        <v>0</v>
      </c>
      <c r="T25" s="103"/>
      <c r="U25" s="103">
        <v>0</v>
      </c>
      <c r="V25" s="103"/>
      <c r="W25" s="103">
        <v>0</v>
      </c>
      <c r="X25" s="103"/>
      <c r="Y25" s="103">
        <v>0</v>
      </c>
      <c r="Z25" s="103"/>
      <c r="AA25" s="103">
        <f>SUM(G25:Y25)</f>
        <v>32121.45</v>
      </c>
      <c r="AD25" s="123"/>
      <c r="AE25" s="105">
        <f>+AA25+'Def. Tax - Main Relo'!Y25</f>
        <v>41199.020000000004</v>
      </c>
      <c r="AG25" s="105">
        <f>+AA25+'Def. Tax - Services'!Y25+'Def. Tax - Reg'!Y28+'Def. Tax - Main Relo'!Y25</f>
        <v>102573.04000000001</v>
      </c>
    </row>
    <row r="26" spans="1:33">
      <c r="A26" s="233" t="s">
        <v>618</v>
      </c>
      <c r="E26" s="104">
        <f>ROUND((E18*$AD$4)*$AB$3,2)</f>
        <v>0</v>
      </c>
      <c r="F26" s="103"/>
      <c r="G26" s="104">
        <f>ROUND((G18*$AD$4)*$AB$3,2)</f>
        <v>0</v>
      </c>
      <c r="H26" s="103"/>
      <c r="I26" s="104">
        <f>ROUND((I18*$AD$4)*$AB$3,2)</f>
        <v>0</v>
      </c>
      <c r="J26" s="103"/>
      <c r="K26" s="104">
        <f>ROUND((K18*$AE$4)*$AB$3,2)</f>
        <v>0</v>
      </c>
      <c r="L26" s="103"/>
      <c r="M26" s="103">
        <f t="shared" ref="M26:O26" si="0">ROUND((M$18*$AE4)*$AB3,2)</f>
        <v>61835.93</v>
      </c>
      <c r="N26" s="103"/>
      <c r="O26" s="103">
        <f t="shared" si="0"/>
        <v>0</v>
      </c>
      <c r="P26" s="103"/>
      <c r="Q26" s="103">
        <f>ROUND((Q18*$AD$3)*$AB$3,2)</f>
        <v>0</v>
      </c>
      <c r="R26" s="103"/>
      <c r="S26" s="103">
        <f>ROUND((S18*$AD$3)*$AB$3,2)</f>
        <v>0</v>
      </c>
      <c r="T26" s="103"/>
      <c r="U26" s="103">
        <f>ROUND((U$18*$AE3)*$AB3,2)</f>
        <v>0</v>
      </c>
      <c r="V26" s="103"/>
      <c r="W26" s="103">
        <f>ROUND((W$18*$AE3)*$AB3,2)</f>
        <v>285192.45</v>
      </c>
      <c r="X26" s="103"/>
      <c r="Y26" s="103">
        <f>ROUND((Y$18*$AE3)*$AB3,2)</f>
        <v>0</v>
      </c>
      <c r="Z26" s="103"/>
      <c r="AA26" s="103">
        <f>SUM(G26:Y26)</f>
        <v>347028.38</v>
      </c>
      <c r="AD26" s="123"/>
      <c r="AE26" s="105">
        <f>+AA26+'Def. Tax - Main Relo'!Y26</f>
        <v>394399.6</v>
      </c>
      <c r="AG26" s="105">
        <f>+AA26+'Def. Tax - Services'!Y26+'Def. Tax - Reg'!Y30+'Def. Tax - Main Relo'!Y26</f>
        <v>788692.41999999993</v>
      </c>
    </row>
    <row r="27" spans="1:33" s="717" customFormat="1">
      <c r="A27" s="233" t="s">
        <v>1461</v>
      </c>
      <c r="E27" s="104"/>
      <c r="F27" s="103"/>
      <c r="G27" s="104"/>
      <c r="H27" s="103"/>
      <c r="I27" s="104"/>
      <c r="J27" s="103"/>
      <c r="K27" s="104"/>
      <c r="L27" s="103"/>
      <c r="M27" s="103">
        <f>ROUND((M$18*$AE5)*$AB4,2)</f>
        <v>57193.31</v>
      </c>
      <c r="N27" s="103"/>
      <c r="O27" s="103">
        <f>ROUND((O$18*$AE5)*$AB4,2)</f>
        <v>0</v>
      </c>
      <c r="P27" s="103"/>
      <c r="Q27" s="103">
        <f>ROUND((Q18*$AD$3)*$AB$3,2)</f>
        <v>0</v>
      </c>
      <c r="R27" s="103"/>
      <c r="S27" s="103">
        <f>ROUND((S18*$AD$3)*$AB$3,2)</f>
        <v>0</v>
      </c>
      <c r="T27" s="103"/>
      <c r="U27" s="103">
        <f>ROUND((U$18*$AE4)*$AB4,2)</f>
        <v>0</v>
      </c>
      <c r="V27" s="103"/>
      <c r="W27" s="103">
        <f>ROUND((W$18*$AE4)*$AB4,2)</f>
        <v>549014.47</v>
      </c>
      <c r="X27" s="103"/>
      <c r="Y27" s="103">
        <f>ROUND((Y$18*$AE4)*$AB4,2)</f>
        <v>0</v>
      </c>
      <c r="Z27" s="103"/>
      <c r="AA27" s="103">
        <f>SUM(G27:Y27)</f>
        <v>606207.78</v>
      </c>
      <c r="AD27" s="123"/>
      <c r="AE27" s="617"/>
      <c r="AG27" s="617"/>
    </row>
    <row r="28" spans="1:33">
      <c r="A28" s="241" t="s">
        <v>1460</v>
      </c>
      <c r="E28" s="104">
        <f>ROUND((E19*$AD$4)*$AB$3,2)</f>
        <v>0</v>
      </c>
      <c r="F28" s="103"/>
      <c r="G28" s="104">
        <f>ROUND((G19*$AD$4)*$AB$3,2)</f>
        <v>0</v>
      </c>
      <c r="H28" s="103"/>
      <c r="I28" s="104">
        <f>ROUND((I19*$AD$4)*$AB$3,2)</f>
        <v>0</v>
      </c>
      <c r="J28" s="103"/>
      <c r="K28" s="104">
        <f>ROUND((K19*$AE$4)*$AB$3,2)</f>
        <v>0</v>
      </c>
      <c r="L28" s="103"/>
      <c r="M28" s="104">
        <f>ROUND((M$18*$AE6)*$AB5,2)</f>
        <v>8818.41</v>
      </c>
      <c r="N28" s="103"/>
      <c r="O28" s="104">
        <f>ROUND((O$18*$AE6)*$AB5,2)</f>
        <v>0</v>
      </c>
      <c r="P28" s="103"/>
      <c r="Q28" s="104">
        <f>ROUND((Q19*$AD$3)*$AB$3,2)</f>
        <v>0</v>
      </c>
      <c r="R28" s="103"/>
      <c r="S28" s="104">
        <f>ROUND((S19*$AD$3)*$AB$3,2)</f>
        <v>0</v>
      </c>
      <c r="T28" s="103"/>
      <c r="U28" s="104">
        <f>ROUND((U$18*$AE5)*$AB5,2)</f>
        <v>0</v>
      </c>
      <c r="V28" s="103"/>
      <c r="W28" s="104">
        <f>ROUND((W$18*$AE5)*$AB5,2)</f>
        <v>84632.44</v>
      </c>
      <c r="X28" s="103"/>
      <c r="Y28" s="104">
        <f>ROUND((Y$18*$AE5)*$AB5,2)</f>
        <v>0</v>
      </c>
      <c r="Z28" s="103"/>
      <c r="AA28" s="104">
        <f>SUM(G28:Y28)</f>
        <v>93450.85</v>
      </c>
      <c r="AD28" s="123"/>
    </row>
    <row r="29" spans="1:33">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D29" s="123"/>
    </row>
    <row r="30" spans="1:33">
      <c r="A30" s="101" t="s">
        <v>74</v>
      </c>
      <c r="E30" s="123">
        <f>SUM(E21:E29)</f>
        <v>0</v>
      </c>
      <c r="F30" s="123"/>
      <c r="G30" s="123">
        <f>SUM(G21:G29)</f>
        <v>0</v>
      </c>
      <c r="H30" s="123"/>
      <c r="I30" s="123">
        <f>SUM(I21:I29)</f>
        <v>0</v>
      </c>
      <c r="J30" s="123"/>
      <c r="K30" s="123">
        <f>SUM(K21:K29)</f>
        <v>0</v>
      </c>
      <c r="L30" s="123"/>
      <c r="M30" s="123">
        <f>SUM(M21:M29)</f>
        <v>1016541.0599999999</v>
      </c>
      <c r="N30" s="123"/>
      <c r="O30" s="123">
        <f>SUM(O21:O29)</f>
        <v>0</v>
      </c>
      <c r="P30" s="123"/>
      <c r="Q30" s="123">
        <f>SUM(Q21:Q29)</f>
        <v>0</v>
      </c>
      <c r="R30" s="123"/>
      <c r="S30" s="123">
        <f>SUM(S21:S29)</f>
        <v>0</v>
      </c>
      <c r="T30" s="123"/>
      <c r="U30" s="123">
        <f>SUM(U21:U29)</f>
        <v>0</v>
      </c>
      <c r="V30" s="123"/>
      <c r="W30" s="123">
        <f>SUM(W21:W29)</f>
        <v>8523971.2799999993</v>
      </c>
      <c r="X30" s="123"/>
      <c r="Y30" s="123">
        <f>SUM(Y21:Y29)</f>
        <v>0</v>
      </c>
      <c r="Z30" s="123"/>
      <c r="AA30" s="123">
        <f>SUM(G30:Y30)</f>
        <v>9540512.3399999999</v>
      </c>
      <c r="AD30" s="123"/>
      <c r="AE30" s="105">
        <f>+AA30+'Def. Tax - Main Relo'!Y30</f>
        <v>10721343.42</v>
      </c>
    </row>
    <row r="31" spans="1:3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D31" s="123"/>
    </row>
    <row r="32" spans="1:33">
      <c r="A32" s="101" t="s">
        <v>75</v>
      </c>
      <c r="E32" s="123"/>
      <c r="F32" s="123"/>
      <c r="G32" s="123"/>
      <c r="H32" s="123"/>
      <c r="I32" s="123"/>
      <c r="J32" s="123"/>
      <c r="K32" s="123"/>
      <c r="L32" s="123"/>
      <c r="M32" s="123"/>
      <c r="N32" s="123"/>
      <c r="O32" s="123"/>
      <c r="P32" s="123"/>
      <c r="Q32" s="123"/>
      <c r="R32" s="123"/>
      <c r="S32" s="123"/>
      <c r="T32" s="123"/>
      <c r="U32" s="123"/>
      <c r="V32" s="123"/>
      <c r="W32" s="123"/>
      <c r="X32" s="123"/>
      <c r="Y32" s="123"/>
      <c r="Z32" s="123"/>
      <c r="AA32" s="104">
        <f>'Summary info'!K7+'Summary info'!K9</f>
        <v>265003.17999999982</v>
      </c>
      <c r="AC32" s="105">
        <f>+AA32+'Def. Tax - Services'!Y32+'Def. Tax - Reg'!Y34</f>
        <v>939355.17</v>
      </c>
      <c r="AD32" s="123"/>
      <c r="AE32" s="105">
        <f>+AA32+'Def. Tax - Main Relo'!Y32</f>
        <v>297517.2799999998</v>
      </c>
    </row>
    <row r="33" spans="1:31">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D33" s="123"/>
    </row>
    <row r="34" spans="1:31">
      <c r="A34" s="101" t="s">
        <v>76</v>
      </c>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D34" s="123"/>
    </row>
    <row r="35" spans="1:31">
      <c r="B35" s="101" t="s">
        <v>77</v>
      </c>
      <c r="E35" s="123"/>
      <c r="F35" s="123"/>
      <c r="G35" s="123"/>
      <c r="H35" s="123"/>
      <c r="I35" s="123"/>
      <c r="J35" s="123"/>
      <c r="K35" s="123"/>
      <c r="L35" s="123"/>
      <c r="M35" s="123"/>
      <c r="N35" s="123"/>
      <c r="O35" s="123"/>
      <c r="P35" s="123"/>
      <c r="Q35" s="123"/>
      <c r="R35" s="123"/>
      <c r="S35" s="123"/>
      <c r="T35" s="123"/>
      <c r="U35" s="123"/>
      <c r="V35" s="123"/>
      <c r="W35" s="123"/>
      <c r="X35" s="123"/>
      <c r="Y35" s="123"/>
      <c r="Z35" s="123"/>
      <c r="AA35" s="104">
        <f>SUM(AA30-AA32)</f>
        <v>9275509.1600000001</v>
      </c>
      <c r="AD35" s="123"/>
      <c r="AE35" s="105">
        <f>+AA35+'Def. Tax - Main Relo'!Y35</f>
        <v>10423826.140000001</v>
      </c>
    </row>
    <row r="36" spans="1:31">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D36" s="123"/>
    </row>
    <row r="37" spans="1:31" ht="13.5" thickBot="1">
      <c r="A37" s="101" t="s">
        <v>306</v>
      </c>
      <c r="E37" s="123"/>
      <c r="F37" s="123"/>
      <c r="G37" s="123"/>
      <c r="H37" s="123"/>
      <c r="I37" s="123"/>
      <c r="J37" s="123"/>
      <c r="K37" s="123"/>
      <c r="L37" s="123"/>
      <c r="M37" s="123"/>
      <c r="N37" s="123"/>
      <c r="O37" s="123"/>
      <c r="P37" s="123"/>
      <c r="Q37" s="123"/>
      <c r="R37" s="123"/>
      <c r="S37" s="123"/>
      <c r="T37" s="123"/>
      <c r="U37" s="123"/>
      <c r="V37" s="123"/>
      <c r="W37" s="123"/>
      <c r="X37" s="123"/>
      <c r="Y37" s="123"/>
      <c r="Z37" s="123"/>
      <c r="AA37" s="130">
        <f>ROUND((AA35*'Revenue Requirement'!J61),2)</f>
        <v>3573598.43</v>
      </c>
      <c r="AE37" s="105">
        <f>+AA37+'Def. Tax - Main Relo'!Y37</f>
        <v>4016013.3600000003</v>
      </c>
    </row>
    <row r="38" spans="1:31" ht="13.5" thickTop="1"/>
    <row r="46" spans="1:31">
      <c r="AA46" s="202" t="s">
        <v>140</v>
      </c>
    </row>
    <row r="47" spans="1:31">
      <c r="AA47" s="202" t="s">
        <v>1401</v>
      </c>
    </row>
  </sheetData>
  <mergeCells count="7">
    <mergeCell ref="E6:O6"/>
    <mergeCell ref="E7:O7"/>
    <mergeCell ref="E8:O8"/>
    <mergeCell ref="E9:O9"/>
    <mergeCell ref="AC1:AE1"/>
    <mergeCell ref="A4:AA4"/>
    <mergeCell ref="A3:AA3"/>
  </mergeCells>
  <phoneticPr fontId="9" type="noConversion"/>
  <printOptions horizontalCentered="1"/>
  <pageMargins left="0.75" right="0.75" top="1" bottom="1" header="0.5" footer="0.5"/>
  <pageSetup scale="82"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C47"/>
  <sheetViews>
    <sheetView zoomScale="85" zoomScaleNormal="100" workbookViewId="0">
      <selection activeCell="Z5" sqref="Z5"/>
    </sheetView>
  </sheetViews>
  <sheetFormatPr defaultRowHeight="12.75"/>
  <cols>
    <col min="1" max="2" width="9.140625" style="101"/>
    <col min="3" max="3" width="22" style="101" customWidth="1"/>
    <col min="4" max="4" width="1.28515625" style="101" customWidth="1"/>
    <col min="5" max="5" width="14.28515625" style="101" hidden="1" customWidth="1"/>
    <col min="6" max="6" width="1.28515625" style="101" hidden="1" customWidth="1"/>
    <col min="7" max="7" width="11.28515625" style="101" hidden="1" customWidth="1"/>
    <col min="8" max="8" width="1.28515625" style="101" hidden="1" customWidth="1"/>
    <col min="9" max="9" width="13.140625" style="101" hidden="1" customWidth="1"/>
    <col min="10" max="10" width="1.28515625" style="101" customWidth="1"/>
    <col min="11" max="11" width="14.28515625" style="101" bestFit="1" customWidth="1"/>
    <col min="12" max="12" width="1.28515625" style="101" customWidth="1"/>
    <col min="13" max="13" width="14.85546875" style="101" customWidth="1"/>
    <col min="14" max="14" width="1.28515625" style="101" customWidth="1"/>
    <col min="15" max="15" width="13.140625" style="101" customWidth="1"/>
    <col min="16" max="16" width="1.28515625" style="101" customWidth="1"/>
    <col min="17" max="17" width="11.28515625" style="101" hidden="1" customWidth="1"/>
    <col min="18" max="18" width="1.28515625" style="101" customWidth="1"/>
    <col min="19" max="19" width="13.140625" style="101" bestFit="1" customWidth="1"/>
    <col min="20" max="20" width="1.28515625" style="101" customWidth="1"/>
    <col min="21" max="21" width="15.85546875" style="101" customWidth="1"/>
    <col min="22" max="22" width="1.28515625" style="101" customWidth="1"/>
    <col min="23" max="23" width="14.28515625" style="101" customWidth="1"/>
    <col min="24" max="24" width="1.28515625" style="101" customWidth="1"/>
    <col min="25" max="25" width="14.85546875" style="101" bestFit="1" customWidth="1"/>
    <col min="26" max="26" width="8" style="101" bestFit="1" customWidth="1"/>
    <col min="27" max="27" width="8" style="101" customWidth="1"/>
    <col min="28" max="28" width="6.140625" style="101" bestFit="1" customWidth="1"/>
    <col min="29" max="29" width="8.140625" style="101" bestFit="1" customWidth="1"/>
    <col min="30" max="16384" width="9.140625" style="101"/>
  </cols>
  <sheetData>
    <row r="1" spans="1:29">
      <c r="Z1" s="217" t="s">
        <v>315</v>
      </c>
      <c r="AA1" s="948" t="s">
        <v>307</v>
      </c>
      <c r="AB1" s="949"/>
      <c r="AC1" s="950"/>
    </row>
    <row r="2" spans="1:29">
      <c r="Z2" s="123">
        <f>'Def. Tax - Main Repl'!$AB2</f>
        <v>1</v>
      </c>
      <c r="AA2" s="228"/>
      <c r="AB2" s="219" t="s">
        <v>312</v>
      </c>
      <c r="AC2" s="220" t="s">
        <v>313</v>
      </c>
    </row>
    <row r="3" spans="1:29">
      <c r="A3" s="951" t="s">
        <v>14</v>
      </c>
      <c r="B3" s="951"/>
      <c r="C3" s="951"/>
      <c r="D3" s="951"/>
      <c r="E3" s="951"/>
      <c r="F3" s="951"/>
      <c r="G3" s="951"/>
      <c r="H3" s="951"/>
      <c r="I3" s="951"/>
      <c r="J3" s="951"/>
      <c r="K3" s="951"/>
      <c r="L3" s="951"/>
      <c r="M3" s="951"/>
      <c r="N3" s="951"/>
      <c r="O3" s="951"/>
      <c r="P3" s="951"/>
      <c r="Q3" s="951"/>
      <c r="R3" s="951"/>
      <c r="S3" s="951"/>
      <c r="T3" s="951"/>
      <c r="U3" s="951"/>
      <c r="V3" s="951"/>
      <c r="W3" s="951"/>
      <c r="X3" s="951"/>
      <c r="Y3" s="951"/>
      <c r="Z3" s="123">
        <f>'Def. Tax - Main Repl'!$AB3</f>
        <v>1</v>
      </c>
      <c r="AA3" s="228" t="s">
        <v>308</v>
      </c>
      <c r="AB3" s="121">
        <f>'Def. Tax - Main Repl'!AD3</f>
        <v>0.05</v>
      </c>
      <c r="AC3" s="229">
        <f>'Def. Tax - Main Repl'!AE3</f>
        <v>3.7499999999999999E-2</v>
      </c>
    </row>
    <row r="4" spans="1:29">
      <c r="A4" s="951" t="s">
        <v>224</v>
      </c>
      <c r="B4" s="951"/>
      <c r="C4" s="951"/>
      <c r="D4" s="951"/>
      <c r="E4" s="951"/>
      <c r="F4" s="951"/>
      <c r="G4" s="951"/>
      <c r="H4" s="951"/>
      <c r="I4" s="951"/>
      <c r="J4" s="951"/>
      <c r="K4" s="951"/>
      <c r="L4" s="951"/>
      <c r="M4" s="951"/>
      <c r="N4" s="951"/>
      <c r="O4" s="951"/>
      <c r="P4" s="951"/>
      <c r="Q4" s="951"/>
      <c r="R4" s="951"/>
      <c r="S4" s="951"/>
      <c r="T4" s="951"/>
      <c r="U4" s="951"/>
      <c r="V4" s="951"/>
      <c r="W4" s="951"/>
      <c r="X4" s="951"/>
      <c r="Y4" s="951"/>
      <c r="Z4" s="123">
        <f>'Def. Tax - Main Repl'!$AB4</f>
        <v>1</v>
      </c>
      <c r="AA4" s="228" t="s">
        <v>309</v>
      </c>
      <c r="AB4" s="121">
        <f>'Def. Tax - Main Repl'!AD4</f>
        <v>9.5000000000000001E-2</v>
      </c>
      <c r="AC4" s="229">
        <f>'Def. Tax - Main Repl'!AE4</f>
        <v>7.2190000000000004E-2</v>
      </c>
    </row>
    <row r="5" spans="1:29">
      <c r="A5" s="221"/>
      <c r="B5" s="222"/>
      <c r="C5" s="222"/>
      <c r="D5" s="222"/>
      <c r="E5" s="222"/>
      <c r="F5" s="224"/>
      <c r="G5" s="222"/>
      <c r="H5" s="224"/>
      <c r="I5" s="223"/>
      <c r="J5" s="223"/>
      <c r="K5" s="223"/>
      <c r="L5" s="223"/>
      <c r="M5" s="223"/>
      <c r="N5" s="222"/>
      <c r="O5" s="222"/>
      <c r="P5" s="224"/>
      <c r="Q5" s="222"/>
      <c r="R5" s="224"/>
      <c r="S5" s="223"/>
      <c r="T5" s="223"/>
      <c r="U5" s="223"/>
      <c r="V5" s="223"/>
      <c r="W5" s="223"/>
      <c r="X5" s="222"/>
      <c r="Y5" s="224"/>
      <c r="Z5" s="123">
        <f>'Def. Tax - Main Repl'!$AB5</f>
        <v>0.16666666666666666</v>
      </c>
      <c r="AA5" s="228" t="s">
        <v>310</v>
      </c>
      <c r="AB5" s="121">
        <f>'Def. Tax - Main Repl'!AD5</f>
        <v>8.5500000000000007E-2</v>
      </c>
      <c r="AC5" s="229">
        <f>'Def. Tax - Main Repl'!AE5</f>
        <v>6.6769999999999996E-2</v>
      </c>
    </row>
    <row r="6" spans="1:29">
      <c r="A6" s="206" t="str">
        <f>'Def. Tax - Main Repl'!A6</f>
        <v>Depreciation for the period</v>
      </c>
      <c r="B6" s="222"/>
      <c r="C6" s="222"/>
      <c r="D6" s="222"/>
      <c r="F6" s="226"/>
      <c r="G6" s="226"/>
      <c r="H6" s="226"/>
      <c r="I6" s="226" t="str">
        <f>+'Def. Tax - Main Repl'!E$6</f>
        <v>Sept 1 - April 15</v>
      </c>
      <c r="J6" s="226"/>
      <c r="K6" s="226" t="str">
        <f>+'Def. Tax - Main Repl'!E6</f>
        <v>Sept 1 - April 15</v>
      </c>
      <c r="L6" s="226"/>
      <c r="M6" s="226"/>
      <c r="N6" s="224"/>
      <c r="P6" s="226"/>
      <c r="Q6" s="226"/>
      <c r="R6" s="226"/>
      <c r="S6" s="226" t="str">
        <f>+'Def. Tax - Main Repl'!U$6</f>
        <v>Sept 1 - April 15</v>
      </c>
      <c r="T6" s="226"/>
      <c r="U6" s="226"/>
      <c r="V6" s="226"/>
      <c r="W6" s="226"/>
      <c r="X6" s="224"/>
      <c r="Y6" s="224"/>
      <c r="AA6" s="228" t="s">
        <v>311</v>
      </c>
      <c r="AB6" s="121">
        <f>'Def. Tax - Main Repl'!AD6</f>
        <v>7.6999999999999999E-2</v>
      </c>
      <c r="AC6" s="229">
        <f>'Def. Tax - Main Repl'!AE6</f>
        <v>6.1769999999999999E-2</v>
      </c>
    </row>
    <row r="7" spans="1:29">
      <c r="A7" s="206"/>
      <c r="B7" s="222"/>
      <c r="C7" s="222"/>
      <c r="D7" s="222"/>
      <c r="F7" s="226"/>
      <c r="G7" s="226"/>
      <c r="H7" s="226"/>
      <c r="I7" s="226" t="str">
        <f>+'Def. Tax - Main Repl'!E$7</f>
        <v>2015 - 2016</v>
      </c>
      <c r="J7" s="226"/>
      <c r="K7" s="226" t="str">
        <f>+'Def. Tax - Main Repl'!E7</f>
        <v>2015 - 2016</v>
      </c>
      <c r="L7" s="226"/>
      <c r="M7" s="226"/>
      <c r="N7" s="224"/>
      <c r="P7" s="226"/>
      <c r="Q7" s="226"/>
      <c r="R7" s="226"/>
      <c r="S7" s="226" t="str">
        <f>+'Def. Tax - Main Repl'!U$7</f>
        <v>2015 - 2016</v>
      </c>
      <c r="T7" s="226"/>
      <c r="U7" s="226"/>
      <c r="V7" s="226"/>
      <c r="W7" s="226"/>
      <c r="X7" s="224"/>
      <c r="Y7" s="224"/>
      <c r="AA7" s="228" t="s">
        <v>1459</v>
      </c>
      <c r="AB7" s="462">
        <f>'Def. Tax - Main Repl'!AD7</f>
        <v>6.93E-2</v>
      </c>
      <c r="AC7" s="229">
        <f>'Def. Tax - Main Repl'!AE7</f>
        <v>5.713E-2</v>
      </c>
    </row>
    <row r="8" spans="1:29">
      <c r="A8" s="206" t="str">
        <f>'Def. Tax - Main Repl'!A8</f>
        <v>for Plant in Service</v>
      </c>
      <c r="B8" s="222"/>
      <c r="C8" s="222"/>
      <c r="D8" s="222"/>
      <c r="F8" s="226"/>
      <c r="G8" s="226"/>
      <c r="H8" s="226"/>
      <c r="I8" s="226" t="str">
        <f>+'Def. Tax - Main Repl'!E$8</f>
        <v>Sept</v>
      </c>
      <c r="J8" s="226"/>
      <c r="K8" s="226" t="str">
        <f>+'Def. Tax - Main Repl'!E8</f>
        <v>Sept</v>
      </c>
      <c r="L8" s="226"/>
      <c r="M8" s="226"/>
      <c r="P8" s="226"/>
      <c r="Q8" s="226"/>
      <c r="R8" s="226"/>
      <c r="S8" s="226" t="str">
        <f>+'Def. Tax - Main Repl'!U$8</f>
        <v>Oct - Feb</v>
      </c>
      <c r="T8" s="226"/>
      <c r="U8" s="226"/>
      <c r="V8" s="226"/>
      <c r="W8" s="226"/>
    </row>
    <row r="9" spans="1:29">
      <c r="D9" s="121"/>
      <c r="F9" s="227"/>
      <c r="G9" s="227"/>
      <c r="H9" s="227"/>
      <c r="I9" s="227">
        <f>'Def. Tax - Main Repl'!E$9</f>
        <v>2015</v>
      </c>
      <c r="J9" s="227"/>
      <c r="K9" s="226">
        <f>+'Def. Tax - Main Repl'!E9</f>
        <v>2015</v>
      </c>
      <c r="L9" s="227"/>
      <c r="M9" s="227"/>
      <c r="P9" s="227"/>
      <c r="Q9" s="227"/>
      <c r="R9" s="227"/>
      <c r="S9" s="227" t="str">
        <f>'Def. Tax - Main Repl'!U$9</f>
        <v>2015 - 2016</v>
      </c>
      <c r="T9" s="227"/>
      <c r="U9" s="227"/>
      <c r="V9" s="227"/>
      <c r="W9" s="227"/>
      <c r="Y9" s="268" t="s">
        <v>42</v>
      </c>
    </row>
    <row r="10" spans="1:29">
      <c r="D10" s="121"/>
      <c r="E10" s="102"/>
      <c r="G10" s="102"/>
      <c r="I10" s="102" t="s">
        <v>228</v>
      </c>
      <c r="K10" s="102" t="s">
        <v>189</v>
      </c>
      <c r="M10" s="102" t="s">
        <v>184</v>
      </c>
      <c r="O10" s="102"/>
      <c r="Q10" s="102"/>
      <c r="S10" s="102"/>
      <c r="U10" s="102" t="str">
        <f>'Def. Tax - Main Repl'!W10</f>
        <v>B</v>
      </c>
      <c r="W10" s="102" t="str">
        <f>'Def. Tax - Main Repl'!Y10</f>
        <v>C</v>
      </c>
      <c r="AB10" s="123"/>
    </row>
    <row r="11" spans="1:29">
      <c r="D11" s="121"/>
      <c r="E11" s="267" t="s">
        <v>157</v>
      </c>
      <c r="F11" s="121"/>
      <c r="G11" s="267" t="s">
        <v>157</v>
      </c>
      <c r="H11" s="121"/>
      <c r="I11" s="267" t="s">
        <v>158</v>
      </c>
      <c r="J11" s="121"/>
      <c r="K11" s="267" t="s">
        <v>158</v>
      </c>
      <c r="L11" s="121"/>
      <c r="M11" s="267" t="s">
        <v>158</v>
      </c>
      <c r="N11" s="121"/>
      <c r="O11" s="267" t="s">
        <v>157</v>
      </c>
      <c r="P11" s="121"/>
      <c r="Q11" s="267" t="s">
        <v>157</v>
      </c>
      <c r="R11" s="121"/>
      <c r="S11" s="102"/>
      <c r="T11" s="121"/>
      <c r="U11" s="267" t="s">
        <v>158</v>
      </c>
      <c r="V11" s="121"/>
      <c r="W11" s="267" t="s">
        <v>158</v>
      </c>
      <c r="X11" s="121"/>
      <c r="Y11" s="121"/>
      <c r="AB11" s="123"/>
    </row>
    <row r="12" spans="1:29">
      <c r="D12" s="121"/>
      <c r="E12" s="268" t="s">
        <v>190</v>
      </c>
      <c r="F12" s="121"/>
      <c r="G12" s="268" t="s">
        <v>191</v>
      </c>
      <c r="H12" s="121"/>
      <c r="I12" s="268" t="s">
        <v>227</v>
      </c>
      <c r="J12" s="121"/>
      <c r="K12" s="268" t="s">
        <v>190</v>
      </c>
      <c r="L12" s="121"/>
      <c r="M12" s="268" t="s">
        <v>191</v>
      </c>
      <c r="N12" s="121"/>
      <c r="O12" s="268" t="s">
        <v>190</v>
      </c>
      <c r="P12" s="121"/>
      <c r="Q12" s="268" t="s">
        <v>191</v>
      </c>
      <c r="R12" s="121"/>
      <c r="S12" s="268"/>
      <c r="T12" s="121"/>
      <c r="U12" s="268" t="s">
        <v>190</v>
      </c>
      <c r="V12" s="121"/>
      <c r="W12" s="268" t="s">
        <v>191</v>
      </c>
      <c r="X12" s="121"/>
      <c r="Y12" s="124"/>
      <c r="AB12" s="123"/>
    </row>
    <row r="13" spans="1:29">
      <c r="A13" s="188" t="s">
        <v>0</v>
      </c>
      <c r="D13" s="121"/>
      <c r="F13" s="121"/>
      <c r="H13" s="121"/>
      <c r="J13" s="121"/>
      <c r="L13" s="121"/>
      <c r="N13" s="121"/>
      <c r="P13" s="121"/>
      <c r="R13" s="121"/>
      <c r="T13" s="121"/>
      <c r="V13" s="121"/>
      <c r="X13" s="121"/>
      <c r="AB13" s="123"/>
    </row>
    <row r="14" spans="1:29">
      <c r="A14" s="101" t="s">
        <v>9</v>
      </c>
      <c r="D14" s="121"/>
      <c r="E14" s="123"/>
      <c r="F14" s="123"/>
      <c r="G14" s="123">
        <v>0</v>
      </c>
      <c r="H14" s="123"/>
      <c r="I14" s="123">
        <f>'Summary info (bonus split)'!B9+'Summary info (bonus split)'!E9</f>
        <v>0</v>
      </c>
      <c r="J14" s="123"/>
      <c r="K14" s="123">
        <f>'Summary info (bonus split)'!C9</f>
        <v>3250954.67</v>
      </c>
      <c r="L14" s="123"/>
      <c r="M14" s="123">
        <f>'Summary info (bonus split)'!D9</f>
        <v>0</v>
      </c>
      <c r="N14" s="123"/>
      <c r="O14" s="123"/>
      <c r="P14" s="123"/>
      <c r="Q14" s="123">
        <v>0</v>
      </c>
      <c r="R14" s="123"/>
      <c r="S14" s="123">
        <f>'Summary info (bonus split)'!F9+'Summary info (bonus split)'!I9</f>
        <v>0</v>
      </c>
      <c r="T14" s="123"/>
      <c r="U14" s="123">
        <f>'Summary info (bonus split)'!G9</f>
        <v>14767606.109999998</v>
      </c>
      <c r="V14" s="123"/>
      <c r="W14" s="123">
        <f>'Summary info (bonus split)'!H9</f>
        <v>0</v>
      </c>
      <c r="X14" s="103"/>
      <c r="Y14" s="123">
        <f>SUM(E14:W14)</f>
        <v>18018560.779999997</v>
      </c>
      <c r="AB14" s="123"/>
    </row>
    <row r="15" spans="1:29">
      <c r="A15" s="188"/>
      <c r="D15" s="121"/>
      <c r="E15" s="123"/>
      <c r="F15" s="103"/>
      <c r="G15" s="123"/>
      <c r="H15" s="103"/>
      <c r="I15" s="123"/>
      <c r="J15" s="103"/>
      <c r="K15" s="123"/>
      <c r="L15" s="103"/>
      <c r="M15" s="123"/>
      <c r="N15" s="103"/>
      <c r="O15" s="123"/>
      <c r="P15" s="103"/>
      <c r="Q15" s="123"/>
      <c r="R15" s="103"/>
      <c r="S15" s="123"/>
      <c r="T15" s="103"/>
      <c r="U15" s="123"/>
      <c r="V15" s="103"/>
      <c r="W15" s="123"/>
      <c r="X15" s="103"/>
      <c r="Y15" s="123"/>
      <c r="AB15" s="123"/>
    </row>
    <row r="16" spans="1:29">
      <c r="A16" s="101" t="s">
        <v>193</v>
      </c>
      <c r="D16" s="121"/>
      <c r="E16" s="104">
        <f>ROUND((E14*0.5),2)</f>
        <v>0</v>
      </c>
      <c r="F16" s="123"/>
      <c r="G16" s="104">
        <f>ROUND((G14*0),2)</f>
        <v>0</v>
      </c>
      <c r="H16" s="123"/>
      <c r="I16" s="104">
        <f>ROUND((I14*1),2)</f>
        <v>0</v>
      </c>
      <c r="J16" s="123"/>
      <c r="K16" s="104">
        <f>ROUND((K14*0.5),2)</f>
        <v>1625477.34</v>
      </c>
      <c r="L16" s="123"/>
      <c r="M16" s="104">
        <f>ROUND((M14*0),2)</f>
        <v>0</v>
      </c>
      <c r="N16" s="123"/>
      <c r="O16" s="104">
        <f>ROUND((O14*0.5),2)</f>
        <v>0</v>
      </c>
      <c r="P16" s="123"/>
      <c r="Q16" s="104">
        <f>ROUND((Q14*0),2)</f>
        <v>0</v>
      </c>
      <c r="R16" s="123"/>
      <c r="S16" s="104">
        <f>ROUND((S14*1),2)</f>
        <v>0</v>
      </c>
      <c r="T16" s="123"/>
      <c r="U16" s="104">
        <f>ROUND((U14*0.5),2)</f>
        <v>7383803.0599999996</v>
      </c>
      <c r="V16" s="123"/>
      <c r="W16" s="104">
        <f>ROUND((W14*0),2)</f>
        <v>0</v>
      </c>
      <c r="X16" s="123"/>
      <c r="Y16" s="104">
        <f>SUM(E16:W16)</f>
        <v>9009280.4000000004</v>
      </c>
      <c r="AB16" s="123"/>
    </row>
    <row r="17" spans="1:28">
      <c r="A17" s="188"/>
      <c r="D17" s="121"/>
      <c r="E17" s="123"/>
      <c r="F17" s="123"/>
      <c r="G17" s="123"/>
      <c r="H17" s="123"/>
      <c r="I17" s="123"/>
      <c r="J17" s="123"/>
      <c r="K17" s="123"/>
      <c r="L17" s="123"/>
      <c r="M17" s="123"/>
      <c r="N17" s="123"/>
      <c r="O17" s="123"/>
      <c r="P17" s="123"/>
      <c r="Q17" s="123"/>
      <c r="R17" s="123"/>
      <c r="S17" s="123"/>
      <c r="T17" s="123"/>
      <c r="U17" s="123"/>
      <c r="V17" s="123"/>
      <c r="W17" s="123"/>
      <c r="X17" s="123"/>
      <c r="Y17" s="123"/>
      <c r="AB17" s="123"/>
    </row>
    <row r="18" spans="1:28">
      <c r="A18" s="101" t="s">
        <v>72</v>
      </c>
      <c r="D18" s="234"/>
      <c r="E18" s="123">
        <f>+E14-E16</f>
        <v>0</v>
      </c>
      <c r="F18" s="123"/>
      <c r="G18" s="123">
        <f>+G14-G16</f>
        <v>0</v>
      </c>
      <c r="H18" s="123"/>
      <c r="I18" s="123">
        <f>+I14-I16</f>
        <v>0</v>
      </c>
      <c r="J18" s="123"/>
      <c r="K18" s="123">
        <f>+K14-K16</f>
        <v>1625477.3299999998</v>
      </c>
      <c r="L18" s="123"/>
      <c r="M18" s="123">
        <f>+M14-M16</f>
        <v>0</v>
      </c>
      <c r="N18" s="123"/>
      <c r="O18" s="123">
        <f>+O14-O16</f>
        <v>0</v>
      </c>
      <c r="P18" s="123"/>
      <c r="Q18" s="123">
        <f>+Q14-Q16</f>
        <v>0</v>
      </c>
      <c r="R18" s="123"/>
      <c r="S18" s="123">
        <f>+S14-S16</f>
        <v>0</v>
      </c>
      <c r="T18" s="123"/>
      <c r="U18" s="123">
        <f>+U14-U16</f>
        <v>7383803.049999998</v>
      </c>
      <c r="V18" s="123"/>
      <c r="W18" s="123">
        <f>+W14-W16</f>
        <v>0</v>
      </c>
      <c r="X18" s="123"/>
      <c r="Y18" s="123">
        <f>SUM(E18:W18)</f>
        <v>9009280.3799999971</v>
      </c>
      <c r="AB18" s="123"/>
    </row>
    <row r="19" spans="1:28">
      <c r="D19" s="234"/>
      <c r="E19" s="123"/>
      <c r="F19" s="123"/>
      <c r="G19" s="123"/>
      <c r="H19" s="123"/>
      <c r="I19" s="123"/>
      <c r="J19" s="123"/>
      <c r="K19" s="123"/>
      <c r="L19" s="123"/>
      <c r="M19" s="123"/>
      <c r="N19" s="123"/>
      <c r="O19" s="123"/>
      <c r="P19" s="123"/>
      <c r="Q19" s="123"/>
      <c r="R19" s="123"/>
      <c r="S19" s="123"/>
      <c r="T19" s="123"/>
      <c r="U19" s="123"/>
      <c r="V19" s="123"/>
      <c r="W19" s="123"/>
      <c r="X19" s="123"/>
      <c r="Y19" s="123"/>
      <c r="AB19" s="123"/>
    </row>
    <row r="20" spans="1:28">
      <c r="A20" s="101" t="s">
        <v>194</v>
      </c>
      <c r="D20" s="234"/>
      <c r="E20" s="123"/>
      <c r="F20" s="123"/>
      <c r="G20" s="123"/>
      <c r="H20" s="123"/>
      <c r="I20" s="123"/>
      <c r="J20" s="123"/>
      <c r="K20" s="123"/>
      <c r="L20" s="123"/>
      <c r="M20" s="123"/>
      <c r="N20" s="123"/>
      <c r="O20" s="123"/>
      <c r="P20" s="123"/>
      <c r="Q20" s="123"/>
      <c r="R20" s="123"/>
      <c r="S20" s="123"/>
      <c r="T20" s="123"/>
      <c r="U20" s="123"/>
      <c r="V20" s="123"/>
      <c r="W20" s="123"/>
      <c r="X20" s="123"/>
      <c r="Y20" s="123"/>
      <c r="AB20" s="123"/>
    </row>
    <row r="21" spans="1:28">
      <c r="A21" s="233" t="str">
        <f>'Def. Tax - Main Repl'!$A$21</f>
        <v>Sept 1 - Sept 30, 2014</v>
      </c>
      <c r="D21" s="234"/>
      <c r="E21" s="123">
        <f>+ROUND(E16*$Z$2,2)</f>
        <v>0</v>
      </c>
      <c r="F21" s="123"/>
      <c r="G21" s="123">
        <f>+ROUND(G16*$Z$2,2)</f>
        <v>0</v>
      </c>
      <c r="H21" s="123"/>
      <c r="I21" s="123">
        <f>+ROUND(I16*$Z$2,2)</f>
        <v>0</v>
      </c>
      <c r="J21" s="123"/>
      <c r="K21" s="123">
        <f>+ROUND(K16*$Z$2,2)</f>
        <v>1625477.34</v>
      </c>
      <c r="L21" s="123"/>
      <c r="M21" s="123">
        <f>+ROUND(M16*$Z$2,2)</f>
        <v>0</v>
      </c>
      <c r="N21" s="123"/>
      <c r="O21" s="123">
        <v>0</v>
      </c>
      <c r="P21" s="123"/>
      <c r="Q21" s="123">
        <v>0</v>
      </c>
      <c r="R21" s="123"/>
      <c r="S21" s="123">
        <v>0</v>
      </c>
      <c r="T21" s="123"/>
      <c r="U21" s="123">
        <v>0</v>
      </c>
      <c r="V21" s="123"/>
      <c r="W21" s="123">
        <v>0</v>
      </c>
      <c r="X21" s="123"/>
      <c r="Y21" s="123">
        <f>SUM(E21:W21)</f>
        <v>1625477.34</v>
      </c>
      <c r="AB21" s="123"/>
    </row>
    <row r="22" spans="1:28">
      <c r="A22" s="233" t="str">
        <f>'Def. Tax - Main Repl'!$A$22</f>
        <v>Oct 1, 2014 - Feb 28, 2015</v>
      </c>
      <c r="D22" s="234"/>
      <c r="E22" s="123">
        <v>0</v>
      </c>
      <c r="F22" s="123"/>
      <c r="G22" s="123">
        <v>0</v>
      </c>
      <c r="H22" s="123"/>
      <c r="I22" s="123">
        <v>0</v>
      </c>
      <c r="J22" s="123"/>
      <c r="K22" s="123">
        <v>0</v>
      </c>
      <c r="L22" s="123"/>
      <c r="M22" s="123">
        <v>0</v>
      </c>
      <c r="N22" s="123"/>
      <c r="O22" s="123">
        <f>+ROUND(O16*($Z$3),2)</f>
        <v>0</v>
      </c>
      <c r="P22" s="123"/>
      <c r="Q22" s="123">
        <f>+ROUND(Q16*($Z$3),2)</f>
        <v>0</v>
      </c>
      <c r="R22" s="123"/>
      <c r="S22" s="123">
        <f>+ROUND(S16*($Z$2),2)</f>
        <v>0</v>
      </c>
      <c r="T22" s="123"/>
      <c r="U22" s="123">
        <f>+ROUND(U16*($Z$3),2)</f>
        <v>7383803.0599999996</v>
      </c>
      <c r="V22" s="123"/>
      <c r="W22" s="123">
        <f>+ROUND(W16*($Z$2),2)</f>
        <v>0</v>
      </c>
      <c r="X22" s="123"/>
      <c r="Y22" s="123">
        <f>SUM(E22:W22)</f>
        <v>7383803.0599999996</v>
      </c>
      <c r="AB22" s="123"/>
    </row>
    <row r="23" spans="1:28">
      <c r="D23" s="234"/>
      <c r="E23" s="123"/>
      <c r="F23" s="123"/>
      <c r="G23" s="123"/>
      <c r="H23" s="123"/>
      <c r="I23" s="123"/>
      <c r="J23" s="123"/>
      <c r="K23" s="123"/>
      <c r="L23" s="123"/>
      <c r="M23" s="123"/>
      <c r="N23" s="123"/>
      <c r="O23" s="123"/>
      <c r="P23" s="123"/>
      <c r="Q23" s="123"/>
      <c r="R23" s="123"/>
      <c r="S23" s="123"/>
      <c r="T23" s="123"/>
      <c r="U23" s="123"/>
      <c r="V23" s="123"/>
      <c r="W23" s="123"/>
      <c r="X23" s="123"/>
      <c r="Y23" s="123"/>
      <c r="AB23" s="123"/>
    </row>
    <row r="24" spans="1:28">
      <c r="A24" s="101" t="s">
        <v>73</v>
      </c>
      <c r="D24" s="234"/>
      <c r="E24" s="123"/>
      <c r="F24" s="123"/>
      <c r="G24" s="123"/>
      <c r="H24" s="123"/>
      <c r="I24" s="123"/>
      <c r="J24" s="123"/>
      <c r="K24" s="123"/>
      <c r="L24" s="123"/>
      <c r="M24" s="123"/>
      <c r="N24" s="123"/>
      <c r="O24" s="123"/>
      <c r="P24" s="123"/>
      <c r="Q24" s="123"/>
      <c r="R24" s="123"/>
      <c r="S24" s="123"/>
      <c r="T24" s="123"/>
      <c r="U24" s="123"/>
      <c r="V24" s="123"/>
      <c r="W24" s="123"/>
      <c r="X24" s="123"/>
      <c r="Y24" s="123"/>
      <c r="AB24" s="123"/>
    </row>
    <row r="25" spans="1:28">
      <c r="A25" s="233" t="str">
        <f>'Def. Tax - Main Repl'!A25</f>
        <v>Fiscal Year 2014 (Sep 1 - Sep 30)</v>
      </c>
      <c r="D25" s="234"/>
      <c r="E25" s="103">
        <f>ROUND((E18*$AB$3)*$Z$2,2)</f>
        <v>0</v>
      </c>
      <c r="F25" s="103"/>
      <c r="G25" s="103">
        <f>ROUND((G18*$AB$3)*$Z$2,2)</f>
        <v>0</v>
      </c>
      <c r="H25" s="103"/>
      <c r="I25" s="103">
        <f>ROUND((I$18*$AC3)*$Z2,2)</f>
        <v>0</v>
      </c>
      <c r="J25" s="103"/>
      <c r="K25" s="103">
        <f>ROUND((K$18*$AC3)*$Z2,2)</f>
        <v>60955.4</v>
      </c>
      <c r="L25" s="103"/>
      <c r="M25" s="103">
        <f>ROUND((M$18*$AC3)*$Z2,2)</f>
        <v>0</v>
      </c>
      <c r="N25" s="103"/>
      <c r="O25" s="103">
        <f>ROUND((O$18*$AC3)*$Z2,2)</f>
        <v>0</v>
      </c>
      <c r="P25" s="103"/>
      <c r="Q25" s="103">
        <v>0</v>
      </c>
      <c r="R25" s="103"/>
      <c r="S25" s="103">
        <v>0</v>
      </c>
      <c r="T25" s="103"/>
      <c r="U25" s="103">
        <v>0</v>
      </c>
      <c r="V25" s="103"/>
      <c r="W25" s="103">
        <v>0</v>
      </c>
      <c r="X25" s="103"/>
      <c r="Y25" s="103">
        <f>SUM(E25:W25)</f>
        <v>60955.4</v>
      </c>
      <c r="AB25" s="123"/>
    </row>
    <row r="26" spans="1:28">
      <c r="A26" s="233" t="str">
        <f>'Def. Tax - Main Repl'!A26</f>
        <v>Fiscal Year 2015 (Oct 1 - May 15))</v>
      </c>
      <c r="D26" s="234"/>
      <c r="E26" s="104">
        <f>ROUND((E18*$AB$4)*$Z$3,2)</f>
        <v>0</v>
      </c>
      <c r="F26" s="103"/>
      <c r="G26" s="104">
        <f>ROUND((G18*$AB$4)*$Z$3,2)</f>
        <v>0</v>
      </c>
      <c r="H26" s="103"/>
      <c r="I26" s="103">
        <f t="shared" ref="I26" si="0">ROUND((I$18*$AC4)*$Z3,2)</f>
        <v>0</v>
      </c>
      <c r="J26" s="103"/>
      <c r="K26" s="103">
        <f>ROUND((K$18*$AC4)*$Z3,2)</f>
        <v>117343.21</v>
      </c>
      <c r="L26" s="103"/>
      <c r="M26" s="103">
        <f>ROUND((M$18*$AC4)*$Z3,2)</f>
        <v>0</v>
      </c>
      <c r="N26" s="103"/>
      <c r="O26" s="103">
        <f>ROUND((O$18*$AC4)*$Z3,2)</f>
        <v>0</v>
      </c>
      <c r="P26" s="103"/>
      <c r="Q26" s="104">
        <f>ROUND((Q18*$AB$3)*$Z$3,2)</f>
        <v>0</v>
      </c>
      <c r="R26" s="103"/>
      <c r="S26" s="103">
        <f>ROUND((S$18*$AC3)*$Z3,2)</f>
        <v>0</v>
      </c>
      <c r="T26" s="103"/>
      <c r="U26" s="103">
        <f>ROUND((U$18*$AC3)*$Z3,2)</f>
        <v>276892.61</v>
      </c>
      <c r="V26" s="103"/>
      <c r="W26" s="103">
        <f>ROUND((W$18*$AC3)*$Z3,2)</f>
        <v>0</v>
      </c>
      <c r="X26" s="103"/>
      <c r="Y26" s="103">
        <f>SUM(E26:W26)</f>
        <v>394235.82</v>
      </c>
      <c r="AB26" s="123"/>
    </row>
    <row r="27" spans="1:28" s="717" customFormat="1">
      <c r="A27" s="233" t="str">
        <f>'Def. Tax - Main Repl'!A27</f>
        <v>Fiscal Year 2016 (Oct 1 -Sep 30))</v>
      </c>
      <c r="D27" s="234"/>
      <c r="E27" s="103"/>
      <c r="F27" s="103"/>
      <c r="G27" s="103"/>
      <c r="H27" s="103"/>
      <c r="I27" s="103">
        <f>ROUND((I$18*$AC4)*$Z3,2)</f>
        <v>0</v>
      </c>
      <c r="J27" s="103"/>
      <c r="K27" s="103">
        <f>ROUND((K$18*$AC5)*$Z4,2)</f>
        <v>108533.12</v>
      </c>
      <c r="L27" s="103"/>
      <c r="M27" s="103">
        <f>ROUND((M$18*$AC5)*$Z4,2)</f>
        <v>0</v>
      </c>
      <c r="N27" s="103"/>
      <c r="O27" s="103">
        <f>ROUND((O$18*$AC5)*$Z4,2)</f>
        <v>0</v>
      </c>
      <c r="P27" s="103"/>
      <c r="Q27" s="103"/>
      <c r="R27" s="103"/>
      <c r="S27" s="103">
        <f>ROUND((S$18*$AC4)*$Z4,2)</f>
        <v>0</v>
      </c>
      <c r="T27" s="103"/>
      <c r="U27" s="103">
        <f>ROUND((U$18*$AC4)*$Z4,2)</f>
        <v>533036.74</v>
      </c>
      <c r="V27" s="103"/>
      <c r="W27" s="103">
        <f>ROUND((W$18*$AC4)*$Z4,2)</f>
        <v>0</v>
      </c>
      <c r="X27" s="103"/>
      <c r="Y27" s="103">
        <f>SUM(E27:W27)</f>
        <v>641569.86</v>
      </c>
      <c r="AB27" s="123"/>
    </row>
    <row r="28" spans="1:28">
      <c r="A28" s="233" t="str">
        <f>'Def. Tax - Main Repl'!A28</f>
        <v>Fiscal Year 2017 (Oct 1 - Oct 15))</v>
      </c>
      <c r="D28" s="234"/>
      <c r="E28" s="103"/>
      <c r="F28" s="103"/>
      <c r="G28" s="103"/>
      <c r="H28" s="103"/>
      <c r="I28" s="104">
        <f>ROUND((I$18*$AC5)*$Z4,2)</f>
        <v>0</v>
      </c>
      <c r="J28" s="103"/>
      <c r="K28" s="104">
        <f>ROUND((K$18*$AC6)*$Z5,2)</f>
        <v>16734.29</v>
      </c>
      <c r="L28" s="103"/>
      <c r="M28" s="104">
        <f>ROUND((M$18*$AC6)*$Z5,2)</f>
        <v>0</v>
      </c>
      <c r="N28" s="103"/>
      <c r="O28" s="104">
        <f>ROUND((O$18*$AC6)*$Z5,2)</f>
        <v>0</v>
      </c>
      <c r="P28" s="103"/>
      <c r="Q28" s="103"/>
      <c r="R28" s="103"/>
      <c r="S28" s="104">
        <f>ROUND((S$18*$AC5)*$Z5,2)</f>
        <v>0</v>
      </c>
      <c r="T28" s="103"/>
      <c r="U28" s="104">
        <f>ROUND((U$18*$AC5)*$Z5,2)</f>
        <v>82169.42</v>
      </c>
      <c r="V28" s="103"/>
      <c r="W28" s="104">
        <f>ROUND((W$18*$AC5)*$Z5,2)</f>
        <v>0</v>
      </c>
      <c r="X28" s="103"/>
      <c r="Y28" s="104">
        <f>SUM(E28:W28)</f>
        <v>98903.709999999992</v>
      </c>
      <c r="AB28" s="123"/>
    </row>
    <row r="29" spans="1:28">
      <c r="D29" s="234"/>
      <c r="E29" s="123"/>
      <c r="F29" s="123"/>
      <c r="G29" s="123"/>
      <c r="H29" s="123"/>
      <c r="I29" s="123"/>
      <c r="J29" s="123"/>
      <c r="K29" s="123"/>
      <c r="L29" s="123"/>
      <c r="M29" s="123"/>
      <c r="N29" s="123"/>
      <c r="O29" s="123"/>
      <c r="P29" s="123"/>
      <c r="Q29" s="123"/>
      <c r="R29" s="123"/>
      <c r="S29" s="123"/>
      <c r="T29" s="123"/>
      <c r="U29" s="123"/>
      <c r="V29" s="123"/>
      <c r="W29" s="123"/>
      <c r="X29" s="123"/>
      <c r="Y29" s="123"/>
      <c r="AB29" s="123"/>
    </row>
    <row r="30" spans="1:28">
      <c r="A30" s="101" t="s">
        <v>74</v>
      </c>
      <c r="D30" s="234"/>
      <c r="E30" s="123">
        <f>SUM(E21:E29)</f>
        <v>0</v>
      </c>
      <c r="F30" s="123"/>
      <c r="G30" s="123">
        <f>SUM(G21:G29)</f>
        <v>0</v>
      </c>
      <c r="H30" s="123"/>
      <c r="I30" s="123">
        <f>SUM(I21:I29)</f>
        <v>0</v>
      </c>
      <c r="J30" s="123"/>
      <c r="K30" s="123">
        <f>SUM(K21:K29)</f>
        <v>1929043.3599999999</v>
      </c>
      <c r="L30" s="123"/>
      <c r="M30" s="123">
        <f>SUM(M21:M29)</f>
        <v>0</v>
      </c>
      <c r="N30" s="123"/>
      <c r="O30" s="123">
        <f>SUM(O21:O29)</f>
        <v>0</v>
      </c>
      <c r="P30" s="123"/>
      <c r="Q30" s="123">
        <f>SUM(Q21:Q29)</f>
        <v>0</v>
      </c>
      <c r="R30" s="123"/>
      <c r="S30" s="123">
        <f>SUM(S21:S29)</f>
        <v>0</v>
      </c>
      <c r="T30" s="123"/>
      <c r="U30" s="123">
        <f>SUM(U21:U29)</f>
        <v>8275901.8300000001</v>
      </c>
      <c r="V30" s="123"/>
      <c r="W30" s="123">
        <f>SUM(W21:W29)</f>
        <v>0</v>
      </c>
      <c r="X30" s="123"/>
      <c r="Y30" s="123">
        <f>SUM(E30:W30)</f>
        <v>10204945.189999999</v>
      </c>
      <c r="AB30" s="123"/>
    </row>
    <row r="31" spans="1:28">
      <c r="D31" s="121"/>
      <c r="F31" s="121"/>
      <c r="H31" s="121"/>
      <c r="J31" s="121"/>
      <c r="L31" s="121"/>
      <c r="N31" s="121"/>
      <c r="P31" s="121"/>
      <c r="R31" s="121"/>
      <c r="T31" s="121"/>
      <c r="V31" s="121"/>
      <c r="X31" s="121"/>
      <c r="AB31" s="123"/>
    </row>
    <row r="32" spans="1:28">
      <c r="A32" s="101" t="s">
        <v>75</v>
      </c>
      <c r="D32" s="121"/>
      <c r="F32" s="121"/>
      <c r="H32" s="121"/>
      <c r="J32" s="121"/>
      <c r="L32" s="121"/>
      <c r="N32" s="121"/>
      <c r="P32" s="121"/>
      <c r="R32" s="121"/>
      <c r="T32" s="121"/>
      <c r="V32" s="121"/>
      <c r="X32" s="121"/>
      <c r="Y32" s="235">
        <f>'Summary info'!K8</f>
        <v>673838.04000000027</v>
      </c>
      <c r="AB32" s="123"/>
    </row>
    <row r="33" spans="1:28">
      <c r="D33" s="121"/>
      <c r="F33" s="121"/>
      <c r="H33" s="121"/>
      <c r="J33" s="121"/>
      <c r="L33" s="121"/>
      <c r="N33" s="121"/>
      <c r="P33" s="121"/>
      <c r="R33" s="121"/>
      <c r="T33" s="121"/>
      <c r="V33" s="121"/>
      <c r="X33" s="121"/>
      <c r="AB33" s="123"/>
    </row>
    <row r="34" spans="1:28">
      <c r="A34" s="101" t="s">
        <v>76</v>
      </c>
      <c r="D34" s="121"/>
      <c r="F34" s="121"/>
      <c r="H34" s="121"/>
      <c r="J34" s="121"/>
      <c r="L34" s="121"/>
      <c r="N34" s="121"/>
      <c r="P34" s="121"/>
      <c r="R34" s="121"/>
      <c r="T34" s="121"/>
      <c r="V34" s="121"/>
      <c r="X34" s="121"/>
      <c r="AB34" s="123"/>
    </row>
    <row r="35" spans="1:28">
      <c r="B35" s="101" t="s">
        <v>77</v>
      </c>
      <c r="D35" s="121"/>
      <c r="F35" s="121"/>
      <c r="H35" s="121"/>
      <c r="J35" s="121"/>
      <c r="L35" s="121"/>
      <c r="N35" s="121"/>
      <c r="P35" s="121"/>
      <c r="R35" s="121"/>
      <c r="T35" s="121"/>
      <c r="V35" s="121"/>
      <c r="X35" s="121"/>
      <c r="Y35" s="212">
        <f>SUM(Y30-Y32)</f>
        <v>9531107.1499999985</v>
      </c>
      <c r="AB35" s="123"/>
    </row>
    <row r="36" spans="1:28">
      <c r="AB36" s="123"/>
    </row>
    <row r="37" spans="1:28" ht="13.5" thickBot="1">
      <c r="A37" s="101" t="str">
        <f>'Def. Tax - Main Repl'!A37</f>
        <v>Deferred Income Taxes (@38.5272%)</v>
      </c>
      <c r="Y37" s="236">
        <f>ROUND((Y35*'Revenue Requirement'!J61),2)</f>
        <v>3672073.3</v>
      </c>
    </row>
    <row r="38" spans="1:28" ht="13.5" thickTop="1"/>
    <row r="46" spans="1:28">
      <c r="Y46" s="202" t="s">
        <v>140</v>
      </c>
    </row>
    <row r="47" spans="1:28">
      <c r="Y47" s="202" t="s">
        <v>1402</v>
      </c>
    </row>
  </sheetData>
  <mergeCells count="3">
    <mergeCell ref="A4:Y4"/>
    <mergeCell ref="A3:Y3"/>
    <mergeCell ref="AA1:AC1"/>
  </mergeCells>
  <phoneticPr fontId="9" type="noConversion"/>
  <printOptions horizontalCentered="1"/>
  <pageMargins left="0.75" right="0.75" top="1" bottom="1" header="0.5" footer="0.5"/>
  <pageSetup scale="7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C49"/>
  <sheetViews>
    <sheetView zoomScale="85" zoomScaleNormal="100" workbookViewId="0">
      <selection activeCell="I30" sqref="I30"/>
    </sheetView>
  </sheetViews>
  <sheetFormatPr defaultRowHeight="12.75"/>
  <cols>
    <col min="1" max="1" width="9.140625" style="101"/>
    <col min="2" max="2" width="9.85546875" style="101" customWidth="1"/>
    <col min="3" max="3" width="20.7109375" style="101" customWidth="1"/>
    <col min="4" max="4" width="1.28515625" style="101" customWidth="1"/>
    <col min="5" max="5" width="11.28515625" style="101" hidden="1" customWidth="1"/>
    <col min="6" max="6" width="1.28515625" style="101" hidden="1" customWidth="1"/>
    <col min="7" max="7" width="11.5703125" style="101" hidden="1" customWidth="1"/>
    <col min="8" max="8" width="1.28515625" style="101" customWidth="1"/>
    <col min="9" max="9" width="11.5703125" style="101" customWidth="1"/>
    <col min="10" max="10" width="1.28515625" style="101" customWidth="1"/>
    <col min="11" max="11" width="11.28515625" style="101" customWidth="1"/>
    <col min="12" max="12" width="1.28515625" style="101" customWidth="1"/>
    <col min="13" max="13" width="11.28515625" style="101" customWidth="1"/>
    <col min="14" max="14" width="1.28515625" style="101" customWidth="1"/>
    <col min="15" max="15" width="11.28515625" style="101" customWidth="1"/>
    <col min="16" max="16" width="1.28515625" style="101" customWidth="1"/>
    <col min="17" max="17" width="11.28515625" style="101" hidden="1" customWidth="1"/>
    <col min="18" max="18" width="1.28515625" style="101" customWidth="1"/>
    <col min="19" max="19" width="11.28515625" style="101" bestFit="1" customWidth="1"/>
    <col min="20" max="20" width="1.28515625" style="101" customWidth="1"/>
    <col min="21" max="21" width="11.5703125" style="101" bestFit="1" customWidth="1"/>
    <col min="22" max="22" width="1.28515625" style="101" customWidth="1"/>
    <col min="23" max="23" width="11.28515625" style="101" bestFit="1" customWidth="1"/>
    <col min="24" max="24" width="1.28515625" style="101" customWidth="1"/>
    <col min="25" max="25" width="15" style="101" customWidth="1"/>
    <col min="26" max="26" width="9.28515625" style="101" bestFit="1" customWidth="1"/>
    <col min="27" max="27" width="8" style="101" bestFit="1" customWidth="1"/>
    <col min="28" max="28" width="6.140625" style="101" bestFit="1" customWidth="1"/>
    <col min="29" max="29" width="8.140625" style="101" bestFit="1" customWidth="1"/>
    <col min="30" max="30" width="9.140625" style="101"/>
    <col min="31" max="31" width="10.5703125" style="101" customWidth="1"/>
    <col min="32" max="16384" width="9.140625" style="101"/>
  </cols>
  <sheetData>
    <row r="1" spans="1:29">
      <c r="Z1" s="237" t="s">
        <v>314</v>
      </c>
      <c r="AA1" s="948" t="s">
        <v>307</v>
      </c>
      <c r="AB1" s="949"/>
      <c r="AC1" s="950"/>
    </row>
    <row r="2" spans="1:29">
      <c r="Z2" s="394">
        <v>1</v>
      </c>
      <c r="AA2" s="218"/>
      <c r="AB2" s="219" t="s">
        <v>312</v>
      </c>
      <c r="AC2" s="220" t="s">
        <v>313</v>
      </c>
    </row>
    <row r="3" spans="1:29">
      <c r="A3" s="951" t="s">
        <v>14</v>
      </c>
      <c r="B3" s="951"/>
      <c r="C3" s="951"/>
      <c r="D3" s="951"/>
      <c r="E3" s="951"/>
      <c r="F3" s="951"/>
      <c r="G3" s="951"/>
      <c r="H3" s="951"/>
      <c r="I3" s="951"/>
      <c r="J3" s="951"/>
      <c r="K3" s="951"/>
      <c r="L3" s="951"/>
      <c r="M3" s="951"/>
      <c r="N3" s="951"/>
      <c r="O3" s="951"/>
      <c r="P3" s="951"/>
      <c r="Q3" s="951"/>
      <c r="R3" s="951"/>
      <c r="S3" s="951"/>
      <c r="T3" s="951"/>
      <c r="U3" s="951"/>
      <c r="V3" s="951"/>
      <c r="W3" s="951"/>
      <c r="X3" s="951"/>
      <c r="Y3" s="951"/>
      <c r="Z3" s="394">
        <v>1</v>
      </c>
      <c r="AA3" s="228" t="s">
        <v>308</v>
      </c>
      <c r="AB3" s="121">
        <f>'Def. Tax - Main Repl'!AD3</f>
        <v>0.05</v>
      </c>
      <c r="AC3" s="229">
        <f>'Def. Tax - Main Repl'!AE3</f>
        <v>3.7499999999999999E-2</v>
      </c>
    </row>
    <row r="4" spans="1:29">
      <c r="A4" s="951" t="s">
        <v>224</v>
      </c>
      <c r="B4" s="951"/>
      <c r="C4" s="951"/>
      <c r="D4" s="951"/>
      <c r="E4" s="951"/>
      <c r="F4" s="951"/>
      <c r="G4" s="951"/>
      <c r="H4" s="951"/>
      <c r="I4" s="951"/>
      <c r="J4" s="951"/>
      <c r="K4" s="951"/>
      <c r="L4" s="951"/>
      <c r="M4" s="951"/>
      <c r="N4" s="951"/>
      <c r="O4" s="951"/>
      <c r="P4" s="951"/>
      <c r="Q4" s="951"/>
      <c r="R4" s="951"/>
      <c r="S4" s="951"/>
      <c r="T4" s="951"/>
      <c r="U4" s="951"/>
      <c r="V4" s="951"/>
      <c r="W4" s="951"/>
      <c r="X4" s="951"/>
      <c r="Y4" s="951"/>
      <c r="Z4" s="394">
        <f>+'Def. Tax - Services'!Z3</f>
        <v>1</v>
      </c>
      <c r="AA4" s="228" t="s">
        <v>309</v>
      </c>
      <c r="AB4" s="121">
        <f>'Def. Tax - Main Repl'!AD4</f>
        <v>9.5000000000000001E-2</v>
      </c>
      <c r="AC4" s="229">
        <f>'Def. Tax - Main Repl'!AE4</f>
        <v>7.2190000000000004E-2</v>
      </c>
    </row>
    <row r="5" spans="1:29">
      <c r="A5" s="221"/>
      <c r="B5" s="222"/>
      <c r="C5" s="222"/>
      <c r="D5" s="222"/>
      <c r="E5" s="222"/>
      <c r="F5" s="222"/>
      <c r="G5" s="222"/>
      <c r="H5" s="222"/>
      <c r="I5" s="222"/>
      <c r="J5" s="222"/>
      <c r="K5" s="222"/>
      <c r="L5" s="222"/>
      <c r="M5" s="222"/>
      <c r="N5" s="222"/>
      <c r="O5" s="222"/>
      <c r="P5" s="222"/>
      <c r="Q5" s="222"/>
      <c r="R5" s="222"/>
      <c r="S5" s="222"/>
      <c r="T5" s="222"/>
      <c r="U5" s="222"/>
      <c r="V5" s="222"/>
      <c r="W5" s="222"/>
      <c r="X5" s="222"/>
      <c r="Y5" s="222"/>
      <c r="Z5" s="395">
        <f>+'Def. Tax - Main Repl'!AB4</f>
        <v>1</v>
      </c>
      <c r="AA5" s="228" t="s">
        <v>310</v>
      </c>
      <c r="AB5" s="121">
        <f>'Def. Tax - Main Repl'!AD5</f>
        <v>8.5500000000000007E-2</v>
      </c>
      <c r="AC5" s="229">
        <f>'Def. Tax - Main Repl'!AE5</f>
        <v>6.6769999999999996E-2</v>
      </c>
    </row>
    <row r="6" spans="1:29">
      <c r="A6" s="206" t="str">
        <f>'Def. Tax - Main Repl'!A6</f>
        <v>Depreciation for the period</v>
      </c>
      <c r="B6" s="222"/>
      <c r="C6" s="222"/>
      <c r="D6" s="222"/>
      <c r="F6" s="226"/>
      <c r="G6" s="226"/>
      <c r="H6" s="226"/>
      <c r="I6" s="226"/>
      <c r="J6" s="226"/>
      <c r="K6" s="226" t="str">
        <f>+'Def. Tax - Main Repl'!E6</f>
        <v>Sept 1 - April 15</v>
      </c>
      <c r="L6" s="226"/>
      <c r="M6" s="226"/>
      <c r="N6" s="224"/>
      <c r="P6" s="189"/>
      <c r="Q6" s="189"/>
      <c r="R6" s="189"/>
      <c r="S6" s="189" t="str">
        <f>+'Def. Tax - Main Repl'!U$6</f>
        <v>Sept 1 - April 15</v>
      </c>
      <c r="T6" s="189"/>
      <c r="U6" s="189"/>
      <c r="V6" s="189"/>
      <c r="W6" s="189"/>
      <c r="X6" s="224"/>
      <c r="Y6" s="224"/>
      <c r="Z6" s="395">
        <f>+'Def. Tax - Main Repl'!AB5</f>
        <v>0.16666666666666666</v>
      </c>
      <c r="AA6" s="228" t="s">
        <v>311</v>
      </c>
      <c r="AB6" s="121">
        <f>'Def. Tax - Main Repl'!AD6</f>
        <v>7.6999999999999999E-2</v>
      </c>
      <c r="AC6" s="229">
        <f>'Def. Tax - Main Repl'!AE6</f>
        <v>6.1769999999999999E-2</v>
      </c>
    </row>
    <row r="7" spans="1:29">
      <c r="F7" s="226"/>
      <c r="G7" s="226"/>
      <c r="H7" s="226"/>
      <c r="I7" s="226"/>
      <c r="J7" s="226"/>
      <c r="K7" s="226" t="str">
        <f>+'Def. Tax - Main Repl'!E7</f>
        <v>2015 - 2016</v>
      </c>
      <c r="L7" s="226"/>
      <c r="M7" s="226"/>
      <c r="P7" s="189"/>
      <c r="Q7" s="189"/>
      <c r="R7" s="189"/>
      <c r="S7" s="189" t="str">
        <f>'Def. Tax - Main Repl'!U$7</f>
        <v>2015 - 2016</v>
      </c>
      <c r="T7" s="189"/>
      <c r="U7" s="189"/>
      <c r="V7" s="189"/>
      <c r="W7" s="189"/>
      <c r="AA7" s="228" t="s">
        <v>1459</v>
      </c>
      <c r="AB7" s="462">
        <f>'Def. Tax - Main Repl'!AD7</f>
        <v>6.93E-2</v>
      </c>
      <c r="AC7" s="229">
        <f>'Def. Tax - Main Repl'!AE7</f>
        <v>5.713E-2</v>
      </c>
    </row>
    <row r="8" spans="1:29">
      <c r="A8" s="206" t="str">
        <f>'Def. Tax - Main Repl'!A8</f>
        <v>for Plant in Service</v>
      </c>
      <c r="B8" s="222"/>
      <c r="C8" s="222"/>
      <c r="D8" s="222"/>
      <c r="F8" s="226"/>
      <c r="G8" s="226"/>
      <c r="H8" s="226"/>
      <c r="I8" s="226" t="s">
        <v>619</v>
      </c>
      <c r="J8" s="226"/>
      <c r="K8" s="226" t="str">
        <f>+'Def. Tax - Main Repl'!E8</f>
        <v>Sept</v>
      </c>
      <c r="L8" s="226"/>
      <c r="M8" s="226"/>
      <c r="P8" s="189"/>
      <c r="Q8" s="189"/>
      <c r="R8" s="189"/>
      <c r="S8" s="189" t="str">
        <f>+'Def. Tax - Main Repl'!U$8</f>
        <v>Oct - Feb</v>
      </c>
      <c r="T8" s="189"/>
      <c r="U8" s="189"/>
      <c r="V8" s="189"/>
      <c r="W8" s="189"/>
    </row>
    <row r="9" spans="1:29">
      <c r="F9" s="227"/>
      <c r="G9" s="227"/>
      <c r="H9" s="227"/>
      <c r="I9" s="227" t="s">
        <v>620</v>
      </c>
      <c r="J9" s="227"/>
      <c r="K9" s="226">
        <f>+'Def. Tax - Main Repl'!E9</f>
        <v>2015</v>
      </c>
      <c r="L9" s="227"/>
      <c r="M9" s="227"/>
      <c r="P9" s="227"/>
      <c r="Q9" s="227"/>
      <c r="R9" s="227"/>
      <c r="S9" s="227" t="str">
        <f>'Def. Tax - Main Repl'!U$9</f>
        <v>2015 - 2016</v>
      </c>
      <c r="T9" s="227"/>
      <c r="U9" s="227"/>
      <c r="V9" s="227"/>
      <c r="W9" s="227"/>
      <c r="Y9" s="268" t="s">
        <v>42</v>
      </c>
    </row>
    <row r="10" spans="1:29">
      <c r="E10" s="102"/>
      <c r="G10" s="102"/>
      <c r="I10" s="102"/>
      <c r="K10" s="102"/>
      <c r="M10" s="102"/>
      <c r="O10" s="102"/>
      <c r="Q10" s="102"/>
      <c r="S10" s="102"/>
      <c r="U10" s="102"/>
      <c r="W10" s="102"/>
    </row>
    <row r="11" spans="1:29">
      <c r="E11" s="267" t="s">
        <v>157</v>
      </c>
      <c r="F11" s="121"/>
      <c r="G11" s="267" t="s">
        <v>157</v>
      </c>
      <c r="H11" s="121"/>
      <c r="I11" s="267" t="s">
        <v>158</v>
      </c>
      <c r="J11" s="121"/>
      <c r="K11" s="267" t="s">
        <v>158</v>
      </c>
      <c r="L11" s="121"/>
      <c r="M11" s="267" t="s">
        <v>158</v>
      </c>
      <c r="N11" s="121"/>
      <c r="O11" s="267" t="s">
        <v>157</v>
      </c>
      <c r="P11" s="121"/>
      <c r="Q11" s="267" t="s">
        <v>157</v>
      </c>
      <c r="R11" s="121"/>
      <c r="S11" s="267" t="s">
        <v>158</v>
      </c>
      <c r="T11" s="121"/>
      <c r="U11" s="267" t="s">
        <v>158</v>
      </c>
      <c r="V11" s="121"/>
      <c r="W11" s="267" t="s">
        <v>158</v>
      </c>
      <c r="X11" s="121"/>
      <c r="Y11" s="121"/>
    </row>
    <row r="12" spans="1:29">
      <c r="E12" s="268" t="s">
        <v>190</v>
      </c>
      <c r="F12" s="121"/>
      <c r="G12" s="268" t="s">
        <v>191</v>
      </c>
      <c r="H12" s="121"/>
      <c r="I12" s="332" t="s">
        <v>190</v>
      </c>
      <c r="J12" s="121"/>
      <c r="K12" s="268" t="s">
        <v>190</v>
      </c>
      <c r="L12" s="121"/>
      <c r="M12" s="268" t="s">
        <v>191</v>
      </c>
      <c r="N12" s="121"/>
      <c r="O12" s="268" t="s">
        <v>190</v>
      </c>
      <c r="P12" s="121"/>
      <c r="Q12" s="268" t="s">
        <v>191</v>
      </c>
      <c r="R12" s="121"/>
      <c r="S12" s="268" t="s">
        <v>227</v>
      </c>
      <c r="T12" s="121"/>
      <c r="U12" s="268" t="s">
        <v>190</v>
      </c>
      <c r="V12" s="121"/>
      <c r="W12" s="268" t="s">
        <v>191</v>
      </c>
      <c r="X12" s="121"/>
      <c r="Y12" s="124"/>
    </row>
    <row r="13" spans="1:29">
      <c r="A13" s="188" t="s">
        <v>37</v>
      </c>
    </row>
    <row r="14" spans="1:29">
      <c r="A14" s="101" t="s">
        <v>9</v>
      </c>
      <c r="E14" s="123">
        <v>0</v>
      </c>
      <c r="F14" s="123"/>
      <c r="G14" s="123">
        <v>0</v>
      </c>
      <c r="H14" s="123"/>
      <c r="I14" s="123">
        <f>'Summary info (bonus split)'!B11+'Summary info (bonus split)'!E11</f>
        <v>0</v>
      </c>
      <c r="J14" s="123"/>
      <c r="K14" s="123">
        <f>'Summary info (bonus split)'!C11</f>
        <v>12083.34</v>
      </c>
      <c r="L14" s="123"/>
      <c r="M14" s="123">
        <f>'Summary info (bonus split)'!D11</f>
        <v>0</v>
      </c>
      <c r="N14" s="123"/>
      <c r="O14" s="123"/>
      <c r="P14" s="123"/>
      <c r="Q14" s="123">
        <v>0</v>
      </c>
      <c r="R14" s="123"/>
      <c r="S14" s="123">
        <f>'Summary info (bonus split)'!F11+'Summary info (bonus split)'!I11</f>
        <v>0</v>
      </c>
      <c r="T14" s="123"/>
      <c r="U14" s="123">
        <f>'Summary info (bonus split)'!G11</f>
        <v>-934.99</v>
      </c>
      <c r="V14" s="123"/>
      <c r="W14" s="123">
        <f>'Summary info (bonus split)'!H11</f>
        <v>0</v>
      </c>
      <c r="X14" s="123"/>
      <c r="Y14" s="123">
        <f>SUM(E14:W14)</f>
        <v>11148.35</v>
      </c>
    </row>
    <row r="16" spans="1:29">
      <c r="A16" s="101" t="s">
        <v>193</v>
      </c>
      <c r="E16" s="104">
        <f>ROUND((E14*0.5),2)</f>
        <v>0</v>
      </c>
      <c r="F16" s="123"/>
      <c r="G16" s="104">
        <f>ROUND((G14*0),2)</f>
        <v>0</v>
      </c>
      <c r="H16" s="123"/>
      <c r="I16" s="104">
        <f>ROUND((I14*0.5),2)</f>
        <v>0</v>
      </c>
      <c r="J16" s="123"/>
      <c r="K16" s="104">
        <f>ROUND((K14*0.5),2)</f>
        <v>6041.67</v>
      </c>
      <c r="L16" s="123"/>
      <c r="M16" s="104">
        <f>ROUND((M14*0),2)</f>
        <v>0</v>
      </c>
      <c r="N16" s="123"/>
      <c r="O16" s="104">
        <f>ROUND((O14*0.5),2)</f>
        <v>0</v>
      </c>
      <c r="P16" s="123"/>
      <c r="Q16" s="104">
        <f>ROUND((Q14*0),2)</f>
        <v>0</v>
      </c>
      <c r="R16" s="123"/>
      <c r="S16" s="104">
        <f>ROUND((S14*1),2)</f>
        <v>0</v>
      </c>
      <c r="T16" s="123"/>
      <c r="U16" s="104">
        <f>ROUND((U14*0.5),2)</f>
        <v>-467.5</v>
      </c>
      <c r="V16" s="123"/>
      <c r="W16" s="104">
        <f>ROUND((W14*0),2)</f>
        <v>0</v>
      </c>
      <c r="X16" s="123"/>
      <c r="Y16" s="104">
        <f>SUM(E16:W16)</f>
        <v>5574.17</v>
      </c>
    </row>
    <row r="17" spans="1:28">
      <c r="E17" s="123"/>
      <c r="F17" s="123"/>
      <c r="G17" s="123"/>
      <c r="H17" s="123"/>
      <c r="I17" s="123"/>
      <c r="J17" s="123"/>
      <c r="K17" s="123"/>
      <c r="L17" s="123"/>
      <c r="M17" s="123"/>
      <c r="N17" s="123"/>
      <c r="O17" s="123"/>
      <c r="P17" s="123"/>
      <c r="Q17" s="123"/>
      <c r="R17" s="123"/>
      <c r="S17" s="123"/>
      <c r="T17" s="123"/>
      <c r="U17" s="123"/>
      <c r="V17" s="123"/>
      <c r="W17" s="123"/>
      <c r="X17" s="123"/>
      <c r="Y17" s="123"/>
    </row>
    <row r="18" spans="1:28">
      <c r="A18" s="101" t="s">
        <v>72</v>
      </c>
      <c r="E18" s="123">
        <f>+E14-E16</f>
        <v>0</v>
      </c>
      <c r="F18" s="123"/>
      <c r="G18" s="123">
        <f>+G14-G16</f>
        <v>0</v>
      </c>
      <c r="H18" s="123"/>
      <c r="I18" s="123">
        <f>+I14-I16</f>
        <v>0</v>
      </c>
      <c r="J18" s="123"/>
      <c r="K18" s="123">
        <f>+K14-K16</f>
        <v>6041.67</v>
      </c>
      <c r="L18" s="123"/>
      <c r="M18" s="123">
        <f>+M14-M16</f>
        <v>0</v>
      </c>
      <c r="N18" s="123"/>
      <c r="O18" s="123">
        <f>+O14-O16</f>
        <v>0</v>
      </c>
      <c r="P18" s="123"/>
      <c r="Q18" s="123">
        <f>+Q14-Q16</f>
        <v>0</v>
      </c>
      <c r="R18" s="123"/>
      <c r="S18" s="123">
        <f>+S14-S16</f>
        <v>0</v>
      </c>
      <c r="T18" s="123"/>
      <c r="U18" s="123">
        <f>+U14-U16</f>
        <v>-467.49</v>
      </c>
      <c r="V18" s="123"/>
      <c r="W18" s="123">
        <f>+W14-W16</f>
        <v>0</v>
      </c>
      <c r="X18" s="123"/>
      <c r="Y18" s="123">
        <f>SUM(E18:W18)</f>
        <v>5574.18</v>
      </c>
    </row>
    <row r="19" spans="1:28">
      <c r="E19" s="123"/>
      <c r="F19" s="123"/>
      <c r="G19" s="123"/>
      <c r="H19" s="123"/>
      <c r="I19" s="123"/>
      <c r="J19" s="123"/>
      <c r="K19" s="123"/>
      <c r="L19" s="123"/>
      <c r="M19" s="123"/>
      <c r="N19" s="123"/>
      <c r="O19" s="123"/>
      <c r="P19" s="123"/>
      <c r="Q19" s="123"/>
      <c r="R19" s="123"/>
      <c r="S19" s="123"/>
      <c r="T19" s="123"/>
      <c r="U19" s="123"/>
      <c r="V19" s="123"/>
      <c r="W19" s="123"/>
      <c r="X19" s="123"/>
      <c r="Y19" s="123"/>
    </row>
    <row r="20" spans="1:28">
      <c r="A20" s="101" t="s">
        <v>194</v>
      </c>
      <c r="E20" s="123"/>
      <c r="F20" s="123"/>
      <c r="G20" s="123"/>
      <c r="H20" s="123"/>
      <c r="I20" s="123"/>
      <c r="J20" s="123"/>
      <c r="K20" s="123"/>
      <c r="L20" s="123"/>
      <c r="M20" s="123"/>
      <c r="N20" s="123"/>
      <c r="O20" s="123"/>
      <c r="P20" s="123"/>
      <c r="Q20" s="123"/>
      <c r="R20" s="123"/>
      <c r="S20" s="123"/>
      <c r="T20" s="123"/>
      <c r="U20" s="123"/>
      <c r="V20" s="123"/>
      <c r="W20" s="123"/>
      <c r="X20" s="123"/>
      <c r="Y20" s="123"/>
    </row>
    <row r="21" spans="1:28">
      <c r="A21" s="349" t="s">
        <v>621</v>
      </c>
      <c r="E21" s="123"/>
      <c r="F21" s="123"/>
      <c r="G21" s="123"/>
      <c r="H21" s="123"/>
      <c r="I21" s="123">
        <f>+I18</f>
        <v>0</v>
      </c>
      <c r="J21" s="123"/>
      <c r="K21" s="123"/>
      <c r="L21" s="123"/>
      <c r="M21" s="123"/>
      <c r="N21" s="123"/>
      <c r="O21" s="123"/>
      <c r="P21" s="123"/>
      <c r="Q21" s="123"/>
      <c r="R21" s="123"/>
      <c r="S21" s="123"/>
      <c r="T21" s="123"/>
      <c r="U21" s="123"/>
      <c r="V21" s="123"/>
      <c r="W21" s="123"/>
      <c r="X21" s="123"/>
      <c r="Y21" s="123"/>
    </row>
    <row r="22" spans="1:28">
      <c r="A22" s="233" t="str">
        <f>'Def. Tax - Main Repl'!$A21</f>
        <v>Sept 1 - Sept 30, 2014</v>
      </c>
      <c r="D22" s="209">
        <f>SUM(E22:Y22)</f>
        <v>12083.34</v>
      </c>
      <c r="E22" s="123">
        <f>+ROUND(E16*$Z$2,2)</f>
        <v>0</v>
      </c>
      <c r="F22" s="123"/>
      <c r="G22" s="123">
        <f>+ROUND(G16*$Z$2,2)</f>
        <v>0</v>
      </c>
      <c r="H22" s="123"/>
      <c r="I22" s="123">
        <v>0</v>
      </c>
      <c r="J22" s="123"/>
      <c r="K22" s="123">
        <f>+ROUND(K16*$Z$2,2)</f>
        <v>6041.67</v>
      </c>
      <c r="L22" s="123"/>
      <c r="M22" s="123">
        <f>+ROUND(M16*$Z$2,2)</f>
        <v>0</v>
      </c>
      <c r="N22" s="123"/>
      <c r="O22" s="123">
        <v>0</v>
      </c>
      <c r="P22" s="123"/>
      <c r="Q22" s="123">
        <v>0</v>
      </c>
      <c r="R22" s="123"/>
      <c r="S22" s="123">
        <v>0</v>
      </c>
      <c r="T22" s="123"/>
      <c r="U22" s="123">
        <v>0</v>
      </c>
      <c r="V22" s="123"/>
      <c r="W22" s="123">
        <v>0</v>
      </c>
      <c r="X22" s="123"/>
      <c r="Y22" s="123">
        <f>SUM(E22:W22)</f>
        <v>6041.67</v>
      </c>
    </row>
    <row r="23" spans="1:28">
      <c r="A23" s="233" t="str">
        <f>'Def. Tax - Main Repl'!$A22</f>
        <v>Oct 1, 2014 - Feb 28, 2015</v>
      </c>
      <c r="D23" s="209"/>
      <c r="E23" s="123">
        <v>0</v>
      </c>
      <c r="F23" s="123"/>
      <c r="G23" s="123">
        <v>0</v>
      </c>
      <c r="H23" s="123"/>
      <c r="I23" s="123">
        <v>0</v>
      </c>
      <c r="J23" s="123"/>
      <c r="K23" s="123">
        <v>0</v>
      </c>
      <c r="L23" s="123"/>
      <c r="M23" s="123">
        <v>0</v>
      </c>
      <c r="N23" s="123"/>
      <c r="O23" s="123">
        <f>+ROUND(O16*($Z$3),2)</f>
        <v>0</v>
      </c>
      <c r="P23" s="123"/>
      <c r="Q23" s="123">
        <f>+ROUND(Q16*($Z$3),2)</f>
        <v>0</v>
      </c>
      <c r="R23" s="123"/>
      <c r="S23" s="123">
        <f>+ROUND(S16*($Z$2),2)</f>
        <v>0</v>
      </c>
      <c r="T23" s="123"/>
      <c r="U23" s="123">
        <f>+ROUND(U16*($Z$2),2)</f>
        <v>-467.5</v>
      </c>
      <c r="V23" s="123"/>
      <c r="W23" s="123">
        <f>+ROUND(W16*($Z$2),2)</f>
        <v>0</v>
      </c>
      <c r="X23" s="123"/>
      <c r="Y23" s="123">
        <f>SUM(E23:W23)</f>
        <v>-467.5</v>
      </c>
    </row>
    <row r="24" spans="1:28">
      <c r="E24" s="123"/>
      <c r="F24" s="123"/>
      <c r="G24" s="123"/>
      <c r="H24" s="123"/>
      <c r="I24" s="123"/>
      <c r="J24" s="123"/>
      <c r="K24" s="123"/>
      <c r="L24" s="123"/>
      <c r="M24" s="123"/>
      <c r="N24" s="123"/>
      <c r="O24" s="123"/>
      <c r="P24" s="123"/>
      <c r="Q24" s="123"/>
      <c r="R24" s="123"/>
      <c r="S24" s="123"/>
      <c r="T24" s="123"/>
      <c r="U24" s="123"/>
      <c r="V24" s="123"/>
      <c r="W24" s="123"/>
      <c r="X24" s="123"/>
      <c r="Y24" s="123"/>
    </row>
    <row r="25" spans="1:28">
      <c r="A25" s="101" t="s">
        <v>73</v>
      </c>
      <c r="E25" s="123"/>
      <c r="F25" s="123"/>
      <c r="G25" s="123"/>
      <c r="H25" s="123"/>
      <c r="I25" s="123"/>
      <c r="J25" s="123"/>
      <c r="K25" s="123"/>
      <c r="L25" s="123"/>
      <c r="M25" s="123"/>
      <c r="N25" s="123"/>
      <c r="O25" s="123"/>
      <c r="P25" s="123"/>
      <c r="Q25" s="123"/>
      <c r="R25" s="123"/>
      <c r="S25" s="123"/>
      <c r="T25" s="123"/>
      <c r="U25" s="123"/>
      <c r="V25" s="123"/>
      <c r="W25" s="123"/>
      <c r="X25" s="123"/>
      <c r="Y25" s="123"/>
    </row>
    <row r="26" spans="1:28">
      <c r="A26" s="349" t="s">
        <v>622</v>
      </c>
      <c r="E26" s="123"/>
      <c r="F26" s="123"/>
      <c r="G26" s="123"/>
      <c r="H26" s="123"/>
      <c r="I26" s="123">
        <f>ROUND((I$18*$AC3)*$Z2,2)</f>
        <v>0</v>
      </c>
      <c r="J26" s="123"/>
      <c r="K26" s="123"/>
      <c r="L26" s="123"/>
      <c r="M26" s="123"/>
      <c r="N26" s="123"/>
      <c r="O26" s="123"/>
      <c r="P26" s="123"/>
      <c r="Q26" s="123"/>
      <c r="R26" s="123"/>
      <c r="S26" s="123"/>
      <c r="T26" s="123"/>
      <c r="U26" s="123"/>
      <c r="V26" s="123"/>
      <c r="W26" s="123"/>
      <c r="X26" s="123"/>
      <c r="Y26" s="123"/>
    </row>
    <row r="27" spans="1:28">
      <c r="A27" s="233" t="str">
        <f>'Def. Tax - Main Repl'!A25</f>
        <v>Fiscal Year 2014 (Sep 1 - Sep 30)</v>
      </c>
      <c r="E27" s="103">
        <f>ROUND((E18*$AB$3)*$Z$2,2)</f>
        <v>0</v>
      </c>
      <c r="F27" s="103"/>
      <c r="G27" s="103">
        <f>ROUND((G18*$AB$3)*$Z$2,2)</f>
        <v>0</v>
      </c>
      <c r="H27" s="103"/>
      <c r="I27" s="103">
        <f>ROUND((I$18*$AC4)*$Z3,2)</f>
        <v>0</v>
      </c>
      <c r="J27" s="103"/>
      <c r="K27" s="103">
        <f>ROUND((K$18*$AC3)*$Z3,2)</f>
        <v>226.56</v>
      </c>
      <c r="L27" s="103"/>
      <c r="M27" s="103">
        <f>ROUND((M$18*$AC3)*$Z3,2)</f>
        <v>0</v>
      </c>
      <c r="N27" s="103"/>
      <c r="O27" s="103">
        <f>ROUND((O$18*$AC3)*$Z3,2)</f>
        <v>0</v>
      </c>
      <c r="P27" s="103"/>
      <c r="Q27" s="103">
        <v>0</v>
      </c>
      <c r="R27" s="103"/>
      <c r="S27" s="103">
        <v>0</v>
      </c>
      <c r="T27" s="103"/>
      <c r="U27" s="103">
        <v>0</v>
      </c>
      <c r="V27" s="103"/>
      <c r="W27" s="103">
        <v>0</v>
      </c>
      <c r="X27" s="103"/>
      <c r="Y27" s="103">
        <f>SUM(E27:W27)</f>
        <v>226.56</v>
      </c>
      <c r="AB27" s="238"/>
    </row>
    <row r="28" spans="1:28">
      <c r="A28" s="233" t="str">
        <f>'Def. Tax - Main Repl'!A26</f>
        <v>Fiscal Year 2015 (Oct 1 - May 15))</v>
      </c>
      <c r="E28" s="104">
        <f>ROUND((E18*$AB$4)*$Z$3,2)</f>
        <v>0</v>
      </c>
      <c r="F28" s="103"/>
      <c r="G28" s="104">
        <f>ROUND((G18*$AB$4)*$Z$3,2)</f>
        <v>0</v>
      </c>
      <c r="H28" s="103"/>
      <c r="I28" s="103">
        <f>ROUND((I$18*$AC5)*$Z4,2)</f>
        <v>0</v>
      </c>
      <c r="J28" s="103"/>
      <c r="K28" s="103">
        <f>ROUND((K$18*$AC4)*$Z4,2)</f>
        <v>436.15</v>
      </c>
      <c r="L28" s="103"/>
      <c r="M28" s="103">
        <f>ROUND((M$18*$AC4)*$Z4,2)</f>
        <v>0</v>
      </c>
      <c r="N28" s="103"/>
      <c r="O28" s="103">
        <f>ROUND((O$18*$AC4)*$Z4,2)</f>
        <v>0</v>
      </c>
      <c r="P28" s="103"/>
      <c r="Q28" s="104">
        <f>ROUND((Q18*$AB$3)*$Z$3,2)</f>
        <v>0</v>
      </c>
      <c r="R28" s="103"/>
      <c r="S28" s="103">
        <f>ROUND((S$18*$AC3)*$Z4,2)</f>
        <v>0</v>
      </c>
      <c r="T28" s="103"/>
      <c r="U28" s="103">
        <f>ROUND((U$18*$AC3)*$Z4,2)</f>
        <v>-17.53</v>
      </c>
      <c r="V28" s="103"/>
      <c r="W28" s="103">
        <f>ROUND((W$18*$AC3)*$Z4,2)</f>
        <v>0</v>
      </c>
      <c r="X28" s="103"/>
      <c r="Y28" s="103">
        <f t="shared" ref="Y28:Y30" si="0">SUM(E28:W28)</f>
        <v>418.62</v>
      </c>
      <c r="AB28" s="239"/>
    </row>
    <row r="29" spans="1:28" s="717" customFormat="1">
      <c r="A29" s="233" t="str">
        <f>'Def. Tax - Main Repl'!A27</f>
        <v>Fiscal Year 2016 (Oct 1 -Sep 30))</v>
      </c>
      <c r="E29" s="103"/>
      <c r="F29" s="103"/>
      <c r="G29" s="103"/>
      <c r="H29" s="103"/>
      <c r="I29" s="103">
        <f>ROUND((I$18*$AC6)*$Z5,2)</f>
        <v>0</v>
      </c>
      <c r="J29" s="103"/>
      <c r="K29" s="103">
        <f>ROUND((K$18*$AC5)*$Z5,2)</f>
        <v>403.4</v>
      </c>
      <c r="L29" s="103"/>
      <c r="M29" s="103">
        <f>ROUND((M$18*$AC5)*$Z5,2)</f>
        <v>0</v>
      </c>
      <c r="N29" s="103"/>
      <c r="O29" s="103">
        <f>ROUND((O$18*$AC5)*$Z5,2)</f>
        <v>0</v>
      </c>
      <c r="P29" s="103"/>
      <c r="Q29" s="103"/>
      <c r="R29" s="103"/>
      <c r="S29" s="103">
        <f>ROUND((S$18*$AC4)*$Z5,2)</f>
        <v>0</v>
      </c>
      <c r="T29" s="103"/>
      <c r="U29" s="103">
        <f>ROUND((U$18*$AC4)*$Z5,2)</f>
        <v>-33.75</v>
      </c>
      <c r="V29" s="103"/>
      <c r="W29" s="103">
        <f>ROUND((W$18*$AC4)*$Z5,2)</f>
        <v>0</v>
      </c>
      <c r="X29" s="103"/>
      <c r="Y29" s="103">
        <f t="shared" ref="Y29" si="1">SUM(E29:W29)</f>
        <v>369.65</v>
      </c>
      <c r="AB29" s="239"/>
    </row>
    <row r="30" spans="1:28">
      <c r="A30" s="233" t="str">
        <f>'Def. Tax - Main Repl'!A28</f>
        <v>Fiscal Year 2017 (Oct 1 - Oct 15))</v>
      </c>
      <c r="E30" s="103"/>
      <c r="F30" s="103"/>
      <c r="G30" s="103"/>
      <c r="H30" s="103"/>
      <c r="I30" s="104">
        <f>ROUND((I$18*$AC7)*$Z6,2)</f>
        <v>0</v>
      </c>
      <c r="J30" s="103"/>
      <c r="K30" s="104">
        <f>ROUND((K$18*$AC6)*$Z6,2)</f>
        <v>62.2</v>
      </c>
      <c r="L30" s="103"/>
      <c r="M30" s="104">
        <f>ROUND((M$18*$AC6)*$Z6,2)</f>
        <v>0</v>
      </c>
      <c r="N30" s="103"/>
      <c r="O30" s="104">
        <f>ROUND((O$18*$AC6)*$Z6,2)</f>
        <v>0</v>
      </c>
      <c r="P30" s="103"/>
      <c r="Q30" s="103"/>
      <c r="R30" s="103"/>
      <c r="S30" s="104">
        <f>ROUND((S$18*$AC5)*$Z6,2)</f>
        <v>0</v>
      </c>
      <c r="T30" s="103"/>
      <c r="U30" s="104">
        <f>ROUND((U$18*$AC5)*$Z6,2)</f>
        <v>-5.2</v>
      </c>
      <c r="V30" s="103"/>
      <c r="W30" s="104">
        <f>ROUND((W$18*$AC5)*$Z6,2)</f>
        <v>0</v>
      </c>
      <c r="X30" s="103"/>
      <c r="Y30" s="104">
        <f t="shared" si="0"/>
        <v>57</v>
      </c>
      <c r="AB30" s="239"/>
    </row>
    <row r="31" spans="1:28">
      <c r="E31" s="123"/>
      <c r="F31" s="123"/>
      <c r="G31" s="123"/>
      <c r="H31" s="123"/>
      <c r="I31" s="123"/>
      <c r="J31" s="123"/>
      <c r="K31" s="123"/>
      <c r="L31" s="123"/>
      <c r="M31" s="123"/>
      <c r="N31" s="123"/>
      <c r="O31" s="123"/>
      <c r="P31" s="123"/>
      <c r="Q31" s="123"/>
      <c r="R31" s="123"/>
      <c r="S31" s="123"/>
      <c r="T31" s="123"/>
      <c r="U31" s="123"/>
      <c r="V31" s="123"/>
      <c r="W31" s="123"/>
      <c r="X31" s="123"/>
      <c r="Y31" s="123"/>
      <c r="AB31" s="239"/>
    </row>
    <row r="32" spans="1:28">
      <c r="A32" s="101" t="s">
        <v>74</v>
      </c>
      <c r="E32" s="123">
        <f>SUM(E22:E31)</f>
        <v>0</v>
      </c>
      <c r="F32" s="123"/>
      <c r="G32" s="123">
        <f>SUM(G22:G31)</f>
        <v>0</v>
      </c>
      <c r="H32" s="123"/>
      <c r="I32" s="123">
        <f>SUM(I22:I31)</f>
        <v>0</v>
      </c>
      <c r="J32" s="123"/>
      <c r="K32" s="123">
        <f>SUM(K22:K31)</f>
        <v>7169.98</v>
      </c>
      <c r="L32" s="123"/>
      <c r="M32" s="123">
        <f>SUM(M22:M31)</f>
        <v>0</v>
      </c>
      <c r="N32" s="123"/>
      <c r="O32" s="123">
        <f>SUM(O22:O31)</f>
        <v>0</v>
      </c>
      <c r="P32" s="123"/>
      <c r="Q32" s="123">
        <f>SUM(Q22:Q31)</f>
        <v>0</v>
      </c>
      <c r="R32" s="123"/>
      <c r="S32" s="123">
        <f>SUM(S22:S31)</f>
        <v>0</v>
      </c>
      <c r="T32" s="123"/>
      <c r="U32" s="123">
        <f>SUM(U22:U31)</f>
        <v>-523.98</v>
      </c>
      <c r="V32" s="123"/>
      <c r="W32" s="123">
        <f>SUM(W22:W31)</f>
        <v>0</v>
      </c>
      <c r="X32" s="123"/>
      <c r="Y32" s="123">
        <f>SUM(E32:W32)</f>
        <v>6646</v>
      </c>
      <c r="AB32" s="239"/>
    </row>
    <row r="34" spans="1:25">
      <c r="A34" s="101" t="s">
        <v>75</v>
      </c>
      <c r="Y34" s="235">
        <f>'Summary info'!K10</f>
        <v>513.94999999999982</v>
      </c>
    </row>
    <row r="36" spans="1:25">
      <c r="A36" s="101" t="s">
        <v>76</v>
      </c>
    </row>
    <row r="37" spans="1:25">
      <c r="B37" s="101" t="s">
        <v>77</v>
      </c>
      <c r="Y37" s="212">
        <f>SUM(Y32-Y34)</f>
        <v>6132.05</v>
      </c>
    </row>
    <row r="39" spans="1:25" ht="13.5" thickBot="1">
      <c r="A39" s="101" t="str">
        <f>'Def. Tax - Main Repl'!A37</f>
        <v>Deferred Income Taxes (@38.5272%)</v>
      </c>
      <c r="Y39" s="236">
        <f>ROUND((Y37*'Revenue Requirement'!J61),2)</f>
        <v>2362.5100000000002</v>
      </c>
    </row>
    <row r="40" spans="1:25" ht="13.5" thickTop="1"/>
    <row r="48" spans="1:25">
      <c r="Y48" s="202" t="s">
        <v>140</v>
      </c>
    </row>
    <row r="49" spans="25:25">
      <c r="Y49" s="202" t="s">
        <v>1403</v>
      </c>
    </row>
  </sheetData>
  <mergeCells count="3">
    <mergeCell ref="A3:Y3"/>
    <mergeCell ref="A4:Y4"/>
    <mergeCell ref="AA1:AC1"/>
  </mergeCells>
  <phoneticPr fontId="9" type="noConversion"/>
  <printOptions horizontalCentered="1"/>
  <pageMargins left="0.75" right="0.75" top="1" bottom="1" header="0.5" footer="0.5"/>
  <pageSetup scale="7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AC57"/>
  <sheetViews>
    <sheetView zoomScale="85" workbookViewId="0">
      <selection activeCell="C54" sqref="C54"/>
    </sheetView>
  </sheetViews>
  <sheetFormatPr defaultRowHeight="12.75"/>
  <cols>
    <col min="1" max="2" width="9.140625" style="101"/>
    <col min="3" max="3" width="31" style="101" customWidth="1"/>
    <col min="4" max="4" width="1.28515625" style="101" customWidth="1"/>
    <col min="5" max="5" width="13.140625" style="101" hidden="1" customWidth="1"/>
    <col min="6" max="6" width="1.28515625" style="101" hidden="1" customWidth="1"/>
    <col min="7" max="7" width="11.28515625" style="101" hidden="1" customWidth="1"/>
    <col min="8" max="8" width="1.28515625" style="101" hidden="1" customWidth="1"/>
    <col min="9" max="9" width="13.140625" style="101" customWidth="1"/>
    <col min="10" max="10" width="1.28515625" style="101" customWidth="1"/>
    <col min="11" max="11" width="13.140625" style="101" bestFit="1" customWidth="1"/>
    <col min="12" max="12" width="1.28515625" style="101" customWidth="1"/>
    <col min="13" max="13" width="16.140625" style="101" customWidth="1"/>
    <col min="14" max="14" width="1.28515625" style="101" customWidth="1"/>
    <col min="15" max="15" width="14.5703125" style="101" hidden="1" customWidth="1"/>
    <col min="16" max="16" width="1.28515625" style="101" hidden="1" customWidth="1"/>
    <col min="17" max="17" width="11.28515625" style="101" hidden="1" customWidth="1"/>
    <col min="18" max="18" width="1.28515625" style="101" customWidth="1"/>
    <col min="19" max="19" width="11.5703125" style="101" bestFit="1" customWidth="1"/>
    <col min="20" max="20" width="1.28515625" style="101" customWidth="1"/>
    <col min="21" max="21" width="14.28515625" style="101" customWidth="1"/>
    <col min="22" max="22" width="1.28515625" style="101" customWidth="1"/>
    <col min="23" max="23" width="13" style="101" customWidth="1"/>
    <col min="24" max="24" width="1.28515625" style="101" customWidth="1"/>
    <col min="25" max="25" width="13.140625" style="101" bestFit="1" customWidth="1"/>
    <col min="26" max="27" width="9.140625" style="101"/>
    <col min="28" max="28" width="6.140625" style="101" bestFit="1" customWidth="1"/>
    <col min="29" max="29" width="8.140625" style="101" bestFit="1" customWidth="1"/>
    <col min="30" max="16384" width="9.140625" style="101"/>
  </cols>
  <sheetData>
    <row r="1" spans="1:29">
      <c r="Z1" s="237" t="s">
        <v>314</v>
      </c>
      <c r="AA1" s="948" t="s">
        <v>307</v>
      </c>
      <c r="AB1" s="949"/>
      <c r="AC1" s="950"/>
    </row>
    <row r="2" spans="1:29">
      <c r="Z2" s="123">
        <f>'Def. Tax - Main Repl'!$AB2</f>
        <v>1</v>
      </c>
      <c r="AA2" s="218"/>
      <c r="AB2" s="121" t="s">
        <v>312</v>
      </c>
      <c r="AC2" s="229" t="s">
        <v>313</v>
      </c>
    </row>
    <row r="3" spans="1:29">
      <c r="A3" s="951" t="s">
        <v>14</v>
      </c>
      <c r="B3" s="951"/>
      <c r="C3" s="951"/>
      <c r="D3" s="951"/>
      <c r="E3" s="951"/>
      <c r="F3" s="951"/>
      <c r="G3" s="951"/>
      <c r="H3" s="951"/>
      <c r="I3" s="951"/>
      <c r="J3" s="951"/>
      <c r="K3" s="951"/>
      <c r="L3" s="951"/>
      <c r="M3" s="951"/>
      <c r="N3" s="951"/>
      <c r="O3" s="951"/>
      <c r="P3" s="951"/>
      <c r="Q3" s="951"/>
      <c r="R3" s="951"/>
      <c r="S3" s="951"/>
      <c r="T3" s="951"/>
      <c r="U3" s="951"/>
      <c r="V3" s="951"/>
      <c r="W3" s="951"/>
      <c r="X3" s="951"/>
      <c r="Y3" s="951"/>
      <c r="Z3" s="123">
        <f>'Def. Tax - Main Repl'!$AB3</f>
        <v>1</v>
      </c>
      <c r="AA3" s="228" t="s">
        <v>308</v>
      </c>
      <c r="AB3" s="121">
        <f>'Def. Tax - Main Repl'!AD3</f>
        <v>0.05</v>
      </c>
      <c r="AC3" s="229">
        <f>'Def. Tax - Main Repl'!AE3</f>
        <v>3.7499999999999999E-2</v>
      </c>
    </row>
    <row r="4" spans="1:29">
      <c r="A4" s="951" t="s">
        <v>224</v>
      </c>
      <c r="B4" s="951"/>
      <c r="C4" s="951"/>
      <c r="D4" s="951"/>
      <c r="E4" s="951"/>
      <c r="F4" s="951"/>
      <c r="G4" s="951"/>
      <c r="H4" s="951"/>
      <c r="I4" s="951"/>
      <c r="J4" s="951"/>
      <c r="K4" s="951"/>
      <c r="L4" s="951"/>
      <c r="M4" s="951"/>
      <c r="N4" s="951"/>
      <c r="O4" s="951"/>
      <c r="P4" s="951"/>
      <c r="Q4" s="951"/>
      <c r="R4" s="951"/>
      <c r="S4" s="951"/>
      <c r="T4" s="951"/>
      <c r="U4" s="951"/>
      <c r="V4" s="951"/>
      <c r="W4" s="951"/>
      <c r="X4" s="951"/>
      <c r="Y4" s="951"/>
      <c r="Z4" s="123">
        <f>'Def. Tax - Main Repl'!$AB4</f>
        <v>1</v>
      </c>
      <c r="AA4" s="228" t="s">
        <v>309</v>
      </c>
      <c r="AB4" s="121">
        <f>'Def. Tax - Main Repl'!AD4</f>
        <v>9.5000000000000001E-2</v>
      </c>
      <c r="AC4" s="229">
        <f>'Def. Tax - Main Repl'!AE4</f>
        <v>7.2190000000000004E-2</v>
      </c>
    </row>
    <row r="5" spans="1:29">
      <c r="A5" s="221"/>
      <c r="B5" s="222"/>
      <c r="C5" s="222"/>
      <c r="D5" s="224"/>
      <c r="E5" s="222"/>
      <c r="F5" s="224"/>
      <c r="G5" s="222"/>
      <c r="H5" s="224"/>
      <c r="I5" s="223"/>
      <c r="J5" s="223"/>
      <c r="K5" s="223"/>
      <c r="L5" s="223"/>
      <c r="M5" s="223"/>
      <c r="N5" s="222"/>
      <c r="O5" s="222"/>
      <c r="P5" s="224"/>
      <c r="Q5" s="222"/>
      <c r="R5" s="224"/>
      <c r="S5" s="223"/>
      <c r="T5" s="223"/>
      <c r="U5" s="223"/>
      <c r="V5" s="223"/>
      <c r="W5" s="223"/>
      <c r="X5" s="222"/>
      <c r="Y5" s="224"/>
      <c r="Z5" s="123">
        <f>'Def. Tax - Main Repl'!$AB5</f>
        <v>0.16666666666666666</v>
      </c>
      <c r="AA5" s="228" t="s">
        <v>310</v>
      </c>
      <c r="AB5" s="121">
        <f>'Def. Tax - Main Repl'!AD5</f>
        <v>8.5500000000000007E-2</v>
      </c>
      <c r="AC5" s="229">
        <f>'Def. Tax - Main Repl'!AE5</f>
        <v>6.6769999999999996E-2</v>
      </c>
    </row>
    <row r="6" spans="1:29">
      <c r="A6" s="206" t="str">
        <f>'Def. Tax - Main Repl'!A6</f>
        <v>Depreciation for the period</v>
      </c>
      <c r="B6" s="222"/>
      <c r="C6" s="222"/>
      <c r="D6" s="222"/>
      <c r="F6" s="226"/>
      <c r="G6" s="226"/>
      <c r="H6" s="226"/>
      <c r="I6" s="226" t="str">
        <f>+'Def. Tax - Main Repl'!E6</f>
        <v>Sept 1 - April 15</v>
      </c>
      <c r="J6" s="226"/>
      <c r="K6" s="226"/>
      <c r="L6" s="226"/>
      <c r="M6" s="226"/>
      <c r="N6" s="224"/>
      <c r="P6" s="226"/>
      <c r="Q6" s="226"/>
      <c r="R6" s="226"/>
      <c r="S6" s="226" t="str">
        <f>+'Def. Tax - Main Repl'!U6</f>
        <v>Sept 1 - April 15</v>
      </c>
      <c r="T6" s="226"/>
      <c r="U6" s="226"/>
      <c r="V6" s="226"/>
      <c r="W6" s="226"/>
      <c r="X6" s="224"/>
      <c r="Y6" s="224"/>
      <c r="AA6" s="228" t="s">
        <v>311</v>
      </c>
      <c r="AB6" s="121">
        <f>'Def. Tax - Main Repl'!AD6</f>
        <v>7.6999999999999999E-2</v>
      </c>
      <c r="AC6" s="229">
        <f>'Def. Tax - Main Repl'!AE6</f>
        <v>6.1769999999999999E-2</v>
      </c>
    </row>
    <row r="7" spans="1:29">
      <c r="A7" s="206"/>
      <c r="B7" s="222"/>
      <c r="C7" s="222"/>
      <c r="D7" s="222"/>
      <c r="F7" s="226"/>
      <c r="G7" s="226"/>
      <c r="H7" s="226"/>
      <c r="I7" s="226" t="str">
        <f>+'Def. Tax - Main Repl'!E7</f>
        <v>2015 - 2016</v>
      </c>
      <c r="J7" s="226"/>
      <c r="K7" s="226"/>
      <c r="L7" s="226"/>
      <c r="M7" s="226"/>
      <c r="N7" s="224"/>
      <c r="P7" s="226"/>
      <c r="Q7" s="226"/>
      <c r="R7" s="226"/>
      <c r="S7" s="226" t="str">
        <f>+'Def. Tax - Main Repl'!U7</f>
        <v>2015 - 2016</v>
      </c>
      <c r="T7" s="226"/>
      <c r="U7" s="226"/>
      <c r="V7" s="226"/>
      <c r="W7" s="226"/>
      <c r="X7" s="224"/>
      <c r="Y7" s="224"/>
      <c r="AA7" s="228" t="s">
        <v>1459</v>
      </c>
      <c r="AB7" s="462">
        <f>'Def. Tax - Main Repl'!AD7</f>
        <v>6.93E-2</v>
      </c>
      <c r="AC7" s="229">
        <f>'Def. Tax - Main Repl'!AE7</f>
        <v>5.713E-2</v>
      </c>
    </row>
    <row r="8" spans="1:29">
      <c r="A8" s="206" t="str">
        <f>'Def. Tax - Main Repl'!A8</f>
        <v>for Plant in Service</v>
      </c>
      <c r="B8" s="222"/>
      <c r="C8" s="222"/>
      <c r="D8" s="222"/>
      <c r="F8" s="226"/>
      <c r="G8" s="226"/>
      <c r="H8" s="226"/>
      <c r="I8" s="226" t="str">
        <f>+'Def. Tax - Main Repl'!E8</f>
        <v>Sept</v>
      </c>
      <c r="J8" s="226"/>
      <c r="K8" s="226"/>
      <c r="L8" s="226"/>
      <c r="M8" s="226"/>
      <c r="P8" s="226"/>
      <c r="Q8" s="226"/>
      <c r="R8" s="226"/>
      <c r="S8" s="226" t="str">
        <f>+'Def. Tax - Main Repl'!U8</f>
        <v>Oct - Feb</v>
      </c>
      <c r="T8" s="226"/>
      <c r="U8" s="226"/>
      <c r="V8" s="226"/>
      <c r="W8" s="226"/>
      <c r="X8" s="206"/>
    </row>
    <row r="9" spans="1:29">
      <c r="D9" s="101">
        <f>'Def. Tax - Main Repl'!D9</f>
        <v>0</v>
      </c>
      <c r="F9" s="227"/>
      <c r="G9" s="227"/>
      <c r="H9" s="227"/>
      <c r="I9" s="227">
        <f>+'Def. Tax - Main Repl'!E9</f>
        <v>2015</v>
      </c>
      <c r="J9" s="227"/>
      <c r="K9" s="227"/>
      <c r="L9" s="227"/>
      <c r="M9" s="227"/>
      <c r="P9" s="227"/>
      <c r="Q9" s="227"/>
      <c r="R9" s="227"/>
      <c r="S9" s="227" t="str">
        <f>+'Def. Tax - Main Repl'!U9</f>
        <v>2015 - 2016</v>
      </c>
      <c r="T9" s="227"/>
      <c r="U9" s="227"/>
      <c r="V9" s="227"/>
      <c r="W9" s="227"/>
      <c r="Y9" s="268" t="s">
        <v>42</v>
      </c>
    </row>
    <row r="10" spans="1:29">
      <c r="E10" s="102"/>
      <c r="G10" s="102"/>
      <c r="I10" s="102"/>
      <c r="K10" s="102"/>
      <c r="M10" s="102"/>
      <c r="O10" s="102"/>
      <c r="Q10" s="102"/>
      <c r="S10" s="102">
        <f>'Def. Tax - Main Repl'!U10</f>
        <v>0</v>
      </c>
      <c r="U10" s="102" t="str">
        <f>'Def. Tax - Main Repl'!W10</f>
        <v>B</v>
      </c>
      <c r="W10" s="102" t="str">
        <f>'Def. Tax - Main Repl'!Y10</f>
        <v>C</v>
      </c>
    </row>
    <row r="11" spans="1:29">
      <c r="D11" s="121"/>
      <c r="E11" s="267" t="s">
        <v>157</v>
      </c>
      <c r="F11" s="121"/>
      <c r="G11" s="267" t="s">
        <v>157</v>
      </c>
      <c r="H11" s="121"/>
      <c r="I11" s="267" t="s">
        <v>158</v>
      </c>
      <c r="J11" s="121"/>
      <c r="K11" s="267" t="s">
        <v>158</v>
      </c>
      <c r="L11" s="121"/>
      <c r="M11" s="267" t="s">
        <v>158</v>
      </c>
      <c r="N11" s="121"/>
      <c r="O11" s="267" t="s">
        <v>157</v>
      </c>
      <c r="P11" s="121"/>
      <c r="Q11" s="267" t="s">
        <v>157</v>
      </c>
      <c r="R11" s="121"/>
      <c r="S11" s="267" t="s">
        <v>158</v>
      </c>
      <c r="T11" s="121"/>
      <c r="U11" s="267" t="s">
        <v>158</v>
      </c>
      <c r="V11" s="121"/>
      <c r="W11" s="267" t="s">
        <v>158</v>
      </c>
      <c r="X11" s="121"/>
      <c r="Y11" s="121"/>
    </row>
    <row r="12" spans="1:29">
      <c r="D12" s="121"/>
      <c r="E12" s="268" t="s">
        <v>190</v>
      </c>
      <c r="F12" s="121"/>
      <c r="G12" s="268" t="s">
        <v>191</v>
      </c>
      <c r="H12" s="121"/>
      <c r="I12" s="268" t="s">
        <v>227</v>
      </c>
      <c r="J12" s="121"/>
      <c r="K12" s="268" t="s">
        <v>190</v>
      </c>
      <c r="L12" s="121"/>
      <c r="M12" s="268" t="s">
        <v>191</v>
      </c>
      <c r="N12" s="121"/>
      <c r="O12" s="268" t="s">
        <v>190</v>
      </c>
      <c r="P12" s="121"/>
      <c r="Q12" s="268" t="s">
        <v>191</v>
      </c>
      <c r="R12" s="121"/>
      <c r="S12" s="268" t="s">
        <v>227</v>
      </c>
      <c r="T12" s="121"/>
      <c r="U12" s="268" t="s">
        <v>190</v>
      </c>
      <c r="V12" s="121"/>
      <c r="W12" s="268" t="s">
        <v>191</v>
      </c>
      <c r="X12" s="121"/>
      <c r="Y12" s="124"/>
    </row>
    <row r="13" spans="1:29">
      <c r="A13" s="188" t="s">
        <v>79</v>
      </c>
    </row>
    <row r="14" spans="1:29">
      <c r="A14" s="101" t="s">
        <v>9</v>
      </c>
      <c r="E14" s="123">
        <v>0</v>
      </c>
      <c r="F14" s="123"/>
      <c r="G14" s="123">
        <v>0</v>
      </c>
      <c r="H14" s="123"/>
      <c r="I14" s="123">
        <f>'Summary info (bonus split)'!B7+'Summary info (bonus split)'!E7</f>
        <v>0</v>
      </c>
      <c r="J14" s="123"/>
      <c r="K14" s="123">
        <f>'Summary info (bonus split)'!C7</f>
        <v>484137.26000000024</v>
      </c>
      <c r="L14" s="123"/>
      <c r="M14" s="123">
        <f>'Summary info (bonus split)'!D7</f>
        <v>0</v>
      </c>
      <c r="N14" s="123"/>
      <c r="O14" s="123"/>
      <c r="P14" s="123"/>
      <c r="Q14" s="123">
        <v>0</v>
      </c>
      <c r="R14" s="123"/>
      <c r="S14" s="123">
        <f>'Summary info (bonus split)'!F7+'Summary info (bonus split)'!I7</f>
        <v>0</v>
      </c>
      <c r="T14" s="123"/>
      <c r="U14" s="123">
        <f>'Summary info (bonus split)'!G7</f>
        <v>1594468.8099999989</v>
      </c>
      <c r="V14" s="123"/>
      <c r="W14" s="123">
        <f>'Summary info (bonus split)'!H7</f>
        <v>0</v>
      </c>
      <c r="Y14" s="123">
        <f>+SUM(E14:W14)</f>
        <v>2078606.0699999991</v>
      </c>
    </row>
    <row r="15" spans="1:29">
      <c r="A15" s="188"/>
      <c r="Y15" s="123"/>
    </row>
    <row r="16" spans="1:29">
      <c r="A16" s="101" t="s">
        <v>193</v>
      </c>
      <c r="E16" s="235">
        <f>ROUND((E14*0.5),2)</f>
        <v>0</v>
      </c>
      <c r="G16" s="235">
        <f>ROUND((G14*0),2)</f>
        <v>0</v>
      </c>
      <c r="I16" s="235">
        <f>ROUND((I14*1),2)</f>
        <v>0</v>
      </c>
      <c r="K16" s="235">
        <f>ROUND((K14*0.5),2)</f>
        <v>242068.63</v>
      </c>
      <c r="M16" s="235">
        <f>ROUND((M14*0),2)</f>
        <v>0</v>
      </c>
      <c r="O16" s="235">
        <f>ROUND((O14*0.5),2)</f>
        <v>0</v>
      </c>
      <c r="Q16" s="235">
        <f>ROUND((Q14*0),2)</f>
        <v>0</v>
      </c>
      <c r="S16" s="235">
        <f>ROUND((S14*1),2)</f>
        <v>0</v>
      </c>
      <c r="U16" s="235">
        <f>ROUND((U14*0.5),2)</f>
        <v>797234.4</v>
      </c>
      <c r="W16" s="235">
        <f>ROUND((W14*0),2)</f>
        <v>0</v>
      </c>
      <c r="Y16" s="104">
        <f>+SUM(E16:W16)</f>
        <v>1039303.03</v>
      </c>
    </row>
    <row r="17" spans="1:25">
      <c r="A17" s="188"/>
      <c r="Y17" s="123"/>
    </row>
    <row r="18" spans="1:25">
      <c r="A18" s="101" t="s">
        <v>72</v>
      </c>
      <c r="D18" s="211"/>
      <c r="E18" s="209">
        <f>+E14-E16</f>
        <v>0</v>
      </c>
      <c r="F18" s="211"/>
      <c r="G18" s="209">
        <f>+G14-G16</f>
        <v>0</v>
      </c>
      <c r="H18" s="211"/>
      <c r="I18" s="209">
        <f>+I14-I16</f>
        <v>0</v>
      </c>
      <c r="J18" s="211"/>
      <c r="K18" s="209">
        <f>+K14-K16</f>
        <v>242068.63000000024</v>
      </c>
      <c r="L18" s="211"/>
      <c r="M18" s="209">
        <f>+M14-M16</f>
        <v>0</v>
      </c>
      <c r="N18" s="211"/>
      <c r="O18" s="209">
        <f>+O14-O16</f>
        <v>0</v>
      </c>
      <c r="P18" s="211"/>
      <c r="Q18" s="209">
        <f>+Q14-Q16</f>
        <v>0</v>
      </c>
      <c r="R18" s="211"/>
      <c r="S18" s="209">
        <f>+S14-S16</f>
        <v>0</v>
      </c>
      <c r="T18" s="211"/>
      <c r="U18" s="209">
        <f>+U14-U16</f>
        <v>797234.40999999887</v>
      </c>
      <c r="V18" s="211"/>
      <c r="W18" s="209">
        <f>+W14-W16</f>
        <v>0</v>
      </c>
      <c r="X18" s="211"/>
      <c r="Y18" s="123">
        <f>SUM(E18:W18)</f>
        <v>1039303.0399999991</v>
      </c>
    </row>
    <row r="19" spans="1:25">
      <c r="D19" s="211"/>
      <c r="E19" s="211"/>
      <c r="F19" s="211"/>
      <c r="G19" s="211"/>
      <c r="H19" s="211"/>
      <c r="I19" s="211"/>
      <c r="J19" s="211"/>
      <c r="K19" s="211"/>
      <c r="L19" s="211"/>
      <c r="M19" s="211"/>
      <c r="N19" s="211"/>
      <c r="O19" s="211"/>
      <c r="P19" s="211"/>
      <c r="Q19" s="211"/>
      <c r="R19" s="211"/>
      <c r="S19" s="211"/>
      <c r="T19" s="211"/>
      <c r="U19" s="211"/>
      <c r="V19" s="211"/>
      <c r="W19" s="211"/>
      <c r="X19" s="211"/>
      <c r="Y19" s="123"/>
    </row>
    <row r="20" spans="1:25">
      <c r="A20" s="101" t="s">
        <v>194</v>
      </c>
      <c r="D20" s="211"/>
      <c r="E20" s="211"/>
      <c r="F20" s="211"/>
      <c r="G20" s="211"/>
      <c r="H20" s="211"/>
      <c r="I20" s="211"/>
      <c r="J20" s="211"/>
      <c r="K20" s="211"/>
      <c r="L20" s="211"/>
      <c r="M20" s="211"/>
      <c r="N20" s="211"/>
      <c r="O20" s="211"/>
      <c r="P20" s="211"/>
      <c r="Q20" s="211"/>
      <c r="R20" s="211"/>
      <c r="S20" s="211"/>
      <c r="T20" s="211"/>
      <c r="U20" s="211"/>
      <c r="V20" s="211"/>
      <c r="W20" s="211"/>
      <c r="X20" s="211"/>
      <c r="Y20" s="123"/>
    </row>
    <row r="21" spans="1:25">
      <c r="A21" s="233" t="str">
        <f>'Def. Tax - Main Repl'!A21</f>
        <v>Sept 1 - Sept 30, 2014</v>
      </c>
      <c r="D21" s="211"/>
      <c r="E21" s="123">
        <f>+ROUND(E16*$Z$2,2)</f>
        <v>0</v>
      </c>
      <c r="F21" s="123"/>
      <c r="G21" s="123">
        <f>+ROUND(G16*$Z$2,2)</f>
        <v>0</v>
      </c>
      <c r="H21" s="123"/>
      <c r="I21" s="123">
        <f>+ROUND(I16*$Z$2,2)</f>
        <v>0</v>
      </c>
      <c r="J21" s="123"/>
      <c r="K21" s="123">
        <f>+ROUND(K16*$Z$2,2)</f>
        <v>242068.63</v>
      </c>
      <c r="L21" s="123"/>
      <c r="M21" s="123">
        <f>+ROUND(M16*$Z$2,2)</f>
        <v>0</v>
      </c>
      <c r="N21" s="123"/>
      <c r="O21" s="123">
        <v>0</v>
      </c>
      <c r="P21" s="123"/>
      <c r="Q21" s="123">
        <v>0</v>
      </c>
      <c r="R21" s="123"/>
      <c r="S21" s="123">
        <v>0</v>
      </c>
      <c r="T21" s="123"/>
      <c r="U21" s="123">
        <v>0</v>
      </c>
      <c r="V21" s="123"/>
      <c r="W21" s="123">
        <v>0</v>
      </c>
      <c r="X21" s="211"/>
      <c r="Y21" s="123">
        <f>+SUM(E21:W21)</f>
        <v>242068.63</v>
      </c>
    </row>
    <row r="22" spans="1:25">
      <c r="A22" s="233" t="str">
        <f>'Def. Tax - Main Repl'!A22</f>
        <v>Oct 1, 2014 - Feb 28, 2015</v>
      </c>
      <c r="D22" s="211"/>
      <c r="E22" s="123">
        <v>0</v>
      </c>
      <c r="F22" s="123"/>
      <c r="G22" s="123">
        <v>0</v>
      </c>
      <c r="H22" s="123"/>
      <c r="I22" s="123">
        <v>0</v>
      </c>
      <c r="J22" s="123"/>
      <c r="K22" s="123">
        <v>0</v>
      </c>
      <c r="L22" s="123"/>
      <c r="M22" s="123">
        <v>0</v>
      </c>
      <c r="N22" s="123"/>
      <c r="O22" s="123">
        <f>+ROUND(O16*($Z$3),2)</f>
        <v>0</v>
      </c>
      <c r="P22" s="123"/>
      <c r="Q22" s="123">
        <f>+ROUND(Q16*($Z$3),2)</f>
        <v>0</v>
      </c>
      <c r="R22" s="123"/>
      <c r="S22" s="123">
        <f>+ROUND(S16*($Z$2),2)</f>
        <v>0</v>
      </c>
      <c r="T22" s="123"/>
      <c r="U22" s="123">
        <f>+ROUND(U16*($Z$3),2)</f>
        <v>797234.4</v>
      </c>
      <c r="V22" s="123"/>
      <c r="W22" s="123">
        <f>+ROUND(W16*($Z$2),2)</f>
        <v>0</v>
      </c>
      <c r="X22" s="211"/>
      <c r="Y22" s="123">
        <f>+SUM(E22:W22)</f>
        <v>797234.4</v>
      </c>
    </row>
    <row r="23" spans="1:25">
      <c r="D23" s="211"/>
      <c r="E23" s="211"/>
      <c r="F23" s="211"/>
      <c r="G23" s="211"/>
      <c r="H23" s="211"/>
      <c r="I23" s="211"/>
      <c r="J23" s="211"/>
      <c r="K23" s="211"/>
      <c r="L23" s="211"/>
      <c r="M23" s="211"/>
      <c r="N23" s="211"/>
      <c r="O23" s="211"/>
      <c r="P23" s="211"/>
      <c r="Q23" s="211"/>
      <c r="R23" s="211"/>
      <c r="S23" s="211"/>
      <c r="T23" s="211"/>
      <c r="U23" s="211"/>
      <c r="V23" s="211"/>
      <c r="W23" s="211"/>
      <c r="X23" s="211"/>
      <c r="Y23" s="123"/>
    </row>
    <row r="24" spans="1:25">
      <c r="A24" s="101" t="s">
        <v>73</v>
      </c>
      <c r="D24" s="211"/>
      <c r="E24" s="211"/>
      <c r="F24" s="211"/>
      <c r="G24" s="211"/>
      <c r="H24" s="211"/>
      <c r="I24" s="211"/>
      <c r="J24" s="211"/>
      <c r="K24" s="211"/>
      <c r="L24" s="211"/>
      <c r="M24" s="211"/>
      <c r="N24" s="211"/>
      <c r="O24" s="211"/>
      <c r="P24" s="211"/>
      <c r="Q24" s="211"/>
      <c r="R24" s="211"/>
      <c r="S24" s="211"/>
      <c r="T24" s="211"/>
      <c r="U24" s="211"/>
      <c r="V24" s="211"/>
      <c r="W24" s="211"/>
      <c r="X24" s="211"/>
      <c r="Y24" s="123"/>
    </row>
    <row r="25" spans="1:25">
      <c r="A25" s="233" t="str">
        <f>'Def. Tax - Main Repl'!A25</f>
        <v>Fiscal Year 2014 (Sep 1 - Sep 30)</v>
      </c>
      <c r="D25" s="234"/>
      <c r="E25" s="240">
        <f>ROUND((E18*$AB$3)*$Z$2,2)</f>
        <v>0</v>
      </c>
      <c r="F25" s="234"/>
      <c r="G25" s="240">
        <f>ROUND((G18*$AB$3)*$Z$2,2)</f>
        <v>0</v>
      </c>
      <c r="H25" s="234"/>
      <c r="I25" s="240">
        <f>ROUND((I$18*$AC3)*$Z2,2)</f>
        <v>0</v>
      </c>
      <c r="J25" s="234"/>
      <c r="K25" s="240">
        <f>ROUND((K$18*$AC3)*$Z2,2)</f>
        <v>9077.57</v>
      </c>
      <c r="L25" s="234"/>
      <c r="M25" s="240">
        <f>ROUND((M$18*$AC3)*$Z2,2)</f>
        <v>0</v>
      </c>
      <c r="N25" s="234"/>
      <c r="O25" s="240">
        <v>0</v>
      </c>
      <c r="P25" s="234"/>
      <c r="Q25" s="240">
        <v>0</v>
      </c>
      <c r="R25" s="234"/>
      <c r="S25" s="240">
        <v>0</v>
      </c>
      <c r="T25" s="234"/>
      <c r="U25" s="240">
        <v>0</v>
      </c>
      <c r="V25" s="234"/>
      <c r="W25" s="240">
        <v>0</v>
      </c>
      <c r="X25" s="234"/>
      <c r="Y25" s="103">
        <f>+SUM(E25:W25)</f>
        <v>9077.57</v>
      </c>
    </row>
    <row r="26" spans="1:25">
      <c r="A26" s="233" t="str">
        <f>'Def. Tax - Main Repl'!A26</f>
        <v>Fiscal Year 2015 (Oct 1 - May 15))</v>
      </c>
      <c r="D26" s="234"/>
      <c r="E26" s="235">
        <f>ROUND((E18*$AB$4)*$Z$3,2)</f>
        <v>0</v>
      </c>
      <c r="F26" s="234"/>
      <c r="G26" s="235">
        <f>ROUND((G18*$AB$4)*$Z$3,2)</f>
        <v>0</v>
      </c>
      <c r="H26" s="234"/>
      <c r="I26" s="240">
        <f>ROUND((I$18*$AC4)*$Z3,2)</f>
        <v>0</v>
      </c>
      <c r="J26" s="234"/>
      <c r="K26" s="240">
        <f>ROUND((K$18*$AC4)*$Z3,2)</f>
        <v>17474.93</v>
      </c>
      <c r="L26" s="234"/>
      <c r="M26" s="240">
        <f>ROUND((M$18*$AC4)*$Z3,2)</f>
        <v>0</v>
      </c>
      <c r="N26" s="234"/>
      <c r="O26" s="235">
        <f>ROUND((O18*$AB$3)*$Z$3,2)</f>
        <v>0</v>
      </c>
      <c r="P26" s="234"/>
      <c r="Q26" s="235">
        <f>ROUND((Q18*$AB$3)*$Z$3,2)</f>
        <v>0</v>
      </c>
      <c r="R26" s="234"/>
      <c r="S26" s="240">
        <f>ROUND((S$18*$AC3)*$Z3,2)</f>
        <v>0</v>
      </c>
      <c r="T26" s="234"/>
      <c r="U26" s="240">
        <f>ROUND((U$18*$AC3)*$Z3,2)</f>
        <v>29896.29</v>
      </c>
      <c r="V26" s="234"/>
      <c r="W26" s="240">
        <f>ROUND((W$18*$AC3)*$Z3,2)</f>
        <v>0</v>
      </c>
      <c r="X26" s="234"/>
      <c r="Y26" s="103">
        <f>+SUM(E26:W26)</f>
        <v>47371.22</v>
      </c>
    </row>
    <row r="27" spans="1:25" s="717" customFormat="1">
      <c r="A27" s="233" t="str">
        <f>'Def. Tax - Main Repl'!A27</f>
        <v>Fiscal Year 2016 (Oct 1 -Sep 30))</v>
      </c>
      <c r="D27" s="234"/>
      <c r="E27" s="240"/>
      <c r="F27" s="234"/>
      <c r="G27" s="240"/>
      <c r="H27" s="234"/>
      <c r="I27" s="240">
        <f>ROUND((I$18*$AC5)*$Z4,2)</f>
        <v>0</v>
      </c>
      <c r="J27" s="234"/>
      <c r="K27" s="240">
        <f>ROUND((K$18*$AC5)*$Z4,2)</f>
        <v>16162.92</v>
      </c>
      <c r="L27" s="234"/>
      <c r="M27" s="240">
        <f>ROUND((M$18*$AC5)*$Z4,2)</f>
        <v>0</v>
      </c>
      <c r="N27" s="234"/>
      <c r="O27" s="240"/>
      <c r="P27" s="234"/>
      <c r="Q27" s="240"/>
      <c r="R27" s="234"/>
      <c r="S27" s="240">
        <f>ROUND((S$18*$AC4)*$Z4,2)</f>
        <v>0</v>
      </c>
      <c r="T27" s="234"/>
      <c r="U27" s="240">
        <f>ROUND((U$18*$AC4)*$Z4,2)</f>
        <v>57552.35</v>
      </c>
      <c r="V27" s="234"/>
      <c r="W27" s="240">
        <f>ROUND((W$18*$AC4)*$Z4,2)</f>
        <v>0</v>
      </c>
      <c r="X27" s="234"/>
      <c r="Y27" s="103">
        <f>+SUM(E27:W27)</f>
        <v>73715.27</v>
      </c>
    </row>
    <row r="28" spans="1:25">
      <c r="A28" s="233" t="str">
        <f>'Def. Tax - Main Repl'!A28</f>
        <v>Fiscal Year 2017 (Oct 1 - Oct 15))</v>
      </c>
      <c r="D28" s="234"/>
      <c r="E28" s="240"/>
      <c r="F28" s="234"/>
      <c r="G28" s="240"/>
      <c r="H28" s="234"/>
      <c r="I28" s="235">
        <f>ROUND((I$18*$AC6)*$Z5,2)</f>
        <v>0</v>
      </c>
      <c r="J28" s="234"/>
      <c r="K28" s="235">
        <f>ROUND((K$18*$AC6)*$Z5,2)</f>
        <v>2492.1</v>
      </c>
      <c r="L28" s="234"/>
      <c r="M28" s="235">
        <f>ROUND((M$18*$AC6)*$Z5,2)</f>
        <v>0</v>
      </c>
      <c r="N28" s="234"/>
      <c r="O28" s="240"/>
      <c r="P28" s="234"/>
      <c r="Q28" s="240"/>
      <c r="R28" s="234"/>
      <c r="S28" s="235">
        <f>ROUND((S$18*$AC5)*$Z5,2)</f>
        <v>0</v>
      </c>
      <c r="T28" s="234"/>
      <c r="U28" s="235">
        <f>ROUND((U$18*$AC5)*$Z5,2)</f>
        <v>8871.89</v>
      </c>
      <c r="V28" s="234"/>
      <c r="W28" s="235">
        <f>ROUND((W$18*$AC5)*$Z5,2)</f>
        <v>0</v>
      </c>
      <c r="X28" s="234"/>
      <c r="Y28" s="104">
        <f>+SUM(E28:W28)</f>
        <v>11363.99</v>
      </c>
    </row>
    <row r="29" spans="1:25">
      <c r="D29" s="211"/>
      <c r="E29" s="211"/>
      <c r="F29" s="211"/>
      <c r="G29" s="211"/>
      <c r="H29" s="211"/>
      <c r="I29" s="211"/>
      <c r="J29" s="211"/>
      <c r="K29" s="211"/>
      <c r="L29" s="211"/>
      <c r="M29" s="211"/>
      <c r="N29" s="211"/>
      <c r="O29" s="211"/>
      <c r="P29" s="211"/>
      <c r="Q29" s="211"/>
      <c r="R29" s="211"/>
      <c r="S29" s="211"/>
      <c r="T29" s="211"/>
      <c r="U29" s="211"/>
      <c r="V29" s="211"/>
      <c r="W29" s="211"/>
      <c r="X29" s="211"/>
      <c r="Y29" s="123"/>
    </row>
    <row r="30" spans="1:25">
      <c r="A30" s="101" t="s">
        <v>74</v>
      </c>
      <c r="D30" s="211"/>
      <c r="E30" s="209">
        <f>SUM(E21:E29)</f>
        <v>0</v>
      </c>
      <c r="F30" s="211"/>
      <c r="G30" s="209">
        <f>SUM(G21:G29)</f>
        <v>0</v>
      </c>
      <c r="H30" s="211"/>
      <c r="I30" s="209">
        <f>SUM(I21:I29)</f>
        <v>0</v>
      </c>
      <c r="J30" s="211"/>
      <c r="K30" s="209">
        <f>SUM(K21:K29)</f>
        <v>287276.14999999997</v>
      </c>
      <c r="L30" s="211"/>
      <c r="M30" s="209">
        <f>SUM(M21:M29)</f>
        <v>0</v>
      </c>
      <c r="N30" s="211"/>
      <c r="O30" s="209">
        <f>SUM(O21:O29)</f>
        <v>0</v>
      </c>
      <c r="P30" s="211"/>
      <c r="Q30" s="209">
        <f>SUM(Q21:Q29)</f>
        <v>0</v>
      </c>
      <c r="R30" s="211"/>
      <c r="S30" s="209">
        <f>SUM(S21:S29)</f>
        <v>0</v>
      </c>
      <c r="T30" s="211"/>
      <c r="U30" s="209">
        <f>SUM(U21:U29)</f>
        <v>893554.93</v>
      </c>
      <c r="V30" s="211"/>
      <c r="W30" s="209">
        <f>SUM(W21:W29)</f>
        <v>0</v>
      </c>
      <c r="X30" s="211"/>
      <c r="Y30" s="123">
        <f>SUM(E30:W30)</f>
        <v>1180831.08</v>
      </c>
    </row>
    <row r="31" spans="1:25">
      <c r="Y31" s="123"/>
    </row>
    <row r="32" spans="1:25">
      <c r="A32" s="101" t="s">
        <v>75</v>
      </c>
      <c r="Y32" s="104">
        <f>'Summary info'!K6</f>
        <v>32514.099999999977</v>
      </c>
    </row>
    <row r="33" spans="1:25">
      <c r="Y33" s="123"/>
    </row>
    <row r="34" spans="1:25">
      <c r="A34" s="101" t="s">
        <v>76</v>
      </c>
      <c r="Y34" s="123"/>
    </row>
    <row r="35" spans="1:25">
      <c r="B35" s="101" t="s">
        <v>77</v>
      </c>
      <c r="Y35" s="104">
        <f>SUM(Y30-Y32)</f>
        <v>1148316.98</v>
      </c>
    </row>
    <row r="36" spans="1:25">
      <c r="Y36" s="123"/>
    </row>
    <row r="37" spans="1:25" ht="13.5" thickBot="1">
      <c r="A37" s="101" t="str">
        <f>'Def. Tax - Main Repl'!A37</f>
        <v>Deferred Income Taxes (@38.5272%)</v>
      </c>
      <c r="Y37" s="130">
        <f>ROUND((Y35*'Revenue Requirement'!J61),2)</f>
        <v>442414.93</v>
      </c>
    </row>
    <row r="38" spans="1:25" ht="13.5" thickTop="1"/>
    <row r="46" spans="1:25">
      <c r="Y46" s="202" t="s">
        <v>140</v>
      </c>
    </row>
    <row r="47" spans="1:25">
      <c r="Y47" s="202" t="s">
        <v>1404</v>
      </c>
    </row>
    <row r="57" ht="11.25" customHeight="1"/>
  </sheetData>
  <mergeCells count="3">
    <mergeCell ref="A3:Y3"/>
    <mergeCell ref="A4:Y4"/>
    <mergeCell ref="AA1:AC1"/>
  </mergeCells>
  <phoneticPr fontId="9" type="noConversion"/>
  <printOptions horizontalCentered="1"/>
  <pageMargins left="0.75" right="0.75" top="1" bottom="1" header="0.5" footer="0.5"/>
  <pageSetup scale="78"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AC45"/>
  <sheetViews>
    <sheetView topLeftCell="A16" zoomScale="85" zoomScaleNormal="100" workbookViewId="0">
      <selection activeCell="A27" sqref="A27:XFD27"/>
    </sheetView>
  </sheetViews>
  <sheetFormatPr defaultColWidth="9.140625" defaultRowHeight="12.75"/>
  <cols>
    <col min="2" max="2" width="4.42578125" style="34" customWidth="1"/>
    <col min="3" max="3" width="21.7109375" customWidth="1"/>
    <col min="4" max="4" width="1.42578125" customWidth="1"/>
    <col min="5" max="5" width="11.28515625" style="34" hidden="1" customWidth="1"/>
    <col min="6" max="6" width="1.42578125" style="34" hidden="1" customWidth="1"/>
    <col min="7" max="7" width="11.28515625" style="34" hidden="1" customWidth="1"/>
    <col min="8" max="8" width="1.42578125" style="34" hidden="1" customWidth="1"/>
    <col min="9" max="9" width="11.28515625" style="34" customWidth="1"/>
    <col min="10" max="10" width="1.42578125" style="34" customWidth="1"/>
    <col min="11" max="11" width="11.28515625" style="34" customWidth="1"/>
    <col min="12" max="12" width="1.42578125" style="34" customWidth="1"/>
    <col min="13" max="13" width="11.28515625" style="34" customWidth="1"/>
    <col min="14" max="14" width="1.42578125" style="34" customWidth="1"/>
    <col min="15" max="15" width="11.28515625" style="34" hidden="1" customWidth="1"/>
    <col min="16" max="16" width="1.42578125" style="34" hidden="1" customWidth="1"/>
    <col min="17" max="17" width="11.28515625" style="34" hidden="1" customWidth="1"/>
    <col min="18" max="18" width="1.42578125" style="34" hidden="1" customWidth="1"/>
    <col min="19" max="19" width="11.28515625" style="34" bestFit="1" customWidth="1"/>
    <col min="20" max="20" width="1.42578125" style="34" customWidth="1"/>
    <col min="21" max="21" width="11.28515625" style="34" bestFit="1" customWidth="1"/>
    <col min="22" max="22" width="1.42578125" style="34" customWidth="1"/>
    <col min="23" max="23" width="11.28515625" style="34" bestFit="1" customWidth="1"/>
    <col min="24" max="24" width="1.42578125" style="34" customWidth="1"/>
    <col min="25" max="25" width="11.42578125" bestFit="1" customWidth="1"/>
    <col min="26" max="26" width="9.28515625" bestFit="1" customWidth="1"/>
    <col min="27" max="27" width="8" bestFit="1" customWidth="1"/>
    <col min="28" max="28" width="7.140625" bestFit="1" customWidth="1"/>
    <col min="29" max="29" width="8.140625" bestFit="1" customWidth="1"/>
    <col min="30" max="30" width="11.42578125" customWidth="1"/>
  </cols>
  <sheetData>
    <row r="1" spans="1:29">
      <c r="Z1" s="63" t="s">
        <v>314</v>
      </c>
      <c r="AA1" s="953" t="s">
        <v>307</v>
      </c>
      <c r="AB1" s="954"/>
      <c r="AC1" s="955"/>
    </row>
    <row r="2" spans="1:29">
      <c r="Z2" s="26">
        <f>'Def. Tax - Main Repl'!$AB$2</f>
        <v>1</v>
      </c>
      <c r="AA2" s="62"/>
      <c r="AB2" s="57" t="s">
        <v>312</v>
      </c>
      <c r="AC2" s="64" t="s">
        <v>313</v>
      </c>
    </row>
    <row r="3" spans="1:29">
      <c r="A3" s="952" t="s">
        <v>14</v>
      </c>
      <c r="B3" s="952"/>
      <c r="C3" s="952"/>
      <c r="D3" s="952"/>
      <c r="E3" s="952"/>
      <c r="F3" s="952"/>
      <c r="G3" s="952"/>
      <c r="H3" s="952"/>
      <c r="I3" s="952"/>
      <c r="J3" s="952"/>
      <c r="K3" s="952"/>
      <c r="L3" s="952"/>
      <c r="M3" s="952"/>
      <c r="N3" s="952"/>
      <c r="O3" s="952"/>
      <c r="P3" s="952"/>
      <c r="Q3" s="952"/>
      <c r="R3" s="952"/>
      <c r="S3" s="952"/>
      <c r="T3" s="952"/>
      <c r="U3" s="952"/>
      <c r="V3" s="952"/>
      <c r="W3" s="952"/>
      <c r="X3" s="952"/>
      <c r="Y3" s="952"/>
      <c r="Z3" s="26">
        <f>'Def. Tax - Main Repl'!$AB3</f>
        <v>1</v>
      </c>
      <c r="AA3" s="58" t="s">
        <v>308</v>
      </c>
      <c r="AB3" s="5">
        <f>'Def. Tax - Main Repl'!AD3</f>
        <v>0.05</v>
      </c>
      <c r="AC3" s="59">
        <f>'Def. Tax - Main Repl'!AE3</f>
        <v>3.7499999999999999E-2</v>
      </c>
    </row>
    <row r="4" spans="1:29">
      <c r="A4" s="952" t="s">
        <v>224</v>
      </c>
      <c r="B4" s="952"/>
      <c r="C4" s="952"/>
      <c r="D4" s="952"/>
      <c r="E4" s="952"/>
      <c r="F4" s="952"/>
      <c r="G4" s="952"/>
      <c r="H4" s="952"/>
      <c r="I4" s="952"/>
      <c r="J4" s="952"/>
      <c r="K4" s="952"/>
      <c r="L4" s="952"/>
      <c r="M4" s="952"/>
      <c r="N4" s="952"/>
      <c r="O4" s="952"/>
      <c r="P4" s="952"/>
      <c r="Q4" s="952"/>
      <c r="R4" s="952"/>
      <c r="S4" s="952"/>
      <c r="T4" s="952"/>
      <c r="U4" s="952"/>
      <c r="V4" s="952"/>
      <c r="W4" s="952"/>
      <c r="X4" s="952"/>
      <c r="Y4" s="952"/>
      <c r="Z4" s="26">
        <f>'Def. Tax - Main Repl'!$AB4</f>
        <v>1</v>
      </c>
      <c r="AA4" s="58" t="s">
        <v>309</v>
      </c>
      <c r="AB4" s="5">
        <f>'Def. Tax - Main Repl'!AD4</f>
        <v>9.5000000000000001E-2</v>
      </c>
      <c r="AC4" s="59">
        <f>'Def. Tax - Main Repl'!AE4</f>
        <v>7.2190000000000004E-2</v>
      </c>
    </row>
    <row r="5" spans="1:29">
      <c r="A5" s="13"/>
      <c r="B5" s="41"/>
      <c r="C5" s="14"/>
      <c r="D5" s="14"/>
      <c r="E5" s="35"/>
      <c r="F5" s="41"/>
      <c r="G5" s="35"/>
      <c r="H5" s="41"/>
      <c r="I5" s="36"/>
      <c r="J5" s="36"/>
      <c r="K5" s="36"/>
      <c r="L5" s="36"/>
      <c r="M5" s="36"/>
      <c r="N5" s="35"/>
      <c r="O5" s="35"/>
      <c r="P5" s="41"/>
      <c r="Q5" s="35"/>
      <c r="R5" s="41"/>
      <c r="S5" s="36"/>
      <c r="T5" s="36"/>
      <c r="U5" s="36"/>
      <c r="V5" s="36"/>
      <c r="W5" s="36"/>
      <c r="X5" s="35"/>
      <c r="Y5" s="30"/>
      <c r="Z5" s="14"/>
      <c r="AA5" s="58" t="s">
        <v>310</v>
      </c>
      <c r="AB5" s="5">
        <v>8.5500000000000007E-2</v>
      </c>
      <c r="AC5" s="59">
        <v>6.6769999999999996E-2</v>
      </c>
    </row>
    <row r="6" spans="1:29">
      <c r="A6" s="46" t="str">
        <f>'Def. Tax - Main Repl'!A6</f>
        <v>Depreciation for the period</v>
      </c>
      <c r="B6" s="14"/>
      <c r="C6" s="14"/>
      <c r="D6" s="14"/>
      <c r="F6" s="51"/>
      <c r="G6" s="51"/>
      <c r="H6" s="52"/>
      <c r="I6" s="51" t="str">
        <f>+'Def. Tax - Main Repl'!E6</f>
        <v>Sept 1 - April 15</v>
      </c>
      <c r="J6" s="52"/>
      <c r="K6" s="51"/>
      <c r="L6" s="52"/>
      <c r="M6" s="51"/>
      <c r="N6" s="41"/>
      <c r="P6" s="51"/>
      <c r="Q6" s="51"/>
      <c r="R6" s="52"/>
      <c r="S6" s="51" t="str">
        <f>+'Def. Tax - Main Repl'!U6</f>
        <v>Sept 1 - April 15</v>
      </c>
      <c r="T6" s="52"/>
      <c r="U6" s="51"/>
      <c r="V6" s="52"/>
      <c r="W6" s="51"/>
      <c r="X6" s="41"/>
      <c r="Y6" s="30"/>
      <c r="AA6" s="58" t="s">
        <v>311</v>
      </c>
      <c r="AB6" s="5">
        <v>7.6999999999999999E-2</v>
      </c>
      <c r="AC6" s="59">
        <v>6.1769999999999999E-2</v>
      </c>
    </row>
    <row r="7" spans="1:29">
      <c r="A7" s="46"/>
      <c r="B7" s="14"/>
      <c r="C7" s="14"/>
      <c r="D7" s="14"/>
      <c r="F7" s="51"/>
      <c r="G7" s="51"/>
      <c r="H7" s="52"/>
      <c r="I7" s="51" t="str">
        <f>+'Def. Tax - Main Repl'!E7</f>
        <v>2015 - 2016</v>
      </c>
      <c r="J7" s="52"/>
      <c r="K7" s="51"/>
      <c r="L7" s="52"/>
      <c r="M7" s="51"/>
      <c r="N7" s="41"/>
      <c r="P7" s="51"/>
      <c r="Q7" s="51"/>
      <c r="R7" s="52"/>
      <c r="S7" s="51" t="str">
        <f>+'Def. Tax - Main Repl'!U7</f>
        <v>2015 - 2016</v>
      </c>
      <c r="T7" s="52"/>
      <c r="U7" s="51"/>
      <c r="V7" s="52"/>
      <c r="W7" s="51"/>
      <c r="X7" s="41"/>
      <c r="Y7" s="30"/>
      <c r="AA7" s="60"/>
      <c r="AB7" s="4"/>
      <c r="AC7" s="61"/>
    </row>
    <row r="8" spans="1:29">
      <c r="A8" s="46" t="str">
        <f>'Def. Tax - Main Repl'!A8</f>
        <v>for Plant in Service</v>
      </c>
      <c r="B8" s="14"/>
      <c r="C8" s="14"/>
      <c r="D8" s="14"/>
      <c r="F8" s="51"/>
      <c r="G8" s="51"/>
      <c r="H8" s="52"/>
      <c r="I8" s="51" t="str">
        <f>+'Def. Tax - Main Repl'!E8</f>
        <v>Sept</v>
      </c>
      <c r="J8" s="52"/>
      <c r="K8" s="51"/>
      <c r="L8" s="52"/>
      <c r="M8" s="51"/>
      <c r="P8" s="51"/>
      <c r="Q8" s="51"/>
      <c r="R8" s="52"/>
      <c r="S8" s="51" t="str">
        <f>+'Def. Tax - Main Repl'!U8</f>
        <v>Oct - Feb</v>
      </c>
      <c r="T8" s="52"/>
      <c r="U8" s="51"/>
      <c r="V8" s="52"/>
      <c r="W8" s="51"/>
    </row>
    <row r="9" spans="1:29">
      <c r="F9" s="53"/>
      <c r="G9" s="50"/>
      <c r="H9" s="53"/>
      <c r="I9" s="50">
        <f>+'Def. Tax - Main Repl'!E9</f>
        <v>2015</v>
      </c>
      <c r="J9" s="53"/>
      <c r="K9" s="50"/>
      <c r="L9" s="53"/>
      <c r="M9" s="50"/>
      <c r="P9" s="53"/>
      <c r="Q9" s="50"/>
      <c r="R9" s="53"/>
      <c r="S9" s="50" t="str">
        <f>+'Def. Tax - Main Repl'!U9</f>
        <v>2015 - 2016</v>
      </c>
      <c r="T9" s="53"/>
      <c r="U9" s="50"/>
      <c r="V9" s="53"/>
      <c r="W9" s="50"/>
      <c r="Y9" s="15" t="s">
        <v>42</v>
      </c>
    </row>
    <row r="10" spans="1:29">
      <c r="E10" s="37"/>
      <c r="G10" s="37"/>
      <c r="I10" s="37"/>
      <c r="K10" s="37"/>
      <c r="M10" s="37"/>
      <c r="O10" s="37"/>
      <c r="Q10" s="37"/>
      <c r="S10" s="37"/>
      <c r="U10" s="37"/>
      <c r="W10" s="37"/>
    </row>
    <row r="11" spans="1:29">
      <c r="B11" s="39"/>
      <c r="E11" s="38" t="s">
        <v>157</v>
      </c>
      <c r="F11" s="39"/>
      <c r="G11" s="38" t="s">
        <v>157</v>
      </c>
      <c r="H11" s="39"/>
      <c r="I11" s="38" t="s">
        <v>158</v>
      </c>
      <c r="J11" s="39"/>
      <c r="K11" s="38" t="s">
        <v>158</v>
      </c>
      <c r="L11" s="39"/>
      <c r="M11" s="38" t="s">
        <v>158</v>
      </c>
      <c r="N11" s="39"/>
      <c r="O11" s="38" t="s">
        <v>157</v>
      </c>
      <c r="P11" s="39"/>
      <c r="Q11" s="38" t="s">
        <v>157</v>
      </c>
      <c r="R11" s="39"/>
      <c r="S11" s="38" t="s">
        <v>158</v>
      </c>
      <c r="T11" s="39"/>
      <c r="U11" s="38" t="s">
        <v>158</v>
      </c>
      <c r="V11" s="39"/>
      <c r="W11" s="38" t="s">
        <v>158</v>
      </c>
      <c r="X11" s="39"/>
      <c r="Y11" s="5"/>
    </row>
    <row r="12" spans="1:29">
      <c r="B12" s="39"/>
      <c r="E12" s="40" t="s">
        <v>190</v>
      </c>
      <c r="F12" s="39"/>
      <c r="G12" s="40" t="s">
        <v>191</v>
      </c>
      <c r="H12" s="39"/>
      <c r="I12" s="40" t="s">
        <v>227</v>
      </c>
      <c r="J12" s="39"/>
      <c r="K12" s="40" t="s">
        <v>190</v>
      </c>
      <c r="L12" s="39"/>
      <c r="M12" s="40" t="s">
        <v>191</v>
      </c>
      <c r="N12" s="39"/>
      <c r="O12" s="40" t="s">
        <v>190</v>
      </c>
      <c r="P12" s="39"/>
      <c r="Q12" s="40" t="s">
        <v>191</v>
      </c>
      <c r="R12" s="39"/>
      <c r="S12" s="40" t="s">
        <v>227</v>
      </c>
      <c r="T12" s="39"/>
      <c r="U12" s="40" t="s">
        <v>190</v>
      </c>
      <c r="V12" s="39"/>
      <c r="W12" s="40" t="s">
        <v>191</v>
      </c>
      <c r="X12" s="39"/>
      <c r="Y12" s="4"/>
    </row>
    <row r="13" spans="1:29">
      <c r="A13" s="2" t="s">
        <v>81</v>
      </c>
    </row>
    <row r="14" spans="1:29" s="7" customFormat="1">
      <c r="A14" s="7" t="s">
        <v>9</v>
      </c>
      <c r="B14" s="34"/>
      <c r="E14" s="32">
        <f>SUMIF('Summary info (bonus split)'!$B$6:$E$6,"B",'Summary info (bonus split)'!$B$13:$E$13)+SUMIF('Summary info (bonus split)'!$B$6:$E$6,"E",'Summary info (bonus split)'!$B$13:$E$13)</f>
        <v>0</v>
      </c>
      <c r="F14" s="32"/>
      <c r="G14" s="22">
        <f>SUMIF('Summary info (bonus split)'!$B$6:$E$6,"A",'Summary info (bonus split)'!$B$13:$E$13)+SUMIF('Summary info (bonus split)'!$B$6:$E$6,"C",'Summary info (bonus split)'!$B$13:$E$13)</f>
        <v>0</v>
      </c>
      <c r="H14" s="22"/>
      <c r="I14" s="22">
        <f>'Summary info (bonus split)'!B13+'Summary info (bonus split)'!E13</f>
        <v>0</v>
      </c>
      <c r="J14" s="22"/>
      <c r="K14" s="22">
        <f>'Summary info (bonus split)'!C13</f>
        <v>0</v>
      </c>
      <c r="L14" s="22"/>
      <c r="M14" s="22">
        <f>'Summary info (bonus split)'!D13</f>
        <v>0</v>
      </c>
      <c r="N14" s="22"/>
      <c r="O14" s="32">
        <f>SUMIF('Summary info (bonus split)'!$F$6:$I$6,"B",'Summary info (bonus split)'!$F$13:$I$13)+SUMIF('Summary info (bonus split)'!$F$6:$I$6,"E",'Summary info (bonus split)'!$F$13:$I$13)</f>
        <v>0</v>
      </c>
      <c r="P14" s="32"/>
      <c r="Q14" s="22">
        <f>SUMIF('Summary info (bonus split)'!$F$6:$I$6,"A",'Summary info (bonus split)'!$F$13:$I$13)+SUMIF('Summary info (bonus split)'!$F$6:$I$6,"C",'Summary info (bonus split)'!$F$13:$I$13)</f>
        <v>0</v>
      </c>
      <c r="R14" s="22"/>
      <c r="S14" s="22">
        <f>'Summary info (bonus split)'!F13+'Summary info (bonus split)'!I13</f>
        <v>0</v>
      </c>
      <c r="T14" s="22"/>
      <c r="U14" s="22">
        <f>'Summary info (bonus split)'!G13</f>
        <v>0</v>
      </c>
      <c r="V14" s="22"/>
      <c r="W14" s="22">
        <f>'Summary info (bonus split)'!H13</f>
        <v>0</v>
      </c>
      <c r="X14" s="34"/>
      <c r="Y14" s="23">
        <f>+SUM(E14:W14)</f>
        <v>0</v>
      </c>
      <c r="AB14"/>
      <c r="AC14"/>
    </row>
    <row r="15" spans="1:29" s="7" customFormat="1">
      <c r="B15" s="34"/>
      <c r="E15" s="34"/>
      <c r="F15" s="34"/>
      <c r="G15" s="34"/>
      <c r="H15" s="34"/>
      <c r="I15" s="34"/>
      <c r="J15" s="34"/>
      <c r="K15" s="34"/>
      <c r="L15" s="34"/>
      <c r="M15" s="34"/>
      <c r="N15" s="34"/>
      <c r="O15" s="34"/>
      <c r="P15" s="34"/>
      <c r="Q15" s="34"/>
      <c r="R15" s="34"/>
      <c r="S15" s="34"/>
      <c r="T15" s="34"/>
      <c r="U15" s="34"/>
      <c r="V15" s="34"/>
      <c r="W15" s="34"/>
      <c r="X15" s="34"/>
    </row>
    <row r="16" spans="1:29" s="7" customFormat="1">
      <c r="A16" s="7" t="s">
        <v>193</v>
      </c>
      <c r="B16" s="34"/>
      <c r="E16" s="42">
        <f>ROUND((E14*0.5),2)</f>
        <v>0</v>
      </c>
      <c r="F16" s="34"/>
      <c r="G16" s="42">
        <f>ROUND((G14*0),2)</f>
        <v>0</v>
      </c>
      <c r="H16" s="34"/>
      <c r="I16" s="42">
        <f>ROUND((I14*1),2)</f>
        <v>0</v>
      </c>
      <c r="J16" s="34"/>
      <c r="K16" s="42">
        <f>ROUND((K14*0.5),2)</f>
        <v>0</v>
      </c>
      <c r="L16" s="34"/>
      <c r="M16" s="42">
        <f>ROUND((M14*0),2)</f>
        <v>0</v>
      </c>
      <c r="N16" s="34"/>
      <c r="O16" s="42">
        <f>ROUND((O14*0.5),2)</f>
        <v>0</v>
      </c>
      <c r="P16" s="34"/>
      <c r="Q16" s="42">
        <f>ROUND((Q14*0),2)</f>
        <v>0</v>
      </c>
      <c r="R16" s="34"/>
      <c r="S16" s="42">
        <f>ROUND((S14*1),2)</f>
        <v>0</v>
      </c>
      <c r="T16" s="34"/>
      <c r="U16" s="42">
        <f>ROUND((U14*0.5),2)</f>
        <v>0</v>
      </c>
      <c r="V16" s="34"/>
      <c r="W16" s="42">
        <f>ROUND((W14*0),2)</f>
        <v>0</v>
      </c>
      <c r="X16" s="34"/>
      <c r="Y16" s="31">
        <f>+SUM(E16:W16)</f>
        <v>0</v>
      </c>
    </row>
    <row r="17" spans="1:29" s="7" customFormat="1">
      <c r="B17" s="34"/>
      <c r="E17" s="34"/>
      <c r="F17" s="34"/>
      <c r="G17" s="34"/>
      <c r="H17" s="34"/>
      <c r="I17" s="34"/>
      <c r="J17" s="34"/>
      <c r="K17" s="34"/>
      <c r="L17" s="34"/>
      <c r="M17" s="34"/>
      <c r="N17" s="34"/>
      <c r="O17" s="34"/>
      <c r="P17" s="34"/>
      <c r="Q17" s="34"/>
      <c r="R17" s="34"/>
      <c r="S17" s="34"/>
      <c r="T17" s="34"/>
      <c r="U17" s="34"/>
      <c r="V17" s="34"/>
      <c r="W17" s="34"/>
      <c r="X17" s="34"/>
      <c r="Y17" s="20"/>
    </row>
    <row r="18" spans="1:29">
      <c r="A18" t="s">
        <v>72</v>
      </c>
      <c r="B18" s="44"/>
      <c r="E18" s="43">
        <f>+E14-E16</f>
        <v>0</v>
      </c>
      <c r="F18" s="44"/>
      <c r="G18" s="43">
        <f>+G14-G16</f>
        <v>0</v>
      </c>
      <c r="H18" s="44"/>
      <c r="I18" s="43">
        <f>+I14-I16</f>
        <v>0</v>
      </c>
      <c r="J18" s="44"/>
      <c r="K18" s="43">
        <f>+K14-K16</f>
        <v>0</v>
      </c>
      <c r="L18" s="44"/>
      <c r="M18" s="43">
        <f>+M14-M16</f>
        <v>0</v>
      </c>
      <c r="N18" s="44"/>
      <c r="O18" s="43">
        <f>+O14-O16</f>
        <v>0</v>
      </c>
      <c r="P18" s="44"/>
      <c r="Q18" s="43">
        <f>+Q14-Q16</f>
        <v>0</v>
      </c>
      <c r="R18" s="44"/>
      <c r="S18" s="43">
        <f>+S14-S16</f>
        <v>0</v>
      </c>
      <c r="T18" s="44"/>
      <c r="U18" s="43">
        <f>+U14-U16</f>
        <v>0</v>
      </c>
      <c r="V18" s="44"/>
      <c r="W18" s="43">
        <f>+W14-W16</f>
        <v>0</v>
      </c>
      <c r="X18" s="44"/>
      <c r="Y18" s="29">
        <f>SUM(E18:W18)</f>
        <v>0</v>
      </c>
      <c r="AB18" s="7"/>
      <c r="AC18" s="7"/>
    </row>
    <row r="19" spans="1:29">
      <c r="B19" s="44"/>
      <c r="E19" s="44"/>
      <c r="F19" s="44"/>
      <c r="G19" s="44"/>
      <c r="H19" s="44"/>
      <c r="I19" s="44"/>
      <c r="J19" s="44"/>
      <c r="K19" s="44"/>
      <c r="L19" s="44"/>
      <c r="M19" s="44"/>
      <c r="N19" s="44"/>
      <c r="O19" s="44"/>
      <c r="P19" s="44"/>
      <c r="Q19" s="44"/>
      <c r="R19" s="44"/>
      <c r="S19" s="44"/>
      <c r="T19" s="44"/>
      <c r="U19" s="44"/>
      <c r="V19" s="44"/>
      <c r="W19" s="44"/>
      <c r="X19" s="44"/>
      <c r="Y19" s="29"/>
    </row>
    <row r="20" spans="1:29">
      <c r="A20" t="s">
        <v>194</v>
      </c>
      <c r="B20" s="44"/>
      <c r="E20" s="44"/>
      <c r="F20" s="44"/>
      <c r="G20" s="44"/>
      <c r="H20" s="44"/>
      <c r="I20" s="44"/>
      <c r="J20" s="44"/>
      <c r="K20" s="44"/>
      <c r="L20" s="44"/>
      <c r="M20" s="44"/>
      <c r="N20" s="44"/>
      <c r="O20" s="44"/>
      <c r="P20" s="44"/>
      <c r="Q20" s="44"/>
      <c r="R20" s="44"/>
      <c r="S20" s="44"/>
      <c r="T20" s="44"/>
      <c r="U20" s="44"/>
      <c r="V20" s="44"/>
      <c r="W20" s="44"/>
      <c r="X20" s="44"/>
      <c r="Y20" s="29"/>
    </row>
    <row r="21" spans="1:29">
      <c r="A21" s="21" t="str">
        <f>'Def. Tax - Main Repl'!A21</f>
        <v>Sept 1 - Sept 30, 2014</v>
      </c>
      <c r="B21" s="44"/>
      <c r="E21" s="29">
        <f>+ROUND(E16*$Z$2,2)</f>
        <v>0</v>
      </c>
      <c r="F21" s="29"/>
      <c r="G21" s="29">
        <f>+ROUND(G16*$Z$2,2)</f>
        <v>0</v>
      </c>
      <c r="H21" s="22"/>
      <c r="I21" s="29">
        <f>+ROUND(I16*$Z$2,2)</f>
        <v>0</v>
      </c>
      <c r="J21" s="22"/>
      <c r="K21" s="29">
        <f>+ROUND(K16*$Z$2,2)</f>
        <v>0</v>
      </c>
      <c r="L21" s="22"/>
      <c r="M21" s="29">
        <f>+ROUND(M16*$Z$2,2)</f>
        <v>0</v>
      </c>
      <c r="N21" s="22"/>
      <c r="O21" s="48">
        <v>0</v>
      </c>
      <c r="P21" s="48"/>
      <c r="Q21" s="49">
        <v>0</v>
      </c>
      <c r="R21" s="49"/>
      <c r="S21" s="49">
        <v>0</v>
      </c>
      <c r="T21" s="49"/>
      <c r="U21" s="49">
        <v>0</v>
      </c>
      <c r="V21" s="49"/>
      <c r="W21" s="49">
        <v>0</v>
      </c>
      <c r="X21" s="44"/>
      <c r="Y21" s="20">
        <f>+SUM(E21:W21)</f>
        <v>0</v>
      </c>
    </row>
    <row r="22" spans="1:29">
      <c r="A22" s="21" t="str">
        <f>'Def. Tax - Main Repl'!A22</f>
        <v>Oct 1, 2014 - Feb 28, 2015</v>
      </c>
      <c r="B22" s="44"/>
      <c r="E22" s="48">
        <v>0</v>
      </c>
      <c r="F22" s="48"/>
      <c r="G22" s="49">
        <v>0</v>
      </c>
      <c r="H22" s="49"/>
      <c r="I22" s="49">
        <v>0</v>
      </c>
      <c r="J22" s="49"/>
      <c r="K22" s="49">
        <v>0</v>
      </c>
      <c r="L22" s="49"/>
      <c r="M22" s="49">
        <v>0</v>
      </c>
      <c r="N22" s="22"/>
      <c r="O22" s="29">
        <f>+ROUND(O16*($Z$3),2)</f>
        <v>0</v>
      </c>
      <c r="P22" s="29"/>
      <c r="Q22" s="29">
        <f>+ROUND(Q16*($Z$3),2)</f>
        <v>0</v>
      </c>
      <c r="R22" s="22"/>
      <c r="S22" s="29">
        <f>+ROUND(S16*($Z$3),2)</f>
        <v>0</v>
      </c>
      <c r="T22" s="22"/>
      <c r="U22" s="29">
        <f>+ROUND(U16*($Z$3),2)</f>
        <v>0</v>
      </c>
      <c r="V22" s="22"/>
      <c r="W22" s="29">
        <f>+ROUND(W16*($Z$3),2)</f>
        <v>0</v>
      </c>
      <c r="X22" s="44"/>
      <c r="Y22" s="20">
        <f>+SUM(E22:W22)</f>
        <v>0</v>
      </c>
    </row>
    <row r="23" spans="1:29">
      <c r="B23" s="44"/>
      <c r="E23" s="44"/>
      <c r="F23" s="44"/>
      <c r="G23" s="44"/>
      <c r="H23" s="44"/>
      <c r="I23" s="44"/>
      <c r="J23" s="44"/>
      <c r="K23" s="44"/>
      <c r="L23" s="44"/>
      <c r="M23" s="44"/>
      <c r="N23" s="44"/>
      <c r="O23" s="44"/>
      <c r="P23" s="44"/>
      <c r="Q23" s="44"/>
      <c r="R23" s="44"/>
      <c r="S23" s="44"/>
      <c r="T23" s="44"/>
      <c r="U23" s="44"/>
      <c r="V23" s="44"/>
      <c r="W23" s="44"/>
      <c r="X23" s="44"/>
      <c r="Y23" s="29"/>
    </row>
    <row r="24" spans="1:29">
      <c r="A24" t="s">
        <v>73</v>
      </c>
      <c r="B24" s="44"/>
      <c r="E24" s="44"/>
      <c r="F24" s="44"/>
      <c r="G24" s="44"/>
      <c r="H24" s="44"/>
      <c r="I24" s="44"/>
      <c r="J24" s="44"/>
      <c r="K24" s="44"/>
      <c r="L24" s="44"/>
      <c r="M24" s="44"/>
      <c r="N24" s="44"/>
      <c r="O24" s="44"/>
      <c r="P24" s="44"/>
      <c r="Q24" s="44"/>
      <c r="R24" s="44"/>
      <c r="S24" s="44"/>
      <c r="T24" s="44"/>
      <c r="U24" s="44"/>
      <c r="V24" s="44"/>
      <c r="W24" s="44"/>
      <c r="X24" s="44"/>
      <c r="Y24" s="29"/>
    </row>
    <row r="25" spans="1:29">
      <c r="A25" s="21" t="str">
        <f>'Def. Tax - Main Repl'!A25</f>
        <v>Fiscal Year 2014 (Sep 1 - Sep 30)</v>
      </c>
      <c r="B25" s="45"/>
      <c r="E25" s="54">
        <f>ROUND((E18*$AB$3)*$Z$2,2)</f>
        <v>0</v>
      </c>
      <c r="F25" s="45"/>
      <c r="G25" s="54">
        <f>ROUND((G18*$AB$3)*$Z$2,2)</f>
        <v>0</v>
      </c>
      <c r="H25" s="45"/>
      <c r="I25" s="54">
        <f>ROUND((I18*$AC$3)*$Z$2,2)</f>
        <v>0</v>
      </c>
      <c r="J25" s="45"/>
      <c r="K25" s="54">
        <f>ROUND((K18*$AC$3)*$Z$2,2)</f>
        <v>0</v>
      </c>
      <c r="L25" s="45"/>
      <c r="M25" s="54">
        <f>ROUND((M18*$AC$3)*$Z$2,2)</f>
        <v>0</v>
      </c>
      <c r="N25" s="45"/>
      <c r="O25" s="55">
        <v>0</v>
      </c>
      <c r="P25" s="56"/>
      <c r="Q25" s="55">
        <v>0</v>
      </c>
      <c r="R25" s="56"/>
      <c r="S25" s="55">
        <v>0</v>
      </c>
      <c r="T25" s="56"/>
      <c r="U25" s="55">
        <v>0</v>
      </c>
      <c r="V25" s="56"/>
      <c r="W25" s="55">
        <v>0</v>
      </c>
      <c r="X25" s="45"/>
      <c r="Y25" s="23">
        <f>+SUM(E25:W25)</f>
        <v>0</v>
      </c>
    </row>
    <row r="26" spans="1:29">
      <c r="A26" s="21" t="str">
        <f>'Def. Tax - Main Repl'!A26</f>
        <v>Fiscal Year 2015 (Oct 1 - May 15))</v>
      </c>
      <c r="B26" s="45"/>
      <c r="E26" s="42">
        <f>ROUND((E18*$AB$4)*$Z$3,2)</f>
        <v>0</v>
      </c>
      <c r="F26" s="45"/>
      <c r="G26" s="42">
        <f>ROUND((G18*$AB$4)*$Z$3,2)</f>
        <v>0</v>
      </c>
      <c r="H26" s="45"/>
      <c r="I26" s="42">
        <f>ROUND((I18*$AC$4)*$Z$3,2)</f>
        <v>0</v>
      </c>
      <c r="J26" s="45"/>
      <c r="K26" s="42">
        <f>ROUND((K18*$AC$4)*$Z$3,2)</f>
        <v>0</v>
      </c>
      <c r="L26" s="45"/>
      <c r="M26" s="42">
        <f>ROUND((M18*$AC$4)*$Z$3,2)</f>
        <v>0</v>
      </c>
      <c r="N26" s="45"/>
      <c r="O26" s="42">
        <f>ROUND((O18*$AB$3)*$Z$3,2)</f>
        <v>0</v>
      </c>
      <c r="P26" s="45"/>
      <c r="Q26" s="42">
        <f>ROUND((Q18*$AB$3)*$Z$3,2)</f>
        <v>0</v>
      </c>
      <c r="R26" s="45"/>
      <c r="S26" s="42">
        <f>ROUND((S18*$AC$3)*$Z$3,2)</f>
        <v>0</v>
      </c>
      <c r="T26" s="45"/>
      <c r="U26" s="42">
        <f>ROUND((U18*$AC$3)*$Z$3,2)</f>
        <v>0</v>
      </c>
      <c r="V26" s="45"/>
      <c r="W26" s="42">
        <f>ROUND((W18*$AC$3)*$Z$3,2)</f>
        <v>0</v>
      </c>
      <c r="X26" s="45"/>
      <c r="Y26" s="31">
        <f>+SUM(E26:W26)</f>
        <v>0</v>
      </c>
    </row>
    <row r="27" spans="1:29">
      <c r="B27" s="44"/>
      <c r="E27" s="44"/>
      <c r="F27" s="44"/>
      <c r="G27" s="44"/>
      <c r="H27" s="44"/>
      <c r="I27" s="44"/>
      <c r="J27" s="44"/>
      <c r="K27" s="44"/>
      <c r="L27" s="44"/>
      <c r="M27" s="44"/>
      <c r="N27" s="44"/>
      <c r="O27" s="44"/>
      <c r="P27" s="44"/>
      <c r="Q27" s="44"/>
      <c r="R27" s="44"/>
      <c r="S27" s="44"/>
      <c r="T27" s="44"/>
      <c r="U27" s="44"/>
      <c r="V27" s="44"/>
      <c r="W27" s="44"/>
      <c r="X27" s="44"/>
      <c r="Y27" s="29"/>
    </row>
    <row r="28" spans="1:29">
      <c r="A28" t="s">
        <v>74</v>
      </c>
      <c r="B28" s="44"/>
      <c r="E28" s="43">
        <f>SUM(E21:E27)</f>
        <v>0</v>
      </c>
      <c r="F28" s="44"/>
      <c r="G28" s="43">
        <f>SUM(G21:G27)</f>
        <v>0</v>
      </c>
      <c r="H28" s="44"/>
      <c r="I28" s="43">
        <f>SUM(I21:I27)</f>
        <v>0</v>
      </c>
      <c r="J28" s="44"/>
      <c r="K28" s="43">
        <f>SUM(K21:K27)</f>
        <v>0</v>
      </c>
      <c r="L28" s="44"/>
      <c r="M28" s="43">
        <f>SUM(M21:M27)</f>
        <v>0</v>
      </c>
      <c r="N28" s="44"/>
      <c r="O28" s="43">
        <f>SUM(O21:O27)</f>
        <v>0</v>
      </c>
      <c r="P28" s="44"/>
      <c r="Q28" s="43">
        <f>SUM(Q21:Q27)</f>
        <v>0</v>
      </c>
      <c r="R28" s="44"/>
      <c r="S28" s="43">
        <f>SUM(S21:S27)</f>
        <v>0</v>
      </c>
      <c r="T28" s="44"/>
      <c r="U28" s="43">
        <f>SUM(U21:U27)</f>
        <v>0</v>
      </c>
      <c r="V28" s="44"/>
      <c r="W28" s="43">
        <f>SUM(W21:W27)</f>
        <v>0</v>
      </c>
      <c r="X28" s="44"/>
      <c r="Y28" s="29">
        <f>SUM(E28:W28)</f>
        <v>0</v>
      </c>
    </row>
    <row r="30" spans="1:29">
      <c r="A30" t="s">
        <v>75</v>
      </c>
      <c r="Y30" s="16">
        <f>'Summary info'!K12</f>
        <v>0</v>
      </c>
    </row>
    <row r="32" spans="1:29">
      <c r="A32" t="s">
        <v>76</v>
      </c>
    </row>
    <row r="33" spans="1:25">
      <c r="C33" t="s">
        <v>77</v>
      </c>
      <c r="Y33" s="3">
        <f>SUM(Y28-Y30)</f>
        <v>0</v>
      </c>
    </row>
    <row r="35" spans="1:25" ht="13.5" thickBot="1">
      <c r="A35" t="str">
        <f>'Def. Tax - Main Repl'!A37</f>
        <v>Deferred Income Taxes (@38.5272%)</v>
      </c>
      <c r="Y35" s="17">
        <f>ROUND((Y33*'Revenue Requirement'!J61),2)</f>
        <v>0</v>
      </c>
    </row>
    <row r="36" spans="1:25" ht="13.5" thickTop="1"/>
    <row r="44" spans="1:25">
      <c r="Y44" s="9" t="s">
        <v>140</v>
      </c>
    </row>
    <row r="45" spans="1:25">
      <c r="Y45" s="65" t="s">
        <v>316</v>
      </c>
    </row>
  </sheetData>
  <mergeCells count="3">
    <mergeCell ref="A3:Y3"/>
    <mergeCell ref="A4:Y4"/>
    <mergeCell ref="AA1:AC1"/>
  </mergeCells>
  <phoneticPr fontId="9" type="noConversion"/>
  <printOptions horizontalCentered="1"/>
  <pageMargins left="0.75" right="0.75" top="1" bottom="1" header="0.5" footer="0.5"/>
  <pageSetup scale="84"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E33"/>
  <sheetViews>
    <sheetView workbookViewId="0">
      <selection activeCell="D34" sqref="D34"/>
    </sheetView>
  </sheetViews>
  <sheetFormatPr defaultRowHeight="12.75"/>
  <cols>
    <col min="1" max="1" width="26.7109375" style="66" bestFit="1" customWidth="1"/>
    <col min="2" max="2" width="16.7109375" style="66" bestFit="1" customWidth="1"/>
    <col min="3" max="3" width="14.28515625" style="66" bestFit="1" customWidth="1"/>
    <col min="4" max="4" width="13.28515625" style="66" bestFit="1" customWidth="1"/>
    <col min="5" max="5" width="9.140625" style="296"/>
    <col min="6" max="6" width="15" style="66" bestFit="1" customWidth="1"/>
    <col min="7" max="7" width="14" style="66" bestFit="1" customWidth="1"/>
    <col min="8" max="16384" width="9.140625" style="66"/>
  </cols>
  <sheetData>
    <row r="1" spans="1:5">
      <c r="A1" s="6" t="s">
        <v>14</v>
      </c>
      <c r="B1" s="6"/>
      <c r="C1" s="6"/>
      <c r="D1" s="6"/>
      <c r="E1" s="47"/>
    </row>
    <row r="2" spans="1:5">
      <c r="A2" s="6" t="s">
        <v>23</v>
      </c>
      <c r="B2" s="6"/>
      <c r="C2" s="6"/>
      <c r="D2" s="6"/>
      <c r="E2" s="47"/>
    </row>
    <row r="3" spans="1:5">
      <c r="A3" s="6" t="s">
        <v>317</v>
      </c>
      <c r="B3" s="6"/>
      <c r="C3" s="6"/>
      <c r="D3" s="6"/>
      <c r="E3" s="47"/>
    </row>
    <row r="5" spans="1:5">
      <c r="A5" s="256"/>
      <c r="E5" s="289"/>
    </row>
    <row r="6" spans="1:5">
      <c r="A6" s="256"/>
      <c r="B6" s="271" t="s">
        <v>24</v>
      </c>
      <c r="C6" s="271" t="s">
        <v>25</v>
      </c>
      <c r="D6" s="271" t="s">
        <v>26</v>
      </c>
      <c r="E6" s="289"/>
    </row>
    <row r="7" spans="1:5">
      <c r="A7" s="66" t="s">
        <v>27</v>
      </c>
      <c r="B7" s="290">
        <v>0.47</v>
      </c>
      <c r="C7" s="290">
        <v>4.3499999999999997E-2</v>
      </c>
      <c r="D7" s="291">
        <f>ROUND(B7*C7,6)</f>
        <v>2.0445000000000001E-2</v>
      </c>
      <c r="E7" s="292"/>
    </row>
    <row r="8" spans="1:5">
      <c r="A8" s="66" t="s">
        <v>168</v>
      </c>
      <c r="B8" s="290">
        <v>0</v>
      </c>
      <c r="C8" s="290">
        <v>0</v>
      </c>
      <c r="D8" s="291">
        <f>ROUND(B8*C8,6)</f>
        <v>0</v>
      </c>
      <c r="E8" s="292"/>
    </row>
    <row r="9" spans="1:5">
      <c r="A9" s="66" t="s">
        <v>169</v>
      </c>
      <c r="B9" s="290">
        <v>0.53</v>
      </c>
      <c r="C9" s="290">
        <v>9.7000000000000003E-2</v>
      </c>
      <c r="D9" s="291">
        <f>ROUND(B9*C9,6)</f>
        <v>5.1409999999999997E-2</v>
      </c>
      <c r="E9" s="292"/>
    </row>
    <row r="10" spans="1:5" ht="13.5" thickBot="1">
      <c r="A10" s="66" t="s">
        <v>172</v>
      </c>
      <c r="B10" s="293"/>
      <c r="C10" s="290"/>
      <c r="D10" s="294">
        <f>SUM(D7:D9)</f>
        <v>7.1855000000000002E-2</v>
      </c>
      <c r="E10" s="292"/>
    </row>
    <row r="11" spans="1:5" ht="13.5" thickTop="1">
      <c r="C11" s="295"/>
    </row>
    <row r="12" spans="1:5">
      <c r="A12" s="66" t="s">
        <v>170</v>
      </c>
      <c r="C12" s="297"/>
      <c r="D12" s="66">
        <v>1.6267370000000001</v>
      </c>
    </row>
    <row r="14" spans="1:5">
      <c r="A14" s="66" t="s">
        <v>171</v>
      </c>
      <c r="D14" s="298">
        <f>D7</f>
        <v>2.0445000000000001E-2</v>
      </c>
    </row>
    <row r="16" spans="1:5">
      <c r="A16" s="34" t="s">
        <v>318</v>
      </c>
    </row>
    <row r="32" spans="4:4">
      <c r="D32" s="270" t="s">
        <v>140</v>
      </c>
    </row>
    <row r="33" spans="4:4">
      <c r="D33" s="270" t="s">
        <v>1405</v>
      </c>
    </row>
  </sheetData>
  <phoneticPr fontId="9" type="noConversion"/>
  <printOptions horizontalCentered="1"/>
  <pageMargins left="0.75" right="0.75" top="1" bottom="1" header="0.5" footer="0.5"/>
  <pageSetup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1"/>
  <sheetViews>
    <sheetView zoomScaleNormal="100" workbookViewId="0">
      <pane xSplit="1" ySplit="8" topLeftCell="B9" activePane="bottomRight" state="frozen"/>
      <selection activeCell="D34" sqref="D34"/>
      <selection pane="topRight" activeCell="D34" sqref="D34"/>
      <selection pane="bottomLeft" activeCell="D34" sqref="D34"/>
      <selection pane="bottomRight" activeCell="D34" sqref="D34"/>
    </sheetView>
  </sheetViews>
  <sheetFormatPr defaultRowHeight="12.75"/>
  <cols>
    <col min="1" max="1" width="23.140625" style="66" customWidth="1"/>
    <col min="2" max="2" width="10.85546875" style="66" customWidth="1"/>
    <col min="3" max="3" width="10.28515625" style="66" customWidth="1"/>
    <col min="4" max="4" width="16.7109375" style="66" bestFit="1" customWidth="1"/>
    <col min="5" max="5" width="13.42578125" style="66" bestFit="1" customWidth="1"/>
    <col min="6" max="6" width="11.5703125" style="66" customWidth="1"/>
    <col min="7" max="7" width="8.85546875" style="66" customWidth="1"/>
    <col min="8" max="8" width="11.28515625" style="66" bestFit="1" customWidth="1"/>
    <col min="9" max="16384" width="9.140625" style="66"/>
  </cols>
  <sheetData>
    <row r="1" spans="1:10">
      <c r="A1" s="6" t="s">
        <v>14</v>
      </c>
      <c r="B1" s="139"/>
      <c r="C1" s="139"/>
      <c r="D1" s="139"/>
      <c r="E1" s="139"/>
      <c r="F1" s="139"/>
      <c r="G1" s="139"/>
      <c r="H1" s="139"/>
    </row>
    <row r="2" spans="1:10">
      <c r="A2" s="6" t="s">
        <v>46</v>
      </c>
      <c r="B2" s="139"/>
      <c r="C2" s="139"/>
      <c r="D2" s="139"/>
      <c r="E2" s="139"/>
      <c r="F2" s="139"/>
      <c r="G2" s="139"/>
      <c r="H2" s="139"/>
    </row>
    <row r="4" spans="1:10">
      <c r="A4" s="256" t="s">
        <v>45</v>
      </c>
      <c r="C4" s="299">
        <f>+'Revenue Requirement'!J75</f>
        <v>5326116.43</v>
      </c>
    </row>
    <row r="5" spans="1:10">
      <c r="A5" s="256"/>
      <c r="C5" s="299"/>
    </row>
    <row r="6" spans="1:10">
      <c r="A6" s="256"/>
      <c r="C6" s="299"/>
      <c r="D6" s="10" t="s">
        <v>70</v>
      </c>
      <c r="G6" s="10" t="s">
        <v>153</v>
      </c>
      <c r="H6" s="10" t="s">
        <v>153</v>
      </c>
    </row>
    <row r="7" spans="1:10">
      <c r="A7" s="256"/>
      <c r="B7" s="10" t="s">
        <v>60</v>
      </c>
      <c r="C7" s="12" t="s">
        <v>56</v>
      </c>
      <c r="D7" s="10" t="s">
        <v>47</v>
      </c>
      <c r="E7" s="10" t="s">
        <v>58</v>
      </c>
      <c r="F7" s="10" t="s">
        <v>56</v>
      </c>
      <c r="G7" s="10" t="s">
        <v>63</v>
      </c>
      <c r="H7" s="10" t="s">
        <v>64</v>
      </c>
    </row>
    <row r="8" spans="1:10">
      <c r="A8" s="1" t="s">
        <v>66</v>
      </c>
      <c r="B8" s="11" t="s">
        <v>83</v>
      </c>
      <c r="C8" s="11" t="s">
        <v>57</v>
      </c>
      <c r="D8" s="11" t="s">
        <v>61</v>
      </c>
      <c r="E8" s="11" t="s">
        <v>62</v>
      </c>
      <c r="F8" s="11" t="s">
        <v>59</v>
      </c>
      <c r="G8" s="11" t="s">
        <v>57</v>
      </c>
      <c r="H8" s="11" t="s">
        <v>65</v>
      </c>
    </row>
    <row r="9" spans="1:10">
      <c r="A9" s="256" t="s">
        <v>47</v>
      </c>
      <c r="B9" s="300">
        <f>'customers -14'!N7</f>
        <v>606244.33333333337</v>
      </c>
      <c r="C9" s="24">
        <v>19.5</v>
      </c>
      <c r="D9" s="301">
        <f>C9/$C$9</f>
        <v>1</v>
      </c>
      <c r="E9" s="300">
        <f>B9*D9</f>
        <v>606244.33333333337</v>
      </c>
      <c r="F9" s="298">
        <f>E9/SUM($E$9:$E$19)</f>
        <v>0.87925296688440924</v>
      </c>
      <c r="G9" s="28">
        <f>H9/B9/12</f>
        <v>0.64371786197442094</v>
      </c>
      <c r="H9" s="299">
        <f>F9*$C$4</f>
        <v>4683003.6730492981</v>
      </c>
      <c r="J9" s="299"/>
    </row>
    <row r="10" spans="1:10">
      <c r="A10" s="256" t="s">
        <v>48</v>
      </c>
      <c r="B10" s="300">
        <f>'customers -14'!N8</f>
        <v>30943</v>
      </c>
      <c r="C10" s="24">
        <v>25.5</v>
      </c>
      <c r="D10" s="301">
        <f t="shared" ref="D10:D19" si="0">C10/$C$9</f>
        <v>1.3076923076923077</v>
      </c>
      <c r="E10" s="300">
        <f t="shared" ref="E10:E19" si="1">B10*D10</f>
        <v>40463.923076923078</v>
      </c>
      <c r="F10" s="298">
        <f t="shared" ref="F10:F19" si="2">E10/SUM($E$9:$E$19)</f>
        <v>5.8685949642691575E-2</v>
      </c>
      <c r="G10" s="28">
        <f t="shared" ref="G10:G19" si="3">H10/B10/12</f>
        <v>0.84178489642808874</v>
      </c>
      <c r="H10" s="299">
        <f t="shared" ref="H10:H19" si="4">F10*$C$4</f>
        <v>312568.2006020922</v>
      </c>
      <c r="J10" s="299"/>
    </row>
    <row r="11" spans="1:10">
      <c r="A11" s="256" t="s">
        <v>49</v>
      </c>
      <c r="B11" s="300">
        <f>'customers -14'!N9</f>
        <v>8960.5</v>
      </c>
      <c r="C11" s="24">
        <v>44.29</v>
      </c>
      <c r="D11" s="301">
        <f t="shared" si="0"/>
        <v>2.2712820512820513</v>
      </c>
      <c r="E11" s="300">
        <f t="shared" si="1"/>
        <v>20351.822820512822</v>
      </c>
      <c r="F11" s="298">
        <f t="shared" si="2"/>
        <v>2.9516812962279326E-2</v>
      </c>
      <c r="G11" s="28">
        <f t="shared" si="3"/>
        <v>1.4620648259921589</v>
      </c>
      <c r="H11" s="299">
        <f t="shared" si="4"/>
        <v>157209.98247963289</v>
      </c>
      <c r="J11" s="299"/>
    </row>
    <row r="12" spans="1:10">
      <c r="A12" s="256" t="s">
        <v>50</v>
      </c>
      <c r="B12" s="300">
        <f>'customers -14'!N10</f>
        <v>600.16666666666663</v>
      </c>
      <c r="C12" s="24">
        <v>88.57</v>
      </c>
      <c r="D12" s="301">
        <f t="shared" si="0"/>
        <v>4.5420512820512817</v>
      </c>
      <c r="E12" s="300">
        <f t="shared" si="1"/>
        <v>2725.9877777777774</v>
      </c>
      <c r="F12" s="298">
        <f t="shared" si="2"/>
        <v>3.9535756616860445E-3</v>
      </c>
      <c r="G12" s="28">
        <f t="shared" si="3"/>
        <v>2.9237995402602284</v>
      </c>
      <c r="H12" s="299">
        <f t="shared" si="4"/>
        <v>21057.204288954163</v>
      </c>
      <c r="J12" s="299"/>
    </row>
    <row r="13" spans="1:10">
      <c r="A13" s="256" t="s">
        <v>51</v>
      </c>
      <c r="B13" s="300">
        <f>'customers -14'!N11</f>
        <v>72.333333333333329</v>
      </c>
      <c r="C13" s="24">
        <v>874.78</v>
      </c>
      <c r="D13" s="301">
        <f t="shared" si="0"/>
        <v>44.860512820512817</v>
      </c>
      <c r="E13" s="300">
        <f t="shared" si="1"/>
        <v>3244.9104273504267</v>
      </c>
      <c r="F13" s="298">
        <f t="shared" si="2"/>
        <v>4.7061835693122936E-3</v>
      </c>
      <c r="G13" s="28">
        <f t="shared" si="3"/>
        <v>28.8775133998966</v>
      </c>
      <c r="H13" s="299">
        <f t="shared" si="4"/>
        <v>25065.681631110248</v>
      </c>
      <c r="J13" s="299"/>
    </row>
    <row r="14" spans="1:10">
      <c r="A14" s="256" t="s">
        <v>52</v>
      </c>
      <c r="B14" s="300">
        <f>'customers -14'!N12</f>
        <v>18.083333333333332</v>
      </c>
      <c r="C14" s="24">
        <v>776.36</v>
      </c>
      <c r="D14" s="301">
        <f t="shared" si="0"/>
        <v>39.813333333333333</v>
      </c>
      <c r="E14" s="300">
        <f t="shared" si="1"/>
        <v>719.95777777777766</v>
      </c>
      <c r="F14" s="298">
        <f t="shared" si="2"/>
        <v>1.0441747284663837E-3</v>
      </c>
      <c r="G14" s="28">
        <f t="shared" si="3"/>
        <v>25.62855381140827</v>
      </c>
      <c r="H14" s="299">
        <f t="shared" si="4"/>
        <v>5561.396177075595</v>
      </c>
      <c r="J14" s="299"/>
    </row>
    <row r="15" spans="1:10">
      <c r="A15" s="256" t="s">
        <v>142</v>
      </c>
      <c r="B15" s="300">
        <f>'customers -14'!N13</f>
        <v>147.66666666666666</v>
      </c>
      <c r="C15" s="24">
        <v>2069.94</v>
      </c>
      <c r="D15" s="301">
        <f t="shared" si="0"/>
        <v>106.15076923076923</v>
      </c>
      <c r="E15" s="300">
        <f t="shared" si="1"/>
        <v>15674.930256410255</v>
      </c>
      <c r="F15" s="298">
        <f t="shared" si="2"/>
        <v>2.2733785993306728E-2</v>
      </c>
      <c r="G15" s="28">
        <f t="shared" si="3"/>
        <v>68.331146216170893</v>
      </c>
      <c r="H15" s="299">
        <f t="shared" si="4"/>
        <v>121082.79109505482</v>
      </c>
      <c r="J15" s="299"/>
    </row>
    <row r="16" spans="1:10">
      <c r="A16" s="256" t="s">
        <v>143</v>
      </c>
      <c r="B16" s="300">
        <f>'customers -14'!N14</f>
        <v>0</v>
      </c>
      <c r="C16" s="24">
        <v>1707.94</v>
      </c>
      <c r="D16" s="301">
        <f t="shared" si="0"/>
        <v>87.586666666666673</v>
      </c>
      <c r="E16" s="300">
        <f t="shared" si="1"/>
        <v>0</v>
      </c>
      <c r="F16" s="298">
        <f t="shared" si="2"/>
        <v>0</v>
      </c>
      <c r="G16" s="28">
        <v>0</v>
      </c>
      <c r="H16" s="299">
        <f t="shared" si="4"/>
        <v>0</v>
      </c>
      <c r="J16" s="299"/>
    </row>
    <row r="17" spans="1:10">
      <c r="A17" s="256" t="s">
        <v>53</v>
      </c>
      <c r="B17" s="300">
        <f>'customers -14'!N15</f>
        <v>87.416666666666671</v>
      </c>
      <c r="C17" s="24">
        <v>5.69</v>
      </c>
      <c r="D17" s="301">
        <f t="shared" si="0"/>
        <v>0.29179487179487179</v>
      </c>
      <c r="E17" s="300">
        <f t="shared" si="1"/>
        <v>25.507735042735042</v>
      </c>
      <c r="F17" s="298">
        <f t="shared" si="2"/>
        <v>3.6994575423923461E-5</v>
      </c>
      <c r="G17" s="28">
        <f t="shared" si="3"/>
        <v>0.1878335710068951</v>
      </c>
      <c r="H17" s="299">
        <f t="shared" si="4"/>
        <v>197.03741598623296</v>
      </c>
      <c r="J17" s="299"/>
    </row>
    <row r="18" spans="1:10">
      <c r="A18" s="256" t="s">
        <v>54</v>
      </c>
      <c r="B18" s="300">
        <f>'customers -14'!N16</f>
        <v>8.6666666666666661</v>
      </c>
      <c r="C18" s="24">
        <v>22.09</v>
      </c>
      <c r="D18" s="301">
        <f t="shared" si="0"/>
        <v>1.1328205128205129</v>
      </c>
      <c r="E18" s="300">
        <f t="shared" si="1"/>
        <v>9.8177777777777777</v>
      </c>
      <c r="F18" s="298">
        <f t="shared" si="2"/>
        <v>1.4238995343444474E-5</v>
      </c>
      <c r="G18" s="28">
        <f t="shared" si="3"/>
        <v>0.72921679851358745</v>
      </c>
      <c r="H18" s="299">
        <f t="shared" si="4"/>
        <v>75.838547045413094</v>
      </c>
      <c r="J18" s="299"/>
    </row>
    <row r="19" spans="1:10">
      <c r="A19" s="256" t="s">
        <v>55</v>
      </c>
      <c r="B19" s="302">
        <f>'customers -14'!N17</f>
        <v>43.75</v>
      </c>
      <c r="C19" s="24">
        <v>17</v>
      </c>
      <c r="D19" s="301">
        <f t="shared" si="0"/>
        <v>0.87179487179487181</v>
      </c>
      <c r="E19" s="300">
        <f t="shared" si="1"/>
        <v>38.141025641025642</v>
      </c>
      <c r="F19" s="303">
        <f t="shared" si="2"/>
        <v>5.5316987080928513E-5</v>
      </c>
      <c r="G19" s="28">
        <f t="shared" si="3"/>
        <v>0.56118993095205916</v>
      </c>
      <c r="H19" s="304">
        <f t="shared" si="4"/>
        <v>294.62471374983107</v>
      </c>
      <c r="J19" s="299"/>
    </row>
    <row r="20" spans="1:10" ht="6.75" customHeight="1">
      <c r="A20" s="256"/>
      <c r="B20" s="305"/>
      <c r="C20" s="24"/>
      <c r="D20" s="24"/>
      <c r="E20" s="306"/>
      <c r="F20" s="307"/>
      <c r="H20" s="308"/>
      <c r="J20" s="299"/>
    </row>
    <row r="21" spans="1:10" ht="13.5" thickBot="1">
      <c r="A21" s="256" t="s">
        <v>42</v>
      </c>
      <c r="B21" s="300">
        <f>SUM(B9:B19)</f>
        <v>647125.91666666663</v>
      </c>
      <c r="F21" s="309">
        <f>SUM(F9:F19)</f>
        <v>1</v>
      </c>
      <c r="H21" s="310">
        <f>SUM(H9:H19)</f>
        <v>5326116.4299999988</v>
      </c>
      <c r="I21" s="305"/>
      <c r="J21" s="300"/>
    </row>
    <row r="22" spans="1:10" ht="13.5" thickTop="1">
      <c r="I22" s="300"/>
    </row>
    <row r="23" spans="1:10">
      <c r="A23" s="66" t="s">
        <v>925</v>
      </c>
      <c r="I23" s="300"/>
    </row>
    <row r="24" spans="1:10">
      <c r="A24" s="66" t="s">
        <v>144</v>
      </c>
    </row>
    <row r="36" spans="8:8">
      <c r="H36" s="270" t="s">
        <v>140</v>
      </c>
    </row>
    <row r="37" spans="8:8">
      <c r="H37" s="270" t="s">
        <v>1406</v>
      </c>
    </row>
    <row r="60" spans="8:8">
      <c r="H60" s="270" t="s">
        <v>140</v>
      </c>
    </row>
    <row r="61" spans="8:8">
      <c r="H61" s="270" t="s">
        <v>141</v>
      </c>
    </row>
  </sheetData>
  <printOptions horizontalCentered="1"/>
  <pageMargins left="0.75" right="0.75" top="1" bottom="1" header="0.5" footer="0.5"/>
  <pageSetup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K61"/>
  <sheetViews>
    <sheetView zoomScaleNormal="100" workbookViewId="0">
      <pane xSplit="1" ySplit="8" topLeftCell="B9" activePane="bottomRight" state="frozen"/>
      <selection activeCell="D34" sqref="D34"/>
      <selection pane="topRight" activeCell="D34" sqref="D34"/>
      <selection pane="bottomLeft" activeCell="D34" sqref="D34"/>
      <selection pane="bottomRight" activeCell="D34" sqref="D34"/>
    </sheetView>
  </sheetViews>
  <sheetFormatPr defaultRowHeight="12.75"/>
  <cols>
    <col min="1" max="1" width="23.140625" style="66" customWidth="1"/>
    <col min="2" max="2" width="10.85546875" style="66" customWidth="1"/>
    <col min="3" max="3" width="11.85546875" style="66" customWidth="1"/>
    <col min="4" max="4" width="16.7109375" style="66" bestFit="1" customWidth="1"/>
    <col min="5" max="5" width="13.42578125" style="66" bestFit="1" customWidth="1"/>
    <col min="6" max="6" width="11.5703125" style="66" customWidth="1"/>
    <col min="7" max="7" width="8.85546875" style="66" customWidth="1"/>
    <col min="8" max="8" width="11.28515625" style="66" bestFit="1" customWidth="1"/>
    <col min="9" max="16384" width="9.140625" style="66"/>
  </cols>
  <sheetData>
    <row r="1" spans="1:10">
      <c r="A1" s="6" t="s">
        <v>14</v>
      </c>
      <c r="B1" s="139"/>
      <c r="C1" s="139"/>
      <c r="D1" s="139"/>
      <c r="E1" s="139"/>
      <c r="F1" s="139"/>
      <c r="G1" s="139"/>
      <c r="H1" s="139"/>
    </row>
    <row r="2" spans="1:10">
      <c r="A2" s="6" t="s">
        <v>46</v>
      </c>
      <c r="B2" s="139"/>
      <c r="C2" s="139"/>
      <c r="D2" s="139"/>
      <c r="E2" s="139"/>
      <c r="F2" s="139"/>
      <c r="G2" s="139"/>
      <c r="H2" s="139"/>
    </row>
    <row r="4" spans="1:10">
      <c r="A4" s="256" t="s">
        <v>45</v>
      </c>
      <c r="C4" s="299">
        <f>+'Rate Design - July 2014'!C4+19632866</f>
        <v>24958982.43</v>
      </c>
    </row>
    <row r="5" spans="1:10">
      <c r="A5" s="256"/>
      <c r="C5" s="299"/>
    </row>
    <row r="6" spans="1:10">
      <c r="A6" s="256"/>
      <c r="C6" s="299"/>
      <c r="D6" s="10" t="s">
        <v>70</v>
      </c>
      <c r="G6" s="10" t="s">
        <v>153</v>
      </c>
      <c r="H6" s="10" t="s">
        <v>153</v>
      </c>
    </row>
    <row r="7" spans="1:10">
      <c r="A7" s="256"/>
      <c r="B7" s="10" t="s">
        <v>60</v>
      </c>
      <c r="C7" s="12" t="s">
        <v>56</v>
      </c>
      <c r="D7" s="10" t="s">
        <v>47</v>
      </c>
      <c r="E7" s="10" t="s">
        <v>58</v>
      </c>
      <c r="F7" s="10" t="s">
        <v>56</v>
      </c>
      <c r="G7" s="10" t="s">
        <v>63</v>
      </c>
      <c r="H7" s="10" t="s">
        <v>64</v>
      </c>
    </row>
    <row r="8" spans="1:10">
      <c r="A8" s="1" t="s">
        <v>66</v>
      </c>
      <c r="B8" s="11" t="s">
        <v>83</v>
      </c>
      <c r="C8" s="11" t="s">
        <v>57</v>
      </c>
      <c r="D8" s="11" t="s">
        <v>61</v>
      </c>
      <c r="E8" s="11" t="s">
        <v>62</v>
      </c>
      <c r="F8" s="11" t="s">
        <v>59</v>
      </c>
      <c r="G8" s="11" t="s">
        <v>57</v>
      </c>
      <c r="H8" s="11" t="s">
        <v>65</v>
      </c>
    </row>
    <row r="9" spans="1:10">
      <c r="A9" s="256" t="s">
        <v>47</v>
      </c>
      <c r="B9" s="300">
        <f>'customers -14'!N7</f>
        <v>606244.33333333337</v>
      </c>
      <c r="C9" s="24">
        <v>19.5</v>
      </c>
      <c r="D9" s="301">
        <f>C9/$C$9</f>
        <v>1</v>
      </c>
      <c r="E9" s="300">
        <f>B9*D9</f>
        <v>606244.33333333337</v>
      </c>
      <c r="F9" s="298">
        <f>E9/SUM($E$9:$E$19)</f>
        <v>0.87925296688440924</v>
      </c>
      <c r="G9" s="28">
        <f>H9/B9/12</f>
        <v>3.0165586911318676</v>
      </c>
      <c r="H9" s="299">
        <f>F9*$C$4</f>
        <v>21945259.351993341</v>
      </c>
      <c r="J9" s="299"/>
    </row>
    <row r="10" spans="1:10">
      <c r="A10" s="256" t="s">
        <v>48</v>
      </c>
      <c r="B10" s="300">
        <f>'customers -14'!N8</f>
        <v>30943</v>
      </c>
      <c r="C10" s="24">
        <v>25.5</v>
      </c>
      <c r="D10" s="301">
        <f t="shared" ref="D10:D19" si="0">C10/$C$9</f>
        <v>1.3076923076923077</v>
      </c>
      <c r="E10" s="300">
        <f t="shared" ref="E10:E19" si="1">B10*D10</f>
        <v>40463.923076923078</v>
      </c>
      <c r="F10" s="298">
        <f t="shared" ref="F10:F19" si="2">E10/SUM($E$9:$E$19)</f>
        <v>5.8685949642691575E-2</v>
      </c>
      <c r="G10" s="28">
        <f t="shared" ref="G10:G19" si="3">H10/B10/12</f>
        <v>3.944730596095519</v>
      </c>
      <c r="H10" s="299">
        <f t="shared" ref="H10:H19" si="4">F10*$C$4</f>
        <v>1464741.5860198038</v>
      </c>
      <c r="J10" s="299"/>
    </row>
    <row r="11" spans="1:10">
      <c r="A11" s="256" t="s">
        <v>49</v>
      </c>
      <c r="B11" s="300">
        <f>'customers -14'!N9</f>
        <v>8960.5</v>
      </c>
      <c r="C11" s="24">
        <v>44.29</v>
      </c>
      <c r="D11" s="301">
        <f t="shared" si="0"/>
        <v>2.2712820512820513</v>
      </c>
      <c r="E11" s="300">
        <f t="shared" si="1"/>
        <v>20351.822820512822</v>
      </c>
      <c r="F11" s="298">
        <f t="shared" si="2"/>
        <v>2.9516812962279326E-2</v>
      </c>
      <c r="G11" s="28">
        <f t="shared" si="3"/>
        <v>6.8514556118066885</v>
      </c>
      <c r="H11" s="299">
        <f t="shared" si="4"/>
        <v>736709.61611512594</v>
      </c>
      <c r="J11" s="299"/>
    </row>
    <row r="12" spans="1:10">
      <c r="A12" s="256" t="s">
        <v>50</v>
      </c>
      <c r="B12" s="300">
        <f>'customers -14'!N10</f>
        <v>600.16666666666663</v>
      </c>
      <c r="C12" s="24">
        <v>88.57</v>
      </c>
      <c r="D12" s="301">
        <f t="shared" si="0"/>
        <v>4.5420512820512817</v>
      </c>
      <c r="E12" s="300">
        <f t="shared" si="1"/>
        <v>2725.9877777777774</v>
      </c>
      <c r="F12" s="298">
        <f t="shared" si="2"/>
        <v>3.9535756616860445E-3</v>
      </c>
      <c r="G12" s="28">
        <f t="shared" si="3"/>
        <v>13.701364270438434</v>
      </c>
      <c r="H12" s="299">
        <f t="shared" si="4"/>
        <v>98677.225475697604</v>
      </c>
      <c r="J12" s="299"/>
    </row>
    <row r="13" spans="1:10">
      <c r="A13" s="256" t="s">
        <v>51</v>
      </c>
      <c r="B13" s="300">
        <f>'customers -14'!N11</f>
        <v>72.333333333333329</v>
      </c>
      <c r="C13" s="24">
        <v>874.78</v>
      </c>
      <c r="D13" s="301">
        <f t="shared" si="0"/>
        <v>44.860512820512817</v>
      </c>
      <c r="E13" s="300">
        <f t="shared" si="1"/>
        <v>3244.9104273504267</v>
      </c>
      <c r="F13" s="298">
        <f t="shared" si="2"/>
        <v>4.7061835693122936E-3</v>
      </c>
      <c r="G13" s="28">
        <f t="shared" si="3"/>
        <v>135.3243698373505</v>
      </c>
      <c r="H13" s="299">
        <f t="shared" si="4"/>
        <v>117461.55301882022</v>
      </c>
      <c r="J13" s="299"/>
    </row>
    <row r="14" spans="1:10">
      <c r="A14" s="256" t="s">
        <v>52</v>
      </c>
      <c r="B14" s="300">
        <f>'customers -14'!N12</f>
        <v>18.083333333333332</v>
      </c>
      <c r="C14" s="24">
        <v>776.36</v>
      </c>
      <c r="D14" s="301">
        <f t="shared" si="0"/>
        <v>39.813333333333333</v>
      </c>
      <c r="E14" s="300">
        <f t="shared" si="1"/>
        <v>719.95777777777766</v>
      </c>
      <c r="F14" s="298">
        <f t="shared" si="2"/>
        <v>1.0441747284663837E-3</v>
      </c>
      <c r="G14" s="28">
        <f t="shared" si="3"/>
        <v>120.09925668959674</v>
      </c>
      <c r="H14" s="299">
        <f t="shared" si="4"/>
        <v>26061.53870164249</v>
      </c>
      <c r="J14" s="299"/>
    </row>
    <row r="15" spans="1:10">
      <c r="A15" s="256" t="s">
        <v>142</v>
      </c>
      <c r="B15" s="300">
        <f>'customers -14'!N13</f>
        <v>147.66666666666666</v>
      </c>
      <c r="C15" s="24">
        <v>2069.94</v>
      </c>
      <c r="D15" s="301">
        <f t="shared" si="0"/>
        <v>106.15076923076923</v>
      </c>
      <c r="E15" s="300">
        <f t="shared" si="1"/>
        <v>15674.930256410255</v>
      </c>
      <c r="F15" s="298">
        <f t="shared" si="2"/>
        <v>2.2733785993306728E-2</v>
      </c>
      <c r="G15" s="28">
        <f t="shared" si="3"/>
        <v>320.21002549341011</v>
      </c>
      <c r="H15" s="299">
        <f t="shared" si="4"/>
        <v>567412.16517432267</v>
      </c>
      <c r="J15" s="299"/>
    </row>
    <row r="16" spans="1:10">
      <c r="A16" s="256" t="s">
        <v>143</v>
      </c>
      <c r="B16" s="300">
        <f>'customers -14'!N14</f>
        <v>0</v>
      </c>
      <c r="C16" s="24">
        <v>1707.94</v>
      </c>
      <c r="D16" s="301">
        <f t="shared" si="0"/>
        <v>87.586666666666673</v>
      </c>
      <c r="E16" s="300">
        <f t="shared" si="1"/>
        <v>0</v>
      </c>
      <c r="F16" s="298">
        <f t="shared" si="2"/>
        <v>0</v>
      </c>
      <c r="G16" s="28">
        <v>0</v>
      </c>
      <c r="H16" s="299">
        <f t="shared" si="4"/>
        <v>0</v>
      </c>
      <c r="J16" s="299"/>
    </row>
    <row r="17" spans="1:10">
      <c r="A17" s="256" t="s">
        <v>53</v>
      </c>
      <c r="B17" s="300">
        <f>'customers -14'!N15</f>
        <v>87.416666666666671</v>
      </c>
      <c r="C17" s="24">
        <v>5.69</v>
      </c>
      <c r="D17" s="301">
        <f t="shared" si="0"/>
        <v>0.29179487179487179</v>
      </c>
      <c r="E17" s="300">
        <f t="shared" si="1"/>
        <v>25.507735042735042</v>
      </c>
      <c r="F17" s="298">
        <f t="shared" si="2"/>
        <v>3.6994575423923461E-5</v>
      </c>
      <c r="G17" s="28">
        <f t="shared" si="3"/>
        <v>0.88021635654052943</v>
      </c>
      <c r="H17" s="299">
        <f t="shared" si="4"/>
        <v>923.34695801101543</v>
      </c>
      <c r="J17" s="299"/>
    </row>
    <row r="18" spans="1:10">
      <c r="A18" s="256" t="s">
        <v>54</v>
      </c>
      <c r="B18" s="300">
        <f>'customers -14'!N16</f>
        <v>8.6666666666666661</v>
      </c>
      <c r="C18" s="24">
        <v>22.09</v>
      </c>
      <c r="D18" s="301">
        <f t="shared" si="0"/>
        <v>1.1328205128205129</v>
      </c>
      <c r="E18" s="300">
        <f t="shared" si="1"/>
        <v>9.8177777777777777</v>
      </c>
      <c r="F18" s="298">
        <f t="shared" si="2"/>
        <v>1.4238995343444474E-5</v>
      </c>
      <c r="G18" s="28">
        <f t="shared" si="3"/>
        <v>3.4172195634411775</v>
      </c>
      <c r="H18" s="299">
        <f t="shared" si="4"/>
        <v>355.39083459788242</v>
      </c>
      <c r="J18" s="299"/>
    </row>
    <row r="19" spans="1:10">
      <c r="A19" s="256" t="s">
        <v>55</v>
      </c>
      <c r="B19" s="302">
        <f>'customers -14'!N17</f>
        <v>43.75</v>
      </c>
      <c r="C19" s="24">
        <v>17</v>
      </c>
      <c r="D19" s="301">
        <f t="shared" si="0"/>
        <v>0.87179487179487181</v>
      </c>
      <c r="E19" s="300">
        <f t="shared" si="1"/>
        <v>38.141025641025642</v>
      </c>
      <c r="F19" s="303">
        <f t="shared" si="2"/>
        <v>5.5316987080928513E-5</v>
      </c>
      <c r="G19" s="28">
        <f t="shared" si="3"/>
        <v>2.6298203973970127</v>
      </c>
      <c r="H19" s="304">
        <f t="shared" si="4"/>
        <v>1380.6557086334317</v>
      </c>
      <c r="J19" s="299"/>
    </row>
    <row r="20" spans="1:10" ht="6.75" customHeight="1">
      <c r="A20" s="256"/>
      <c r="B20" s="305"/>
      <c r="C20" s="24"/>
      <c r="D20" s="24"/>
      <c r="E20" s="306"/>
      <c r="F20" s="307"/>
      <c r="H20" s="308"/>
      <c r="J20" s="299"/>
    </row>
    <row r="21" spans="1:10" ht="13.5" thickBot="1">
      <c r="A21" s="256" t="s">
        <v>42</v>
      </c>
      <c r="B21" s="300">
        <f>SUM(B9:B19)</f>
        <v>647125.91666666663</v>
      </c>
      <c r="F21" s="309">
        <f>SUM(F9:F19)</f>
        <v>1</v>
      </c>
      <c r="H21" s="310">
        <f>SUM(H9:H19)</f>
        <v>24958982.43</v>
      </c>
      <c r="I21" s="305"/>
      <c r="J21" s="300"/>
    </row>
    <row r="22" spans="1:10" ht="13.5" thickTop="1">
      <c r="I22" s="300"/>
    </row>
    <row r="23" spans="1:10">
      <c r="A23" s="66" t="s">
        <v>925</v>
      </c>
      <c r="I23" s="300"/>
    </row>
    <row r="24" spans="1:10">
      <c r="A24" s="66" t="s">
        <v>144</v>
      </c>
    </row>
    <row r="33" spans="8:11">
      <c r="K33" s="932"/>
    </row>
    <row r="34" spans="8:11">
      <c r="K34" s="932"/>
    </row>
    <row r="36" spans="8:11">
      <c r="H36" s="270" t="s">
        <v>140</v>
      </c>
    </row>
    <row r="37" spans="8:11">
      <c r="H37" s="270" t="s">
        <v>1407</v>
      </c>
    </row>
    <row r="60" spans="8:8">
      <c r="H60" s="270" t="s">
        <v>140</v>
      </c>
    </row>
    <row r="61" spans="8:8">
      <c r="H61" s="270" t="s">
        <v>141</v>
      </c>
    </row>
  </sheetData>
  <phoneticPr fontId="9" type="noConversion"/>
  <printOptions horizontalCentered="1"/>
  <pageMargins left="0.75" right="0.75" top="1" bottom="1"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theme="7" tint="0.59999389629810485"/>
    <pageSetUpPr fitToPage="1"/>
  </sheetPr>
  <dimension ref="A1:V20"/>
  <sheetViews>
    <sheetView workbookViewId="0">
      <selection activeCell="U16" sqref="U16"/>
    </sheetView>
  </sheetViews>
  <sheetFormatPr defaultRowHeight="12.75"/>
  <cols>
    <col min="1" max="1" width="36.5703125" style="66" bestFit="1" customWidth="1"/>
    <col min="2" max="3" width="14" style="66" bestFit="1" customWidth="1"/>
    <col min="4" max="4" width="14.140625" style="66" customWidth="1"/>
    <col min="5" max="5" width="14" style="66" bestFit="1" customWidth="1"/>
    <col min="6" max="6" width="12.85546875" style="66" customWidth="1"/>
    <col min="7" max="7" width="14.42578125" style="66" customWidth="1"/>
    <col min="8" max="8" width="14.5703125" style="66" customWidth="1"/>
    <col min="9" max="9" width="14" style="66" bestFit="1" customWidth="1"/>
    <col min="10" max="10" width="1.140625" style="66" customWidth="1"/>
    <col min="11" max="18" width="12.85546875" style="66" hidden="1" customWidth="1"/>
    <col min="19" max="19" width="1.140625" style="66" hidden="1" customWidth="1"/>
    <col min="20" max="20" width="15.7109375" style="66" customWidth="1"/>
    <col min="21" max="21" width="16.140625" style="66" customWidth="1"/>
    <col min="22" max="22" width="14" style="66" bestFit="1" customWidth="1"/>
    <col min="23" max="16384" width="9.140625" style="66"/>
  </cols>
  <sheetData>
    <row r="1" spans="1:22">
      <c r="A1" s="66" t="s">
        <v>9</v>
      </c>
    </row>
    <row r="3" spans="1:22">
      <c r="B3" s="33" t="s">
        <v>1</v>
      </c>
      <c r="C3" s="33"/>
      <c r="D3" s="33"/>
      <c r="E3" s="33"/>
      <c r="F3" s="33"/>
      <c r="G3" s="33"/>
      <c r="H3" s="33"/>
      <c r="I3" s="33"/>
      <c r="J3" s="47"/>
      <c r="K3" s="33" t="s">
        <v>1</v>
      </c>
      <c r="L3" s="33"/>
      <c r="M3" s="33"/>
      <c r="N3" s="33"/>
      <c r="O3" s="33"/>
      <c r="P3" s="33"/>
      <c r="Q3" s="33"/>
      <c r="R3" s="33"/>
      <c r="S3" s="8"/>
      <c r="T3" s="33"/>
      <c r="U3" s="271"/>
    </row>
    <row r="4" spans="1:22">
      <c r="B4" s="320" t="s">
        <v>209</v>
      </c>
      <c r="C4" s="320"/>
      <c r="D4" s="320"/>
      <c r="E4" s="320"/>
      <c r="F4" s="320"/>
      <c r="G4" s="320"/>
      <c r="H4" s="320"/>
      <c r="I4" s="320"/>
      <c r="J4" s="321"/>
      <c r="K4" s="320" t="s">
        <v>208</v>
      </c>
      <c r="L4" s="320"/>
      <c r="M4" s="320"/>
      <c r="N4" s="320"/>
      <c r="O4" s="320"/>
      <c r="P4" s="320"/>
      <c r="Q4" s="320"/>
      <c r="R4" s="320"/>
      <c r="S4" s="321"/>
      <c r="T4" s="271"/>
      <c r="U4" s="271"/>
    </row>
    <row r="5" spans="1:22">
      <c r="B5" s="320">
        <v>2015</v>
      </c>
      <c r="C5" s="320"/>
      <c r="D5" s="322"/>
      <c r="E5" s="348">
        <v>2013</v>
      </c>
      <c r="F5" s="323">
        <v>2016</v>
      </c>
      <c r="G5" s="320"/>
      <c r="H5" s="320"/>
      <c r="I5" s="320"/>
      <c r="J5" s="321"/>
      <c r="K5" s="320">
        <v>2011</v>
      </c>
      <c r="L5" s="320"/>
      <c r="M5" s="320"/>
      <c r="N5" s="322"/>
      <c r="O5" s="323">
        <v>2012</v>
      </c>
      <c r="P5" s="320"/>
      <c r="Q5" s="320"/>
      <c r="R5" s="320"/>
      <c r="S5" s="321"/>
      <c r="T5" s="271"/>
      <c r="U5" s="271"/>
    </row>
    <row r="6" spans="1:22">
      <c r="B6" s="324" t="s">
        <v>225</v>
      </c>
      <c r="C6" s="324" t="s">
        <v>189</v>
      </c>
      <c r="D6" s="324" t="s">
        <v>184</v>
      </c>
      <c r="E6" s="324" t="s">
        <v>189</v>
      </c>
      <c r="F6" s="324" t="s">
        <v>225</v>
      </c>
      <c r="G6" s="324" t="s">
        <v>189</v>
      </c>
      <c r="H6" s="324" t="s">
        <v>184</v>
      </c>
      <c r="I6" s="324" t="s">
        <v>185</v>
      </c>
      <c r="J6" s="289"/>
      <c r="K6" s="324" t="s">
        <v>225</v>
      </c>
      <c r="L6" s="324" t="s">
        <v>189</v>
      </c>
      <c r="M6" s="324" t="s">
        <v>184</v>
      </c>
      <c r="N6" s="324" t="s">
        <v>185</v>
      </c>
      <c r="O6" s="324" t="s">
        <v>225</v>
      </c>
      <c r="P6" s="324" t="s">
        <v>189</v>
      </c>
      <c r="Q6" s="324" t="s">
        <v>184</v>
      </c>
      <c r="R6" s="324" t="s">
        <v>185</v>
      </c>
      <c r="S6" s="289"/>
      <c r="T6" s="324" t="s">
        <v>42</v>
      </c>
      <c r="U6" s="271"/>
    </row>
    <row r="7" spans="1:22">
      <c r="A7" s="66" t="s">
        <v>68</v>
      </c>
      <c r="B7" s="25">
        <f>'def tax - main split'!S19</f>
        <v>0</v>
      </c>
      <c r="C7" s="25">
        <f>'def tax - main split'!S16</f>
        <v>484137.26000000024</v>
      </c>
      <c r="D7" s="25">
        <f>'def tax - main split'!S17</f>
        <v>0</v>
      </c>
      <c r="E7" s="25">
        <f>'def tax - main split'!S18</f>
        <v>0</v>
      </c>
      <c r="F7" s="272">
        <f>'def tax - main split'!S29</f>
        <v>0</v>
      </c>
      <c r="G7" s="272">
        <f>'def tax - main split'!S26</f>
        <v>1594468.8099999989</v>
      </c>
      <c r="H7" s="272">
        <f>'def tax - main split'!S27</f>
        <v>0</v>
      </c>
      <c r="I7" s="272">
        <f>'def tax - main split'!S28</f>
        <v>0</v>
      </c>
      <c r="J7" s="25"/>
      <c r="K7" s="22" t="s">
        <v>223</v>
      </c>
      <c r="L7" s="22" t="s">
        <v>223</v>
      </c>
      <c r="M7" s="22" t="s">
        <v>223</v>
      </c>
      <c r="N7" s="22" t="s">
        <v>223</v>
      </c>
      <c r="O7" s="22" t="s">
        <v>223</v>
      </c>
      <c r="P7" s="22" t="s">
        <v>223</v>
      </c>
      <c r="Q7" s="22" t="s">
        <v>223</v>
      </c>
      <c r="R7" s="22" t="s">
        <v>223</v>
      </c>
      <c r="S7" s="25"/>
      <c r="T7" s="24">
        <f>Additions!F2155</f>
        <v>2078606.069999998</v>
      </c>
      <c r="U7" s="26">
        <f t="shared" ref="U7:U13" si="0">+T7-SUM(B7:R7)</f>
        <v>0</v>
      </c>
    </row>
    <row r="8" spans="1:22">
      <c r="A8" s="66" t="s">
        <v>67</v>
      </c>
      <c r="B8" s="25">
        <f>'def tax - main split'!R19</f>
        <v>0</v>
      </c>
      <c r="C8" s="25">
        <f>'def tax - main split'!R16</f>
        <v>1566940.1199999996</v>
      </c>
      <c r="D8" s="25">
        <f>'def tax - main split'!R17</f>
        <v>0</v>
      </c>
      <c r="E8" s="25">
        <f>'def tax - main split'!R18</f>
        <v>0</v>
      </c>
      <c r="F8" s="272">
        <f>'def tax - main split'!R29</f>
        <v>0</v>
      </c>
      <c r="G8" s="272">
        <f>'def tax - main split'!R26</f>
        <v>14292784.170000007</v>
      </c>
      <c r="H8" s="272">
        <f>'def tax - main split'!R27</f>
        <v>0</v>
      </c>
      <c r="I8" s="272">
        <f>'def tax - main split'!R28</f>
        <v>0</v>
      </c>
      <c r="J8" s="25"/>
      <c r="K8" s="22" t="s">
        <v>223</v>
      </c>
      <c r="L8" s="22" t="s">
        <v>223</v>
      </c>
      <c r="M8" s="22" t="s">
        <v>223</v>
      </c>
      <c r="N8" s="22" t="s">
        <v>223</v>
      </c>
      <c r="O8" s="22" t="s">
        <v>223</v>
      </c>
      <c r="P8" s="22" t="s">
        <v>223</v>
      </c>
      <c r="Q8" s="22" t="s">
        <v>223</v>
      </c>
      <c r="R8" s="22" t="s">
        <v>223</v>
      </c>
      <c r="S8" s="25"/>
      <c r="T8" s="24">
        <f>Additions!F924</f>
        <v>15859724.290000014</v>
      </c>
      <c r="U8" s="26">
        <f t="shared" si="0"/>
        <v>0</v>
      </c>
      <c r="V8" s="25">
        <f>+T8+T10</f>
        <v>16923407.750000015</v>
      </c>
    </row>
    <row r="9" spans="1:22">
      <c r="A9" s="66" t="s">
        <v>0</v>
      </c>
      <c r="B9" s="22">
        <f>+'def tax - bonus codes'!$F$10</f>
        <v>0</v>
      </c>
      <c r="C9" s="22">
        <f>+'def tax - bonus codes'!$F$11</f>
        <v>3250954.67</v>
      </c>
      <c r="D9" s="22">
        <f>+'def tax - bonus codes'!$F$12</f>
        <v>0</v>
      </c>
      <c r="E9" s="22">
        <f>+'def tax - bonus codes'!$F$13</f>
        <v>0</v>
      </c>
      <c r="F9" s="22">
        <f>+'def tax - bonus codes'!$F$14</f>
        <v>0</v>
      </c>
      <c r="G9" s="22">
        <f>+'def tax - bonus codes'!$F$15</f>
        <v>14767606.109999998</v>
      </c>
      <c r="H9" s="22">
        <f>+'def tax - bonus codes'!$F$16</f>
        <v>0</v>
      </c>
      <c r="I9" s="22">
        <f>+'def tax - bonus codes'!$F$17</f>
        <v>0</v>
      </c>
      <c r="J9" s="26"/>
      <c r="K9" s="22" t="s">
        <v>223</v>
      </c>
      <c r="L9" s="22" t="s">
        <v>223</v>
      </c>
      <c r="M9" s="22" t="s">
        <v>223</v>
      </c>
      <c r="N9" s="22" t="s">
        <v>223</v>
      </c>
      <c r="O9" s="22" t="s">
        <v>223</v>
      </c>
      <c r="P9" s="22" t="s">
        <v>223</v>
      </c>
      <c r="Q9" s="22" t="s">
        <v>223</v>
      </c>
      <c r="R9" s="22" t="s">
        <v>223</v>
      </c>
      <c r="S9" s="26"/>
      <c r="T9" s="25">
        <f>Additions!F1848</f>
        <v>18018560.780000009</v>
      </c>
      <c r="U9" s="26">
        <f t="shared" si="0"/>
        <v>0</v>
      </c>
    </row>
    <row r="10" spans="1:22">
      <c r="A10" s="66" t="s">
        <v>6</v>
      </c>
      <c r="B10" s="22">
        <f>+'def tax - bonus codes'!$E$10</f>
        <v>0</v>
      </c>
      <c r="C10" s="22">
        <f>+'def tax - bonus codes'!$E$11</f>
        <v>146203.79</v>
      </c>
      <c r="D10" s="22">
        <f>+'def tax - bonus codes'!$E$12</f>
        <v>0</v>
      </c>
      <c r="E10" s="22">
        <f>+'def tax - bonus codes'!$E$13</f>
        <v>0</v>
      </c>
      <c r="F10" s="22">
        <f>+'def tax - bonus codes'!$E$14</f>
        <v>0</v>
      </c>
      <c r="G10" s="22">
        <f>+'def tax - bonus codes'!$E$15</f>
        <v>917479.66999999993</v>
      </c>
      <c r="H10" s="22">
        <f>+'def tax - bonus codes'!$E$16</f>
        <v>0</v>
      </c>
      <c r="I10" s="22">
        <f>+'def tax - bonus codes'!$E$17</f>
        <v>0</v>
      </c>
      <c r="J10" s="26"/>
      <c r="K10" s="22" t="s">
        <v>223</v>
      </c>
      <c r="L10" s="22" t="s">
        <v>223</v>
      </c>
      <c r="M10" s="22" t="s">
        <v>223</v>
      </c>
      <c r="N10" s="22" t="s">
        <v>223</v>
      </c>
      <c r="O10" s="22" t="s">
        <v>223</v>
      </c>
      <c r="P10" s="22" t="s">
        <v>223</v>
      </c>
      <c r="Q10" s="22" t="s">
        <v>223</v>
      </c>
      <c r="R10" s="22" t="s">
        <v>223</v>
      </c>
      <c r="S10" s="26"/>
      <c r="T10" s="25">
        <f>Additions!F1252+Additions!F1271</f>
        <v>1063683.46</v>
      </c>
      <c r="U10" s="26">
        <f t="shared" si="0"/>
        <v>0</v>
      </c>
    </row>
    <row r="11" spans="1:22">
      <c r="A11" s="66" t="s">
        <v>7</v>
      </c>
      <c r="B11" s="22">
        <f>+'def tax - bonus codes'!$G$10</f>
        <v>0</v>
      </c>
      <c r="C11" s="22">
        <f>+'def tax - bonus codes'!$G$11</f>
        <v>12083.34</v>
      </c>
      <c r="D11" s="22">
        <f>+'def tax - bonus codes'!$G$12</f>
        <v>0</v>
      </c>
      <c r="E11" s="22">
        <f>+'def tax - bonus codes'!$G$13</f>
        <v>0</v>
      </c>
      <c r="F11" s="22">
        <f>+'def tax - bonus codes'!$G$14</f>
        <v>0</v>
      </c>
      <c r="G11" s="22">
        <f>+'def tax - bonus codes'!$G$15</f>
        <v>-934.99</v>
      </c>
      <c r="H11" s="22">
        <f>+'def tax - bonus codes'!$G$16</f>
        <v>0</v>
      </c>
      <c r="I11" s="22">
        <f>+'def tax - bonus codes'!$G$17</f>
        <v>0</v>
      </c>
      <c r="J11" s="26"/>
      <c r="K11" s="22" t="s">
        <v>223</v>
      </c>
      <c r="L11" s="22" t="s">
        <v>223</v>
      </c>
      <c r="M11" s="22" t="s">
        <v>223</v>
      </c>
      <c r="N11" s="22" t="s">
        <v>223</v>
      </c>
      <c r="O11" s="22" t="s">
        <v>223</v>
      </c>
      <c r="P11" s="22" t="s">
        <v>223</v>
      </c>
      <c r="Q11" s="22" t="s">
        <v>223</v>
      </c>
      <c r="R11" s="22" t="s">
        <v>223</v>
      </c>
      <c r="S11" s="26"/>
      <c r="T11" s="25">
        <f>Additions!F1890</f>
        <v>11148.349999999999</v>
      </c>
      <c r="U11" s="26">
        <f t="shared" si="0"/>
        <v>0</v>
      </c>
    </row>
    <row r="12" spans="1:22">
      <c r="A12" s="66" t="s">
        <v>8</v>
      </c>
      <c r="B12" s="22">
        <f>+'def tax - bonus codes'!$D$10</f>
        <v>0</v>
      </c>
      <c r="C12" s="22">
        <f>+'def tax - bonus codes'!$D$11</f>
        <v>574848.84</v>
      </c>
      <c r="D12" s="22">
        <f>+'def tax - bonus codes'!$D$12</f>
        <v>0</v>
      </c>
      <c r="E12" s="22">
        <f>+'def tax - bonus codes'!$D$13</f>
        <v>0</v>
      </c>
      <c r="F12" s="22">
        <f>+'def tax - bonus codes'!$D$14</f>
        <v>0</v>
      </c>
      <c r="G12" s="22">
        <f>+'def tax - bonus codes'!$D$15</f>
        <v>2311745.6599999992</v>
      </c>
      <c r="H12" s="22">
        <f>+'def tax - bonus codes'!$D$16</f>
        <v>0</v>
      </c>
      <c r="I12" s="22">
        <f>+'def tax - bonus codes'!$D$17</f>
        <v>0</v>
      </c>
      <c r="J12" s="26"/>
      <c r="K12" s="22" t="s">
        <v>223</v>
      </c>
      <c r="L12" s="22" t="s">
        <v>223</v>
      </c>
      <c r="M12" s="22" t="s">
        <v>223</v>
      </c>
      <c r="N12" s="22" t="s">
        <v>223</v>
      </c>
      <c r="O12" s="22" t="s">
        <v>223</v>
      </c>
      <c r="P12" s="22" t="s">
        <v>223</v>
      </c>
      <c r="Q12" s="22" t="s">
        <v>223</v>
      </c>
      <c r="R12" s="22" t="s">
        <v>223</v>
      </c>
      <c r="S12" s="26"/>
      <c r="T12" s="25">
        <f>Additions!F1229</f>
        <v>2886594.4999999972</v>
      </c>
      <c r="U12" s="26">
        <f t="shared" si="0"/>
        <v>0</v>
      </c>
    </row>
    <row r="13" spans="1:22">
      <c r="A13" s="66" t="s">
        <v>78</v>
      </c>
      <c r="B13" s="22">
        <f>+'def tax - bonus codes'!$H$10</f>
        <v>0</v>
      </c>
      <c r="C13" s="22">
        <f>+'def tax - bonus codes'!$H$11</f>
        <v>0</v>
      </c>
      <c r="D13" s="22">
        <f>+'def tax - bonus codes'!$H$12</f>
        <v>0</v>
      </c>
      <c r="E13" s="22">
        <f>+'def tax - bonus codes'!$H$13</f>
        <v>0</v>
      </c>
      <c r="F13" s="22">
        <f>+'def tax - bonus codes'!$H$14</f>
        <v>0</v>
      </c>
      <c r="G13" s="22">
        <f>+'def tax - bonus codes'!$H$15</f>
        <v>0</v>
      </c>
      <c r="H13" s="22">
        <f>+'def tax - bonus codes'!$H$16</f>
        <v>0</v>
      </c>
      <c r="I13" s="22">
        <f>+'def tax - bonus codes'!$H$17</f>
        <v>0</v>
      </c>
      <c r="J13" s="26"/>
      <c r="K13" s="22" t="s">
        <v>223</v>
      </c>
      <c r="L13" s="22" t="s">
        <v>223</v>
      </c>
      <c r="M13" s="22" t="s">
        <v>223</v>
      </c>
      <c r="N13" s="22" t="s">
        <v>223</v>
      </c>
      <c r="O13" s="22" t="s">
        <v>223</v>
      </c>
      <c r="P13" s="22" t="s">
        <v>223</v>
      </c>
      <c r="Q13" s="22" t="s">
        <v>223</v>
      </c>
      <c r="R13" s="22" t="s">
        <v>223</v>
      </c>
      <c r="S13" s="26"/>
      <c r="T13" s="25">
        <f>Additions!F2168</f>
        <v>0</v>
      </c>
      <c r="U13" s="26">
        <f t="shared" si="0"/>
        <v>0</v>
      </c>
    </row>
    <row r="14" spans="1:22">
      <c r="C14" s="25"/>
      <c r="D14" s="25"/>
      <c r="E14" s="25"/>
      <c r="G14" s="25"/>
      <c r="H14" s="25"/>
      <c r="I14" s="25"/>
      <c r="J14" s="25"/>
      <c r="L14" s="25"/>
      <c r="M14" s="25"/>
      <c r="N14" s="25"/>
      <c r="P14" s="25"/>
      <c r="Q14" s="25"/>
      <c r="R14" s="25"/>
      <c r="S14" s="25"/>
      <c r="T14" s="25"/>
      <c r="U14" s="25"/>
    </row>
    <row r="15" spans="1:22">
      <c r="A15" s="66" t="s">
        <v>69</v>
      </c>
      <c r="B15" s="25">
        <f t="shared" ref="B15:I15" si="1">SUM(B7:B13)</f>
        <v>0</v>
      </c>
      <c r="C15" s="25">
        <f t="shared" si="1"/>
        <v>6035168.0199999996</v>
      </c>
      <c r="D15" s="25">
        <f t="shared" si="1"/>
        <v>0</v>
      </c>
      <c r="E15" s="25">
        <f t="shared" si="1"/>
        <v>0</v>
      </c>
      <c r="F15" s="25">
        <f t="shared" si="1"/>
        <v>0</v>
      </c>
      <c r="G15" s="25">
        <f t="shared" si="1"/>
        <v>33883149.430000007</v>
      </c>
      <c r="H15" s="25">
        <f t="shared" si="1"/>
        <v>0</v>
      </c>
      <c r="I15" s="25">
        <f t="shared" si="1"/>
        <v>0</v>
      </c>
      <c r="J15" s="25"/>
      <c r="K15" s="25">
        <f t="shared" ref="K15:R15" si="2">SUM(K7:K13)</f>
        <v>0</v>
      </c>
      <c r="L15" s="25">
        <f t="shared" si="2"/>
        <v>0</v>
      </c>
      <c r="M15" s="25">
        <f t="shared" si="2"/>
        <v>0</v>
      </c>
      <c r="N15" s="25">
        <f t="shared" si="2"/>
        <v>0</v>
      </c>
      <c r="O15" s="25">
        <f t="shared" si="2"/>
        <v>0</v>
      </c>
      <c r="P15" s="25">
        <f t="shared" si="2"/>
        <v>0</v>
      </c>
      <c r="Q15" s="25">
        <f t="shared" si="2"/>
        <v>0</v>
      </c>
      <c r="R15" s="25">
        <f t="shared" si="2"/>
        <v>0</v>
      </c>
      <c r="S15" s="25"/>
      <c r="T15" s="25">
        <f>SUM(T7:T13)</f>
        <v>39918317.450000018</v>
      </c>
      <c r="U15" s="26">
        <f>+T15-SUM(B15:R15)</f>
        <v>0</v>
      </c>
    </row>
    <row r="16" spans="1:22">
      <c r="C16" s="25"/>
      <c r="D16" s="25"/>
      <c r="E16" s="25"/>
      <c r="G16" s="25"/>
      <c r="H16" s="25"/>
      <c r="I16" s="25"/>
      <c r="J16" s="25"/>
      <c r="L16" s="25"/>
      <c r="M16" s="25"/>
      <c r="N16" s="25"/>
      <c r="P16" s="25"/>
      <c r="Q16" s="25"/>
      <c r="R16" s="25"/>
      <c r="S16" s="25"/>
      <c r="T16" s="25"/>
      <c r="U16" s="25"/>
    </row>
    <row r="17" spans="2:21">
      <c r="C17" s="25"/>
      <c r="D17" s="25"/>
      <c r="E17" s="25"/>
      <c r="G17" s="25"/>
      <c r="H17" s="25"/>
      <c r="I17" s="25"/>
      <c r="J17" s="25"/>
      <c r="L17" s="25"/>
      <c r="M17" s="25"/>
      <c r="N17" s="25"/>
      <c r="P17" s="25"/>
      <c r="Q17" s="25"/>
      <c r="R17" s="25"/>
      <c r="S17" s="25"/>
      <c r="T17" s="25"/>
      <c r="U17" s="25"/>
    </row>
    <row r="20" spans="2:21">
      <c r="B20" s="25"/>
      <c r="C20" s="25"/>
      <c r="D20" s="25"/>
      <c r="E20" s="25"/>
      <c r="F20" s="25"/>
      <c r="G20" s="25"/>
      <c r="H20" s="25"/>
      <c r="I20" s="25"/>
      <c r="J20" s="25"/>
      <c r="K20" s="25"/>
      <c r="L20" s="25"/>
      <c r="M20" s="25"/>
      <c r="N20" s="25"/>
      <c r="O20" s="25"/>
      <c r="P20" s="25"/>
      <c r="Q20" s="25"/>
      <c r="R20" s="25"/>
      <c r="S20" s="25"/>
      <c r="T20" s="25"/>
      <c r="U20" s="25"/>
    </row>
  </sheetData>
  <phoneticPr fontId="9" type="noConversion"/>
  <conditionalFormatting sqref="U7:U15">
    <cfRule type="cellIs" dxfId="0" priority="1" stopIfTrue="1" operator="equal">
      <formula>0</formula>
    </cfRule>
  </conditionalFormatting>
  <pageMargins left="0.25" right="0.25" top="1" bottom="1" header="0.5" footer="0.5"/>
  <pageSetup scale="8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7" tint="0.59999389629810485"/>
    <pageSetUpPr fitToPage="1"/>
  </sheetPr>
  <dimension ref="A1:O65"/>
  <sheetViews>
    <sheetView workbookViewId="0">
      <pane xSplit="1" ySplit="5" topLeftCell="B6" activePane="bottomRight" state="frozen"/>
      <selection activeCell="C4" sqref="C4"/>
      <selection pane="topRight" activeCell="C4" sqref="C4"/>
      <selection pane="bottomLeft" activeCell="C4" sqref="C4"/>
      <selection pane="bottomRight" activeCell="L10" sqref="L10"/>
    </sheetView>
  </sheetViews>
  <sheetFormatPr defaultRowHeight="12.75"/>
  <cols>
    <col min="1" max="1" width="16.5703125" style="66" customWidth="1"/>
    <col min="2" max="14" width="10.7109375" style="66" customWidth="1"/>
    <col min="15" max="16384" width="9.140625" style="66"/>
  </cols>
  <sheetData>
    <row r="1" spans="1:14">
      <c r="A1" s="6" t="s">
        <v>14</v>
      </c>
      <c r="B1" s="139"/>
      <c r="C1" s="139"/>
      <c r="D1" s="139"/>
      <c r="E1" s="139"/>
      <c r="F1" s="139"/>
      <c r="G1" s="139"/>
      <c r="H1" s="139"/>
      <c r="I1" s="139"/>
      <c r="J1" s="139"/>
      <c r="K1" s="139"/>
      <c r="L1" s="139"/>
      <c r="M1" s="139"/>
      <c r="N1" s="139"/>
    </row>
    <row r="2" spans="1:14">
      <c r="A2" s="6" t="s">
        <v>156</v>
      </c>
      <c r="B2" s="139"/>
      <c r="C2" s="139"/>
      <c r="D2" s="139"/>
      <c r="E2" s="139"/>
      <c r="F2" s="139"/>
      <c r="G2" s="139"/>
      <c r="H2" s="139"/>
      <c r="I2" s="139"/>
      <c r="J2" s="139"/>
      <c r="K2" s="139"/>
      <c r="L2" s="139"/>
      <c r="M2" s="139"/>
      <c r="N2" s="139"/>
    </row>
    <row r="3" spans="1:14">
      <c r="A3" s="6" t="s">
        <v>775</v>
      </c>
      <c r="B3" s="139"/>
      <c r="C3" s="139"/>
      <c r="D3" s="139"/>
      <c r="E3" s="139"/>
      <c r="F3" s="139"/>
      <c r="G3" s="139"/>
      <c r="H3" s="139"/>
      <c r="I3" s="139"/>
      <c r="J3" s="139"/>
      <c r="K3" s="139"/>
      <c r="L3" s="139"/>
      <c r="M3" s="139"/>
      <c r="N3" s="139"/>
    </row>
    <row r="5" spans="1:14">
      <c r="A5" s="140"/>
      <c r="B5" s="141">
        <v>41640</v>
      </c>
      <c r="C5" s="141">
        <f t="shared" ref="C5:M5" si="0">EOMONTH(B5,1)</f>
        <v>41698</v>
      </c>
      <c r="D5" s="141">
        <f t="shared" si="0"/>
        <v>41729</v>
      </c>
      <c r="E5" s="141">
        <f t="shared" si="0"/>
        <v>41759</v>
      </c>
      <c r="F5" s="141">
        <f t="shared" si="0"/>
        <v>41790</v>
      </c>
      <c r="G5" s="141">
        <f t="shared" si="0"/>
        <v>41820</v>
      </c>
      <c r="H5" s="141">
        <f t="shared" si="0"/>
        <v>41851</v>
      </c>
      <c r="I5" s="141">
        <f t="shared" si="0"/>
        <v>41882</v>
      </c>
      <c r="J5" s="141">
        <f t="shared" si="0"/>
        <v>41912</v>
      </c>
      <c r="K5" s="141">
        <f t="shared" si="0"/>
        <v>41943</v>
      </c>
      <c r="L5" s="141">
        <f t="shared" si="0"/>
        <v>41973</v>
      </c>
      <c r="M5" s="141">
        <f t="shared" si="0"/>
        <v>42004</v>
      </c>
      <c r="N5" s="18" t="s">
        <v>28</v>
      </c>
    </row>
    <row r="6" spans="1:14">
      <c r="A6" s="140"/>
    </row>
    <row r="7" spans="1:14">
      <c r="A7" s="66" t="s">
        <v>47</v>
      </c>
      <c r="B7" s="45">
        <v>611631</v>
      </c>
      <c r="C7" s="45">
        <v>613542</v>
      </c>
      <c r="D7" s="45">
        <v>615715</v>
      </c>
      <c r="E7" s="45">
        <v>614158</v>
      </c>
      <c r="F7" s="45">
        <v>611286</v>
      </c>
      <c r="G7" s="45">
        <v>607695</v>
      </c>
      <c r="H7" s="45">
        <v>601966</v>
      </c>
      <c r="I7" s="45">
        <v>598353</v>
      </c>
      <c r="J7" s="45">
        <v>595425</v>
      </c>
      <c r="K7" s="45">
        <v>595393</v>
      </c>
      <c r="L7" s="45">
        <v>600186</v>
      </c>
      <c r="M7" s="45">
        <v>609582</v>
      </c>
      <c r="N7" s="142">
        <f>AVERAGE(B7:M7)</f>
        <v>606244.33333333337</v>
      </c>
    </row>
    <row r="8" spans="1:14">
      <c r="A8" s="66" t="s">
        <v>48</v>
      </c>
      <c r="B8" s="45">
        <v>31699</v>
      </c>
      <c r="C8" s="45">
        <v>31781</v>
      </c>
      <c r="D8" s="45">
        <v>31815</v>
      </c>
      <c r="E8" s="45">
        <v>31685</v>
      </c>
      <c r="F8" s="45">
        <v>31202</v>
      </c>
      <c r="G8" s="45">
        <v>30655</v>
      </c>
      <c r="H8" s="45">
        <v>30378</v>
      </c>
      <c r="I8" s="45">
        <v>30149</v>
      </c>
      <c r="J8" s="45">
        <v>29986</v>
      </c>
      <c r="K8" s="45">
        <v>30107</v>
      </c>
      <c r="L8" s="45">
        <v>30484</v>
      </c>
      <c r="M8" s="45">
        <v>31375</v>
      </c>
      <c r="N8" s="142">
        <f t="shared" ref="N8:N17" si="1">AVERAGE(B8:M8)</f>
        <v>30943</v>
      </c>
    </row>
    <row r="9" spans="1:14">
      <c r="A9" s="66" t="s">
        <v>49</v>
      </c>
      <c r="B9" s="45">
        <v>9076</v>
      </c>
      <c r="C9" s="45">
        <v>9063</v>
      </c>
      <c r="D9" s="45">
        <v>9066</v>
      </c>
      <c r="E9" s="45">
        <v>9050</v>
      </c>
      <c r="F9" s="45">
        <v>8955</v>
      </c>
      <c r="G9" s="45">
        <v>8911</v>
      </c>
      <c r="H9" s="45">
        <v>8893</v>
      </c>
      <c r="I9" s="45">
        <v>8866</v>
      </c>
      <c r="J9" s="45">
        <v>8865</v>
      </c>
      <c r="K9" s="45">
        <v>8888</v>
      </c>
      <c r="L9" s="45">
        <v>8878</v>
      </c>
      <c r="M9" s="45">
        <v>9015</v>
      </c>
      <c r="N9" s="142">
        <f t="shared" si="1"/>
        <v>8960.5</v>
      </c>
    </row>
    <row r="10" spans="1:14">
      <c r="A10" s="66" t="s">
        <v>50</v>
      </c>
      <c r="B10" s="45">
        <v>602</v>
      </c>
      <c r="C10" s="45">
        <v>607</v>
      </c>
      <c r="D10" s="45">
        <v>601</v>
      </c>
      <c r="E10" s="45">
        <v>608</v>
      </c>
      <c r="F10" s="45">
        <v>598</v>
      </c>
      <c r="G10" s="45">
        <v>600</v>
      </c>
      <c r="H10" s="45">
        <v>604</v>
      </c>
      <c r="I10" s="45">
        <v>596</v>
      </c>
      <c r="J10" s="45">
        <v>600</v>
      </c>
      <c r="K10" s="45">
        <v>600</v>
      </c>
      <c r="L10" s="45">
        <v>584</v>
      </c>
      <c r="M10" s="45">
        <v>602</v>
      </c>
      <c r="N10" s="142">
        <f t="shared" si="1"/>
        <v>600.16666666666663</v>
      </c>
    </row>
    <row r="11" spans="1:14">
      <c r="A11" s="66" t="s">
        <v>51</v>
      </c>
      <c r="B11" s="390">
        <v>75</v>
      </c>
      <c r="C11" s="390">
        <v>74</v>
      </c>
      <c r="D11" s="390">
        <v>73</v>
      </c>
      <c r="E11" s="390">
        <v>74</v>
      </c>
      <c r="F11" s="390">
        <v>73</v>
      </c>
      <c r="G11" s="390">
        <v>71</v>
      </c>
      <c r="H11" s="390">
        <v>73</v>
      </c>
      <c r="I11" s="390">
        <v>70</v>
      </c>
      <c r="J11" s="390">
        <v>72</v>
      </c>
      <c r="K11" s="390">
        <v>72</v>
      </c>
      <c r="L11" s="390">
        <v>69</v>
      </c>
      <c r="M11" s="390">
        <v>72</v>
      </c>
      <c r="N11" s="142">
        <f t="shared" si="1"/>
        <v>72.333333333333329</v>
      </c>
    </row>
    <row r="12" spans="1:14">
      <c r="A12" s="66" t="s">
        <v>52</v>
      </c>
      <c r="B12" s="390">
        <v>18</v>
      </c>
      <c r="C12" s="390">
        <v>18</v>
      </c>
      <c r="D12" s="390">
        <v>16</v>
      </c>
      <c r="E12" s="390">
        <v>18</v>
      </c>
      <c r="F12" s="390">
        <v>17</v>
      </c>
      <c r="G12" s="390">
        <v>19</v>
      </c>
      <c r="H12" s="390">
        <v>19</v>
      </c>
      <c r="I12" s="390">
        <v>18</v>
      </c>
      <c r="J12" s="390">
        <v>18</v>
      </c>
      <c r="K12" s="390">
        <v>19</v>
      </c>
      <c r="L12" s="390">
        <v>19</v>
      </c>
      <c r="M12" s="390">
        <v>18</v>
      </c>
      <c r="N12" s="142">
        <f t="shared" si="1"/>
        <v>18.083333333333332</v>
      </c>
    </row>
    <row r="13" spans="1:14">
      <c r="A13" s="66" t="s">
        <v>142</v>
      </c>
      <c r="B13" s="45">
        <v>146</v>
      </c>
      <c r="C13" s="45">
        <v>146</v>
      </c>
      <c r="D13" s="45">
        <v>147</v>
      </c>
      <c r="E13" s="45">
        <v>147</v>
      </c>
      <c r="F13" s="45">
        <v>148</v>
      </c>
      <c r="G13" s="45">
        <v>149</v>
      </c>
      <c r="H13" s="45">
        <v>148</v>
      </c>
      <c r="I13" s="45">
        <v>148</v>
      </c>
      <c r="J13" s="45">
        <v>149</v>
      </c>
      <c r="K13" s="45">
        <v>148</v>
      </c>
      <c r="L13" s="45">
        <v>148</v>
      </c>
      <c r="M13" s="45">
        <v>148</v>
      </c>
      <c r="N13" s="142">
        <f t="shared" si="1"/>
        <v>147.66666666666666</v>
      </c>
    </row>
    <row r="14" spans="1:14">
      <c r="A14" s="66" t="s">
        <v>145</v>
      </c>
      <c r="B14" s="45">
        <v>0</v>
      </c>
      <c r="C14" s="45">
        <v>0</v>
      </c>
      <c r="D14" s="45">
        <v>0</v>
      </c>
      <c r="E14" s="45">
        <v>0</v>
      </c>
      <c r="F14" s="45">
        <v>0</v>
      </c>
      <c r="G14" s="45">
        <v>0</v>
      </c>
      <c r="H14" s="45">
        <v>0</v>
      </c>
      <c r="I14" s="45">
        <v>0</v>
      </c>
      <c r="J14" s="45">
        <v>0</v>
      </c>
      <c r="K14" s="45">
        <v>0</v>
      </c>
      <c r="L14" s="45">
        <v>0</v>
      </c>
      <c r="M14" s="45">
        <v>0</v>
      </c>
      <c r="N14" s="142">
        <v>0</v>
      </c>
    </row>
    <row r="15" spans="1:14">
      <c r="A15" s="66" t="s">
        <v>53</v>
      </c>
      <c r="B15" s="45">
        <v>88</v>
      </c>
      <c r="C15" s="45">
        <v>88</v>
      </c>
      <c r="D15" s="45">
        <v>88</v>
      </c>
      <c r="E15" s="45">
        <v>88</v>
      </c>
      <c r="F15" s="45">
        <v>88</v>
      </c>
      <c r="G15" s="45">
        <v>88</v>
      </c>
      <c r="H15" s="45">
        <v>88</v>
      </c>
      <c r="I15" s="45">
        <v>87</v>
      </c>
      <c r="J15" s="45">
        <v>87</v>
      </c>
      <c r="K15" s="45">
        <v>86</v>
      </c>
      <c r="L15" s="45">
        <v>86</v>
      </c>
      <c r="M15" s="45">
        <v>87</v>
      </c>
      <c r="N15" s="142">
        <f t="shared" si="1"/>
        <v>87.416666666666671</v>
      </c>
    </row>
    <row r="16" spans="1:14">
      <c r="A16" s="66" t="s">
        <v>54</v>
      </c>
      <c r="B16" s="45">
        <v>8</v>
      </c>
      <c r="C16" s="45">
        <v>8</v>
      </c>
      <c r="D16" s="45">
        <v>9</v>
      </c>
      <c r="E16" s="45">
        <v>9</v>
      </c>
      <c r="F16" s="45">
        <v>9</v>
      </c>
      <c r="G16" s="45">
        <v>9</v>
      </c>
      <c r="H16" s="45">
        <v>9</v>
      </c>
      <c r="I16" s="45">
        <v>9</v>
      </c>
      <c r="J16" s="45">
        <v>9</v>
      </c>
      <c r="K16" s="45">
        <v>10</v>
      </c>
      <c r="L16" s="45">
        <v>8</v>
      </c>
      <c r="M16" s="45">
        <v>7</v>
      </c>
      <c r="N16" s="142">
        <f t="shared" si="1"/>
        <v>8.6666666666666661</v>
      </c>
    </row>
    <row r="17" spans="1:15">
      <c r="A17" s="66" t="s">
        <v>55</v>
      </c>
      <c r="B17" s="44">
        <v>44</v>
      </c>
      <c r="C17" s="44">
        <v>44</v>
      </c>
      <c r="D17" s="44">
        <v>44</v>
      </c>
      <c r="E17" s="44">
        <v>45</v>
      </c>
      <c r="F17" s="44">
        <v>44</v>
      </c>
      <c r="G17" s="44">
        <v>44</v>
      </c>
      <c r="H17" s="44">
        <v>43</v>
      </c>
      <c r="I17" s="44">
        <v>43</v>
      </c>
      <c r="J17" s="44">
        <v>43</v>
      </c>
      <c r="K17" s="44">
        <v>43</v>
      </c>
      <c r="L17" s="44">
        <v>44</v>
      </c>
      <c r="M17" s="44">
        <v>44</v>
      </c>
      <c r="N17" s="142">
        <f t="shared" si="1"/>
        <v>43.75</v>
      </c>
    </row>
    <row r="18" spans="1:15">
      <c r="A18" s="66" t="s">
        <v>42</v>
      </c>
      <c r="B18" s="144">
        <f>SUM(B7:B17)</f>
        <v>653387</v>
      </c>
      <c r="C18" s="144">
        <f t="shared" ref="C18:M18" si="2">SUM(C7:C17)</f>
        <v>655371</v>
      </c>
      <c r="D18" s="144">
        <f t="shared" si="2"/>
        <v>657574</v>
      </c>
      <c r="E18" s="144">
        <f t="shared" si="2"/>
        <v>655882</v>
      </c>
      <c r="F18" s="144">
        <f t="shared" si="2"/>
        <v>652420</v>
      </c>
      <c r="G18" s="144">
        <f t="shared" si="2"/>
        <v>648241</v>
      </c>
      <c r="H18" s="144">
        <f t="shared" si="2"/>
        <v>642221</v>
      </c>
      <c r="I18" s="144">
        <f t="shared" si="2"/>
        <v>638339</v>
      </c>
      <c r="J18" s="144">
        <f t="shared" si="2"/>
        <v>635254</v>
      </c>
      <c r="K18" s="144">
        <f t="shared" si="2"/>
        <v>635366</v>
      </c>
      <c r="L18" s="144">
        <f t="shared" si="2"/>
        <v>640506</v>
      </c>
      <c r="M18" s="144">
        <f t="shared" si="2"/>
        <v>650950</v>
      </c>
      <c r="N18" s="145">
        <f>SUM(N7:N17)</f>
        <v>647125.91666666663</v>
      </c>
    </row>
    <row r="19" spans="1:15">
      <c r="A19" s="140"/>
      <c r="N19" s="143"/>
    </row>
    <row r="20" spans="1:15">
      <c r="A20" s="140"/>
      <c r="B20" s="19"/>
      <c r="C20" s="19"/>
      <c r="D20" s="19"/>
      <c r="E20" s="19"/>
      <c r="F20" s="19"/>
      <c r="G20" s="19"/>
      <c r="H20" s="19"/>
      <c r="I20" s="19"/>
      <c r="J20" s="27"/>
      <c r="K20" s="19"/>
      <c r="L20" s="19"/>
      <c r="M20" s="19"/>
    </row>
    <row r="21" spans="1:15">
      <c r="A21" s="140"/>
      <c r="B21" s="19"/>
      <c r="C21" s="19"/>
      <c r="D21" s="19"/>
      <c r="E21" s="19"/>
      <c r="F21" s="19"/>
      <c r="G21" s="19"/>
      <c r="H21" s="19"/>
      <c r="I21" s="19"/>
      <c r="J21" s="19"/>
      <c r="K21" s="19"/>
      <c r="L21" s="19"/>
      <c r="M21" s="19"/>
    </row>
    <row r="22" spans="1:15">
      <c r="A22" s="296"/>
      <c r="B22" s="39"/>
      <c r="C22" s="296"/>
      <c r="D22" s="296"/>
      <c r="E22" s="296"/>
      <c r="F22" s="296"/>
      <c r="G22" s="296"/>
      <c r="H22" s="296"/>
      <c r="I22" s="296"/>
      <c r="J22" s="296"/>
      <c r="K22" s="296"/>
      <c r="L22" s="296"/>
      <c r="M22" s="296"/>
      <c r="N22" s="296"/>
      <c r="O22" s="296"/>
    </row>
    <row r="23" spans="1:15">
      <c r="A23" s="296"/>
      <c r="B23" s="39"/>
      <c r="C23" s="296"/>
      <c r="D23" s="296"/>
      <c r="E23" s="296"/>
      <c r="F23" s="296"/>
      <c r="G23" s="296"/>
      <c r="H23" s="296"/>
      <c r="I23" s="296"/>
      <c r="J23" s="296"/>
      <c r="K23" s="296"/>
      <c r="L23" s="296"/>
      <c r="M23" s="296"/>
      <c r="N23" s="296"/>
      <c r="O23" s="296"/>
    </row>
    <row r="24" spans="1:15">
      <c r="A24" s="296"/>
      <c r="B24" s="39"/>
      <c r="C24" s="296"/>
      <c r="D24" s="296"/>
      <c r="E24" s="296"/>
      <c r="F24" s="296"/>
      <c r="G24" s="296"/>
      <c r="H24" s="296"/>
      <c r="I24" s="296"/>
      <c r="J24" s="296"/>
      <c r="K24" s="296"/>
      <c r="L24" s="296"/>
      <c r="M24" s="296"/>
      <c r="N24" s="296"/>
      <c r="O24" s="296"/>
    </row>
    <row r="25" spans="1:15">
      <c r="A25" s="296"/>
      <c r="B25" s="39"/>
      <c r="C25" s="296"/>
      <c r="D25" s="296"/>
      <c r="E25" s="296"/>
      <c r="F25" s="296"/>
      <c r="G25" s="296"/>
      <c r="H25" s="296"/>
      <c r="I25" s="296"/>
      <c r="J25" s="296"/>
      <c r="K25" s="296"/>
      <c r="L25" s="296"/>
      <c r="M25" s="296"/>
      <c r="N25" s="296"/>
      <c r="O25" s="296"/>
    </row>
    <row r="26" spans="1:15">
      <c r="A26" s="296"/>
      <c r="B26" s="39"/>
      <c r="C26" s="296"/>
      <c r="D26" s="296"/>
      <c r="E26" s="296"/>
      <c r="F26" s="296"/>
      <c r="G26" s="296"/>
      <c r="H26" s="296"/>
      <c r="I26" s="296"/>
      <c r="J26" s="296"/>
      <c r="K26" s="296"/>
      <c r="L26" s="296"/>
      <c r="M26" s="296"/>
      <c r="N26" s="296"/>
      <c r="O26" s="296"/>
    </row>
    <row r="27" spans="1:15">
      <c r="A27" s="296"/>
      <c r="B27" s="39"/>
      <c r="C27" s="296"/>
      <c r="D27" s="296"/>
      <c r="E27" s="296"/>
      <c r="F27" s="296"/>
      <c r="G27" s="296"/>
      <c r="H27" s="296"/>
      <c r="I27" s="296"/>
      <c r="J27" s="296"/>
      <c r="K27" s="296"/>
      <c r="L27" s="296"/>
      <c r="M27" s="296"/>
      <c r="N27" s="296"/>
      <c r="O27" s="296"/>
    </row>
    <row r="28" spans="1:15">
      <c r="A28" s="296"/>
      <c r="B28" s="39"/>
      <c r="C28" s="296"/>
      <c r="D28" s="296"/>
      <c r="E28" s="296"/>
      <c r="F28" s="296"/>
      <c r="G28" s="296"/>
      <c r="H28" s="296"/>
      <c r="I28" s="296"/>
      <c r="J28" s="296"/>
      <c r="K28" s="296"/>
      <c r="L28" s="296"/>
      <c r="M28" s="296"/>
      <c r="N28" s="296"/>
      <c r="O28" s="296"/>
    </row>
    <row r="29" spans="1:15">
      <c r="A29" s="296"/>
      <c r="B29" s="39"/>
      <c r="C29" s="296"/>
      <c r="D29" s="296"/>
      <c r="E29" s="296"/>
      <c r="F29" s="296"/>
      <c r="G29" s="296"/>
      <c r="H29" s="296"/>
      <c r="I29" s="296"/>
      <c r="J29" s="296"/>
      <c r="K29" s="296"/>
      <c r="L29" s="296"/>
      <c r="M29" s="296"/>
      <c r="N29" s="296"/>
      <c r="O29" s="296"/>
    </row>
    <row r="30" spans="1:15">
      <c r="A30" s="296"/>
      <c r="B30" s="39"/>
      <c r="C30" s="296"/>
      <c r="D30" s="296"/>
      <c r="E30" s="296"/>
      <c r="F30" s="296"/>
      <c r="G30" s="296"/>
      <c r="H30" s="296"/>
      <c r="I30" s="296"/>
      <c r="J30" s="296"/>
      <c r="K30" s="296"/>
      <c r="L30" s="296"/>
      <c r="M30" s="296"/>
      <c r="N30" s="296"/>
      <c r="O30" s="296"/>
    </row>
    <row r="31" spans="1:15">
      <c r="A31" s="296"/>
      <c r="B31" s="39"/>
      <c r="C31" s="296"/>
      <c r="D31" s="296"/>
      <c r="E31" s="296"/>
      <c r="F31" s="296"/>
      <c r="G31" s="296"/>
      <c r="H31" s="296"/>
      <c r="I31" s="296"/>
      <c r="J31" s="296"/>
      <c r="K31" s="296"/>
      <c r="L31" s="296"/>
      <c r="M31" s="296"/>
      <c r="N31" s="296"/>
      <c r="O31" s="296"/>
    </row>
    <row r="32" spans="1:15">
      <c r="A32" s="296"/>
      <c r="B32" s="39"/>
      <c r="C32" s="296"/>
      <c r="D32" s="296"/>
      <c r="E32" s="296"/>
      <c r="F32" s="296"/>
      <c r="G32" s="296"/>
      <c r="H32" s="296"/>
      <c r="I32" s="296"/>
      <c r="J32" s="296"/>
      <c r="K32" s="296"/>
      <c r="L32" s="296"/>
      <c r="M32" s="296"/>
      <c r="N32" s="296"/>
      <c r="O32" s="296"/>
    </row>
    <row r="33" spans="1:15">
      <c r="A33" s="296"/>
      <c r="B33" s="39"/>
      <c r="C33" s="296"/>
      <c r="D33" s="296"/>
      <c r="E33" s="296"/>
      <c r="F33" s="296"/>
      <c r="G33" s="296"/>
      <c r="H33" s="296"/>
      <c r="I33" s="296"/>
      <c r="J33" s="296"/>
      <c r="K33" s="296"/>
      <c r="L33" s="296"/>
      <c r="M33" s="296"/>
      <c r="N33" s="296"/>
      <c r="O33" s="296"/>
    </row>
    <row r="34" spans="1:15">
      <c r="A34" s="296"/>
      <c r="B34" s="296"/>
      <c r="C34" s="296"/>
      <c r="D34" s="296"/>
      <c r="E34" s="296"/>
      <c r="F34" s="296"/>
      <c r="G34" s="296"/>
      <c r="H34" s="296"/>
      <c r="I34" s="296"/>
      <c r="J34" s="296"/>
      <c r="K34" s="296"/>
      <c r="L34" s="296"/>
      <c r="M34" s="296"/>
      <c r="N34" s="296"/>
      <c r="O34" s="296"/>
    </row>
    <row r="35" spans="1:15">
      <c r="A35" s="296"/>
      <c r="B35" s="296"/>
      <c r="C35" s="296"/>
      <c r="D35" s="296"/>
      <c r="E35" s="296"/>
      <c r="F35" s="296"/>
      <c r="G35" s="296"/>
      <c r="H35" s="296"/>
      <c r="I35" s="296"/>
      <c r="J35" s="296"/>
      <c r="K35" s="296"/>
      <c r="L35" s="296"/>
      <c r="M35" s="296"/>
      <c r="N35" s="296"/>
      <c r="O35" s="296"/>
    </row>
    <row r="36" spans="1:15">
      <c r="A36" s="296"/>
      <c r="B36" s="296"/>
      <c r="C36" s="296"/>
      <c r="D36" s="296"/>
      <c r="E36" s="296"/>
      <c r="F36" s="296"/>
      <c r="G36" s="296"/>
      <c r="H36" s="296"/>
      <c r="I36" s="296"/>
      <c r="J36" s="296"/>
      <c r="K36" s="296"/>
      <c r="L36" s="296"/>
      <c r="M36" s="296"/>
      <c r="N36" s="296"/>
      <c r="O36" s="296"/>
    </row>
    <row r="37" spans="1:15">
      <c r="A37" s="296"/>
      <c r="B37" s="391"/>
      <c r="C37" s="391"/>
      <c r="D37" s="392"/>
      <c r="E37" s="391"/>
      <c r="F37" s="391"/>
      <c r="G37" s="391"/>
      <c r="H37" s="391"/>
      <c r="I37" s="391"/>
      <c r="J37" s="391"/>
      <c r="K37" s="391"/>
      <c r="L37" s="391"/>
      <c r="M37" s="391"/>
      <c r="N37" s="393"/>
      <c r="O37" s="296"/>
    </row>
    <row r="38" spans="1:15">
      <c r="A38" s="296"/>
      <c r="B38" s="391"/>
      <c r="C38" s="391"/>
      <c r="D38" s="391"/>
      <c r="E38" s="391"/>
      <c r="F38" s="391"/>
      <c r="G38" s="391"/>
      <c r="H38" s="391"/>
      <c r="I38" s="391"/>
      <c r="J38" s="391"/>
      <c r="K38" s="391"/>
      <c r="L38" s="391"/>
      <c r="M38" s="391"/>
      <c r="N38" s="393"/>
      <c r="O38" s="296"/>
    </row>
    <row r="39" spans="1:15">
      <c r="A39" s="296"/>
      <c r="B39" s="391"/>
      <c r="C39" s="391"/>
      <c r="D39" s="391"/>
      <c r="E39" s="391"/>
      <c r="F39" s="391"/>
      <c r="G39" s="391"/>
      <c r="H39" s="391"/>
      <c r="I39" s="391"/>
      <c r="J39" s="391"/>
      <c r="K39" s="391"/>
      <c r="L39" s="391"/>
      <c r="M39" s="391"/>
      <c r="N39" s="393"/>
      <c r="O39" s="296"/>
    </row>
    <row r="40" spans="1:15">
      <c r="A40" s="296"/>
      <c r="B40" s="391"/>
      <c r="C40" s="391"/>
      <c r="D40" s="391"/>
      <c r="E40" s="391"/>
      <c r="F40" s="391"/>
      <c r="G40" s="391"/>
      <c r="H40" s="391"/>
      <c r="I40" s="391"/>
      <c r="J40" s="391"/>
      <c r="K40" s="391"/>
      <c r="L40" s="391"/>
      <c r="M40" s="391"/>
      <c r="N40" s="393"/>
      <c r="O40" s="296"/>
    </row>
    <row r="41" spans="1:15">
      <c r="A41" s="296"/>
      <c r="B41" s="393"/>
      <c r="C41" s="393"/>
      <c r="D41" s="393"/>
      <c r="E41" s="393"/>
      <c r="F41" s="393"/>
      <c r="G41" s="393"/>
      <c r="H41" s="393"/>
      <c r="I41" s="393"/>
      <c r="J41" s="393"/>
      <c r="K41" s="393"/>
      <c r="L41" s="393"/>
      <c r="M41" s="393"/>
      <c r="N41" s="393"/>
      <c r="O41" s="296"/>
    </row>
    <row r="42" spans="1:15">
      <c r="A42" s="296"/>
      <c r="B42" s="391"/>
      <c r="C42" s="391"/>
      <c r="D42" s="391"/>
      <c r="E42" s="391"/>
      <c r="F42" s="391"/>
      <c r="G42" s="391"/>
      <c r="H42" s="391"/>
      <c r="I42" s="391"/>
      <c r="J42" s="391"/>
      <c r="K42" s="391"/>
      <c r="L42" s="391"/>
      <c r="M42" s="391"/>
      <c r="N42" s="393"/>
      <c r="O42" s="296"/>
    </row>
    <row r="43" spans="1:15">
      <c r="A43" s="296"/>
      <c r="B43" s="391"/>
      <c r="C43" s="391"/>
      <c r="D43" s="391"/>
      <c r="E43" s="391"/>
      <c r="F43" s="391"/>
      <c r="G43" s="391"/>
      <c r="H43" s="391"/>
      <c r="I43" s="391"/>
      <c r="J43" s="391"/>
      <c r="K43" s="391"/>
      <c r="L43" s="391"/>
      <c r="M43" s="391"/>
      <c r="N43" s="393"/>
      <c r="O43" s="296"/>
    </row>
    <row r="44" spans="1:15">
      <c r="A44" s="296"/>
      <c r="B44" s="391"/>
      <c r="C44" s="391"/>
      <c r="D44" s="391"/>
      <c r="E44" s="391"/>
      <c r="F44" s="391"/>
      <c r="G44" s="391"/>
      <c r="H44" s="391"/>
      <c r="I44" s="391"/>
      <c r="J44" s="391"/>
      <c r="K44" s="391"/>
      <c r="L44" s="391"/>
      <c r="M44" s="391"/>
      <c r="N44" s="393"/>
      <c r="O44" s="296"/>
    </row>
    <row r="45" spans="1:15">
      <c r="A45" s="296"/>
      <c r="B45" s="391"/>
      <c r="C45" s="391"/>
      <c r="D45" s="391"/>
      <c r="E45" s="391"/>
      <c r="F45" s="391"/>
      <c r="G45" s="391"/>
      <c r="H45" s="391"/>
      <c r="I45" s="391"/>
      <c r="J45" s="391"/>
      <c r="K45" s="391"/>
      <c r="L45" s="391"/>
      <c r="M45" s="391"/>
      <c r="N45" s="393"/>
      <c r="O45" s="296"/>
    </row>
    <row r="46" spans="1:15">
      <c r="A46" s="296"/>
      <c r="B46" s="391"/>
      <c r="C46" s="391"/>
      <c r="D46" s="391"/>
      <c r="E46" s="391"/>
      <c r="F46" s="391"/>
      <c r="G46" s="391"/>
      <c r="H46" s="391"/>
      <c r="I46" s="391"/>
      <c r="J46" s="391"/>
      <c r="K46" s="391"/>
      <c r="L46" s="391"/>
      <c r="M46" s="391"/>
      <c r="N46" s="393"/>
      <c r="O46" s="296"/>
    </row>
    <row r="47" spans="1:15">
      <c r="A47" s="296"/>
      <c r="B47" s="391"/>
      <c r="C47" s="391"/>
      <c r="D47" s="391"/>
      <c r="E47" s="391"/>
      <c r="F47" s="391"/>
      <c r="G47" s="391"/>
      <c r="H47" s="391"/>
      <c r="I47" s="391"/>
      <c r="J47" s="391"/>
      <c r="K47" s="391"/>
      <c r="L47" s="391"/>
      <c r="M47" s="391"/>
      <c r="N47" s="393"/>
      <c r="O47" s="296"/>
    </row>
    <row r="48" spans="1:15">
      <c r="A48" s="296"/>
      <c r="B48" s="391"/>
      <c r="C48" s="391"/>
      <c r="D48" s="391"/>
      <c r="E48" s="391"/>
      <c r="F48" s="391"/>
      <c r="G48" s="391"/>
      <c r="H48" s="391"/>
      <c r="I48" s="391"/>
      <c r="J48" s="391"/>
      <c r="K48" s="391"/>
      <c r="L48" s="391"/>
      <c r="M48" s="391"/>
      <c r="N48" s="393"/>
      <c r="O48" s="296"/>
    </row>
    <row r="49" spans="1:15">
      <c r="A49" s="296"/>
      <c r="B49" s="296"/>
      <c r="C49" s="296"/>
      <c r="D49" s="296"/>
      <c r="E49" s="296"/>
      <c r="F49" s="296"/>
      <c r="G49" s="296"/>
      <c r="H49" s="296"/>
      <c r="I49" s="296"/>
      <c r="J49" s="296"/>
      <c r="K49" s="296"/>
      <c r="L49" s="296"/>
      <c r="M49" s="296"/>
      <c r="N49" s="296"/>
      <c r="O49" s="296"/>
    </row>
    <row r="50" spans="1:15">
      <c r="A50" s="296"/>
      <c r="B50" s="296"/>
      <c r="C50" s="296"/>
      <c r="D50" s="296"/>
      <c r="E50" s="296"/>
      <c r="F50" s="296"/>
      <c r="G50" s="296"/>
      <c r="H50" s="296"/>
      <c r="I50" s="296"/>
      <c r="J50" s="296"/>
      <c r="K50" s="296"/>
      <c r="L50" s="296"/>
      <c r="M50" s="296"/>
      <c r="N50" s="296"/>
      <c r="O50" s="296"/>
    </row>
    <row r="51" spans="1:15">
      <c r="A51" s="296"/>
      <c r="B51" s="393"/>
      <c r="C51" s="393"/>
      <c r="D51" s="393"/>
      <c r="E51" s="393"/>
      <c r="F51" s="393"/>
      <c r="G51" s="393"/>
      <c r="H51" s="393"/>
      <c r="I51" s="393"/>
      <c r="J51" s="393"/>
      <c r="K51" s="393"/>
      <c r="L51" s="393"/>
      <c r="M51" s="393"/>
      <c r="N51" s="296"/>
      <c r="O51" s="296"/>
    </row>
    <row r="52" spans="1:15">
      <c r="A52" s="296"/>
      <c r="B52" s="393"/>
      <c r="C52" s="393"/>
      <c r="D52" s="393"/>
      <c r="E52" s="393"/>
      <c r="F52" s="393"/>
      <c r="G52" s="393"/>
      <c r="H52" s="393"/>
      <c r="I52" s="393"/>
      <c r="J52" s="393"/>
      <c r="K52" s="393"/>
      <c r="L52" s="393"/>
      <c r="M52" s="393"/>
      <c r="N52" s="296"/>
      <c r="O52" s="296"/>
    </row>
    <row r="53" spans="1:15">
      <c r="B53" s="143"/>
      <c r="C53" s="143"/>
      <c r="D53" s="143"/>
      <c r="E53" s="143"/>
      <c r="F53" s="143"/>
      <c r="G53" s="143"/>
      <c r="H53" s="143"/>
      <c r="I53" s="143"/>
      <c r="J53" s="143"/>
      <c r="K53" s="143"/>
      <c r="L53" s="143"/>
      <c r="M53" s="143"/>
    </row>
    <row r="54" spans="1:15">
      <c r="B54" s="143"/>
      <c r="C54" s="143"/>
      <c r="D54" s="143"/>
      <c r="E54" s="143"/>
      <c r="F54" s="143"/>
      <c r="G54" s="143"/>
      <c r="H54" s="143"/>
      <c r="I54" s="143"/>
      <c r="J54" s="143"/>
      <c r="K54" s="143"/>
      <c r="L54" s="143"/>
      <c r="M54" s="143"/>
    </row>
    <row r="55" spans="1:15">
      <c r="B55" s="143"/>
      <c r="C55" s="143"/>
      <c r="D55" s="143"/>
      <c r="E55" s="143"/>
      <c r="F55" s="143"/>
      <c r="G55" s="143"/>
      <c r="H55" s="143"/>
      <c r="I55" s="143"/>
      <c r="J55" s="143"/>
      <c r="K55" s="143"/>
      <c r="L55" s="143"/>
      <c r="M55" s="143"/>
    </row>
    <row r="56" spans="1:15">
      <c r="B56" s="143"/>
      <c r="C56" s="143"/>
      <c r="D56" s="143"/>
      <c r="E56" s="143"/>
      <c r="F56" s="143"/>
      <c r="G56" s="143"/>
      <c r="H56" s="143"/>
      <c r="I56" s="143"/>
      <c r="J56" s="143"/>
      <c r="K56" s="143"/>
      <c r="L56" s="143"/>
      <c r="M56" s="143"/>
    </row>
    <row r="57" spans="1:15">
      <c r="B57" s="143"/>
      <c r="C57" s="143"/>
      <c r="D57" s="143"/>
      <c r="E57" s="143"/>
      <c r="F57" s="143"/>
      <c r="G57" s="143"/>
      <c r="H57" s="143"/>
      <c r="I57" s="143"/>
      <c r="J57" s="143"/>
      <c r="K57" s="143"/>
      <c r="L57" s="143"/>
      <c r="M57" s="143"/>
    </row>
    <row r="58" spans="1:15">
      <c r="B58" s="143"/>
      <c r="C58" s="143"/>
      <c r="D58" s="143"/>
      <c r="E58" s="143"/>
      <c r="F58" s="143"/>
      <c r="G58" s="143"/>
      <c r="H58" s="143"/>
      <c r="I58" s="143"/>
      <c r="J58" s="143"/>
      <c r="K58" s="143"/>
      <c r="L58" s="143"/>
      <c r="M58" s="143"/>
    </row>
    <row r="59" spans="1:15">
      <c r="B59" s="143"/>
      <c r="C59" s="143"/>
      <c r="D59" s="143"/>
      <c r="E59" s="143"/>
      <c r="F59" s="143"/>
      <c r="G59" s="143"/>
      <c r="H59" s="143"/>
      <c r="I59" s="143"/>
      <c r="J59" s="143"/>
      <c r="K59" s="143"/>
      <c r="L59" s="143"/>
      <c r="M59" s="143"/>
    </row>
    <row r="60" spans="1:15">
      <c r="B60" s="143"/>
      <c r="C60" s="143"/>
      <c r="D60" s="143"/>
      <c r="E60" s="143"/>
      <c r="F60" s="143"/>
      <c r="G60" s="143"/>
      <c r="H60" s="143"/>
      <c r="I60" s="143"/>
      <c r="J60" s="143"/>
      <c r="K60" s="143"/>
      <c r="L60" s="143"/>
      <c r="M60" s="143"/>
    </row>
    <row r="61" spans="1:15">
      <c r="B61" s="143"/>
      <c r="C61" s="143"/>
      <c r="D61" s="143"/>
      <c r="E61" s="143"/>
      <c r="F61" s="143"/>
      <c r="G61" s="143"/>
      <c r="H61" s="143"/>
      <c r="I61" s="143"/>
      <c r="J61" s="143"/>
      <c r="K61" s="143"/>
      <c r="L61" s="143"/>
      <c r="M61" s="143"/>
    </row>
    <row r="62" spans="1:15">
      <c r="B62" s="143"/>
    </row>
    <row r="63" spans="1:15">
      <c r="B63" s="143"/>
    </row>
    <row r="64" spans="1:15">
      <c r="B64" s="143"/>
    </row>
    <row r="65" spans="2:2">
      <c r="B65" s="143"/>
    </row>
  </sheetData>
  <phoneticPr fontId="9" type="noConversion"/>
  <pageMargins left="0.75" right="0.75" top="1" bottom="1" header="0.5" footer="0.5"/>
  <pageSetup scale="7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pageSetUpPr fitToPage="1"/>
  </sheetPr>
  <dimension ref="A1:AF2180"/>
  <sheetViews>
    <sheetView zoomScale="70" zoomScaleNormal="70" zoomScaleSheetLayoutView="70" workbookViewId="0">
      <selection activeCell="O36" sqref="O36"/>
    </sheetView>
  </sheetViews>
  <sheetFormatPr defaultRowHeight="12.75"/>
  <cols>
    <col min="1" max="1" width="34.85546875" style="101" customWidth="1"/>
    <col min="2" max="2" width="11.140625" style="101" customWidth="1"/>
    <col min="3" max="3" width="10.140625" style="101" customWidth="1"/>
    <col min="4" max="4" width="41.85546875" style="102" bestFit="1" customWidth="1"/>
    <col min="5" max="5" width="14" style="152" customWidth="1"/>
    <col min="6" max="6" width="17.28515625" style="101" customWidth="1"/>
    <col min="7" max="7" width="10.42578125" style="153" customWidth="1"/>
    <col min="8" max="8" width="11.140625" style="101" customWidth="1"/>
    <col min="9" max="9" width="16.42578125" style="101" customWidth="1"/>
    <col min="10" max="10" width="15" style="101" customWidth="1"/>
    <col min="11" max="12" width="9.140625" style="101"/>
    <col min="13" max="13" width="12.140625" style="101" bestFit="1" customWidth="1"/>
    <col min="14" max="14" width="9.140625" style="101"/>
    <col min="15" max="15" width="10.42578125" style="101" bestFit="1" customWidth="1"/>
    <col min="16" max="16" width="9.140625" style="101"/>
    <col min="17" max="17" width="14.85546875" style="101" customWidth="1"/>
    <col min="18" max="22" width="9.140625" style="101"/>
    <col min="23" max="23" width="33.28515625" style="101" bestFit="1" customWidth="1"/>
    <col min="24" max="16384" width="9.140625" style="101"/>
  </cols>
  <sheetData>
    <row r="1" spans="1:19">
      <c r="A1" s="67" t="s">
        <v>85</v>
      </c>
      <c r="Q1" s="154">
        <v>201509</v>
      </c>
    </row>
    <row r="3" spans="1:19">
      <c r="A3" s="81" t="s">
        <v>86</v>
      </c>
      <c r="B3" s="81" t="s">
        <v>87</v>
      </c>
      <c r="C3" s="81" t="s">
        <v>88</v>
      </c>
      <c r="D3" s="81"/>
      <c r="E3" s="146" t="s">
        <v>89</v>
      </c>
      <c r="F3" s="81" t="s">
        <v>90</v>
      </c>
      <c r="G3" s="147"/>
      <c r="H3" s="81" t="s">
        <v>91</v>
      </c>
      <c r="I3" s="81" t="s">
        <v>92</v>
      </c>
      <c r="J3" s="81" t="s">
        <v>93</v>
      </c>
      <c r="Q3" s="101" t="s">
        <v>214</v>
      </c>
    </row>
    <row r="4" spans="1:19">
      <c r="A4" s="86" t="s">
        <v>94</v>
      </c>
      <c r="B4" s="86" t="s">
        <v>95</v>
      </c>
      <c r="C4" s="86" t="s">
        <v>96</v>
      </c>
      <c r="D4" s="86" t="s">
        <v>97</v>
      </c>
      <c r="E4" s="148" t="s">
        <v>98</v>
      </c>
      <c r="F4" s="86" t="s">
        <v>99</v>
      </c>
      <c r="G4" s="149" t="s">
        <v>100</v>
      </c>
      <c r="H4" s="86" t="s">
        <v>101</v>
      </c>
      <c r="I4" s="86" t="s">
        <v>93</v>
      </c>
      <c r="J4" s="86" t="s">
        <v>102</v>
      </c>
      <c r="Q4" s="101" t="s">
        <v>215</v>
      </c>
    </row>
    <row r="5" spans="1:19">
      <c r="A5" s="333"/>
      <c r="B5" s="334"/>
      <c r="C5" s="334"/>
      <c r="D5" s="333"/>
      <c r="E5" s="334"/>
      <c r="F5" s="335"/>
      <c r="G5" s="333"/>
      <c r="H5" s="337"/>
      <c r="I5" s="335"/>
      <c r="J5" s="396"/>
      <c r="N5" s="126" t="s">
        <v>154</v>
      </c>
      <c r="O5" s="126" t="s">
        <v>155</v>
      </c>
      <c r="Q5" s="101">
        <f>IF(E5&lt;=$Q$1,$S$5,$S$6)</f>
        <v>2015</v>
      </c>
      <c r="R5" s="121"/>
      <c r="S5" s="101">
        <v>2015</v>
      </c>
    </row>
    <row r="6" spans="1:19">
      <c r="A6" s="333" t="s">
        <v>319</v>
      </c>
      <c r="B6" s="334" t="s">
        <v>336</v>
      </c>
      <c r="C6" s="434" t="s">
        <v>335</v>
      </c>
      <c r="D6" s="333" t="s">
        <v>337</v>
      </c>
      <c r="E6" s="334">
        <v>201509</v>
      </c>
      <c r="F6" s="335">
        <v>-1.41</v>
      </c>
      <c r="G6" s="333">
        <f>VLOOKUP(E6,$N$6:$O$35,2,FALSE)</f>
        <v>14.5</v>
      </c>
      <c r="H6" s="382">
        <v>1.3083000000000001E-3</v>
      </c>
      <c r="I6" s="335">
        <f t="shared" ref="I6:I52" si="0">ROUND(F6*G6*H6,2)</f>
        <v>-0.03</v>
      </c>
      <c r="J6" s="396">
        <f t="shared" ref="J6:J52" si="1">ROUND(F6*H6*12,2)</f>
        <v>-0.02</v>
      </c>
      <c r="N6" s="159">
        <v>201309</v>
      </c>
      <c r="O6" s="126">
        <f t="shared" ref="O6:O33" si="2">+O7+1</f>
        <v>38.5</v>
      </c>
      <c r="Q6" s="101">
        <f t="shared" ref="Q6:Q69" si="3">IF(E6&lt;=$Q$1,$S$5,$S$6)</f>
        <v>2015</v>
      </c>
      <c r="S6" s="101">
        <v>2016</v>
      </c>
    </row>
    <row r="7" spans="1:19">
      <c r="A7" s="333" t="s">
        <v>319</v>
      </c>
      <c r="B7" s="334" t="s">
        <v>497</v>
      </c>
      <c r="C7" s="434" t="s">
        <v>338</v>
      </c>
      <c r="D7" s="333" t="s">
        <v>498</v>
      </c>
      <c r="E7" s="334">
        <v>201509</v>
      </c>
      <c r="F7" s="335">
        <v>0.24</v>
      </c>
      <c r="G7" s="333">
        <f t="shared" ref="G7:G70" si="4">VLOOKUP(E7,$N$6:$O$35,2,FALSE)</f>
        <v>14.5</v>
      </c>
      <c r="H7" s="382">
        <v>1.3083000000000001E-3</v>
      </c>
      <c r="I7" s="335">
        <f t="shared" si="0"/>
        <v>0</v>
      </c>
      <c r="J7" s="396">
        <f t="shared" si="1"/>
        <v>0</v>
      </c>
      <c r="N7" s="159">
        <v>201310</v>
      </c>
      <c r="O7" s="126">
        <f t="shared" si="2"/>
        <v>37.5</v>
      </c>
      <c r="Q7" s="101">
        <f t="shared" si="3"/>
        <v>2015</v>
      </c>
    </row>
    <row r="8" spans="1:19">
      <c r="A8" s="333" t="s">
        <v>319</v>
      </c>
      <c r="B8" s="334" t="s">
        <v>577</v>
      </c>
      <c r="C8" s="434" t="s">
        <v>338</v>
      </c>
      <c r="D8" s="333" t="s">
        <v>578</v>
      </c>
      <c r="E8" s="334">
        <v>201509</v>
      </c>
      <c r="F8" s="335">
        <v>-2560.96</v>
      </c>
      <c r="G8" s="333">
        <f t="shared" si="4"/>
        <v>14.5</v>
      </c>
      <c r="H8" s="382">
        <v>1.3083000000000001E-3</v>
      </c>
      <c r="I8" s="335">
        <f t="shared" si="0"/>
        <v>-48.58</v>
      </c>
      <c r="J8" s="396">
        <f t="shared" si="1"/>
        <v>-40.21</v>
      </c>
      <c r="N8" s="159">
        <v>201311</v>
      </c>
      <c r="O8" s="126">
        <f t="shared" si="2"/>
        <v>36.5</v>
      </c>
      <c r="Q8" s="101">
        <f t="shared" si="3"/>
        <v>2015</v>
      </c>
    </row>
    <row r="9" spans="1:19">
      <c r="A9" s="333" t="s">
        <v>319</v>
      </c>
      <c r="B9" s="334" t="s">
        <v>463</v>
      </c>
      <c r="C9" s="434" t="s">
        <v>338</v>
      </c>
      <c r="D9" s="333" t="s">
        <v>802</v>
      </c>
      <c r="E9" s="334">
        <v>201509</v>
      </c>
      <c r="F9" s="335">
        <v>-64.849999999999994</v>
      </c>
      <c r="G9" s="333">
        <f t="shared" si="4"/>
        <v>14.5</v>
      </c>
      <c r="H9" s="382">
        <v>1.3083000000000001E-3</v>
      </c>
      <c r="I9" s="335">
        <f t="shared" si="0"/>
        <v>-1.23</v>
      </c>
      <c r="J9" s="396">
        <f t="shared" si="1"/>
        <v>-1.02</v>
      </c>
      <c r="N9" s="159">
        <v>201312</v>
      </c>
      <c r="O9" s="126">
        <f t="shared" si="2"/>
        <v>35.5</v>
      </c>
      <c r="Q9" s="101">
        <f t="shared" si="3"/>
        <v>2015</v>
      </c>
    </row>
    <row r="10" spans="1:19">
      <c r="A10" s="333" t="s">
        <v>319</v>
      </c>
      <c r="B10" s="334" t="s">
        <v>566</v>
      </c>
      <c r="C10" s="434" t="s">
        <v>338</v>
      </c>
      <c r="D10" s="333" t="s">
        <v>803</v>
      </c>
      <c r="E10" s="334">
        <v>201509</v>
      </c>
      <c r="F10" s="335">
        <v>-3.95</v>
      </c>
      <c r="G10" s="333">
        <f t="shared" si="4"/>
        <v>14.5</v>
      </c>
      <c r="H10" s="337">
        <v>1.3083000000000001E-3</v>
      </c>
      <c r="I10" s="335">
        <f t="shared" si="0"/>
        <v>-7.0000000000000007E-2</v>
      </c>
      <c r="J10" s="396">
        <f t="shared" si="1"/>
        <v>-0.06</v>
      </c>
      <c r="N10" s="159">
        <v>201401</v>
      </c>
      <c r="O10" s="126">
        <f t="shared" si="2"/>
        <v>34.5</v>
      </c>
      <c r="Q10" s="101">
        <f t="shared" si="3"/>
        <v>2015</v>
      </c>
    </row>
    <row r="11" spans="1:19">
      <c r="A11" s="333" t="s">
        <v>319</v>
      </c>
      <c r="B11" s="334" t="s">
        <v>453</v>
      </c>
      <c r="C11" s="434" t="s">
        <v>338</v>
      </c>
      <c r="D11" s="333" t="s">
        <v>454</v>
      </c>
      <c r="E11" s="334">
        <v>201509</v>
      </c>
      <c r="F11" s="335">
        <v>9221.7100000000009</v>
      </c>
      <c r="G11" s="333">
        <f t="shared" si="4"/>
        <v>14.5</v>
      </c>
      <c r="H11" s="337">
        <v>1.3083000000000001E-3</v>
      </c>
      <c r="I11" s="335">
        <f t="shared" si="0"/>
        <v>174.94</v>
      </c>
      <c r="J11" s="396">
        <f t="shared" si="1"/>
        <v>144.78</v>
      </c>
      <c r="N11" s="159">
        <v>201402</v>
      </c>
      <c r="O11" s="126">
        <f t="shared" si="2"/>
        <v>33.5</v>
      </c>
      <c r="Q11" s="101">
        <f t="shared" si="3"/>
        <v>2015</v>
      </c>
    </row>
    <row r="12" spans="1:19" ht="15">
      <c r="A12" s="333" t="s">
        <v>319</v>
      </c>
      <c r="B12" s="334" t="s">
        <v>453</v>
      </c>
      <c r="C12" s="435" t="s">
        <v>338</v>
      </c>
      <c r="D12" s="333" t="s">
        <v>454</v>
      </c>
      <c r="E12" s="334">
        <v>201510</v>
      </c>
      <c r="F12" s="335">
        <v>-31.23</v>
      </c>
      <c r="G12" s="333">
        <f t="shared" si="4"/>
        <v>13.5</v>
      </c>
      <c r="H12" s="337">
        <v>1.3083000000000001E-3</v>
      </c>
      <c r="I12" s="335">
        <f t="shared" si="0"/>
        <v>-0.55000000000000004</v>
      </c>
      <c r="J12" s="396">
        <f t="shared" si="1"/>
        <v>-0.49</v>
      </c>
      <c r="N12" s="159">
        <v>201403</v>
      </c>
      <c r="O12" s="126">
        <f t="shared" si="2"/>
        <v>32.5</v>
      </c>
      <c r="Q12" s="101">
        <f t="shared" si="3"/>
        <v>2016</v>
      </c>
    </row>
    <row r="13" spans="1:19">
      <c r="A13" s="333" t="s">
        <v>319</v>
      </c>
      <c r="B13" s="334" t="s">
        <v>729</v>
      </c>
      <c r="C13" s="434" t="s">
        <v>338</v>
      </c>
      <c r="D13" s="333" t="s">
        <v>804</v>
      </c>
      <c r="E13" s="334">
        <v>201509</v>
      </c>
      <c r="F13" s="335">
        <v>-945.64</v>
      </c>
      <c r="G13" s="333">
        <f t="shared" si="4"/>
        <v>14.5</v>
      </c>
      <c r="H13" s="337">
        <v>1.3083000000000001E-3</v>
      </c>
      <c r="I13" s="335">
        <f t="shared" si="0"/>
        <v>-17.940000000000001</v>
      </c>
      <c r="J13" s="396">
        <f t="shared" si="1"/>
        <v>-14.85</v>
      </c>
      <c r="N13" s="159">
        <v>201404</v>
      </c>
      <c r="O13" s="126">
        <f t="shared" si="2"/>
        <v>31.5</v>
      </c>
      <c r="Q13" s="101">
        <f t="shared" si="3"/>
        <v>2015</v>
      </c>
    </row>
    <row r="14" spans="1:19">
      <c r="A14" s="333" t="s">
        <v>319</v>
      </c>
      <c r="B14" s="334" t="s">
        <v>805</v>
      </c>
      <c r="C14" s="434" t="s">
        <v>338</v>
      </c>
      <c r="D14" s="333" t="s">
        <v>807</v>
      </c>
      <c r="E14" s="334">
        <v>201509</v>
      </c>
      <c r="F14" s="335">
        <v>-2642.34</v>
      </c>
      <c r="G14" s="333">
        <f t="shared" si="4"/>
        <v>14.5</v>
      </c>
      <c r="H14" s="337">
        <v>1.3083000000000001E-3</v>
      </c>
      <c r="I14" s="335">
        <f t="shared" si="0"/>
        <v>-50.13</v>
      </c>
      <c r="J14" s="396">
        <f t="shared" si="1"/>
        <v>-41.48</v>
      </c>
      <c r="N14" s="159">
        <v>201405</v>
      </c>
      <c r="O14" s="126">
        <f t="shared" si="2"/>
        <v>30.5</v>
      </c>
      <c r="Q14" s="101">
        <f t="shared" si="3"/>
        <v>2015</v>
      </c>
    </row>
    <row r="15" spans="1:19">
      <c r="A15" s="333" t="s">
        <v>319</v>
      </c>
      <c r="B15" s="334" t="s">
        <v>1021</v>
      </c>
      <c r="C15" s="434" t="s">
        <v>338</v>
      </c>
      <c r="D15" s="333" t="s">
        <v>1022</v>
      </c>
      <c r="E15" s="334">
        <v>201509</v>
      </c>
      <c r="F15" s="335">
        <v>-5826.13</v>
      </c>
      <c r="G15" s="333">
        <f t="shared" si="4"/>
        <v>14.5</v>
      </c>
      <c r="H15" s="337">
        <v>1.3083000000000001E-3</v>
      </c>
      <c r="I15" s="335">
        <f t="shared" si="0"/>
        <v>-110.52</v>
      </c>
      <c r="J15" s="396">
        <f t="shared" si="1"/>
        <v>-91.47</v>
      </c>
      <c r="N15" s="159">
        <v>201406</v>
      </c>
      <c r="O15" s="126">
        <f t="shared" si="2"/>
        <v>29.5</v>
      </c>
      <c r="Q15" s="101">
        <f t="shared" si="3"/>
        <v>2015</v>
      </c>
    </row>
    <row r="16" spans="1:19" ht="15">
      <c r="A16" s="333" t="s">
        <v>319</v>
      </c>
      <c r="B16" s="334" t="s">
        <v>1021</v>
      </c>
      <c r="C16" s="435" t="s">
        <v>338</v>
      </c>
      <c r="D16" s="333" t="s">
        <v>1022</v>
      </c>
      <c r="E16" s="334">
        <v>201510</v>
      </c>
      <c r="F16" s="335">
        <v>904.98</v>
      </c>
      <c r="G16" s="333">
        <f t="shared" si="4"/>
        <v>13.5</v>
      </c>
      <c r="H16" s="337">
        <v>1.3083000000000001E-3</v>
      </c>
      <c r="I16" s="335">
        <f t="shared" si="0"/>
        <v>15.98</v>
      </c>
      <c r="J16" s="396">
        <f t="shared" si="1"/>
        <v>14.21</v>
      </c>
      <c r="N16" s="159">
        <v>201407</v>
      </c>
      <c r="O16" s="126">
        <f t="shared" si="2"/>
        <v>28.5</v>
      </c>
      <c r="Q16" s="101">
        <f t="shared" si="3"/>
        <v>2016</v>
      </c>
    </row>
    <row r="17" spans="1:17" ht="15">
      <c r="A17" s="333" t="s">
        <v>319</v>
      </c>
      <c r="B17" s="334" t="s">
        <v>1021</v>
      </c>
      <c r="C17" s="435" t="s">
        <v>338</v>
      </c>
      <c r="D17" s="333" t="s">
        <v>1022</v>
      </c>
      <c r="E17" s="334">
        <v>201511</v>
      </c>
      <c r="F17" s="335">
        <v>1800.8</v>
      </c>
      <c r="G17" s="333">
        <f t="shared" si="4"/>
        <v>12.5</v>
      </c>
      <c r="H17" s="337">
        <v>1.3083000000000001E-3</v>
      </c>
      <c r="I17" s="335">
        <f t="shared" si="0"/>
        <v>29.45</v>
      </c>
      <c r="J17" s="396">
        <f t="shared" si="1"/>
        <v>28.27</v>
      </c>
      <c r="N17" s="159">
        <v>201408</v>
      </c>
      <c r="O17" s="126">
        <f t="shared" si="2"/>
        <v>27.5</v>
      </c>
      <c r="Q17" s="101">
        <f t="shared" si="3"/>
        <v>2016</v>
      </c>
    </row>
    <row r="18" spans="1:17" ht="15">
      <c r="A18" s="333" t="s">
        <v>319</v>
      </c>
      <c r="B18" s="334" t="s">
        <v>1021</v>
      </c>
      <c r="C18" s="435" t="s">
        <v>338</v>
      </c>
      <c r="D18" s="333" t="s">
        <v>1022</v>
      </c>
      <c r="E18" s="334">
        <v>201512</v>
      </c>
      <c r="F18" s="335">
        <v>259.07</v>
      </c>
      <c r="G18" s="333">
        <f t="shared" si="4"/>
        <v>11.5</v>
      </c>
      <c r="H18" s="337">
        <v>1.3083000000000001E-3</v>
      </c>
      <c r="I18" s="335">
        <f t="shared" si="0"/>
        <v>3.9</v>
      </c>
      <c r="J18" s="396">
        <f t="shared" si="1"/>
        <v>4.07</v>
      </c>
      <c r="N18" s="159">
        <v>201409</v>
      </c>
      <c r="O18" s="126">
        <f t="shared" si="2"/>
        <v>26.5</v>
      </c>
      <c r="Q18" s="101">
        <f t="shared" si="3"/>
        <v>2016</v>
      </c>
    </row>
    <row r="19" spans="1:17">
      <c r="A19" s="333" t="s">
        <v>319</v>
      </c>
      <c r="B19" s="334" t="s">
        <v>1023</v>
      </c>
      <c r="C19" s="434" t="s">
        <v>338</v>
      </c>
      <c r="D19" s="333" t="s">
        <v>1024</v>
      </c>
      <c r="E19" s="334">
        <v>201509</v>
      </c>
      <c r="F19" s="335">
        <v>-3734.71</v>
      </c>
      <c r="G19" s="333">
        <f t="shared" si="4"/>
        <v>14.5</v>
      </c>
      <c r="H19" s="337">
        <v>1.3083000000000001E-3</v>
      </c>
      <c r="I19" s="335">
        <f t="shared" si="0"/>
        <v>-70.849999999999994</v>
      </c>
      <c r="J19" s="396">
        <f t="shared" si="1"/>
        <v>-58.63</v>
      </c>
      <c r="N19" s="159">
        <v>201410</v>
      </c>
      <c r="O19" s="126">
        <f t="shared" si="2"/>
        <v>25.5</v>
      </c>
      <c r="Q19" s="101">
        <f t="shared" si="3"/>
        <v>2015</v>
      </c>
    </row>
    <row r="20" spans="1:17" ht="15">
      <c r="A20" s="333" t="s">
        <v>319</v>
      </c>
      <c r="B20" s="334" t="s">
        <v>1023</v>
      </c>
      <c r="C20" s="435" t="s">
        <v>338</v>
      </c>
      <c r="D20" s="333" t="s">
        <v>1024</v>
      </c>
      <c r="E20" s="334">
        <v>201510</v>
      </c>
      <c r="F20" s="335">
        <v>3703.14</v>
      </c>
      <c r="G20" s="333">
        <f t="shared" si="4"/>
        <v>13.5</v>
      </c>
      <c r="H20" s="337">
        <v>1.3083000000000001E-3</v>
      </c>
      <c r="I20" s="335">
        <f t="shared" si="0"/>
        <v>65.41</v>
      </c>
      <c r="J20" s="396">
        <f t="shared" si="1"/>
        <v>58.14</v>
      </c>
      <c r="N20" s="159">
        <v>201411</v>
      </c>
      <c r="O20" s="126">
        <f t="shared" si="2"/>
        <v>24.5</v>
      </c>
      <c r="Q20" s="101">
        <f t="shared" si="3"/>
        <v>2016</v>
      </c>
    </row>
    <row r="21" spans="1:17">
      <c r="A21" s="333" t="s">
        <v>319</v>
      </c>
      <c r="B21" s="334" t="s">
        <v>499</v>
      </c>
      <c r="C21" s="434" t="s">
        <v>338</v>
      </c>
      <c r="D21" s="333" t="s">
        <v>500</v>
      </c>
      <c r="E21" s="334">
        <v>201509</v>
      </c>
      <c r="F21" s="335">
        <v>-0.9</v>
      </c>
      <c r="G21" s="333">
        <f t="shared" si="4"/>
        <v>14.5</v>
      </c>
      <c r="H21" s="337">
        <v>1.3083000000000001E-3</v>
      </c>
      <c r="I21" s="335">
        <f t="shared" si="0"/>
        <v>-0.02</v>
      </c>
      <c r="J21" s="396">
        <f t="shared" si="1"/>
        <v>-0.01</v>
      </c>
      <c r="N21" s="159">
        <v>201412</v>
      </c>
      <c r="O21" s="126">
        <f t="shared" si="2"/>
        <v>23.5</v>
      </c>
      <c r="Q21" s="101">
        <f t="shared" si="3"/>
        <v>2015</v>
      </c>
    </row>
    <row r="22" spans="1:17">
      <c r="A22" s="333" t="s">
        <v>319</v>
      </c>
      <c r="B22" s="334" t="s">
        <v>926</v>
      </c>
      <c r="C22" s="434" t="s">
        <v>429</v>
      </c>
      <c r="D22" s="333" t="s">
        <v>927</v>
      </c>
      <c r="E22" s="334">
        <v>201509</v>
      </c>
      <c r="F22" s="335">
        <v>1157.6300000000001</v>
      </c>
      <c r="G22" s="333">
        <f t="shared" si="4"/>
        <v>14.5</v>
      </c>
      <c r="H22" s="337">
        <v>1.3083000000000001E-3</v>
      </c>
      <c r="I22" s="335">
        <f t="shared" si="0"/>
        <v>21.96</v>
      </c>
      <c r="J22" s="396">
        <f t="shared" si="1"/>
        <v>18.170000000000002</v>
      </c>
      <c r="N22" s="159">
        <v>201501</v>
      </c>
      <c r="O22" s="126">
        <f t="shared" si="2"/>
        <v>22.5</v>
      </c>
      <c r="Q22" s="101">
        <f t="shared" si="3"/>
        <v>2015</v>
      </c>
    </row>
    <row r="23" spans="1:17">
      <c r="A23" s="333" t="s">
        <v>319</v>
      </c>
      <c r="B23" s="334" t="s">
        <v>1043</v>
      </c>
      <c r="C23" s="434" t="s">
        <v>320</v>
      </c>
      <c r="D23" s="333" t="s">
        <v>1044</v>
      </c>
      <c r="E23" s="334">
        <v>201509</v>
      </c>
      <c r="F23" s="335">
        <v>21540.46</v>
      </c>
      <c r="G23" s="333">
        <f t="shared" si="4"/>
        <v>14.5</v>
      </c>
      <c r="H23" s="337">
        <v>1.3083000000000001E-3</v>
      </c>
      <c r="I23" s="335">
        <f t="shared" si="0"/>
        <v>408.63</v>
      </c>
      <c r="J23" s="396">
        <f t="shared" si="1"/>
        <v>338.18</v>
      </c>
      <c r="N23" s="159">
        <v>201502</v>
      </c>
      <c r="O23" s="126">
        <f t="shared" si="2"/>
        <v>21.5</v>
      </c>
      <c r="Q23" s="101">
        <f t="shared" si="3"/>
        <v>2015</v>
      </c>
    </row>
    <row r="24" spans="1:17">
      <c r="A24" s="333" t="s">
        <v>319</v>
      </c>
      <c r="B24" s="334" t="s">
        <v>321</v>
      </c>
      <c r="C24" s="434" t="s">
        <v>322</v>
      </c>
      <c r="D24" s="333" t="s">
        <v>323</v>
      </c>
      <c r="E24" s="334">
        <v>201509</v>
      </c>
      <c r="F24" s="335">
        <v>-1040.93</v>
      </c>
      <c r="G24" s="333">
        <f t="shared" si="4"/>
        <v>14.5</v>
      </c>
      <c r="H24" s="337">
        <v>1.3083000000000001E-3</v>
      </c>
      <c r="I24" s="335">
        <f t="shared" si="0"/>
        <v>-19.75</v>
      </c>
      <c r="J24" s="396">
        <f t="shared" si="1"/>
        <v>-16.34</v>
      </c>
      <c r="N24" s="159">
        <v>201503</v>
      </c>
      <c r="O24" s="126">
        <f t="shared" si="2"/>
        <v>20.5</v>
      </c>
      <c r="Q24" s="101">
        <f t="shared" si="3"/>
        <v>2015</v>
      </c>
    </row>
    <row r="25" spans="1:17">
      <c r="A25" s="333" t="s">
        <v>319</v>
      </c>
      <c r="B25" s="334" t="s">
        <v>324</v>
      </c>
      <c r="C25" s="434" t="s">
        <v>320</v>
      </c>
      <c r="D25" s="333" t="s">
        <v>325</v>
      </c>
      <c r="E25" s="334">
        <v>201509</v>
      </c>
      <c r="F25" s="335">
        <v>1345.76</v>
      </c>
      <c r="G25" s="333">
        <f t="shared" si="4"/>
        <v>14.5</v>
      </c>
      <c r="H25" s="337">
        <v>1.3083000000000001E-3</v>
      </c>
      <c r="I25" s="335">
        <f t="shared" si="0"/>
        <v>25.53</v>
      </c>
      <c r="J25" s="396">
        <f t="shared" si="1"/>
        <v>21.13</v>
      </c>
      <c r="N25" s="159">
        <v>201504</v>
      </c>
      <c r="O25" s="126">
        <f t="shared" si="2"/>
        <v>19.5</v>
      </c>
      <c r="Q25" s="101">
        <f t="shared" si="3"/>
        <v>2015</v>
      </c>
    </row>
    <row r="26" spans="1:17" ht="15">
      <c r="A26" s="333" t="s">
        <v>319</v>
      </c>
      <c r="B26" s="334" t="s">
        <v>324</v>
      </c>
      <c r="C26" s="435" t="s">
        <v>320</v>
      </c>
      <c r="D26" s="333" t="s">
        <v>325</v>
      </c>
      <c r="E26" s="334">
        <v>201510</v>
      </c>
      <c r="F26" s="335">
        <v>1852.53</v>
      </c>
      <c r="G26" s="333">
        <f t="shared" si="4"/>
        <v>13.5</v>
      </c>
      <c r="H26" s="337">
        <v>1.3083000000000001E-3</v>
      </c>
      <c r="I26" s="335">
        <f t="shared" si="0"/>
        <v>32.72</v>
      </c>
      <c r="J26" s="396">
        <f t="shared" si="1"/>
        <v>29.08</v>
      </c>
      <c r="N26" s="159">
        <v>201505</v>
      </c>
      <c r="O26" s="126">
        <f t="shared" si="2"/>
        <v>18.5</v>
      </c>
      <c r="Q26" s="101">
        <f t="shared" si="3"/>
        <v>2016</v>
      </c>
    </row>
    <row r="27" spans="1:17" ht="15">
      <c r="A27" s="333" t="s">
        <v>319</v>
      </c>
      <c r="B27" s="334" t="s">
        <v>324</v>
      </c>
      <c r="C27" s="435" t="s">
        <v>320</v>
      </c>
      <c r="D27" s="333" t="s">
        <v>325</v>
      </c>
      <c r="E27" s="334">
        <v>201511</v>
      </c>
      <c r="F27" s="335">
        <v>100.79</v>
      </c>
      <c r="G27" s="333">
        <f t="shared" si="4"/>
        <v>12.5</v>
      </c>
      <c r="H27" s="337">
        <v>1.3083000000000001E-3</v>
      </c>
      <c r="I27" s="335">
        <f t="shared" si="0"/>
        <v>1.65</v>
      </c>
      <c r="J27" s="396">
        <f t="shared" si="1"/>
        <v>1.58</v>
      </c>
      <c r="N27" s="159">
        <v>201506</v>
      </c>
      <c r="O27" s="126">
        <f t="shared" si="2"/>
        <v>17.5</v>
      </c>
      <c r="Q27" s="101">
        <f t="shared" si="3"/>
        <v>2016</v>
      </c>
    </row>
    <row r="28" spans="1:17" ht="15">
      <c r="A28" s="333" t="s">
        <v>319</v>
      </c>
      <c r="B28" s="334" t="s">
        <v>324</v>
      </c>
      <c r="C28" s="435" t="s">
        <v>320</v>
      </c>
      <c r="D28" s="333" t="s">
        <v>325</v>
      </c>
      <c r="E28" s="334">
        <v>201512</v>
      </c>
      <c r="F28" s="335">
        <v>1954.95</v>
      </c>
      <c r="G28" s="333">
        <f t="shared" si="4"/>
        <v>11.5</v>
      </c>
      <c r="H28" s="337">
        <v>1.3083000000000001E-3</v>
      </c>
      <c r="I28" s="335">
        <f t="shared" si="0"/>
        <v>29.41</v>
      </c>
      <c r="J28" s="396">
        <f t="shared" si="1"/>
        <v>30.69</v>
      </c>
      <c r="N28" s="159">
        <v>201507</v>
      </c>
      <c r="O28" s="126">
        <f t="shared" si="2"/>
        <v>16.5</v>
      </c>
      <c r="Q28" s="101">
        <f t="shared" si="3"/>
        <v>2016</v>
      </c>
    </row>
    <row r="29" spans="1:17">
      <c r="A29" s="333" t="s">
        <v>326</v>
      </c>
      <c r="B29" s="334" t="s">
        <v>327</v>
      </c>
      <c r="C29" s="434" t="s">
        <v>320</v>
      </c>
      <c r="D29" s="333" t="s">
        <v>328</v>
      </c>
      <c r="E29" s="334">
        <v>201509</v>
      </c>
      <c r="F29" s="335">
        <v>-32.75</v>
      </c>
      <c r="G29" s="333">
        <f t="shared" si="4"/>
        <v>14.5</v>
      </c>
      <c r="H29" s="337">
        <v>1.1999999999999999E-3</v>
      </c>
      <c r="I29" s="335">
        <f t="shared" si="0"/>
        <v>-0.56999999999999995</v>
      </c>
      <c r="J29" s="396">
        <f t="shared" si="1"/>
        <v>-0.47</v>
      </c>
      <c r="N29" s="159">
        <v>201508</v>
      </c>
      <c r="O29" s="126">
        <f t="shared" si="2"/>
        <v>15.5</v>
      </c>
      <c r="Q29" s="101">
        <f t="shared" si="3"/>
        <v>2015</v>
      </c>
    </row>
    <row r="30" spans="1:17">
      <c r="A30" s="333" t="s">
        <v>319</v>
      </c>
      <c r="B30" s="334" t="s">
        <v>329</v>
      </c>
      <c r="C30" s="434" t="s">
        <v>320</v>
      </c>
      <c r="D30" s="333" t="s">
        <v>330</v>
      </c>
      <c r="E30" s="334">
        <v>201509</v>
      </c>
      <c r="F30" s="335">
        <v>111071.44</v>
      </c>
      <c r="G30" s="333">
        <f t="shared" si="4"/>
        <v>14.5</v>
      </c>
      <c r="H30" s="337">
        <v>1.3083000000000001E-3</v>
      </c>
      <c r="I30" s="335">
        <f t="shared" si="0"/>
        <v>2107.06</v>
      </c>
      <c r="J30" s="396">
        <f t="shared" si="1"/>
        <v>1743.78</v>
      </c>
      <c r="N30" s="159">
        <v>201509</v>
      </c>
      <c r="O30" s="126">
        <f t="shared" si="2"/>
        <v>14.5</v>
      </c>
      <c r="Q30" s="101">
        <f t="shared" si="3"/>
        <v>2015</v>
      </c>
    </row>
    <row r="31" spans="1:17" ht="15">
      <c r="A31" s="333" t="s">
        <v>319</v>
      </c>
      <c r="B31" s="334" t="s">
        <v>329</v>
      </c>
      <c r="C31" s="435" t="s">
        <v>320</v>
      </c>
      <c r="D31" s="333" t="s">
        <v>330</v>
      </c>
      <c r="E31" s="334">
        <v>201510</v>
      </c>
      <c r="F31" s="335">
        <v>46027.6</v>
      </c>
      <c r="G31" s="333">
        <f t="shared" si="4"/>
        <v>13.5</v>
      </c>
      <c r="H31" s="337">
        <v>1.3083000000000001E-3</v>
      </c>
      <c r="I31" s="335">
        <f t="shared" si="0"/>
        <v>812.94</v>
      </c>
      <c r="J31" s="396">
        <f t="shared" si="1"/>
        <v>722.61</v>
      </c>
      <c r="N31" s="159">
        <v>201510</v>
      </c>
      <c r="O31" s="126">
        <f t="shared" si="2"/>
        <v>13.5</v>
      </c>
      <c r="Q31" s="101">
        <f t="shared" si="3"/>
        <v>2016</v>
      </c>
    </row>
    <row r="32" spans="1:17" ht="15">
      <c r="A32" s="333" t="s">
        <v>319</v>
      </c>
      <c r="B32" s="334" t="s">
        <v>329</v>
      </c>
      <c r="C32" s="435" t="s">
        <v>320</v>
      </c>
      <c r="D32" s="333" t="s">
        <v>330</v>
      </c>
      <c r="E32" s="334">
        <v>201511</v>
      </c>
      <c r="F32" s="335">
        <v>10719.41</v>
      </c>
      <c r="G32" s="333">
        <f t="shared" si="4"/>
        <v>12.5</v>
      </c>
      <c r="H32" s="337">
        <v>1.3083000000000001E-3</v>
      </c>
      <c r="I32" s="335">
        <f t="shared" si="0"/>
        <v>175.3</v>
      </c>
      <c r="J32" s="396">
        <f t="shared" si="1"/>
        <v>168.29</v>
      </c>
      <c r="N32" s="159">
        <v>201511</v>
      </c>
      <c r="O32" s="126">
        <f t="shared" si="2"/>
        <v>12.5</v>
      </c>
      <c r="Q32" s="101">
        <f t="shared" si="3"/>
        <v>2016</v>
      </c>
    </row>
    <row r="33" spans="1:17" ht="15">
      <c r="A33" s="333" t="s">
        <v>319</v>
      </c>
      <c r="B33" s="334" t="s">
        <v>329</v>
      </c>
      <c r="C33" s="435" t="s">
        <v>320</v>
      </c>
      <c r="D33" s="333" t="s">
        <v>330</v>
      </c>
      <c r="E33" s="334">
        <v>201512</v>
      </c>
      <c r="F33" s="335">
        <v>7439.66</v>
      </c>
      <c r="G33" s="333">
        <f t="shared" si="4"/>
        <v>11.5</v>
      </c>
      <c r="H33" s="337">
        <v>1.3083000000000001E-3</v>
      </c>
      <c r="I33" s="335">
        <f t="shared" si="0"/>
        <v>111.93</v>
      </c>
      <c r="J33" s="396">
        <f t="shared" si="1"/>
        <v>116.8</v>
      </c>
      <c r="N33" s="159">
        <v>201512</v>
      </c>
      <c r="O33" s="126">
        <f t="shared" si="2"/>
        <v>11.5</v>
      </c>
      <c r="Q33" s="101">
        <f t="shared" si="3"/>
        <v>2016</v>
      </c>
    </row>
    <row r="34" spans="1:17">
      <c r="A34" s="333" t="s">
        <v>326</v>
      </c>
      <c r="B34" s="334" t="s">
        <v>331</v>
      </c>
      <c r="C34" s="434" t="s">
        <v>320</v>
      </c>
      <c r="D34" s="333" t="s">
        <v>332</v>
      </c>
      <c r="E34" s="334">
        <v>201509</v>
      </c>
      <c r="F34" s="335">
        <v>2081.35</v>
      </c>
      <c r="G34" s="333">
        <f t="shared" si="4"/>
        <v>14.5</v>
      </c>
      <c r="H34" s="337">
        <v>1.1999999999999999E-3</v>
      </c>
      <c r="I34" s="335">
        <f t="shared" si="0"/>
        <v>36.22</v>
      </c>
      <c r="J34" s="396">
        <f t="shared" si="1"/>
        <v>29.97</v>
      </c>
      <c r="N34" s="159">
        <v>201601</v>
      </c>
      <c r="O34" s="126">
        <f>+O35+1</f>
        <v>10.5</v>
      </c>
      <c r="Q34" s="101">
        <f t="shared" si="3"/>
        <v>2015</v>
      </c>
    </row>
    <row r="35" spans="1:17" ht="15">
      <c r="A35" s="333" t="s">
        <v>326</v>
      </c>
      <c r="B35" s="334" t="s">
        <v>331</v>
      </c>
      <c r="C35" s="435" t="s">
        <v>320</v>
      </c>
      <c r="D35" s="333" t="s">
        <v>332</v>
      </c>
      <c r="E35" s="334">
        <v>201510</v>
      </c>
      <c r="F35" s="335">
        <v>1475.88</v>
      </c>
      <c r="G35" s="333">
        <f t="shared" si="4"/>
        <v>13.5</v>
      </c>
      <c r="H35" s="337">
        <v>1.1999999999999999E-3</v>
      </c>
      <c r="I35" s="335">
        <f t="shared" si="0"/>
        <v>23.91</v>
      </c>
      <c r="J35" s="396">
        <f t="shared" si="1"/>
        <v>21.25</v>
      </c>
      <c r="N35" s="159">
        <v>201602</v>
      </c>
      <c r="O35" s="126">
        <f>2+6+1.5</f>
        <v>9.5</v>
      </c>
      <c r="Q35" s="101">
        <f t="shared" si="3"/>
        <v>2016</v>
      </c>
    </row>
    <row r="36" spans="1:17" ht="15">
      <c r="A36" s="333" t="s">
        <v>326</v>
      </c>
      <c r="B36" s="334" t="s">
        <v>331</v>
      </c>
      <c r="C36" s="435" t="s">
        <v>320</v>
      </c>
      <c r="D36" s="333" t="s">
        <v>332</v>
      </c>
      <c r="E36" s="334">
        <v>201511</v>
      </c>
      <c r="F36" s="335">
        <v>39587.15</v>
      </c>
      <c r="G36" s="333">
        <f t="shared" si="4"/>
        <v>12.5</v>
      </c>
      <c r="H36" s="337">
        <v>1.1999999999999999E-3</v>
      </c>
      <c r="I36" s="335">
        <f t="shared" si="0"/>
        <v>593.80999999999995</v>
      </c>
      <c r="J36" s="396">
        <f t="shared" si="1"/>
        <v>570.04999999999995</v>
      </c>
      <c r="N36" s="159">
        <v>201603</v>
      </c>
      <c r="O36" s="126">
        <f t="shared" ref="O36" si="5">+O35-1</f>
        <v>8.5</v>
      </c>
      <c r="Q36" s="101">
        <f t="shared" si="3"/>
        <v>2016</v>
      </c>
    </row>
    <row r="37" spans="1:17" ht="15">
      <c r="A37" s="333" t="s">
        <v>326</v>
      </c>
      <c r="B37" s="334" t="s">
        <v>331</v>
      </c>
      <c r="C37" s="435" t="s">
        <v>320</v>
      </c>
      <c r="D37" s="333" t="s">
        <v>332</v>
      </c>
      <c r="E37" s="334">
        <v>201512</v>
      </c>
      <c r="F37" s="335">
        <v>-721.14</v>
      </c>
      <c r="G37" s="333">
        <f t="shared" si="4"/>
        <v>11.5</v>
      </c>
      <c r="H37" s="337">
        <v>1.1999999999999999E-3</v>
      </c>
      <c r="I37" s="335">
        <f t="shared" si="0"/>
        <v>-9.9499999999999993</v>
      </c>
      <c r="J37" s="396">
        <f t="shared" si="1"/>
        <v>-10.38</v>
      </c>
      <c r="N37" s="159"/>
      <c r="O37" s="126"/>
      <c r="Q37" s="101">
        <f t="shared" si="3"/>
        <v>2016</v>
      </c>
    </row>
    <row r="38" spans="1:17">
      <c r="A38" s="333" t="s">
        <v>319</v>
      </c>
      <c r="B38" s="334" t="s">
        <v>333</v>
      </c>
      <c r="C38" s="434" t="s">
        <v>320</v>
      </c>
      <c r="D38" s="333" t="s">
        <v>334</v>
      </c>
      <c r="E38" s="334">
        <v>201509</v>
      </c>
      <c r="F38" s="335">
        <v>12161.300000000001</v>
      </c>
      <c r="G38" s="333">
        <f t="shared" si="4"/>
        <v>14.5</v>
      </c>
      <c r="H38" s="337">
        <v>1.3083000000000001E-3</v>
      </c>
      <c r="I38" s="335">
        <f t="shared" si="0"/>
        <v>230.7</v>
      </c>
      <c r="J38" s="396">
        <f t="shared" si="1"/>
        <v>190.93</v>
      </c>
      <c r="Q38" s="101">
        <f t="shared" si="3"/>
        <v>2015</v>
      </c>
    </row>
    <row r="39" spans="1:17" ht="15">
      <c r="A39" s="333" t="s">
        <v>319</v>
      </c>
      <c r="B39" s="334" t="s">
        <v>333</v>
      </c>
      <c r="C39" s="435" t="s">
        <v>320</v>
      </c>
      <c r="D39" s="333" t="s">
        <v>334</v>
      </c>
      <c r="E39" s="334">
        <v>201510</v>
      </c>
      <c r="F39" s="335">
        <v>95590.12</v>
      </c>
      <c r="G39" s="333">
        <f t="shared" si="4"/>
        <v>13.5</v>
      </c>
      <c r="H39" s="337">
        <v>1.3083000000000001E-3</v>
      </c>
      <c r="I39" s="335">
        <f t="shared" si="0"/>
        <v>1688.32</v>
      </c>
      <c r="J39" s="396">
        <f t="shared" si="1"/>
        <v>1500.73</v>
      </c>
      <c r="Q39" s="101">
        <f t="shared" si="3"/>
        <v>2016</v>
      </c>
    </row>
    <row r="40" spans="1:17" ht="15">
      <c r="A40" s="333" t="s">
        <v>319</v>
      </c>
      <c r="B40" s="334" t="s">
        <v>333</v>
      </c>
      <c r="C40" s="435" t="s">
        <v>320</v>
      </c>
      <c r="D40" s="333" t="s">
        <v>334</v>
      </c>
      <c r="E40" s="334">
        <v>201511</v>
      </c>
      <c r="F40" s="335">
        <v>43267.57</v>
      </c>
      <c r="G40" s="333">
        <f t="shared" si="4"/>
        <v>12.5</v>
      </c>
      <c r="H40" s="337">
        <v>1.3083000000000001E-3</v>
      </c>
      <c r="I40" s="335">
        <f t="shared" si="0"/>
        <v>707.59</v>
      </c>
      <c r="J40" s="396">
        <f t="shared" si="1"/>
        <v>679.28</v>
      </c>
      <c r="Q40" s="101">
        <f t="shared" si="3"/>
        <v>2016</v>
      </c>
    </row>
    <row r="41" spans="1:17" ht="15">
      <c r="A41" s="333" t="s">
        <v>319</v>
      </c>
      <c r="B41" s="334" t="s">
        <v>333</v>
      </c>
      <c r="C41" s="435" t="s">
        <v>320</v>
      </c>
      <c r="D41" s="333" t="s">
        <v>334</v>
      </c>
      <c r="E41" s="334">
        <v>201512</v>
      </c>
      <c r="F41" s="335">
        <v>100205.95</v>
      </c>
      <c r="G41" s="333">
        <f t="shared" si="4"/>
        <v>11.5</v>
      </c>
      <c r="H41" s="337">
        <v>1.3083000000000001E-3</v>
      </c>
      <c r="I41" s="335">
        <f t="shared" si="0"/>
        <v>1507.64</v>
      </c>
      <c r="J41" s="396">
        <f t="shared" si="1"/>
        <v>1573.19</v>
      </c>
      <c r="Q41" s="101">
        <f t="shared" si="3"/>
        <v>2016</v>
      </c>
    </row>
    <row r="42" spans="1:17">
      <c r="A42" s="333" t="s">
        <v>319</v>
      </c>
      <c r="B42" s="334" t="s">
        <v>731</v>
      </c>
      <c r="C42" s="434" t="s">
        <v>338</v>
      </c>
      <c r="D42" s="333" t="s">
        <v>732</v>
      </c>
      <c r="E42" s="334">
        <v>201509</v>
      </c>
      <c r="F42" s="335">
        <v>-4343.07</v>
      </c>
      <c r="G42" s="333">
        <f t="shared" si="4"/>
        <v>14.5</v>
      </c>
      <c r="H42" s="337">
        <v>1.3083000000000001E-3</v>
      </c>
      <c r="I42" s="335">
        <f t="shared" si="0"/>
        <v>-82.39</v>
      </c>
      <c r="J42" s="396">
        <f t="shared" si="1"/>
        <v>-68.180000000000007</v>
      </c>
      <c r="Q42" s="101">
        <f t="shared" si="3"/>
        <v>2015</v>
      </c>
    </row>
    <row r="43" spans="1:17">
      <c r="A43" s="333" t="s">
        <v>319</v>
      </c>
      <c r="B43" s="334" t="s">
        <v>731</v>
      </c>
      <c r="C43" s="434" t="s">
        <v>338</v>
      </c>
      <c r="D43" s="333" t="s">
        <v>732</v>
      </c>
      <c r="E43" s="334">
        <v>201509</v>
      </c>
      <c r="F43" s="335">
        <v>-102.69</v>
      </c>
      <c r="G43" s="333">
        <f t="shared" si="4"/>
        <v>14.5</v>
      </c>
      <c r="H43" s="337">
        <v>1.3083000000000001E-3</v>
      </c>
      <c r="I43" s="335">
        <f t="shared" si="0"/>
        <v>-1.95</v>
      </c>
      <c r="J43" s="396">
        <f t="shared" si="1"/>
        <v>-1.61</v>
      </c>
      <c r="Q43" s="101">
        <f t="shared" si="3"/>
        <v>2015</v>
      </c>
    </row>
    <row r="44" spans="1:17">
      <c r="A44" s="333" t="s">
        <v>319</v>
      </c>
      <c r="B44" s="334" t="s">
        <v>940</v>
      </c>
      <c r="C44" s="434" t="s">
        <v>338</v>
      </c>
      <c r="D44" s="333" t="s">
        <v>941</v>
      </c>
      <c r="E44" s="334">
        <v>201509</v>
      </c>
      <c r="F44" s="335">
        <v>17838.939999999999</v>
      </c>
      <c r="G44" s="333">
        <f t="shared" si="4"/>
        <v>14.5</v>
      </c>
      <c r="H44" s="337">
        <v>1.3083000000000001E-3</v>
      </c>
      <c r="I44" s="335">
        <f t="shared" si="0"/>
        <v>338.41</v>
      </c>
      <c r="J44" s="396">
        <f t="shared" si="1"/>
        <v>280.06</v>
      </c>
      <c r="Q44" s="101">
        <f t="shared" si="3"/>
        <v>2015</v>
      </c>
    </row>
    <row r="45" spans="1:17">
      <c r="A45" s="333" t="s">
        <v>319</v>
      </c>
      <c r="B45" s="334" t="s">
        <v>940</v>
      </c>
      <c r="C45" s="434" t="s">
        <v>338</v>
      </c>
      <c r="D45" s="333" t="s">
        <v>941</v>
      </c>
      <c r="E45" s="334">
        <v>201509</v>
      </c>
      <c r="F45" s="335">
        <v>575.06000000000006</v>
      </c>
      <c r="G45" s="333">
        <f t="shared" si="4"/>
        <v>14.5</v>
      </c>
      <c r="H45" s="337">
        <v>1.3083000000000001E-3</v>
      </c>
      <c r="I45" s="335">
        <f t="shared" si="0"/>
        <v>10.91</v>
      </c>
      <c r="J45" s="396">
        <f t="shared" si="1"/>
        <v>9.0299999999999994</v>
      </c>
      <c r="Q45" s="101">
        <f t="shared" si="3"/>
        <v>2015</v>
      </c>
    </row>
    <row r="46" spans="1:17" ht="15">
      <c r="A46" s="333" t="s">
        <v>319</v>
      </c>
      <c r="B46" s="334" t="s">
        <v>940</v>
      </c>
      <c r="C46" s="435" t="s">
        <v>338</v>
      </c>
      <c r="D46" s="333" t="s">
        <v>941</v>
      </c>
      <c r="E46" s="334">
        <v>201510</v>
      </c>
      <c r="F46" s="335">
        <v>1179.1300000000001</v>
      </c>
      <c r="G46" s="333">
        <f t="shared" si="4"/>
        <v>13.5</v>
      </c>
      <c r="H46" s="337">
        <v>1.3083000000000001E-3</v>
      </c>
      <c r="I46" s="335">
        <f t="shared" si="0"/>
        <v>20.83</v>
      </c>
      <c r="J46" s="396">
        <f t="shared" si="1"/>
        <v>18.510000000000002</v>
      </c>
      <c r="Q46" s="101">
        <f t="shared" si="3"/>
        <v>2016</v>
      </c>
    </row>
    <row r="47" spans="1:17" ht="15">
      <c r="A47" s="333" t="s">
        <v>319</v>
      </c>
      <c r="B47" s="334" t="s">
        <v>940</v>
      </c>
      <c r="C47" s="435" t="s">
        <v>338</v>
      </c>
      <c r="D47" s="333" t="s">
        <v>941</v>
      </c>
      <c r="E47" s="334">
        <v>201510</v>
      </c>
      <c r="F47" s="335">
        <v>38.01</v>
      </c>
      <c r="G47" s="333">
        <f t="shared" si="4"/>
        <v>13.5</v>
      </c>
      <c r="H47" s="337">
        <v>1.3083000000000001E-3</v>
      </c>
      <c r="I47" s="335">
        <f t="shared" si="0"/>
        <v>0.67</v>
      </c>
      <c r="J47" s="396">
        <f t="shared" si="1"/>
        <v>0.6</v>
      </c>
      <c r="Q47" s="101">
        <f t="shared" si="3"/>
        <v>2016</v>
      </c>
    </row>
    <row r="48" spans="1:17" ht="15">
      <c r="A48" s="333" t="s">
        <v>319</v>
      </c>
      <c r="B48" s="334" t="s">
        <v>940</v>
      </c>
      <c r="C48" s="435" t="s">
        <v>338</v>
      </c>
      <c r="D48" s="333" t="s">
        <v>941</v>
      </c>
      <c r="E48" s="334">
        <v>201511</v>
      </c>
      <c r="F48" s="335">
        <v>-41.72</v>
      </c>
      <c r="G48" s="333">
        <f t="shared" si="4"/>
        <v>12.5</v>
      </c>
      <c r="H48" s="337">
        <v>1.3083000000000001E-3</v>
      </c>
      <c r="I48" s="335">
        <f t="shared" si="0"/>
        <v>-0.68</v>
      </c>
      <c r="J48" s="396">
        <f t="shared" si="1"/>
        <v>-0.65</v>
      </c>
      <c r="Q48" s="101">
        <f t="shared" si="3"/>
        <v>2016</v>
      </c>
    </row>
    <row r="49" spans="1:17" ht="15">
      <c r="A49" s="333" t="s">
        <v>319</v>
      </c>
      <c r="B49" s="334" t="s">
        <v>940</v>
      </c>
      <c r="C49" s="435" t="s">
        <v>338</v>
      </c>
      <c r="D49" s="333" t="s">
        <v>941</v>
      </c>
      <c r="E49" s="334">
        <v>201511</v>
      </c>
      <c r="F49" s="335">
        <v>-1.34</v>
      </c>
      <c r="G49" s="333">
        <f t="shared" si="4"/>
        <v>12.5</v>
      </c>
      <c r="H49" s="337">
        <v>1.3083000000000001E-3</v>
      </c>
      <c r="I49" s="335">
        <f t="shared" si="0"/>
        <v>-0.02</v>
      </c>
      <c r="J49" s="396">
        <f t="shared" si="1"/>
        <v>-0.02</v>
      </c>
      <c r="Q49" s="101">
        <f t="shared" si="3"/>
        <v>2016</v>
      </c>
    </row>
    <row r="50" spans="1:17" ht="15">
      <c r="A50" s="333" t="s">
        <v>319</v>
      </c>
      <c r="B50" s="334" t="s">
        <v>940</v>
      </c>
      <c r="C50" s="435" t="s">
        <v>338</v>
      </c>
      <c r="D50" s="333" t="s">
        <v>941</v>
      </c>
      <c r="E50" s="334">
        <v>201512</v>
      </c>
      <c r="F50" s="335">
        <v>59.61</v>
      </c>
      <c r="G50" s="333">
        <f t="shared" si="4"/>
        <v>11.5</v>
      </c>
      <c r="H50" s="337">
        <v>1.3083000000000001E-3</v>
      </c>
      <c r="I50" s="335">
        <f t="shared" si="0"/>
        <v>0.9</v>
      </c>
      <c r="J50" s="396">
        <f t="shared" si="1"/>
        <v>0.94</v>
      </c>
      <c r="Q50" s="101">
        <f t="shared" si="3"/>
        <v>2016</v>
      </c>
    </row>
    <row r="51" spans="1:17" ht="15">
      <c r="A51" s="333" t="s">
        <v>319</v>
      </c>
      <c r="B51" s="334" t="s">
        <v>940</v>
      </c>
      <c r="C51" s="435" t="s">
        <v>338</v>
      </c>
      <c r="D51" s="333" t="s">
        <v>941</v>
      </c>
      <c r="E51" s="334">
        <v>201512</v>
      </c>
      <c r="F51" s="335">
        <v>1848.91</v>
      </c>
      <c r="G51" s="333">
        <f t="shared" si="4"/>
        <v>11.5</v>
      </c>
      <c r="H51" s="337">
        <v>1.3083000000000001E-3</v>
      </c>
      <c r="I51" s="335">
        <f t="shared" si="0"/>
        <v>27.82</v>
      </c>
      <c r="J51" s="396">
        <f t="shared" si="1"/>
        <v>29.03</v>
      </c>
      <c r="Q51" s="101">
        <f t="shared" si="3"/>
        <v>2016</v>
      </c>
    </row>
    <row r="52" spans="1:17" ht="15">
      <c r="A52" s="333" t="s">
        <v>326</v>
      </c>
      <c r="B52" s="334" t="s">
        <v>1045</v>
      </c>
      <c r="C52" s="435" t="s">
        <v>338</v>
      </c>
      <c r="D52" s="333" t="s">
        <v>1046</v>
      </c>
      <c r="E52" s="334">
        <v>201511</v>
      </c>
      <c r="F52" s="335">
        <v>13103.35</v>
      </c>
      <c r="G52" s="333">
        <f t="shared" si="4"/>
        <v>12.5</v>
      </c>
      <c r="H52" s="337">
        <v>1.1999999999999999E-3</v>
      </c>
      <c r="I52" s="335">
        <f t="shared" si="0"/>
        <v>196.55</v>
      </c>
      <c r="J52" s="396">
        <f t="shared" si="1"/>
        <v>188.69</v>
      </c>
      <c r="Q52" s="101">
        <f t="shared" si="3"/>
        <v>2016</v>
      </c>
    </row>
    <row r="53" spans="1:17" ht="15">
      <c r="A53" s="333" t="s">
        <v>319</v>
      </c>
      <c r="B53" s="334" t="s">
        <v>1045</v>
      </c>
      <c r="C53" s="435" t="s">
        <v>338</v>
      </c>
      <c r="D53" s="333" t="s">
        <v>1046</v>
      </c>
      <c r="E53" s="334">
        <v>201511</v>
      </c>
      <c r="F53" s="335">
        <v>900252.52</v>
      </c>
      <c r="G53" s="333">
        <f t="shared" si="4"/>
        <v>12.5</v>
      </c>
      <c r="H53" s="337">
        <v>1.3083000000000001E-3</v>
      </c>
      <c r="I53" s="335">
        <f>ROUND(F53*G53*H53,2)</f>
        <v>14722.5</v>
      </c>
      <c r="J53" s="396">
        <f>ROUND(F53*H53*12,2)</f>
        <v>14133.6</v>
      </c>
      <c r="Q53" s="101">
        <f t="shared" si="3"/>
        <v>2016</v>
      </c>
    </row>
    <row r="54" spans="1:17" ht="15">
      <c r="A54" s="333" t="s">
        <v>319</v>
      </c>
      <c r="B54" s="334" t="s">
        <v>1045</v>
      </c>
      <c r="C54" s="435" t="s">
        <v>338</v>
      </c>
      <c r="D54" s="333" t="s">
        <v>1046</v>
      </c>
      <c r="E54" s="334">
        <v>201511</v>
      </c>
      <c r="F54" s="335">
        <v>62981.36</v>
      </c>
      <c r="G54" s="333">
        <f t="shared" si="4"/>
        <v>12.5</v>
      </c>
      <c r="H54" s="337">
        <v>1.3083000000000001E-3</v>
      </c>
      <c r="I54" s="335">
        <f>ROUND(F54*G54*H54,2)</f>
        <v>1029.98</v>
      </c>
      <c r="J54" s="396">
        <f>ROUND(F54*H54*12,2)</f>
        <v>988.78</v>
      </c>
      <c r="Q54" s="101">
        <f t="shared" si="3"/>
        <v>2016</v>
      </c>
    </row>
    <row r="55" spans="1:17" ht="15">
      <c r="A55" s="333" t="s">
        <v>326</v>
      </c>
      <c r="B55" s="334" t="s">
        <v>1045</v>
      </c>
      <c r="C55" s="435" t="s">
        <v>338</v>
      </c>
      <c r="D55" s="333" t="s">
        <v>1046</v>
      </c>
      <c r="E55" s="334">
        <v>201512</v>
      </c>
      <c r="F55" s="335">
        <v>43.32</v>
      </c>
      <c r="G55" s="333">
        <f t="shared" si="4"/>
        <v>11.5</v>
      </c>
      <c r="H55" s="337">
        <v>1.1999999999999999E-3</v>
      </c>
      <c r="I55" s="335">
        <f t="shared" ref="I55:I118" si="6">ROUND(F55*G55*H55,2)</f>
        <v>0.6</v>
      </c>
      <c r="J55" s="396">
        <f t="shared" ref="J55:J118" si="7">ROUND(F55*H55*12,2)</f>
        <v>0.62</v>
      </c>
      <c r="Q55" s="101">
        <f t="shared" si="3"/>
        <v>2016</v>
      </c>
    </row>
    <row r="56" spans="1:17" ht="15">
      <c r="A56" s="333" t="s">
        <v>319</v>
      </c>
      <c r="B56" s="334" t="s">
        <v>1045</v>
      </c>
      <c r="C56" s="435" t="s">
        <v>338</v>
      </c>
      <c r="D56" s="333" t="s">
        <v>1046</v>
      </c>
      <c r="E56" s="334">
        <v>201512</v>
      </c>
      <c r="F56" s="335">
        <v>208.22</v>
      </c>
      <c r="G56" s="333">
        <f t="shared" si="4"/>
        <v>11.5</v>
      </c>
      <c r="H56" s="337">
        <v>1.3083000000000001E-3</v>
      </c>
      <c r="I56" s="335">
        <f t="shared" si="6"/>
        <v>3.13</v>
      </c>
      <c r="J56" s="396">
        <f t="shared" si="7"/>
        <v>3.27</v>
      </c>
      <c r="Q56" s="101">
        <f t="shared" si="3"/>
        <v>2016</v>
      </c>
    </row>
    <row r="57" spans="1:17" ht="15">
      <c r="A57" s="333" t="s">
        <v>319</v>
      </c>
      <c r="B57" s="334" t="s">
        <v>1045</v>
      </c>
      <c r="C57" s="435" t="s">
        <v>338</v>
      </c>
      <c r="D57" s="333" t="s">
        <v>1046</v>
      </c>
      <c r="E57" s="334">
        <v>201512</v>
      </c>
      <c r="F57" s="335">
        <v>2976.14</v>
      </c>
      <c r="G57" s="333">
        <f t="shared" si="4"/>
        <v>11.5</v>
      </c>
      <c r="H57" s="337">
        <v>1.3083000000000001E-3</v>
      </c>
      <c r="I57" s="335">
        <f t="shared" si="6"/>
        <v>44.78</v>
      </c>
      <c r="J57" s="396">
        <f t="shared" si="7"/>
        <v>46.72</v>
      </c>
      <c r="Q57" s="101">
        <f t="shared" si="3"/>
        <v>2016</v>
      </c>
    </row>
    <row r="58" spans="1:17">
      <c r="A58" s="333" t="s">
        <v>319</v>
      </c>
      <c r="B58" s="334" t="s">
        <v>501</v>
      </c>
      <c r="C58" s="434" t="s">
        <v>338</v>
      </c>
      <c r="D58" s="333" t="s">
        <v>808</v>
      </c>
      <c r="E58" s="334">
        <v>201509</v>
      </c>
      <c r="F58" s="335">
        <v>-0.71</v>
      </c>
      <c r="G58" s="333">
        <f t="shared" si="4"/>
        <v>14.5</v>
      </c>
      <c r="H58" s="337">
        <v>1.3083000000000001E-3</v>
      </c>
      <c r="I58" s="335">
        <f t="shared" si="6"/>
        <v>-0.01</v>
      </c>
      <c r="J58" s="396">
        <f t="shared" si="7"/>
        <v>-0.01</v>
      </c>
      <c r="Q58" s="101">
        <f t="shared" si="3"/>
        <v>2015</v>
      </c>
    </row>
    <row r="59" spans="1:17">
      <c r="A59" s="333" t="s">
        <v>319</v>
      </c>
      <c r="B59" s="334" t="s">
        <v>501</v>
      </c>
      <c r="C59" s="434" t="s">
        <v>338</v>
      </c>
      <c r="D59" s="333" t="s">
        <v>808</v>
      </c>
      <c r="E59" s="334">
        <v>201509</v>
      </c>
      <c r="F59" s="335">
        <v>-7.0000000000000007E-2</v>
      </c>
      <c r="G59" s="333">
        <f t="shared" si="4"/>
        <v>14.5</v>
      </c>
      <c r="H59" s="337">
        <v>1.3083000000000001E-3</v>
      </c>
      <c r="I59" s="335">
        <f t="shared" si="6"/>
        <v>0</v>
      </c>
      <c r="J59" s="396">
        <f t="shared" si="7"/>
        <v>0</v>
      </c>
      <c r="Q59" s="101">
        <f t="shared" si="3"/>
        <v>2015</v>
      </c>
    </row>
    <row r="60" spans="1:17">
      <c r="A60" s="333" t="s">
        <v>319</v>
      </c>
      <c r="B60" s="334" t="s">
        <v>810</v>
      </c>
      <c r="C60" s="434" t="s">
        <v>338</v>
      </c>
      <c r="D60" s="333" t="s">
        <v>809</v>
      </c>
      <c r="E60" s="334">
        <v>201509</v>
      </c>
      <c r="F60" s="335">
        <v>-13672.4</v>
      </c>
      <c r="G60" s="333">
        <f t="shared" si="4"/>
        <v>14.5</v>
      </c>
      <c r="H60" s="337">
        <v>1.3083000000000001E-3</v>
      </c>
      <c r="I60" s="398">
        <f t="shared" si="6"/>
        <v>-259.37</v>
      </c>
      <c r="J60" s="400">
        <f t="shared" si="7"/>
        <v>-214.65</v>
      </c>
      <c r="Q60" s="101">
        <f t="shared" si="3"/>
        <v>2015</v>
      </c>
    </row>
    <row r="61" spans="1:17">
      <c r="A61" s="333" t="s">
        <v>319</v>
      </c>
      <c r="B61" s="334" t="s">
        <v>810</v>
      </c>
      <c r="C61" s="434" t="s">
        <v>338</v>
      </c>
      <c r="D61" s="333" t="s">
        <v>809</v>
      </c>
      <c r="E61" s="334">
        <v>201509</v>
      </c>
      <c r="F61" s="335">
        <v>85369.76</v>
      </c>
      <c r="G61" s="333">
        <f t="shared" si="4"/>
        <v>14.5</v>
      </c>
      <c r="H61" s="337">
        <v>1.3083000000000001E-3</v>
      </c>
      <c r="I61" s="335">
        <f t="shared" si="6"/>
        <v>1619.49</v>
      </c>
      <c r="J61" s="396">
        <f t="shared" si="7"/>
        <v>1340.27</v>
      </c>
      <c r="Q61" s="101">
        <f t="shared" si="3"/>
        <v>2015</v>
      </c>
    </row>
    <row r="62" spans="1:17">
      <c r="A62" s="333" t="s">
        <v>319</v>
      </c>
      <c r="B62" s="334" t="s">
        <v>810</v>
      </c>
      <c r="C62" s="434" t="s">
        <v>338</v>
      </c>
      <c r="D62" s="333" t="s">
        <v>809</v>
      </c>
      <c r="E62" s="334">
        <v>201509</v>
      </c>
      <c r="F62" s="335">
        <v>1089.22</v>
      </c>
      <c r="G62" s="333">
        <f t="shared" si="4"/>
        <v>14.5</v>
      </c>
      <c r="H62" s="337">
        <v>1.3083000000000001E-3</v>
      </c>
      <c r="I62" s="335">
        <f t="shared" si="6"/>
        <v>20.66</v>
      </c>
      <c r="J62" s="396">
        <f t="shared" si="7"/>
        <v>17.100000000000001</v>
      </c>
      <c r="Q62" s="101">
        <f t="shared" si="3"/>
        <v>2015</v>
      </c>
    </row>
    <row r="63" spans="1:17" ht="15">
      <c r="A63" s="333" t="s">
        <v>319</v>
      </c>
      <c r="B63" s="334" t="s">
        <v>810</v>
      </c>
      <c r="C63" s="435" t="s">
        <v>338</v>
      </c>
      <c r="D63" s="333" t="s">
        <v>809</v>
      </c>
      <c r="E63" s="334">
        <v>201510</v>
      </c>
      <c r="F63" s="335">
        <v>577.21</v>
      </c>
      <c r="G63" s="333">
        <f t="shared" si="4"/>
        <v>13.5</v>
      </c>
      <c r="H63" s="337">
        <v>1.3083000000000001E-3</v>
      </c>
      <c r="I63" s="335">
        <f t="shared" si="6"/>
        <v>10.19</v>
      </c>
      <c r="J63" s="396">
        <f t="shared" si="7"/>
        <v>9.06</v>
      </c>
      <c r="Q63" s="101">
        <f t="shared" si="3"/>
        <v>2016</v>
      </c>
    </row>
    <row r="64" spans="1:17" ht="15">
      <c r="A64" s="333" t="s">
        <v>319</v>
      </c>
      <c r="B64" s="334" t="s">
        <v>810</v>
      </c>
      <c r="C64" s="435" t="s">
        <v>338</v>
      </c>
      <c r="D64" s="333" t="s">
        <v>809</v>
      </c>
      <c r="E64" s="334">
        <v>201510</v>
      </c>
      <c r="F64" s="335">
        <v>19.920000000000002</v>
      </c>
      <c r="G64" s="333">
        <f t="shared" si="4"/>
        <v>13.5</v>
      </c>
      <c r="H64" s="337">
        <v>1.3083000000000001E-3</v>
      </c>
      <c r="I64" s="335">
        <f t="shared" si="6"/>
        <v>0.35</v>
      </c>
      <c r="J64" s="396">
        <f t="shared" si="7"/>
        <v>0.31</v>
      </c>
      <c r="Q64" s="101">
        <f t="shared" si="3"/>
        <v>2016</v>
      </c>
    </row>
    <row r="65" spans="1:17">
      <c r="A65" s="333" t="s">
        <v>319</v>
      </c>
      <c r="B65" s="334" t="s">
        <v>503</v>
      </c>
      <c r="C65" s="434" t="s">
        <v>338</v>
      </c>
      <c r="D65" s="333" t="s">
        <v>504</v>
      </c>
      <c r="E65" s="334">
        <v>201509</v>
      </c>
      <c r="F65" s="335">
        <v>0.09</v>
      </c>
      <c r="G65" s="333">
        <f t="shared" si="4"/>
        <v>14.5</v>
      </c>
      <c r="H65" s="337">
        <v>1.3083000000000001E-3</v>
      </c>
      <c r="I65" s="335">
        <f t="shared" si="6"/>
        <v>0</v>
      </c>
      <c r="J65" s="396">
        <f t="shared" si="7"/>
        <v>0</v>
      </c>
      <c r="Q65" s="101">
        <f t="shared" si="3"/>
        <v>2015</v>
      </c>
    </row>
    <row r="66" spans="1:17">
      <c r="A66" s="333" t="s">
        <v>319</v>
      </c>
      <c r="B66" s="334" t="s">
        <v>503</v>
      </c>
      <c r="C66" s="434" t="s">
        <v>338</v>
      </c>
      <c r="D66" s="333" t="s">
        <v>504</v>
      </c>
      <c r="E66" s="334">
        <v>201509</v>
      </c>
      <c r="F66" s="335">
        <v>0.01</v>
      </c>
      <c r="G66" s="333">
        <f t="shared" si="4"/>
        <v>14.5</v>
      </c>
      <c r="H66" s="337">
        <v>1.3083000000000001E-3</v>
      </c>
      <c r="I66" s="335">
        <f t="shared" si="6"/>
        <v>0</v>
      </c>
      <c r="J66" s="396">
        <f t="shared" si="7"/>
        <v>0</v>
      </c>
      <c r="Q66" s="101">
        <f t="shared" si="3"/>
        <v>2015</v>
      </c>
    </row>
    <row r="67" spans="1:17">
      <c r="A67" s="333" t="s">
        <v>319</v>
      </c>
      <c r="B67" s="334" t="s">
        <v>455</v>
      </c>
      <c r="C67" s="434" t="s">
        <v>335</v>
      </c>
      <c r="D67" s="333" t="s">
        <v>456</v>
      </c>
      <c r="E67" s="334">
        <v>201509</v>
      </c>
      <c r="F67" s="335">
        <v>-0.57999999999999996</v>
      </c>
      <c r="G67" s="333">
        <f t="shared" si="4"/>
        <v>14.5</v>
      </c>
      <c r="H67" s="337">
        <v>1.3083000000000001E-3</v>
      </c>
      <c r="I67" s="335">
        <f t="shared" si="6"/>
        <v>-0.01</v>
      </c>
      <c r="J67" s="396">
        <f t="shared" si="7"/>
        <v>-0.01</v>
      </c>
      <c r="Q67" s="101">
        <f t="shared" si="3"/>
        <v>2015</v>
      </c>
    </row>
    <row r="68" spans="1:17">
      <c r="A68" s="333" t="s">
        <v>319</v>
      </c>
      <c r="B68" s="334" t="s">
        <v>455</v>
      </c>
      <c r="C68" s="434" t="s">
        <v>335</v>
      </c>
      <c r="D68" s="333" t="s">
        <v>456</v>
      </c>
      <c r="E68" s="334">
        <v>201509</v>
      </c>
      <c r="F68" s="335">
        <v>-0.01</v>
      </c>
      <c r="G68" s="333">
        <f t="shared" si="4"/>
        <v>14.5</v>
      </c>
      <c r="H68" s="337">
        <v>1.3083000000000001E-3</v>
      </c>
      <c r="I68" s="335">
        <f t="shared" si="6"/>
        <v>0</v>
      </c>
      <c r="J68" s="396">
        <f t="shared" si="7"/>
        <v>0</v>
      </c>
      <c r="Q68" s="101">
        <f t="shared" si="3"/>
        <v>2015</v>
      </c>
    </row>
    <row r="69" spans="1:17">
      <c r="A69" s="333" t="s">
        <v>319</v>
      </c>
      <c r="B69" s="334" t="s">
        <v>457</v>
      </c>
      <c r="C69" s="434" t="s">
        <v>335</v>
      </c>
      <c r="D69" s="333" t="s">
        <v>1047</v>
      </c>
      <c r="E69" s="334">
        <v>201509</v>
      </c>
      <c r="F69" s="335">
        <v>0.24</v>
      </c>
      <c r="G69" s="333">
        <f t="shared" si="4"/>
        <v>14.5</v>
      </c>
      <c r="H69" s="337">
        <v>1.3083000000000001E-3</v>
      </c>
      <c r="I69" s="335">
        <f t="shared" si="6"/>
        <v>0</v>
      </c>
      <c r="J69" s="396">
        <f t="shared" si="7"/>
        <v>0</v>
      </c>
      <c r="Q69" s="101">
        <f t="shared" si="3"/>
        <v>2015</v>
      </c>
    </row>
    <row r="70" spans="1:17">
      <c r="A70" s="333" t="s">
        <v>319</v>
      </c>
      <c r="B70" s="334" t="s">
        <v>457</v>
      </c>
      <c r="C70" s="434" t="s">
        <v>335</v>
      </c>
      <c r="D70" s="333" t="s">
        <v>1047</v>
      </c>
      <c r="E70" s="334">
        <v>201509</v>
      </c>
      <c r="F70" s="335">
        <v>0.01</v>
      </c>
      <c r="G70" s="333">
        <f t="shared" si="4"/>
        <v>14.5</v>
      </c>
      <c r="H70" s="337">
        <v>1.3083000000000001E-3</v>
      </c>
      <c r="I70" s="335">
        <f t="shared" si="6"/>
        <v>0</v>
      </c>
      <c r="J70" s="396">
        <f t="shared" si="7"/>
        <v>0</v>
      </c>
      <c r="Q70" s="101">
        <f t="shared" ref="Q70:Q133" si="8">IF(E70&lt;=$Q$1,$S$5,$S$6)</f>
        <v>2015</v>
      </c>
    </row>
    <row r="71" spans="1:17">
      <c r="A71" s="333" t="s">
        <v>319</v>
      </c>
      <c r="B71" s="334" t="s">
        <v>698</v>
      </c>
      <c r="C71" s="434" t="s">
        <v>335</v>
      </c>
      <c r="D71" s="333" t="s">
        <v>699</v>
      </c>
      <c r="E71" s="334">
        <v>201509</v>
      </c>
      <c r="F71" s="335">
        <v>-5684.03</v>
      </c>
      <c r="G71" s="333">
        <f t="shared" ref="G71:G134" si="9">VLOOKUP(E71,$N$6:$O$35,2,FALSE)</f>
        <v>14.5</v>
      </c>
      <c r="H71" s="337">
        <v>1.3083000000000001E-3</v>
      </c>
      <c r="I71" s="335">
        <f t="shared" si="6"/>
        <v>-107.83</v>
      </c>
      <c r="J71" s="396">
        <f t="shared" si="7"/>
        <v>-89.24</v>
      </c>
      <c r="Q71" s="101">
        <f t="shared" si="8"/>
        <v>2015</v>
      </c>
    </row>
    <row r="72" spans="1:17">
      <c r="A72" s="333" t="s">
        <v>319</v>
      </c>
      <c r="B72" s="334" t="s">
        <v>698</v>
      </c>
      <c r="C72" s="434" t="s">
        <v>335</v>
      </c>
      <c r="D72" s="333" t="s">
        <v>699</v>
      </c>
      <c r="E72" s="334">
        <v>201509</v>
      </c>
      <c r="F72" s="335">
        <v>-659.5</v>
      </c>
      <c r="G72" s="333">
        <f t="shared" si="9"/>
        <v>14.5</v>
      </c>
      <c r="H72" s="337">
        <v>1.3083000000000001E-3</v>
      </c>
      <c r="I72" s="335">
        <f t="shared" si="6"/>
        <v>-12.51</v>
      </c>
      <c r="J72" s="396">
        <f t="shared" si="7"/>
        <v>-10.35</v>
      </c>
      <c r="Q72" s="101">
        <f t="shared" si="8"/>
        <v>2015</v>
      </c>
    </row>
    <row r="73" spans="1:17">
      <c r="A73" s="333" t="s">
        <v>319</v>
      </c>
      <c r="B73" s="334" t="s">
        <v>505</v>
      </c>
      <c r="C73" s="434" t="s">
        <v>338</v>
      </c>
      <c r="D73" s="333" t="s">
        <v>1048</v>
      </c>
      <c r="E73" s="334">
        <v>201509</v>
      </c>
      <c r="F73" s="335">
        <v>69.14</v>
      </c>
      <c r="G73" s="333">
        <f t="shared" si="9"/>
        <v>14.5</v>
      </c>
      <c r="H73" s="337">
        <v>1.3083000000000001E-3</v>
      </c>
      <c r="I73" s="335">
        <f t="shared" si="6"/>
        <v>1.31</v>
      </c>
      <c r="J73" s="396">
        <f t="shared" si="7"/>
        <v>1.0900000000000001</v>
      </c>
      <c r="Q73" s="101">
        <f t="shared" si="8"/>
        <v>2015</v>
      </c>
    </row>
    <row r="74" spans="1:17">
      <c r="A74" s="333" t="s">
        <v>319</v>
      </c>
      <c r="B74" s="334" t="s">
        <v>505</v>
      </c>
      <c r="C74" s="434" t="s">
        <v>338</v>
      </c>
      <c r="D74" s="333" t="s">
        <v>1048</v>
      </c>
      <c r="E74" s="334">
        <v>201509</v>
      </c>
      <c r="F74" s="335">
        <v>4.3600000000000003</v>
      </c>
      <c r="G74" s="333">
        <f t="shared" si="9"/>
        <v>14.5</v>
      </c>
      <c r="H74" s="337">
        <v>1.3083000000000001E-3</v>
      </c>
      <c r="I74" s="335">
        <f t="shared" si="6"/>
        <v>0.08</v>
      </c>
      <c r="J74" s="396">
        <f t="shared" si="7"/>
        <v>7.0000000000000007E-2</v>
      </c>
      <c r="Q74" s="101">
        <f t="shared" si="8"/>
        <v>2015</v>
      </c>
    </row>
    <row r="75" spans="1:17">
      <c r="A75" s="333" t="s">
        <v>319</v>
      </c>
      <c r="B75" s="334" t="s">
        <v>507</v>
      </c>
      <c r="C75" s="434" t="s">
        <v>338</v>
      </c>
      <c r="D75" s="333" t="s">
        <v>508</v>
      </c>
      <c r="E75" s="334">
        <v>201509</v>
      </c>
      <c r="F75" s="335">
        <v>2.35</v>
      </c>
      <c r="G75" s="333">
        <f t="shared" si="9"/>
        <v>14.5</v>
      </c>
      <c r="H75" s="337">
        <v>1.3083000000000001E-3</v>
      </c>
      <c r="I75" s="335">
        <f t="shared" si="6"/>
        <v>0.04</v>
      </c>
      <c r="J75" s="396">
        <f t="shared" si="7"/>
        <v>0.04</v>
      </c>
      <c r="Q75" s="101">
        <f t="shared" si="8"/>
        <v>2015</v>
      </c>
    </row>
    <row r="76" spans="1:17">
      <c r="A76" s="333" t="s">
        <v>319</v>
      </c>
      <c r="B76" s="334" t="s">
        <v>507</v>
      </c>
      <c r="C76" s="434" t="s">
        <v>338</v>
      </c>
      <c r="D76" s="333" t="s">
        <v>508</v>
      </c>
      <c r="E76" s="334">
        <v>201509</v>
      </c>
      <c r="F76" s="335">
        <v>0.11</v>
      </c>
      <c r="G76" s="333">
        <f t="shared" si="9"/>
        <v>14.5</v>
      </c>
      <c r="H76" s="337">
        <v>1.3083000000000001E-3</v>
      </c>
      <c r="I76" s="335">
        <f t="shared" si="6"/>
        <v>0</v>
      </c>
      <c r="J76" s="396">
        <f t="shared" si="7"/>
        <v>0</v>
      </c>
      <c r="Q76" s="101">
        <f t="shared" si="8"/>
        <v>2015</v>
      </c>
    </row>
    <row r="77" spans="1:17">
      <c r="A77" s="333" t="s">
        <v>319</v>
      </c>
      <c r="B77" s="334" t="s">
        <v>509</v>
      </c>
      <c r="C77" s="434" t="s">
        <v>338</v>
      </c>
      <c r="D77" s="333" t="s">
        <v>1049</v>
      </c>
      <c r="E77" s="334">
        <v>201509</v>
      </c>
      <c r="F77" s="335">
        <v>-1.37</v>
      </c>
      <c r="G77" s="333">
        <f t="shared" si="9"/>
        <v>14.5</v>
      </c>
      <c r="H77" s="337">
        <v>1.3083000000000001E-3</v>
      </c>
      <c r="I77" s="335">
        <f t="shared" si="6"/>
        <v>-0.03</v>
      </c>
      <c r="J77" s="396">
        <f t="shared" si="7"/>
        <v>-0.02</v>
      </c>
      <c r="Q77" s="101">
        <f t="shared" si="8"/>
        <v>2015</v>
      </c>
    </row>
    <row r="78" spans="1:17">
      <c r="A78" s="333" t="s">
        <v>319</v>
      </c>
      <c r="B78" s="334" t="s">
        <v>509</v>
      </c>
      <c r="C78" s="434" t="s">
        <v>338</v>
      </c>
      <c r="D78" s="333" t="s">
        <v>1049</v>
      </c>
      <c r="E78" s="334">
        <v>201509</v>
      </c>
      <c r="F78" s="335">
        <v>-0.01</v>
      </c>
      <c r="G78" s="333">
        <f t="shared" si="9"/>
        <v>14.5</v>
      </c>
      <c r="H78" s="337">
        <v>1.3083000000000001E-3</v>
      </c>
      <c r="I78" s="335">
        <f t="shared" si="6"/>
        <v>0</v>
      </c>
      <c r="J78" s="396">
        <f t="shared" si="7"/>
        <v>0</v>
      </c>
      <c r="Q78" s="101">
        <f t="shared" si="8"/>
        <v>2015</v>
      </c>
    </row>
    <row r="79" spans="1:17" ht="15">
      <c r="A79" s="333" t="s">
        <v>319</v>
      </c>
      <c r="B79" s="334" t="s">
        <v>509</v>
      </c>
      <c r="C79" s="435" t="s">
        <v>338</v>
      </c>
      <c r="D79" s="333" t="s">
        <v>510</v>
      </c>
      <c r="E79" s="334">
        <v>201510</v>
      </c>
      <c r="F79" s="335">
        <v>6.69</v>
      </c>
      <c r="G79" s="333">
        <f t="shared" si="9"/>
        <v>13.5</v>
      </c>
      <c r="H79" s="337">
        <v>1.3083000000000001E-3</v>
      </c>
      <c r="I79" s="335">
        <f t="shared" si="6"/>
        <v>0.12</v>
      </c>
      <c r="J79" s="396">
        <f t="shared" si="7"/>
        <v>0.11</v>
      </c>
      <c r="Q79" s="101">
        <f t="shared" si="8"/>
        <v>2016</v>
      </c>
    </row>
    <row r="80" spans="1:17" ht="15">
      <c r="A80" s="333" t="s">
        <v>319</v>
      </c>
      <c r="B80" s="334" t="s">
        <v>509</v>
      </c>
      <c r="C80" s="435" t="s">
        <v>338</v>
      </c>
      <c r="D80" s="333" t="s">
        <v>510</v>
      </c>
      <c r="E80" s="334">
        <v>201510</v>
      </c>
      <c r="F80" s="335">
        <v>0.16</v>
      </c>
      <c r="G80" s="333">
        <f t="shared" si="9"/>
        <v>13.5</v>
      </c>
      <c r="H80" s="337">
        <v>1.3083000000000001E-3</v>
      </c>
      <c r="I80" s="335">
        <f t="shared" si="6"/>
        <v>0</v>
      </c>
      <c r="J80" s="396">
        <f t="shared" si="7"/>
        <v>0</v>
      </c>
      <c r="Q80" s="101">
        <f t="shared" si="8"/>
        <v>2016</v>
      </c>
    </row>
    <row r="81" spans="1:17" ht="15">
      <c r="A81" s="333" t="s">
        <v>319</v>
      </c>
      <c r="B81" s="334" t="s">
        <v>509</v>
      </c>
      <c r="C81" s="435" t="s">
        <v>338</v>
      </c>
      <c r="D81" s="333" t="s">
        <v>510</v>
      </c>
      <c r="E81" s="334">
        <v>201511</v>
      </c>
      <c r="F81" s="335">
        <v>-0.43</v>
      </c>
      <c r="G81" s="333">
        <f t="shared" si="9"/>
        <v>12.5</v>
      </c>
      <c r="H81" s="337">
        <v>1.3083000000000001E-3</v>
      </c>
      <c r="I81" s="335">
        <f t="shared" si="6"/>
        <v>-0.01</v>
      </c>
      <c r="J81" s="396">
        <f t="shared" si="7"/>
        <v>-0.01</v>
      </c>
      <c r="Q81" s="101">
        <f t="shared" si="8"/>
        <v>2016</v>
      </c>
    </row>
    <row r="82" spans="1:17" ht="15">
      <c r="A82" s="333" t="s">
        <v>319</v>
      </c>
      <c r="B82" s="334" t="s">
        <v>509</v>
      </c>
      <c r="C82" s="435" t="s">
        <v>338</v>
      </c>
      <c r="D82" s="333" t="s">
        <v>510</v>
      </c>
      <c r="E82" s="334">
        <v>201511</v>
      </c>
      <c r="F82" s="335">
        <v>-0.01</v>
      </c>
      <c r="G82" s="333">
        <f t="shared" si="9"/>
        <v>12.5</v>
      </c>
      <c r="H82" s="337">
        <v>1.3083000000000001E-3</v>
      </c>
      <c r="I82" s="335">
        <f t="shared" si="6"/>
        <v>0</v>
      </c>
      <c r="J82" s="396">
        <f t="shared" si="7"/>
        <v>0</v>
      </c>
      <c r="Q82" s="101">
        <f t="shared" si="8"/>
        <v>2016</v>
      </c>
    </row>
    <row r="83" spans="1:17" ht="15">
      <c r="A83" s="333" t="s">
        <v>319</v>
      </c>
      <c r="B83" s="334" t="s">
        <v>509</v>
      </c>
      <c r="C83" s="435" t="s">
        <v>338</v>
      </c>
      <c r="D83" s="333" t="s">
        <v>510</v>
      </c>
      <c r="E83" s="334">
        <v>201512</v>
      </c>
      <c r="F83" s="335">
        <v>0.83</v>
      </c>
      <c r="G83" s="333">
        <f t="shared" si="9"/>
        <v>11.5</v>
      </c>
      <c r="H83" s="337">
        <v>1.3083000000000001E-3</v>
      </c>
      <c r="I83" s="335">
        <f t="shared" si="6"/>
        <v>0.01</v>
      </c>
      <c r="J83" s="396">
        <f t="shared" si="7"/>
        <v>0.01</v>
      </c>
      <c r="Q83" s="101">
        <f t="shared" si="8"/>
        <v>2016</v>
      </c>
    </row>
    <row r="84" spans="1:17" ht="15">
      <c r="A84" s="333" t="s">
        <v>319</v>
      </c>
      <c r="B84" s="334" t="s">
        <v>509</v>
      </c>
      <c r="C84" s="435" t="s">
        <v>338</v>
      </c>
      <c r="D84" s="333" t="s">
        <v>510</v>
      </c>
      <c r="E84" s="334">
        <v>201512</v>
      </c>
      <c r="F84" s="335">
        <v>31.28</v>
      </c>
      <c r="G84" s="333">
        <f t="shared" si="9"/>
        <v>11.5</v>
      </c>
      <c r="H84" s="337">
        <v>1.3083000000000001E-3</v>
      </c>
      <c r="I84" s="335">
        <f t="shared" si="6"/>
        <v>0.47</v>
      </c>
      <c r="J84" s="396">
        <f t="shared" si="7"/>
        <v>0.49</v>
      </c>
      <c r="Q84" s="101">
        <f t="shared" si="8"/>
        <v>2016</v>
      </c>
    </row>
    <row r="85" spans="1:17">
      <c r="A85" s="333" t="s">
        <v>319</v>
      </c>
      <c r="B85" s="334" t="s">
        <v>511</v>
      </c>
      <c r="C85" s="434" t="s">
        <v>338</v>
      </c>
      <c r="D85" s="333" t="s">
        <v>1050</v>
      </c>
      <c r="E85" s="334">
        <v>201509</v>
      </c>
      <c r="F85" s="335">
        <v>3.79</v>
      </c>
      <c r="G85" s="333">
        <f t="shared" si="9"/>
        <v>14.5</v>
      </c>
      <c r="H85" s="337">
        <v>1.3083000000000001E-3</v>
      </c>
      <c r="I85" s="335">
        <f t="shared" si="6"/>
        <v>7.0000000000000007E-2</v>
      </c>
      <c r="J85" s="396">
        <f t="shared" si="7"/>
        <v>0.06</v>
      </c>
      <c r="Q85" s="101">
        <f t="shared" si="8"/>
        <v>2015</v>
      </c>
    </row>
    <row r="86" spans="1:17">
      <c r="A86" s="333" t="s">
        <v>319</v>
      </c>
      <c r="B86" s="334" t="s">
        <v>511</v>
      </c>
      <c r="C86" s="434" t="s">
        <v>338</v>
      </c>
      <c r="D86" s="333" t="s">
        <v>1050</v>
      </c>
      <c r="E86" s="334">
        <v>201509</v>
      </c>
      <c r="F86" s="335">
        <v>0.18</v>
      </c>
      <c r="G86" s="333">
        <f t="shared" si="9"/>
        <v>14.5</v>
      </c>
      <c r="H86" s="337">
        <v>1.3083000000000001E-3</v>
      </c>
      <c r="I86" s="335">
        <f t="shared" si="6"/>
        <v>0</v>
      </c>
      <c r="J86" s="396">
        <f t="shared" si="7"/>
        <v>0</v>
      </c>
      <c r="Q86" s="101">
        <f t="shared" si="8"/>
        <v>2015</v>
      </c>
    </row>
    <row r="87" spans="1:17">
      <c r="A87" s="333" t="s">
        <v>319</v>
      </c>
      <c r="B87" s="334" t="s">
        <v>513</v>
      </c>
      <c r="C87" s="434" t="s">
        <v>338</v>
      </c>
      <c r="D87" s="333" t="s">
        <v>514</v>
      </c>
      <c r="E87" s="334">
        <v>201509</v>
      </c>
      <c r="F87" s="335">
        <v>1.8</v>
      </c>
      <c r="G87" s="333">
        <f t="shared" si="9"/>
        <v>14.5</v>
      </c>
      <c r="H87" s="337">
        <v>1.3083000000000001E-3</v>
      </c>
      <c r="I87" s="335">
        <f t="shared" si="6"/>
        <v>0.03</v>
      </c>
      <c r="J87" s="396">
        <f t="shared" si="7"/>
        <v>0.03</v>
      </c>
      <c r="Q87" s="101">
        <f t="shared" si="8"/>
        <v>2015</v>
      </c>
    </row>
    <row r="88" spans="1:17">
      <c r="A88" s="333" t="s">
        <v>319</v>
      </c>
      <c r="B88" s="334" t="s">
        <v>513</v>
      </c>
      <c r="C88" s="434" t="s">
        <v>338</v>
      </c>
      <c r="D88" s="333" t="s">
        <v>514</v>
      </c>
      <c r="E88" s="334">
        <v>201509</v>
      </c>
      <c r="F88" s="335">
        <v>0.17</v>
      </c>
      <c r="G88" s="333">
        <f t="shared" si="9"/>
        <v>14.5</v>
      </c>
      <c r="H88" s="337">
        <v>1.3083000000000001E-3</v>
      </c>
      <c r="I88" s="335">
        <f t="shared" si="6"/>
        <v>0</v>
      </c>
      <c r="J88" s="396">
        <f t="shared" si="7"/>
        <v>0</v>
      </c>
      <c r="Q88" s="101">
        <f t="shared" si="8"/>
        <v>2015</v>
      </c>
    </row>
    <row r="89" spans="1:17">
      <c r="A89" s="333" t="s">
        <v>319</v>
      </c>
      <c r="B89" s="334" t="s">
        <v>570</v>
      </c>
      <c r="C89" s="434" t="s">
        <v>338</v>
      </c>
      <c r="D89" s="333" t="s">
        <v>571</v>
      </c>
      <c r="E89" s="334">
        <v>201509</v>
      </c>
      <c r="F89" s="335">
        <v>-934.6</v>
      </c>
      <c r="G89" s="333">
        <f t="shared" si="9"/>
        <v>14.5</v>
      </c>
      <c r="H89" s="337">
        <v>1.3083000000000001E-3</v>
      </c>
      <c r="I89" s="335">
        <f t="shared" si="6"/>
        <v>-17.73</v>
      </c>
      <c r="J89" s="396">
        <f t="shared" si="7"/>
        <v>-14.67</v>
      </c>
      <c r="Q89" s="101">
        <f t="shared" si="8"/>
        <v>2015</v>
      </c>
    </row>
    <row r="90" spans="1:17">
      <c r="A90" s="333" t="s">
        <v>319</v>
      </c>
      <c r="B90" s="334" t="s">
        <v>942</v>
      </c>
      <c r="C90" s="434" t="s">
        <v>338</v>
      </c>
      <c r="D90" s="333" t="s">
        <v>1051</v>
      </c>
      <c r="E90" s="334">
        <v>201509</v>
      </c>
      <c r="F90" s="335">
        <v>-1257.45</v>
      </c>
      <c r="G90" s="333">
        <f t="shared" si="9"/>
        <v>14.5</v>
      </c>
      <c r="H90" s="337">
        <v>1.3083000000000001E-3</v>
      </c>
      <c r="I90" s="335">
        <f t="shared" si="6"/>
        <v>-23.85</v>
      </c>
      <c r="J90" s="396">
        <f t="shared" si="7"/>
        <v>-19.739999999999998</v>
      </c>
      <c r="Q90" s="101">
        <f t="shared" si="8"/>
        <v>2015</v>
      </c>
    </row>
    <row r="91" spans="1:17">
      <c r="A91" s="333" t="s">
        <v>319</v>
      </c>
      <c r="B91" s="334" t="s">
        <v>942</v>
      </c>
      <c r="C91" s="434" t="s">
        <v>338</v>
      </c>
      <c r="D91" s="333" t="s">
        <v>1051</v>
      </c>
      <c r="E91" s="334">
        <v>201509</v>
      </c>
      <c r="F91" s="335">
        <v>-6.08</v>
      </c>
      <c r="G91" s="333">
        <f t="shared" si="9"/>
        <v>14.5</v>
      </c>
      <c r="H91" s="337">
        <v>1.3083000000000001E-3</v>
      </c>
      <c r="I91" s="335">
        <f t="shared" si="6"/>
        <v>-0.12</v>
      </c>
      <c r="J91" s="396">
        <f t="shared" si="7"/>
        <v>-0.1</v>
      </c>
      <c r="Q91" s="101">
        <f t="shared" si="8"/>
        <v>2015</v>
      </c>
    </row>
    <row r="92" spans="1:17" ht="15">
      <c r="A92" s="333" t="s">
        <v>319</v>
      </c>
      <c r="B92" s="334" t="s">
        <v>942</v>
      </c>
      <c r="C92" s="435" t="s">
        <v>338</v>
      </c>
      <c r="D92" s="333" t="s">
        <v>943</v>
      </c>
      <c r="E92" s="334">
        <v>201511</v>
      </c>
      <c r="F92" s="335">
        <v>-3525.8</v>
      </c>
      <c r="G92" s="333">
        <f t="shared" si="9"/>
        <v>12.5</v>
      </c>
      <c r="H92" s="337">
        <v>1.3083000000000001E-3</v>
      </c>
      <c r="I92" s="335">
        <f t="shared" si="6"/>
        <v>-57.66</v>
      </c>
      <c r="J92" s="396">
        <f t="shared" si="7"/>
        <v>-55.35</v>
      </c>
      <c r="Q92" s="101">
        <f t="shared" si="8"/>
        <v>2016</v>
      </c>
    </row>
    <row r="93" spans="1:17" ht="15">
      <c r="A93" s="333" t="s">
        <v>319</v>
      </c>
      <c r="B93" s="334" t="s">
        <v>942</v>
      </c>
      <c r="C93" s="435" t="s">
        <v>338</v>
      </c>
      <c r="D93" s="333" t="s">
        <v>943</v>
      </c>
      <c r="E93" s="334">
        <v>201511</v>
      </c>
      <c r="F93" s="335">
        <v>182.1</v>
      </c>
      <c r="G93" s="333">
        <f t="shared" si="9"/>
        <v>12.5</v>
      </c>
      <c r="H93" s="337">
        <v>1.3083000000000001E-3</v>
      </c>
      <c r="I93" s="335">
        <f t="shared" si="6"/>
        <v>2.98</v>
      </c>
      <c r="J93" s="396">
        <f t="shared" si="7"/>
        <v>2.86</v>
      </c>
      <c r="Q93" s="101">
        <f t="shared" si="8"/>
        <v>2016</v>
      </c>
    </row>
    <row r="94" spans="1:17">
      <c r="A94" s="333" t="s">
        <v>319</v>
      </c>
      <c r="B94" s="334" t="s">
        <v>944</v>
      </c>
      <c r="C94" s="434" t="s">
        <v>338</v>
      </c>
      <c r="D94" s="333" t="s">
        <v>1052</v>
      </c>
      <c r="E94" s="334">
        <v>201509</v>
      </c>
      <c r="F94" s="335">
        <v>-4190.49</v>
      </c>
      <c r="G94" s="333">
        <f t="shared" si="9"/>
        <v>14.5</v>
      </c>
      <c r="H94" s="337">
        <v>1.3083000000000001E-3</v>
      </c>
      <c r="I94" s="335">
        <f t="shared" si="6"/>
        <v>-79.5</v>
      </c>
      <c r="J94" s="396">
        <f t="shared" si="7"/>
        <v>-65.790000000000006</v>
      </c>
      <c r="Q94" s="101">
        <f t="shared" si="8"/>
        <v>2015</v>
      </c>
    </row>
    <row r="95" spans="1:17">
      <c r="A95" s="333" t="s">
        <v>319</v>
      </c>
      <c r="B95" s="334" t="s">
        <v>944</v>
      </c>
      <c r="C95" s="434" t="s">
        <v>338</v>
      </c>
      <c r="D95" s="333" t="s">
        <v>1052</v>
      </c>
      <c r="E95" s="334">
        <v>201509</v>
      </c>
      <c r="F95" s="335">
        <v>-175.33</v>
      </c>
      <c r="G95" s="333">
        <f t="shared" si="9"/>
        <v>14.5</v>
      </c>
      <c r="H95" s="337">
        <v>1.3083000000000001E-3</v>
      </c>
      <c r="I95" s="335">
        <f t="shared" si="6"/>
        <v>-3.33</v>
      </c>
      <c r="J95" s="396">
        <f t="shared" si="7"/>
        <v>-2.75</v>
      </c>
      <c r="Q95" s="101">
        <f t="shared" si="8"/>
        <v>2015</v>
      </c>
    </row>
    <row r="96" spans="1:17" ht="15">
      <c r="A96" s="333" t="s">
        <v>319</v>
      </c>
      <c r="B96" s="334" t="s">
        <v>944</v>
      </c>
      <c r="C96" s="435" t="s">
        <v>338</v>
      </c>
      <c r="D96" s="333" t="s">
        <v>945</v>
      </c>
      <c r="E96" s="334">
        <v>201511</v>
      </c>
      <c r="F96" s="335">
        <v>-1893.59</v>
      </c>
      <c r="G96" s="333">
        <f t="shared" si="9"/>
        <v>12.5</v>
      </c>
      <c r="H96" s="337">
        <v>1.3083000000000001E-3</v>
      </c>
      <c r="I96" s="335">
        <f t="shared" si="6"/>
        <v>-30.97</v>
      </c>
      <c r="J96" s="396">
        <f t="shared" si="7"/>
        <v>-29.73</v>
      </c>
      <c r="Q96" s="101">
        <f t="shared" si="8"/>
        <v>2016</v>
      </c>
    </row>
    <row r="97" spans="1:17" ht="15">
      <c r="A97" s="333" t="s">
        <v>319</v>
      </c>
      <c r="B97" s="334" t="s">
        <v>944</v>
      </c>
      <c r="C97" s="435" t="s">
        <v>338</v>
      </c>
      <c r="D97" s="333" t="s">
        <v>945</v>
      </c>
      <c r="E97" s="334">
        <v>201511</v>
      </c>
      <c r="F97" s="335">
        <v>-61.33</v>
      </c>
      <c r="G97" s="333">
        <f t="shared" si="9"/>
        <v>12.5</v>
      </c>
      <c r="H97" s="337">
        <v>1.3083000000000001E-3</v>
      </c>
      <c r="I97" s="335">
        <f t="shared" si="6"/>
        <v>-1</v>
      </c>
      <c r="J97" s="396">
        <f t="shared" si="7"/>
        <v>-0.96</v>
      </c>
      <c r="Q97" s="101">
        <f t="shared" si="8"/>
        <v>2016</v>
      </c>
    </row>
    <row r="98" spans="1:17">
      <c r="A98" s="333" t="s">
        <v>319</v>
      </c>
      <c r="B98" s="334" t="s">
        <v>1053</v>
      </c>
      <c r="C98" s="434" t="s">
        <v>338</v>
      </c>
      <c r="D98" s="333" t="s">
        <v>1054</v>
      </c>
      <c r="E98" s="334">
        <v>201509</v>
      </c>
      <c r="F98" s="335">
        <v>220111.88</v>
      </c>
      <c r="G98" s="333">
        <f t="shared" si="9"/>
        <v>14.5</v>
      </c>
      <c r="H98" s="337">
        <v>1.3083000000000001E-3</v>
      </c>
      <c r="I98" s="335">
        <f t="shared" si="6"/>
        <v>4175.6000000000004</v>
      </c>
      <c r="J98" s="396">
        <f t="shared" si="7"/>
        <v>3455.67</v>
      </c>
      <c r="Q98" s="101">
        <f t="shared" si="8"/>
        <v>2015</v>
      </c>
    </row>
    <row r="99" spans="1:17">
      <c r="A99" s="333" t="s">
        <v>319</v>
      </c>
      <c r="B99" s="334" t="s">
        <v>1053</v>
      </c>
      <c r="C99" s="434" t="s">
        <v>338</v>
      </c>
      <c r="D99" s="333" t="s">
        <v>1054</v>
      </c>
      <c r="E99" s="334">
        <v>201509</v>
      </c>
      <c r="F99" s="335">
        <v>13967.23</v>
      </c>
      <c r="G99" s="333">
        <f t="shared" si="9"/>
        <v>14.5</v>
      </c>
      <c r="H99" s="337">
        <v>1.3083000000000001E-3</v>
      </c>
      <c r="I99" s="335">
        <f t="shared" si="6"/>
        <v>264.95999999999998</v>
      </c>
      <c r="J99" s="396">
        <f t="shared" si="7"/>
        <v>219.28</v>
      </c>
      <c r="Q99" s="101">
        <f t="shared" si="8"/>
        <v>2015</v>
      </c>
    </row>
    <row r="100" spans="1:17" ht="15">
      <c r="A100" s="333" t="s">
        <v>319</v>
      </c>
      <c r="B100" s="334" t="s">
        <v>1053</v>
      </c>
      <c r="C100" s="435" t="s">
        <v>338</v>
      </c>
      <c r="D100" s="333" t="s">
        <v>1054</v>
      </c>
      <c r="E100" s="334">
        <v>201511</v>
      </c>
      <c r="F100" s="335">
        <v>-19.02</v>
      </c>
      <c r="G100" s="333">
        <f t="shared" si="9"/>
        <v>12.5</v>
      </c>
      <c r="H100" s="337">
        <v>1.3083000000000001E-3</v>
      </c>
      <c r="I100" s="335">
        <f t="shared" si="6"/>
        <v>-0.31</v>
      </c>
      <c r="J100" s="396">
        <f t="shared" si="7"/>
        <v>-0.3</v>
      </c>
      <c r="Q100" s="101">
        <f t="shared" si="8"/>
        <v>2016</v>
      </c>
    </row>
    <row r="101" spans="1:17" ht="15">
      <c r="A101" s="333" t="s">
        <v>319</v>
      </c>
      <c r="B101" s="334" t="s">
        <v>1053</v>
      </c>
      <c r="C101" s="435" t="s">
        <v>338</v>
      </c>
      <c r="D101" s="333" t="s">
        <v>1054</v>
      </c>
      <c r="E101" s="334">
        <v>201511</v>
      </c>
      <c r="F101" s="335">
        <v>-1.21</v>
      </c>
      <c r="G101" s="333">
        <f t="shared" si="9"/>
        <v>12.5</v>
      </c>
      <c r="H101" s="337">
        <v>1.3083000000000001E-3</v>
      </c>
      <c r="I101" s="335">
        <f t="shared" si="6"/>
        <v>-0.02</v>
      </c>
      <c r="J101" s="396">
        <f t="shared" si="7"/>
        <v>-0.02</v>
      </c>
      <c r="Q101" s="101">
        <f t="shared" si="8"/>
        <v>2016</v>
      </c>
    </row>
    <row r="102" spans="1:17" ht="15">
      <c r="A102" s="333" t="s">
        <v>319</v>
      </c>
      <c r="B102" s="334" t="s">
        <v>1053</v>
      </c>
      <c r="C102" s="435" t="s">
        <v>338</v>
      </c>
      <c r="D102" s="333" t="s">
        <v>1054</v>
      </c>
      <c r="E102" s="334">
        <v>201512</v>
      </c>
      <c r="F102" s="335">
        <v>0.01</v>
      </c>
      <c r="G102" s="333">
        <f t="shared" si="9"/>
        <v>11.5</v>
      </c>
      <c r="H102" s="337">
        <v>1.3083000000000001E-3</v>
      </c>
      <c r="I102" s="335">
        <f t="shared" si="6"/>
        <v>0</v>
      </c>
      <c r="J102" s="396">
        <f t="shared" si="7"/>
        <v>0</v>
      </c>
      <c r="Q102" s="101">
        <f t="shared" si="8"/>
        <v>2016</v>
      </c>
    </row>
    <row r="103" spans="1:17" ht="15">
      <c r="A103" s="333" t="s">
        <v>319</v>
      </c>
      <c r="B103" s="334" t="s">
        <v>1053</v>
      </c>
      <c r="C103" s="435" t="s">
        <v>338</v>
      </c>
      <c r="D103" s="333" t="s">
        <v>1054</v>
      </c>
      <c r="E103" s="334">
        <v>201512</v>
      </c>
      <c r="F103" s="335">
        <v>0.26</v>
      </c>
      <c r="G103" s="333">
        <f t="shared" si="9"/>
        <v>11.5</v>
      </c>
      <c r="H103" s="337">
        <v>1.3083000000000001E-3</v>
      </c>
      <c r="I103" s="335">
        <f t="shared" si="6"/>
        <v>0</v>
      </c>
      <c r="J103" s="396">
        <f t="shared" si="7"/>
        <v>0</v>
      </c>
      <c r="Q103" s="101">
        <f t="shared" si="8"/>
        <v>2016</v>
      </c>
    </row>
    <row r="104" spans="1:17" ht="15">
      <c r="A104" s="333" t="s">
        <v>319</v>
      </c>
      <c r="B104" s="334" t="s">
        <v>1055</v>
      </c>
      <c r="C104" s="435" t="s">
        <v>338</v>
      </c>
      <c r="D104" s="333" t="s">
        <v>1056</v>
      </c>
      <c r="E104" s="334">
        <v>201510</v>
      </c>
      <c r="F104" s="335">
        <v>179255.41</v>
      </c>
      <c r="G104" s="333">
        <f t="shared" si="9"/>
        <v>13.5</v>
      </c>
      <c r="H104" s="337">
        <v>1.3083000000000001E-3</v>
      </c>
      <c r="I104" s="335">
        <f t="shared" si="6"/>
        <v>3166.02</v>
      </c>
      <c r="J104" s="396">
        <f t="shared" si="7"/>
        <v>2814.24</v>
      </c>
      <c r="Q104" s="101">
        <f t="shared" si="8"/>
        <v>2016</v>
      </c>
    </row>
    <row r="105" spans="1:17" ht="15">
      <c r="A105" s="333" t="s">
        <v>319</v>
      </c>
      <c r="B105" s="334" t="s">
        <v>1055</v>
      </c>
      <c r="C105" s="435" t="s">
        <v>338</v>
      </c>
      <c r="D105" s="333" t="s">
        <v>1056</v>
      </c>
      <c r="E105" s="334">
        <v>201510</v>
      </c>
      <c r="F105" s="335">
        <v>11376.57</v>
      </c>
      <c r="G105" s="333">
        <f t="shared" si="9"/>
        <v>13.5</v>
      </c>
      <c r="H105" s="337">
        <v>1.3083000000000001E-3</v>
      </c>
      <c r="I105" s="335">
        <f t="shared" si="6"/>
        <v>200.93</v>
      </c>
      <c r="J105" s="396">
        <f t="shared" si="7"/>
        <v>178.61</v>
      </c>
      <c r="Q105" s="101">
        <f t="shared" si="8"/>
        <v>2016</v>
      </c>
    </row>
    <row r="106" spans="1:17" ht="15">
      <c r="A106" s="333" t="s">
        <v>319</v>
      </c>
      <c r="B106" s="334" t="s">
        <v>1055</v>
      </c>
      <c r="C106" s="435" t="s">
        <v>338</v>
      </c>
      <c r="D106" s="333" t="s">
        <v>1056</v>
      </c>
      <c r="E106" s="334">
        <v>201511</v>
      </c>
      <c r="F106" s="335">
        <v>-142.08000000000001</v>
      </c>
      <c r="G106" s="333">
        <f t="shared" si="9"/>
        <v>12.5</v>
      </c>
      <c r="H106" s="337">
        <v>1.3083000000000001E-3</v>
      </c>
      <c r="I106" s="335">
        <f t="shared" si="6"/>
        <v>-2.3199999999999998</v>
      </c>
      <c r="J106" s="396">
        <f t="shared" si="7"/>
        <v>-2.23</v>
      </c>
      <c r="Q106" s="101">
        <f t="shared" si="8"/>
        <v>2016</v>
      </c>
    </row>
    <row r="107" spans="1:17" ht="15">
      <c r="A107" s="333" t="s">
        <v>319</v>
      </c>
      <c r="B107" s="334" t="s">
        <v>1055</v>
      </c>
      <c r="C107" s="435" t="s">
        <v>338</v>
      </c>
      <c r="D107" s="333" t="s">
        <v>1056</v>
      </c>
      <c r="E107" s="334">
        <v>201511</v>
      </c>
      <c r="F107" s="335">
        <v>-9.0299999999999994</v>
      </c>
      <c r="G107" s="333">
        <f t="shared" si="9"/>
        <v>12.5</v>
      </c>
      <c r="H107" s="337">
        <v>1.3083000000000001E-3</v>
      </c>
      <c r="I107" s="335">
        <f t="shared" si="6"/>
        <v>-0.15</v>
      </c>
      <c r="J107" s="396">
        <f t="shared" si="7"/>
        <v>-0.14000000000000001</v>
      </c>
      <c r="Q107" s="101">
        <f t="shared" si="8"/>
        <v>2016</v>
      </c>
    </row>
    <row r="108" spans="1:17" ht="15">
      <c r="A108" s="333" t="s">
        <v>319</v>
      </c>
      <c r="B108" s="334" t="s">
        <v>1055</v>
      </c>
      <c r="C108" s="435" t="s">
        <v>338</v>
      </c>
      <c r="D108" s="333" t="s">
        <v>1056</v>
      </c>
      <c r="E108" s="334">
        <v>201512</v>
      </c>
      <c r="F108" s="335">
        <v>3.98</v>
      </c>
      <c r="G108" s="333">
        <f t="shared" si="9"/>
        <v>11.5</v>
      </c>
      <c r="H108" s="337">
        <v>1.3083000000000001E-3</v>
      </c>
      <c r="I108" s="335">
        <f t="shared" si="6"/>
        <v>0.06</v>
      </c>
      <c r="J108" s="396">
        <f t="shared" si="7"/>
        <v>0.06</v>
      </c>
      <c r="Q108" s="101">
        <f t="shared" si="8"/>
        <v>2016</v>
      </c>
    </row>
    <row r="109" spans="1:17" ht="15">
      <c r="A109" s="333" t="s">
        <v>319</v>
      </c>
      <c r="B109" s="334" t="s">
        <v>1055</v>
      </c>
      <c r="C109" s="435" t="s">
        <v>338</v>
      </c>
      <c r="D109" s="333" t="s">
        <v>1056</v>
      </c>
      <c r="E109" s="334">
        <v>201512</v>
      </c>
      <c r="F109" s="335">
        <v>62.81</v>
      </c>
      <c r="G109" s="333">
        <f t="shared" si="9"/>
        <v>11.5</v>
      </c>
      <c r="H109" s="337">
        <v>1.3083000000000001E-3</v>
      </c>
      <c r="I109" s="335">
        <f t="shared" si="6"/>
        <v>0.95</v>
      </c>
      <c r="J109" s="396">
        <f t="shared" si="7"/>
        <v>0.99</v>
      </c>
      <c r="Q109" s="101">
        <f t="shared" si="8"/>
        <v>2016</v>
      </c>
    </row>
    <row r="110" spans="1:17">
      <c r="A110" s="333" t="s">
        <v>319</v>
      </c>
      <c r="B110" s="334" t="s">
        <v>946</v>
      </c>
      <c r="C110" s="434" t="s">
        <v>338</v>
      </c>
      <c r="D110" s="333" t="s">
        <v>947</v>
      </c>
      <c r="E110" s="334">
        <v>201509</v>
      </c>
      <c r="F110" s="335">
        <v>-8673.73</v>
      </c>
      <c r="G110" s="333">
        <f t="shared" si="9"/>
        <v>14.5</v>
      </c>
      <c r="H110" s="337">
        <v>1.3083000000000001E-3</v>
      </c>
      <c r="I110" s="335">
        <f t="shared" si="6"/>
        <v>-164.54</v>
      </c>
      <c r="J110" s="396">
        <f t="shared" si="7"/>
        <v>-136.16999999999999</v>
      </c>
      <c r="Q110" s="101">
        <f t="shared" si="8"/>
        <v>2015</v>
      </c>
    </row>
    <row r="111" spans="1:17">
      <c r="A111" s="333" t="s">
        <v>319</v>
      </c>
      <c r="B111" s="334" t="s">
        <v>946</v>
      </c>
      <c r="C111" s="434" t="s">
        <v>338</v>
      </c>
      <c r="D111" s="333" t="s">
        <v>947</v>
      </c>
      <c r="E111" s="334">
        <v>201509</v>
      </c>
      <c r="F111" s="335">
        <v>-461</v>
      </c>
      <c r="G111" s="333">
        <f t="shared" si="9"/>
        <v>14.5</v>
      </c>
      <c r="H111" s="337">
        <v>1.3083000000000001E-3</v>
      </c>
      <c r="I111" s="335">
        <f t="shared" si="6"/>
        <v>-8.75</v>
      </c>
      <c r="J111" s="396">
        <f t="shared" si="7"/>
        <v>-7.24</v>
      </c>
      <c r="Q111" s="101">
        <f t="shared" si="8"/>
        <v>2015</v>
      </c>
    </row>
    <row r="112" spans="1:17" ht="15">
      <c r="A112" s="333" t="s">
        <v>319</v>
      </c>
      <c r="B112" s="334" t="s">
        <v>946</v>
      </c>
      <c r="C112" s="435" t="s">
        <v>338</v>
      </c>
      <c r="D112" s="333" t="s">
        <v>947</v>
      </c>
      <c r="E112" s="334">
        <v>201512</v>
      </c>
      <c r="F112" s="335">
        <v>-7614.83</v>
      </c>
      <c r="G112" s="333">
        <f t="shared" si="9"/>
        <v>11.5</v>
      </c>
      <c r="H112" s="337">
        <v>1.3083000000000001E-3</v>
      </c>
      <c r="I112" s="335">
        <f t="shared" si="6"/>
        <v>-114.57</v>
      </c>
      <c r="J112" s="396">
        <f t="shared" si="7"/>
        <v>-119.55</v>
      </c>
      <c r="Q112" s="101">
        <f t="shared" si="8"/>
        <v>2016</v>
      </c>
    </row>
    <row r="113" spans="1:17" ht="15">
      <c r="A113" s="333" t="s">
        <v>319</v>
      </c>
      <c r="B113" s="334" t="s">
        <v>946</v>
      </c>
      <c r="C113" s="435" t="s">
        <v>338</v>
      </c>
      <c r="D113" s="333" t="s">
        <v>947</v>
      </c>
      <c r="E113" s="334">
        <v>201512</v>
      </c>
      <c r="F113" s="335">
        <v>-1051.67</v>
      </c>
      <c r="G113" s="333">
        <f t="shared" si="9"/>
        <v>11.5</v>
      </c>
      <c r="H113" s="337">
        <v>1.3083000000000001E-3</v>
      </c>
      <c r="I113" s="335">
        <f t="shared" si="6"/>
        <v>-15.82</v>
      </c>
      <c r="J113" s="396">
        <f t="shared" si="7"/>
        <v>-16.510000000000002</v>
      </c>
      <c r="Q113" s="101">
        <f t="shared" si="8"/>
        <v>2016</v>
      </c>
    </row>
    <row r="114" spans="1:17">
      <c r="A114" s="333" t="s">
        <v>319</v>
      </c>
      <c r="B114" s="334" t="s">
        <v>733</v>
      </c>
      <c r="C114" s="434" t="s">
        <v>338</v>
      </c>
      <c r="D114" s="333" t="s">
        <v>1057</v>
      </c>
      <c r="E114" s="334">
        <v>201509</v>
      </c>
      <c r="F114" s="335">
        <v>-5743.64</v>
      </c>
      <c r="G114" s="333">
        <f t="shared" si="9"/>
        <v>14.5</v>
      </c>
      <c r="H114" s="337">
        <v>1.3083000000000001E-3</v>
      </c>
      <c r="I114" s="335">
        <f t="shared" si="6"/>
        <v>-108.96</v>
      </c>
      <c r="J114" s="396">
        <f t="shared" si="7"/>
        <v>-90.17</v>
      </c>
      <c r="Q114" s="101">
        <f t="shared" si="8"/>
        <v>2015</v>
      </c>
    </row>
    <row r="115" spans="1:17">
      <c r="A115" s="333" t="s">
        <v>319</v>
      </c>
      <c r="B115" s="334" t="s">
        <v>733</v>
      </c>
      <c r="C115" s="434" t="s">
        <v>338</v>
      </c>
      <c r="D115" s="333" t="s">
        <v>1057</v>
      </c>
      <c r="E115" s="334">
        <v>201509</v>
      </c>
      <c r="F115" s="335">
        <v>-25.04</v>
      </c>
      <c r="G115" s="333">
        <f t="shared" si="9"/>
        <v>14.5</v>
      </c>
      <c r="H115" s="337">
        <v>1.3083000000000001E-3</v>
      </c>
      <c r="I115" s="335">
        <f t="shared" si="6"/>
        <v>-0.48</v>
      </c>
      <c r="J115" s="396">
        <f t="shared" si="7"/>
        <v>-0.39</v>
      </c>
      <c r="Q115" s="101">
        <f t="shared" si="8"/>
        <v>2015</v>
      </c>
    </row>
    <row r="116" spans="1:17">
      <c r="A116" s="333" t="s">
        <v>319</v>
      </c>
      <c r="B116" s="334" t="s">
        <v>515</v>
      </c>
      <c r="C116" s="434" t="s">
        <v>338</v>
      </c>
      <c r="D116" s="333" t="s">
        <v>516</v>
      </c>
      <c r="E116" s="334">
        <v>201509</v>
      </c>
      <c r="F116" s="335">
        <v>-43.04</v>
      </c>
      <c r="G116" s="333">
        <f t="shared" si="9"/>
        <v>14.5</v>
      </c>
      <c r="H116" s="337">
        <v>1.3083000000000001E-3</v>
      </c>
      <c r="I116" s="335">
        <f t="shared" si="6"/>
        <v>-0.82</v>
      </c>
      <c r="J116" s="396">
        <f t="shared" si="7"/>
        <v>-0.68</v>
      </c>
      <c r="Q116" s="101">
        <f t="shared" si="8"/>
        <v>2015</v>
      </c>
    </row>
    <row r="117" spans="1:17">
      <c r="A117" s="333" t="s">
        <v>319</v>
      </c>
      <c r="B117" s="334" t="s">
        <v>515</v>
      </c>
      <c r="C117" s="434" t="s">
        <v>338</v>
      </c>
      <c r="D117" s="333" t="s">
        <v>516</v>
      </c>
      <c r="E117" s="334">
        <v>201509</v>
      </c>
      <c r="F117" s="335">
        <v>-2.12</v>
      </c>
      <c r="G117" s="333">
        <f t="shared" si="9"/>
        <v>14.5</v>
      </c>
      <c r="H117" s="337">
        <v>1.3083000000000001E-3</v>
      </c>
      <c r="I117" s="335">
        <f t="shared" si="6"/>
        <v>-0.04</v>
      </c>
      <c r="J117" s="396">
        <f t="shared" si="7"/>
        <v>-0.03</v>
      </c>
      <c r="Q117" s="101">
        <f t="shared" si="8"/>
        <v>2015</v>
      </c>
    </row>
    <row r="118" spans="1:17">
      <c r="A118" s="333" t="s">
        <v>319</v>
      </c>
      <c r="B118" s="334" t="s">
        <v>700</v>
      </c>
      <c r="C118" s="434" t="s">
        <v>338</v>
      </c>
      <c r="D118" s="333" t="s">
        <v>701</v>
      </c>
      <c r="E118" s="334">
        <v>201509</v>
      </c>
      <c r="F118" s="335">
        <v>-77.430000000000007</v>
      </c>
      <c r="G118" s="333">
        <f t="shared" si="9"/>
        <v>14.5</v>
      </c>
      <c r="H118" s="337">
        <v>1.3083000000000001E-3</v>
      </c>
      <c r="I118" s="335">
        <f t="shared" si="6"/>
        <v>-1.47</v>
      </c>
      <c r="J118" s="396">
        <f t="shared" si="7"/>
        <v>-1.22</v>
      </c>
      <c r="Q118" s="101">
        <f t="shared" si="8"/>
        <v>2015</v>
      </c>
    </row>
    <row r="119" spans="1:17">
      <c r="A119" s="333" t="s">
        <v>319</v>
      </c>
      <c r="B119" s="334" t="s">
        <v>700</v>
      </c>
      <c r="C119" s="434" t="s">
        <v>338</v>
      </c>
      <c r="D119" s="333" t="s">
        <v>701</v>
      </c>
      <c r="E119" s="334">
        <v>201509</v>
      </c>
      <c r="F119" s="335">
        <v>-1.7</v>
      </c>
      <c r="G119" s="333">
        <f t="shared" si="9"/>
        <v>14.5</v>
      </c>
      <c r="H119" s="337">
        <v>1.3083000000000001E-3</v>
      </c>
      <c r="I119" s="335">
        <f t="shared" ref="I119:I152" si="10">ROUND(F119*G119*H119,2)</f>
        <v>-0.03</v>
      </c>
      <c r="J119" s="396">
        <f t="shared" ref="J119:J152" si="11">ROUND(F119*H119*12,2)</f>
        <v>-0.03</v>
      </c>
      <c r="Q119" s="101">
        <f t="shared" si="8"/>
        <v>2015</v>
      </c>
    </row>
    <row r="120" spans="1:17">
      <c r="A120" s="333" t="s">
        <v>319</v>
      </c>
      <c r="B120" s="334" t="s">
        <v>735</v>
      </c>
      <c r="C120" s="434" t="s">
        <v>338</v>
      </c>
      <c r="D120" s="333" t="s">
        <v>1058</v>
      </c>
      <c r="E120" s="334">
        <v>201509</v>
      </c>
      <c r="F120" s="335">
        <v>-1520.17</v>
      </c>
      <c r="G120" s="333">
        <f t="shared" si="9"/>
        <v>14.5</v>
      </c>
      <c r="H120" s="337">
        <v>1.3083000000000001E-3</v>
      </c>
      <c r="I120" s="335">
        <f t="shared" si="10"/>
        <v>-28.84</v>
      </c>
      <c r="J120" s="396">
        <f t="shared" si="11"/>
        <v>-23.87</v>
      </c>
      <c r="Q120" s="101">
        <f t="shared" si="8"/>
        <v>2015</v>
      </c>
    </row>
    <row r="121" spans="1:17">
      <c r="A121" s="333" t="s">
        <v>319</v>
      </c>
      <c r="B121" s="334" t="s">
        <v>735</v>
      </c>
      <c r="C121" s="434" t="s">
        <v>338</v>
      </c>
      <c r="D121" s="333" t="s">
        <v>1058</v>
      </c>
      <c r="E121" s="334">
        <v>201509</v>
      </c>
      <c r="F121" s="335">
        <v>-2.37</v>
      </c>
      <c r="G121" s="333">
        <f t="shared" si="9"/>
        <v>14.5</v>
      </c>
      <c r="H121" s="337">
        <v>1.3083000000000001E-3</v>
      </c>
      <c r="I121" s="335">
        <f t="shared" si="10"/>
        <v>-0.04</v>
      </c>
      <c r="J121" s="396">
        <f t="shared" si="11"/>
        <v>-0.04</v>
      </c>
      <c r="Q121" s="101">
        <f t="shared" si="8"/>
        <v>2015</v>
      </c>
    </row>
    <row r="122" spans="1:17">
      <c r="A122" s="333" t="s">
        <v>319</v>
      </c>
      <c r="B122" s="334" t="s">
        <v>517</v>
      </c>
      <c r="C122" s="434" t="s">
        <v>338</v>
      </c>
      <c r="D122" s="333" t="s">
        <v>518</v>
      </c>
      <c r="E122" s="334">
        <v>201509</v>
      </c>
      <c r="F122" s="335">
        <v>-5.95</v>
      </c>
      <c r="G122" s="333">
        <f t="shared" si="9"/>
        <v>14.5</v>
      </c>
      <c r="H122" s="337">
        <v>1.3083000000000001E-3</v>
      </c>
      <c r="I122" s="335">
        <f t="shared" si="10"/>
        <v>-0.11</v>
      </c>
      <c r="J122" s="396">
        <f t="shared" si="11"/>
        <v>-0.09</v>
      </c>
      <c r="Q122" s="101">
        <f t="shared" si="8"/>
        <v>2015</v>
      </c>
    </row>
    <row r="123" spans="1:17">
      <c r="A123" s="333" t="s">
        <v>319</v>
      </c>
      <c r="B123" s="334" t="s">
        <v>517</v>
      </c>
      <c r="C123" s="434" t="s">
        <v>338</v>
      </c>
      <c r="D123" s="333" t="s">
        <v>518</v>
      </c>
      <c r="E123" s="334">
        <v>201509</v>
      </c>
      <c r="F123" s="335">
        <v>-0.08</v>
      </c>
      <c r="G123" s="333">
        <f t="shared" si="9"/>
        <v>14.5</v>
      </c>
      <c r="H123" s="337">
        <v>1.3083000000000001E-3</v>
      </c>
      <c r="I123" s="335">
        <f t="shared" si="10"/>
        <v>0</v>
      </c>
      <c r="J123" s="396">
        <f t="shared" si="11"/>
        <v>0</v>
      </c>
      <c r="Q123" s="101">
        <f t="shared" si="8"/>
        <v>2015</v>
      </c>
    </row>
    <row r="124" spans="1:17">
      <c r="A124" s="333" t="s">
        <v>319</v>
      </c>
      <c r="B124" s="334" t="s">
        <v>737</v>
      </c>
      <c r="C124" s="434" t="s">
        <v>338</v>
      </c>
      <c r="D124" s="333" t="s">
        <v>738</v>
      </c>
      <c r="E124" s="334">
        <v>201509</v>
      </c>
      <c r="F124" s="335">
        <v>-2206.46</v>
      </c>
      <c r="G124" s="333">
        <f t="shared" si="9"/>
        <v>14.5</v>
      </c>
      <c r="H124" s="337">
        <v>1.3083000000000001E-3</v>
      </c>
      <c r="I124" s="335">
        <f t="shared" si="10"/>
        <v>-41.86</v>
      </c>
      <c r="J124" s="396">
        <f t="shared" si="11"/>
        <v>-34.64</v>
      </c>
      <c r="Q124" s="101">
        <f t="shared" si="8"/>
        <v>2015</v>
      </c>
    </row>
    <row r="125" spans="1:17">
      <c r="A125" s="333" t="s">
        <v>319</v>
      </c>
      <c r="B125" s="334" t="s">
        <v>737</v>
      </c>
      <c r="C125" s="434" t="s">
        <v>338</v>
      </c>
      <c r="D125" s="333" t="s">
        <v>738</v>
      </c>
      <c r="E125" s="334">
        <v>201509</v>
      </c>
      <c r="F125" s="335">
        <v>-15.44</v>
      </c>
      <c r="G125" s="333">
        <f t="shared" si="9"/>
        <v>14.5</v>
      </c>
      <c r="H125" s="337">
        <v>1.3083000000000001E-3</v>
      </c>
      <c r="I125" s="335">
        <f t="shared" si="10"/>
        <v>-0.28999999999999998</v>
      </c>
      <c r="J125" s="396">
        <f t="shared" si="11"/>
        <v>-0.24</v>
      </c>
      <c r="Q125" s="101">
        <f t="shared" si="8"/>
        <v>2015</v>
      </c>
    </row>
    <row r="126" spans="1:17">
      <c r="A126" s="333" t="s">
        <v>319</v>
      </c>
      <c r="B126" s="334" t="s">
        <v>519</v>
      </c>
      <c r="C126" s="434" t="s">
        <v>338</v>
      </c>
      <c r="D126" s="333" t="s">
        <v>1059</v>
      </c>
      <c r="E126" s="334">
        <v>201509</v>
      </c>
      <c r="F126" s="335">
        <v>1.96</v>
      </c>
      <c r="G126" s="333">
        <f t="shared" si="9"/>
        <v>14.5</v>
      </c>
      <c r="H126" s="337">
        <v>1.3083000000000001E-3</v>
      </c>
      <c r="I126" s="335">
        <f t="shared" si="10"/>
        <v>0.04</v>
      </c>
      <c r="J126" s="396">
        <f t="shared" si="11"/>
        <v>0.03</v>
      </c>
      <c r="Q126" s="101">
        <f t="shared" si="8"/>
        <v>2015</v>
      </c>
    </row>
    <row r="127" spans="1:17">
      <c r="A127" s="333" t="s">
        <v>319</v>
      </c>
      <c r="B127" s="334" t="s">
        <v>519</v>
      </c>
      <c r="C127" s="434" t="s">
        <v>338</v>
      </c>
      <c r="D127" s="333" t="s">
        <v>1059</v>
      </c>
      <c r="E127" s="334">
        <v>201509</v>
      </c>
      <c r="F127" s="335">
        <v>0.12</v>
      </c>
      <c r="G127" s="333">
        <f t="shared" si="9"/>
        <v>14.5</v>
      </c>
      <c r="H127" s="337">
        <v>1.3083000000000001E-3</v>
      </c>
      <c r="I127" s="335">
        <f t="shared" si="10"/>
        <v>0</v>
      </c>
      <c r="J127" s="396">
        <f t="shared" si="11"/>
        <v>0</v>
      </c>
      <c r="Q127" s="101">
        <f t="shared" si="8"/>
        <v>2015</v>
      </c>
    </row>
    <row r="128" spans="1:17">
      <c r="A128" s="333" t="s">
        <v>319</v>
      </c>
      <c r="B128" s="334" t="s">
        <v>739</v>
      </c>
      <c r="C128" s="434" t="s">
        <v>338</v>
      </c>
      <c r="D128" s="333" t="s">
        <v>1060</v>
      </c>
      <c r="E128" s="334">
        <v>201509</v>
      </c>
      <c r="F128" s="335">
        <v>-1985.71</v>
      </c>
      <c r="G128" s="333">
        <f t="shared" si="9"/>
        <v>14.5</v>
      </c>
      <c r="H128" s="337">
        <v>1.3083000000000001E-3</v>
      </c>
      <c r="I128" s="335">
        <f t="shared" si="10"/>
        <v>-37.67</v>
      </c>
      <c r="J128" s="396">
        <f t="shared" si="11"/>
        <v>-31.17</v>
      </c>
      <c r="Q128" s="101">
        <f t="shared" si="8"/>
        <v>2015</v>
      </c>
    </row>
    <row r="129" spans="1:17">
      <c r="A129" s="333" t="s">
        <v>319</v>
      </c>
      <c r="B129" s="334" t="s">
        <v>739</v>
      </c>
      <c r="C129" s="434" t="s">
        <v>338</v>
      </c>
      <c r="D129" s="333" t="s">
        <v>1060</v>
      </c>
      <c r="E129" s="334">
        <v>201509</v>
      </c>
      <c r="F129" s="335">
        <v>-38.81</v>
      </c>
      <c r="G129" s="333">
        <f t="shared" si="9"/>
        <v>14.5</v>
      </c>
      <c r="H129" s="337">
        <v>1.3083000000000001E-3</v>
      </c>
      <c r="I129" s="335">
        <f t="shared" si="10"/>
        <v>-0.74</v>
      </c>
      <c r="J129" s="396">
        <f t="shared" si="11"/>
        <v>-0.61</v>
      </c>
      <c r="Q129" s="101">
        <f t="shared" si="8"/>
        <v>2015</v>
      </c>
    </row>
    <row r="130" spans="1:17" ht="15">
      <c r="A130" s="333" t="s">
        <v>319</v>
      </c>
      <c r="B130" s="334" t="s">
        <v>948</v>
      </c>
      <c r="C130" s="435" t="s">
        <v>338</v>
      </c>
      <c r="D130" s="333" t="s">
        <v>949</v>
      </c>
      <c r="E130" s="334">
        <v>201511</v>
      </c>
      <c r="F130" s="335">
        <v>-85.11</v>
      </c>
      <c r="G130" s="333">
        <f t="shared" si="9"/>
        <v>12.5</v>
      </c>
      <c r="H130" s="337">
        <v>1.3083000000000001E-3</v>
      </c>
      <c r="I130" s="335">
        <f t="shared" si="10"/>
        <v>-1.39</v>
      </c>
      <c r="J130" s="396">
        <f t="shared" si="11"/>
        <v>-1.34</v>
      </c>
      <c r="Q130" s="101">
        <f t="shared" si="8"/>
        <v>2016</v>
      </c>
    </row>
    <row r="131" spans="1:17">
      <c r="A131" s="333" t="s">
        <v>319</v>
      </c>
      <c r="B131" s="334" t="s">
        <v>521</v>
      </c>
      <c r="C131" s="434" t="s">
        <v>338</v>
      </c>
      <c r="D131" s="333" t="s">
        <v>602</v>
      </c>
      <c r="E131" s="334">
        <v>201509</v>
      </c>
      <c r="F131" s="335">
        <v>5.18</v>
      </c>
      <c r="G131" s="333">
        <f t="shared" si="9"/>
        <v>14.5</v>
      </c>
      <c r="H131" s="337">
        <v>1.3083000000000001E-3</v>
      </c>
      <c r="I131" s="335">
        <f t="shared" si="10"/>
        <v>0.1</v>
      </c>
      <c r="J131" s="396">
        <f t="shared" si="11"/>
        <v>0.08</v>
      </c>
      <c r="Q131" s="101">
        <f t="shared" si="8"/>
        <v>2015</v>
      </c>
    </row>
    <row r="132" spans="1:17">
      <c r="A132" s="333" t="s">
        <v>319</v>
      </c>
      <c r="B132" s="334" t="s">
        <v>521</v>
      </c>
      <c r="C132" s="434" t="s">
        <v>338</v>
      </c>
      <c r="D132" s="333" t="s">
        <v>602</v>
      </c>
      <c r="E132" s="334">
        <v>201509</v>
      </c>
      <c r="F132" s="335">
        <v>0.06</v>
      </c>
      <c r="G132" s="333">
        <f t="shared" si="9"/>
        <v>14.5</v>
      </c>
      <c r="H132" s="337">
        <v>1.3083000000000001E-3</v>
      </c>
      <c r="I132" s="335">
        <f t="shared" si="10"/>
        <v>0</v>
      </c>
      <c r="J132" s="396">
        <f t="shared" si="11"/>
        <v>0</v>
      </c>
      <c r="Q132" s="101">
        <f t="shared" si="8"/>
        <v>2015</v>
      </c>
    </row>
    <row r="133" spans="1:17">
      <c r="A133" s="333" t="s">
        <v>319</v>
      </c>
      <c r="B133" s="334" t="s">
        <v>572</v>
      </c>
      <c r="C133" s="434" t="s">
        <v>338</v>
      </c>
      <c r="D133" s="333" t="s">
        <v>1061</v>
      </c>
      <c r="E133" s="334">
        <v>201509</v>
      </c>
      <c r="F133" s="335">
        <v>-780.84</v>
      </c>
      <c r="G133" s="333">
        <f t="shared" si="9"/>
        <v>14.5</v>
      </c>
      <c r="H133" s="337">
        <v>1.3083000000000001E-3</v>
      </c>
      <c r="I133" s="335">
        <f t="shared" si="10"/>
        <v>-14.81</v>
      </c>
      <c r="J133" s="396">
        <f t="shared" si="11"/>
        <v>-12.26</v>
      </c>
      <c r="Q133" s="101">
        <f t="shared" si="8"/>
        <v>2015</v>
      </c>
    </row>
    <row r="134" spans="1:17">
      <c r="A134" s="333" t="s">
        <v>319</v>
      </c>
      <c r="B134" s="334" t="s">
        <v>572</v>
      </c>
      <c r="C134" s="434" t="s">
        <v>338</v>
      </c>
      <c r="D134" s="333" t="s">
        <v>1061</v>
      </c>
      <c r="E134" s="334">
        <v>201509</v>
      </c>
      <c r="F134" s="335">
        <v>-9.65</v>
      </c>
      <c r="G134" s="333">
        <f t="shared" si="9"/>
        <v>14.5</v>
      </c>
      <c r="H134" s="337">
        <v>1.3083000000000001E-3</v>
      </c>
      <c r="I134" s="335">
        <f t="shared" si="10"/>
        <v>-0.18</v>
      </c>
      <c r="J134" s="396">
        <f t="shared" si="11"/>
        <v>-0.15</v>
      </c>
      <c r="Q134" s="101">
        <f t="shared" ref="Q134:Q197" si="12">IF(E134&lt;=$Q$1,$S$5,$S$6)</f>
        <v>2015</v>
      </c>
    </row>
    <row r="135" spans="1:17">
      <c r="A135" s="333" t="s">
        <v>326</v>
      </c>
      <c r="B135" s="334" t="s">
        <v>702</v>
      </c>
      <c r="C135" s="434" t="s">
        <v>338</v>
      </c>
      <c r="D135" s="333" t="s">
        <v>1062</v>
      </c>
      <c r="E135" s="334">
        <v>201509</v>
      </c>
      <c r="F135" s="335">
        <v>-4.3899999999999997</v>
      </c>
      <c r="G135" s="333">
        <f t="shared" ref="G135:G198" si="13">VLOOKUP(E135,$N$6:$O$35,2,FALSE)</f>
        <v>14.5</v>
      </c>
      <c r="H135" s="337">
        <v>1.1999999999999999E-3</v>
      </c>
      <c r="I135" s="335">
        <f t="shared" si="10"/>
        <v>-0.08</v>
      </c>
      <c r="J135" s="396">
        <f t="shared" si="11"/>
        <v>-0.06</v>
      </c>
      <c r="Q135" s="101">
        <f t="shared" si="12"/>
        <v>2015</v>
      </c>
    </row>
    <row r="136" spans="1:17">
      <c r="A136" s="333" t="s">
        <v>319</v>
      </c>
      <c r="B136" s="334" t="s">
        <v>702</v>
      </c>
      <c r="C136" s="434" t="s">
        <v>338</v>
      </c>
      <c r="D136" s="333" t="s">
        <v>1062</v>
      </c>
      <c r="E136" s="334">
        <v>201509</v>
      </c>
      <c r="F136" s="335">
        <v>-34.340000000000003</v>
      </c>
      <c r="G136" s="333">
        <f t="shared" si="13"/>
        <v>14.5</v>
      </c>
      <c r="H136" s="337">
        <v>1.3083000000000001E-3</v>
      </c>
      <c r="I136" s="335">
        <f t="shared" si="10"/>
        <v>-0.65</v>
      </c>
      <c r="J136" s="396">
        <f t="shared" si="11"/>
        <v>-0.54</v>
      </c>
      <c r="Q136" s="101">
        <f t="shared" si="12"/>
        <v>2015</v>
      </c>
    </row>
    <row r="137" spans="1:17">
      <c r="A137" s="333" t="s">
        <v>319</v>
      </c>
      <c r="B137" s="334" t="s">
        <v>702</v>
      </c>
      <c r="C137" s="434" t="s">
        <v>338</v>
      </c>
      <c r="D137" s="333" t="s">
        <v>1062</v>
      </c>
      <c r="E137" s="334">
        <v>201509</v>
      </c>
      <c r="F137" s="335">
        <v>-0.70000000000000007</v>
      </c>
      <c r="G137" s="333">
        <f t="shared" si="13"/>
        <v>14.5</v>
      </c>
      <c r="H137" s="337">
        <v>1.3083000000000001E-3</v>
      </c>
      <c r="I137" s="335">
        <f t="shared" si="10"/>
        <v>-0.01</v>
      </c>
      <c r="J137" s="396">
        <f t="shared" si="11"/>
        <v>-0.01</v>
      </c>
      <c r="Q137" s="101">
        <f t="shared" si="12"/>
        <v>2015</v>
      </c>
    </row>
    <row r="138" spans="1:17">
      <c r="A138" s="333" t="s">
        <v>319</v>
      </c>
      <c r="B138" s="334" t="s">
        <v>523</v>
      </c>
      <c r="C138" s="434" t="s">
        <v>338</v>
      </c>
      <c r="D138" s="333" t="s">
        <v>524</v>
      </c>
      <c r="E138" s="334">
        <v>201509</v>
      </c>
      <c r="F138" s="335">
        <v>-5.15</v>
      </c>
      <c r="G138" s="333">
        <f t="shared" si="13"/>
        <v>14.5</v>
      </c>
      <c r="H138" s="337">
        <v>1.3083000000000001E-3</v>
      </c>
      <c r="I138" s="335">
        <f t="shared" si="10"/>
        <v>-0.1</v>
      </c>
      <c r="J138" s="396">
        <f t="shared" si="11"/>
        <v>-0.08</v>
      </c>
      <c r="Q138" s="101">
        <f t="shared" si="12"/>
        <v>2015</v>
      </c>
    </row>
    <row r="139" spans="1:17">
      <c r="A139" s="333" t="s">
        <v>319</v>
      </c>
      <c r="B139" s="334" t="s">
        <v>525</v>
      </c>
      <c r="C139" s="434" t="s">
        <v>338</v>
      </c>
      <c r="D139" s="333" t="s">
        <v>603</v>
      </c>
      <c r="E139" s="334">
        <v>201509</v>
      </c>
      <c r="F139" s="335">
        <v>-4.45</v>
      </c>
      <c r="G139" s="333">
        <f t="shared" si="13"/>
        <v>14.5</v>
      </c>
      <c r="H139" s="337">
        <v>1.3083000000000001E-3</v>
      </c>
      <c r="I139" s="335">
        <f t="shared" si="10"/>
        <v>-0.08</v>
      </c>
      <c r="J139" s="396">
        <f t="shared" si="11"/>
        <v>-7.0000000000000007E-2</v>
      </c>
      <c r="Q139" s="101">
        <f t="shared" si="12"/>
        <v>2015</v>
      </c>
    </row>
    <row r="140" spans="1:17">
      <c r="A140" s="333" t="s">
        <v>319</v>
      </c>
      <c r="B140" s="334" t="s">
        <v>525</v>
      </c>
      <c r="C140" s="434" t="s">
        <v>338</v>
      </c>
      <c r="D140" s="333" t="s">
        <v>603</v>
      </c>
      <c r="E140" s="334">
        <v>201509</v>
      </c>
      <c r="F140" s="335">
        <v>-0.08</v>
      </c>
      <c r="G140" s="333">
        <f t="shared" si="13"/>
        <v>14.5</v>
      </c>
      <c r="H140" s="337">
        <v>1.3083000000000001E-3</v>
      </c>
      <c r="I140" s="335">
        <f t="shared" si="10"/>
        <v>0</v>
      </c>
      <c r="J140" s="396">
        <f t="shared" si="11"/>
        <v>0</v>
      </c>
      <c r="Q140" s="101">
        <f t="shared" si="12"/>
        <v>2015</v>
      </c>
    </row>
    <row r="141" spans="1:17">
      <c r="A141" s="333" t="s">
        <v>319</v>
      </c>
      <c r="B141" s="334" t="s">
        <v>483</v>
      </c>
      <c r="C141" s="434" t="s">
        <v>338</v>
      </c>
      <c r="D141" s="333" t="s">
        <v>1063</v>
      </c>
      <c r="E141" s="334">
        <v>201509</v>
      </c>
      <c r="F141" s="335">
        <v>-2.54</v>
      </c>
      <c r="G141" s="333">
        <f t="shared" si="13"/>
        <v>14.5</v>
      </c>
      <c r="H141" s="337">
        <v>1.3083000000000001E-3</v>
      </c>
      <c r="I141" s="335">
        <f t="shared" si="10"/>
        <v>-0.05</v>
      </c>
      <c r="J141" s="396">
        <f t="shared" si="11"/>
        <v>-0.04</v>
      </c>
      <c r="Q141" s="101">
        <f t="shared" si="12"/>
        <v>2015</v>
      </c>
    </row>
    <row r="142" spans="1:17">
      <c r="A142" s="333" t="s">
        <v>319</v>
      </c>
      <c r="B142" s="334" t="s">
        <v>483</v>
      </c>
      <c r="C142" s="434" t="s">
        <v>338</v>
      </c>
      <c r="D142" s="333" t="s">
        <v>1063</v>
      </c>
      <c r="E142" s="334">
        <v>201509</v>
      </c>
      <c r="F142" s="335">
        <v>-0.05</v>
      </c>
      <c r="G142" s="333">
        <f t="shared" si="13"/>
        <v>14.5</v>
      </c>
      <c r="H142" s="337">
        <v>1.3083000000000001E-3</v>
      </c>
      <c r="I142" s="335">
        <f t="shared" si="10"/>
        <v>0</v>
      </c>
      <c r="J142" s="396">
        <f t="shared" si="11"/>
        <v>0</v>
      </c>
      <c r="Q142" s="101">
        <f t="shared" si="12"/>
        <v>2015</v>
      </c>
    </row>
    <row r="143" spans="1:17">
      <c r="A143" s="333" t="s">
        <v>319</v>
      </c>
      <c r="B143" s="334" t="s">
        <v>459</v>
      </c>
      <c r="C143" s="434" t="s">
        <v>335</v>
      </c>
      <c r="D143" s="333" t="s">
        <v>460</v>
      </c>
      <c r="E143" s="334">
        <v>201509</v>
      </c>
      <c r="F143" s="335">
        <v>-1.72</v>
      </c>
      <c r="G143" s="333">
        <f t="shared" si="13"/>
        <v>14.5</v>
      </c>
      <c r="H143" s="337">
        <v>1.3083000000000001E-3</v>
      </c>
      <c r="I143" s="335">
        <f t="shared" si="10"/>
        <v>-0.03</v>
      </c>
      <c r="J143" s="396">
        <f t="shared" si="11"/>
        <v>-0.03</v>
      </c>
      <c r="Q143" s="101">
        <f t="shared" si="12"/>
        <v>2015</v>
      </c>
    </row>
    <row r="144" spans="1:17">
      <c r="A144" s="333" t="s">
        <v>319</v>
      </c>
      <c r="B144" s="334" t="s">
        <v>459</v>
      </c>
      <c r="C144" s="434" t="s">
        <v>335</v>
      </c>
      <c r="D144" s="333" t="s">
        <v>460</v>
      </c>
      <c r="E144" s="334">
        <v>201509</v>
      </c>
      <c r="F144" s="335">
        <v>-0.09</v>
      </c>
      <c r="G144" s="333">
        <f t="shared" si="13"/>
        <v>14.5</v>
      </c>
      <c r="H144" s="337">
        <v>1.3083000000000001E-3</v>
      </c>
      <c r="I144" s="335">
        <f t="shared" si="10"/>
        <v>0</v>
      </c>
      <c r="J144" s="396">
        <f t="shared" si="11"/>
        <v>0</v>
      </c>
      <c r="Q144" s="101">
        <f t="shared" si="12"/>
        <v>2015</v>
      </c>
    </row>
    <row r="145" spans="1:17">
      <c r="A145" s="333" t="s">
        <v>319</v>
      </c>
      <c r="B145" s="334" t="s">
        <v>527</v>
      </c>
      <c r="C145" s="434" t="s">
        <v>338</v>
      </c>
      <c r="D145" s="333" t="s">
        <v>1064</v>
      </c>
      <c r="E145" s="334">
        <v>201509</v>
      </c>
      <c r="F145" s="335">
        <v>-1.3</v>
      </c>
      <c r="G145" s="333">
        <f t="shared" si="13"/>
        <v>14.5</v>
      </c>
      <c r="H145" s="337">
        <v>1.3083000000000001E-3</v>
      </c>
      <c r="I145" s="335">
        <f t="shared" si="10"/>
        <v>-0.02</v>
      </c>
      <c r="J145" s="396">
        <f t="shared" si="11"/>
        <v>-0.02</v>
      </c>
      <c r="Q145" s="101">
        <f t="shared" si="12"/>
        <v>2015</v>
      </c>
    </row>
    <row r="146" spans="1:17">
      <c r="A146" s="333" t="s">
        <v>319</v>
      </c>
      <c r="B146" s="334" t="s">
        <v>528</v>
      </c>
      <c r="C146" s="434" t="s">
        <v>338</v>
      </c>
      <c r="D146" s="333" t="s">
        <v>607</v>
      </c>
      <c r="E146" s="334">
        <v>201509</v>
      </c>
      <c r="F146" s="335">
        <v>-123.62</v>
      </c>
      <c r="G146" s="333">
        <f t="shared" si="13"/>
        <v>14.5</v>
      </c>
      <c r="H146" s="337">
        <v>1.3083000000000001E-3</v>
      </c>
      <c r="I146" s="335">
        <f t="shared" si="10"/>
        <v>-2.35</v>
      </c>
      <c r="J146" s="396">
        <f t="shared" si="11"/>
        <v>-1.94</v>
      </c>
      <c r="Q146" s="101">
        <f t="shared" si="12"/>
        <v>2015</v>
      </c>
    </row>
    <row r="147" spans="1:17">
      <c r="A147" s="333" t="s">
        <v>319</v>
      </c>
      <c r="B147" s="334" t="s">
        <v>528</v>
      </c>
      <c r="C147" s="434" t="s">
        <v>338</v>
      </c>
      <c r="D147" s="333" t="s">
        <v>607</v>
      </c>
      <c r="E147" s="334">
        <v>201509</v>
      </c>
      <c r="F147" s="335">
        <v>-5.62</v>
      </c>
      <c r="G147" s="333">
        <f t="shared" si="13"/>
        <v>14.5</v>
      </c>
      <c r="H147" s="337">
        <v>1.3083000000000001E-3</v>
      </c>
      <c r="I147" s="335">
        <f t="shared" si="10"/>
        <v>-0.11</v>
      </c>
      <c r="J147" s="396">
        <f t="shared" si="11"/>
        <v>-0.09</v>
      </c>
      <c r="Q147" s="101">
        <f t="shared" si="12"/>
        <v>2015</v>
      </c>
    </row>
    <row r="148" spans="1:17">
      <c r="A148" s="333" t="s">
        <v>319</v>
      </c>
      <c r="B148" s="334" t="s">
        <v>530</v>
      </c>
      <c r="C148" s="434" t="s">
        <v>338</v>
      </c>
      <c r="D148" s="333" t="s">
        <v>531</v>
      </c>
      <c r="E148" s="334">
        <v>201509</v>
      </c>
      <c r="F148" s="335">
        <v>-3.64</v>
      </c>
      <c r="G148" s="333">
        <f t="shared" si="13"/>
        <v>14.5</v>
      </c>
      <c r="H148" s="337">
        <v>1.3083000000000001E-3</v>
      </c>
      <c r="I148" s="335">
        <f t="shared" si="10"/>
        <v>-7.0000000000000007E-2</v>
      </c>
      <c r="J148" s="396">
        <f t="shared" si="11"/>
        <v>-0.06</v>
      </c>
      <c r="Q148" s="101">
        <f t="shared" si="12"/>
        <v>2015</v>
      </c>
    </row>
    <row r="149" spans="1:17">
      <c r="A149" s="333" t="s">
        <v>319</v>
      </c>
      <c r="B149" s="334" t="s">
        <v>530</v>
      </c>
      <c r="C149" s="434" t="s">
        <v>338</v>
      </c>
      <c r="D149" s="333" t="s">
        <v>531</v>
      </c>
      <c r="E149" s="334">
        <v>201509</v>
      </c>
      <c r="F149" s="335">
        <v>-0.08</v>
      </c>
      <c r="G149" s="333">
        <f t="shared" si="13"/>
        <v>14.5</v>
      </c>
      <c r="H149" s="337">
        <v>1.3083000000000001E-3</v>
      </c>
      <c r="I149" s="335">
        <f t="shared" si="10"/>
        <v>0</v>
      </c>
      <c r="J149" s="396">
        <f t="shared" si="11"/>
        <v>0</v>
      </c>
      <c r="Q149" s="101">
        <f t="shared" si="12"/>
        <v>2015</v>
      </c>
    </row>
    <row r="150" spans="1:17">
      <c r="A150" s="333" t="s">
        <v>319</v>
      </c>
      <c r="B150" s="334" t="s">
        <v>532</v>
      </c>
      <c r="C150" s="434" t="s">
        <v>338</v>
      </c>
      <c r="D150" s="333" t="s">
        <v>533</v>
      </c>
      <c r="E150" s="334">
        <v>201509</v>
      </c>
      <c r="F150" s="335">
        <v>-7.28</v>
      </c>
      <c r="G150" s="333">
        <f t="shared" si="13"/>
        <v>14.5</v>
      </c>
      <c r="H150" s="337">
        <v>1.3083000000000001E-3</v>
      </c>
      <c r="I150" s="335">
        <f t="shared" si="10"/>
        <v>-0.14000000000000001</v>
      </c>
      <c r="J150" s="396">
        <f t="shared" si="11"/>
        <v>-0.11</v>
      </c>
      <c r="Q150" s="101">
        <f t="shared" si="12"/>
        <v>2015</v>
      </c>
    </row>
    <row r="151" spans="1:17">
      <c r="A151" s="333" t="s">
        <v>319</v>
      </c>
      <c r="B151" s="334" t="s">
        <v>532</v>
      </c>
      <c r="C151" s="434" t="s">
        <v>338</v>
      </c>
      <c r="D151" s="333" t="s">
        <v>533</v>
      </c>
      <c r="E151" s="334">
        <v>201509</v>
      </c>
      <c r="F151" s="335">
        <v>-0.49</v>
      </c>
      <c r="G151" s="333">
        <f t="shared" si="13"/>
        <v>14.5</v>
      </c>
      <c r="H151" s="337">
        <v>1.3083000000000001E-3</v>
      </c>
      <c r="I151" s="335">
        <f t="shared" si="10"/>
        <v>-0.01</v>
      </c>
      <c r="J151" s="396">
        <f t="shared" si="11"/>
        <v>-0.01</v>
      </c>
      <c r="Q151" s="101">
        <f t="shared" si="12"/>
        <v>2015</v>
      </c>
    </row>
    <row r="152" spans="1:17">
      <c r="A152" s="333" t="s">
        <v>319</v>
      </c>
      <c r="B152" s="334" t="s">
        <v>534</v>
      </c>
      <c r="C152" s="434" t="s">
        <v>338</v>
      </c>
      <c r="D152" s="333" t="s">
        <v>605</v>
      </c>
      <c r="E152" s="334">
        <v>201509</v>
      </c>
      <c r="F152" s="335">
        <v>-9.06</v>
      </c>
      <c r="G152" s="333">
        <f t="shared" si="13"/>
        <v>14.5</v>
      </c>
      <c r="H152" s="337">
        <v>1.3083000000000001E-3</v>
      </c>
      <c r="I152" s="335">
        <f t="shared" si="10"/>
        <v>-0.17</v>
      </c>
      <c r="J152" s="396">
        <f t="shared" si="11"/>
        <v>-0.14000000000000001</v>
      </c>
      <c r="Q152" s="101">
        <f t="shared" si="12"/>
        <v>2015</v>
      </c>
    </row>
    <row r="153" spans="1:17">
      <c r="A153" s="333" t="s">
        <v>319</v>
      </c>
      <c r="B153" s="334" t="s">
        <v>536</v>
      </c>
      <c r="C153" s="434" t="s">
        <v>338</v>
      </c>
      <c r="D153" s="333" t="s">
        <v>604</v>
      </c>
      <c r="E153" s="334">
        <v>201509</v>
      </c>
      <c r="F153" s="335">
        <v>-6.12</v>
      </c>
      <c r="G153" s="333">
        <f t="shared" si="13"/>
        <v>14.5</v>
      </c>
      <c r="H153" s="337">
        <v>1.3083000000000001E-3</v>
      </c>
      <c r="I153" s="335">
        <f>ROUND(F153*G153*H153,2)</f>
        <v>-0.12</v>
      </c>
      <c r="J153" s="396">
        <f>ROUND(F153*H153*12,2)</f>
        <v>-0.1</v>
      </c>
      <c r="Q153" s="101">
        <f t="shared" si="12"/>
        <v>2015</v>
      </c>
    </row>
    <row r="154" spans="1:17">
      <c r="A154" s="333" t="s">
        <v>319</v>
      </c>
      <c r="B154" s="334" t="s">
        <v>536</v>
      </c>
      <c r="C154" s="434" t="s">
        <v>338</v>
      </c>
      <c r="D154" s="333" t="s">
        <v>604</v>
      </c>
      <c r="E154" s="334">
        <v>201509</v>
      </c>
      <c r="F154" s="335">
        <v>-0.24</v>
      </c>
      <c r="G154" s="333">
        <f t="shared" si="13"/>
        <v>14.5</v>
      </c>
      <c r="H154" s="337">
        <v>1.3083000000000001E-3</v>
      </c>
      <c r="I154" s="335">
        <f t="shared" ref="I154:I160" si="14">ROUND(F154*G154*H154,2)</f>
        <v>0</v>
      </c>
      <c r="J154" s="396">
        <f t="shared" ref="J154:J160" si="15">ROUND(F154*H154*12,2)</f>
        <v>0</v>
      </c>
      <c r="Q154" s="101">
        <f t="shared" si="12"/>
        <v>2015</v>
      </c>
    </row>
    <row r="155" spans="1:17">
      <c r="A155" s="333" t="s">
        <v>319</v>
      </c>
      <c r="B155" s="334" t="s">
        <v>538</v>
      </c>
      <c r="C155" s="434" t="s">
        <v>338</v>
      </c>
      <c r="D155" s="333" t="s">
        <v>539</v>
      </c>
      <c r="E155" s="334">
        <v>201509</v>
      </c>
      <c r="F155" s="335">
        <v>-0.19</v>
      </c>
      <c r="G155" s="333">
        <f t="shared" si="13"/>
        <v>14.5</v>
      </c>
      <c r="H155" s="337">
        <v>1.3083000000000001E-3</v>
      </c>
      <c r="I155" s="335">
        <f t="shared" si="14"/>
        <v>0</v>
      </c>
      <c r="J155" s="396">
        <f t="shared" si="15"/>
        <v>0</v>
      </c>
      <c r="Q155" s="101">
        <f t="shared" si="12"/>
        <v>2015</v>
      </c>
    </row>
    <row r="156" spans="1:17">
      <c r="A156" s="333" t="s">
        <v>319</v>
      </c>
      <c r="B156" s="334" t="s">
        <v>538</v>
      </c>
      <c r="C156" s="434" t="s">
        <v>338</v>
      </c>
      <c r="D156" s="333" t="s">
        <v>539</v>
      </c>
      <c r="E156" s="334">
        <v>201509</v>
      </c>
      <c r="F156" s="335">
        <v>-0.02</v>
      </c>
      <c r="G156" s="333">
        <f t="shared" si="13"/>
        <v>14.5</v>
      </c>
      <c r="H156" s="337">
        <v>1.3083000000000001E-3</v>
      </c>
      <c r="I156" s="335">
        <f t="shared" si="14"/>
        <v>0</v>
      </c>
      <c r="J156" s="396">
        <f t="shared" si="15"/>
        <v>0</v>
      </c>
      <c r="Q156" s="101">
        <f t="shared" si="12"/>
        <v>2015</v>
      </c>
    </row>
    <row r="157" spans="1:17">
      <c r="A157" s="333" t="s">
        <v>319</v>
      </c>
      <c r="B157" s="334" t="s">
        <v>540</v>
      </c>
      <c r="C157" s="434" t="s">
        <v>338</v>
      </c>
      <c r="D157" s="333" t="s">
        <v>608</v>
      </c>
      <c r="E157" s="334">
        <v>201509</v>
      </c>
      <c r="F157" s="335">
        <v>4.5200000000000005</v>
      </c>
      <c r="G157" s="333">
        <f t="shared" si="13"/>
        <v>14.5</v>
      </c>
      <c r="H157" s="337">
        <v>1.3083000000000001E-3</v>
      </c>
      <c r="I157" s="335">
        <f t="shared" si="14"/>
        <v>0.09</v>
      </c>
      <c r="J157" s="396">
        <f t="shared" si="15"/>
        <v>7.0000000000000007E-2</v>
      </c>
      <c r="Q157" s="101">
        <f t="shared" si="12"/>
        <v>2015</v>
      </c>
    </row>
    <row r="158" spans="1:17">
      <c r="A158" s="333" t="s">
        <v>319</v>
      </c>
      <c r="B158" s="334" t="s">
        <v>540</v>
      </c>
      <c r="C158" s="434" t="s">
        <v>338</v>
      </c>
      <c r="D158" s="333" t="s">
        <v>608</v>
      </c>
      <c r="E158" s="334">
        <v>201509</v>
      </c>
      <c r="F158" s="335">
        <v>0.72</v>
      </c>
      <c r="G158" s="333">
        <f t="shared" si="13"/>
        <v>14.5</v>
      </c>
      <c r="H158" s="337">
        <v>1.3083000000000001E-3</v>
      </c>
      <c r="I158" s="335">
        <f t="shared" si="14"/>
        <v>0.01</v>
      </c>
      <c r="J158" s="396">
        <f t="shared" si="15"/>
        <v>0.01</v>
      </c>
      <c r="Q158" s="101">
        <f t="shared" si="12"/>
        <v>2015</v>
      </c>
    </row>
    <row r="159" spans="1:17">
      <c r="A159" s="333" t="s">
        <v>319</v>
      </c>
      <c r="B159" s="334" t="s">
        <v>542</v>
      </c>
      <c r="C159" s="434" t="s">
        <v>338</v>
      </c>
      <c r="D159" s="333" t="s">
        <v>609</v>
      </c>
      <c r="E159" s="334">
        <v>201509</v>
      </c>
      <c r="F159" s="335">
        <v>-5.48</v>
      </c>
      <c r="G159" s="333">
        <f t="shared" si="13"/>
        <v>14.5</v>
      </c>
      <c r="H159" s="337">
        <v>1.3083000000000001E-3</v>
      </c>
      <c r="I159" s="335">
        <f t="shared" si="14"/>
        <v>-0.1</v>
      </c>
      <c r="J159" s="396">
        <f t="shared" si="15"/>
        <v>-0.09</v>
      </c>
      <c r="Q159" s="101">
        <f t="shared" si="12"/>
        <v>2015</v>
      </c>
    </row>
    <row r="160" spans="1:17">
      <c r="A160" s="333" t="s">
        <v>319</v>
      </c>
      <c r="B160" s="334" t="s">
        <v>542</v>
      </c>
      <c r="C160" s="434" t="s">
        <v>338</v>
      </c>
      <c r="D160" s="333" t="s">
        <v>609</v>
      </c>
      <c r="E160" s="334">
        <v>201509</v>
      </c>
      <c r="F160" s="335">
        <v>-0.41000000000000003</v>
      </c>
      <c r="G160" s="333">
        <f t="shared" si="13"/>
        <v>14.5</v>
      </c>
      <c r="H160" s="337">
        <v>1.3083000000000001E-3</v>
      </c>
      <c r="I160" s="335">
        <f t="shared" si="14"/>
        <v>-0.01</v>
      </c>
      <c r="J160" s="396">
        <f t="shared" si="15"/>
        <v>-0.01</v>
      </c>
      <c r="Q160" s="101">
        <f t="shared" si="12"/>
        <v>2015</v>
      </c>
    </row>
    <row r="161" spans="1:17">
      <c r="A161" s="333" t="s">
        <v>319</v>
      </c>
      <c r="B161" s="334" t="s">
        <v>544</v>
      </c>
      <c r="C161" s="434" t="s">
        <v>338</v>
      </c>
      <c r="D161" s="333" t="s">
        <v>610</v>
      </c>
      <c r="E161" s="334">
        <v>201509</v>
      </c>
      <c r="F161" s="335">
        <v>-7.24</v>
      </c>
      <c r="G161" s="333">
        <f t="shared" si="13"/>
        <v>14.5</v>
      </c>
      <c r="H161" s="337">
        <v>1.3083000000000001E-3</v>
      </c>
      <c r="I161" s="335">
        <f>ROUND(F161*G161*H161,2)</f>
        <v>-0.14000000000000001</v>
      </c>
      <c r="J161" s="396">
        <f>ROUND(F161*H161*12,2)</f>
        <v>-0.11</v>
      </c>
      <c r="Q161" s="101">
        <f t="shared" si="12"/>
        <v>2015</v>
      </c>
    </row>
    <row r="162" spans="1:17">
      <c r="A162" s="333" t="s">
        <v>319</v>
      </c>
      <c r="B162" s="334" t="s">
        <v>544</v>
      </c>
      <c r="C162" s="434" t="s">
        <v>338</v>
      </c>
      <c r="D162" s="333" t="s">
        <v>610</v>
      </c>
      <c r="E162" s="334">
        <v>201509</v>
      </c>
      <c r="F162" s="335">
        <v>-0.17</v>
      </c>
      <c r="G162" s="333">
        <f t="shared" si="13"/>
        <v>14.5</v>
      </c>
      <c r="H162" s="337">
        <v>1.3083000000000001E-3</v>
      </c>
      <c r="I162" s="335">
        <f t="shared" ref="I162:I168" si="16">ROUND(F162*G162*H162,2)</f>
        <v>0</v>
      </c>
      <c r="J162" s="396">
        <f t="shared" ref="J162:J168" si="17">ROUND(F162*H162*12,2)</f>
        <v>0</v>
      </c>
      <c r="Q162" s="101">
        <f t="shared" si="12"/>
        <v>2015</v>
      </c>
    </row>
    <row r="163" spans="1:17">
      <c r="A163" s="333" t="s">
        <v>319</v>
      </c>
      <c r="B163" s="334" t="s">
        <v>546</v>
      </c>
      <c r="C163" s="434" t="s">
        <v>338</v>
      </c>
      <c r="D163" s="333" t="s">
        <v>611</v>
      </c>
      <c r="E163" s="334">
        <v>201509</v>
      </c>
      <c r="F163" s="335">
        <v>-9.5</v>
      </c>
      <c r="G163" s="333">
        <f t="shared" si="13"/>
        <v>14.5</v>
      </c>
      <c r="H163" s="337">
        <v>1.3083000000000001E-3</v>
      </c>
      <c r="I163" s="335">
        <f t="shared" si="16"/>
        <v>-0.18</v>
      </c>
      <c r="J163" s="396">
        <f t="shared" si="17"/>
        <v>-0.15</v>
      </c>
      <c r="Q163" s="101">
        <f t="shared" si="12"/>
        <v>2015</v>
      </c>
    </row>
    <row r="164" spans="1:17">
      <c r="A164" s="333" t="s">
        <v>319</v>
      </c>
      <c r="B164" s="334" t="s">
        <v>546</v>
      </c>
      <c r="C164" s="434" t="s">
        <v>338</v>
      </c>
      <c r="D164" s="333" t="s">
        <v>611</v>
      </c>
      <c r="E164" s="334">
        <v>201509</v>
      </c>
      <c r="F164" s="335">
        <v>-0.47000000000000003</v>
      </c>
      <c r="G164" s="333">
        <f t="shared" si="13"/>
        <v>14.5</v>
      </c>
      <c r="H164" s="337">
        <v>1.3083000000000001E-3</v>
      </c>
      <c r="I164" s="335">
        <f t="shared" si="16"/>
        <v>-0.01</v>
      </c>
      <c r="J164" s="396">
        <f t="shared" si="17"/>
        <v>-0.01</v>
      </c>
      <c r="Q164" s="101">
        <f t="shared" si="12"/>
        <v>2015</v>
      </c>
    </row>
    <row r="165" spans="1:17">
      <c r="A165" s="333" t="s">
        <v>319</v>
      </c>
      <c r="B165" s="334" t="s">
        <v>548</v>
      </c>
      <c r="C165" s="434" t="s">
        <v>338</v>
      </c>
      <c r="D165" s="333" t="s">
        <v>814</v>
      </c>
      <c r="E165" s="334">
        <v>201509</v>
      </c>
      <c r="F165" s="335">
        <v>-3.99</v>
      </c>
      <c r="G165" s="333">
        <f t="shared" si="13"/>
        <v>14.5</v>
      </c>
      <c r="H165" s="337">
        <v>1.3083000000000001E-3</v>
      </c>
      <c r="I165" s="335">
        <f t="shared" si="16"/>
        <v>-0.08</v>
      </c>
      <c r="J165" s="396">
        <f t="shared" si="17"/>
        <v>-0.06</v>
      </c>
      <c r="Q165" s="101">
        <f t="shared" si="12"/>
        <v>2015</v>
      </c>
    </row>
    <row r="166" spans="1:17">
      <c r="A166" s="333" t="s">
        <v>319</v>
      </c>
      <c r="B166" s="334" t="s">
        <v>548</v>
      </c>
      <c r="C166" s="434" t="s">
        <v>338</v>
      </c>
      <c r="D166" s="333" t="s">
        <v>814</v>
      </c>
      <c r="E166" s="334">
        <v>201509</v>
      </c>
      <c r="F166" s="335">
        <v>-0.13</v>
      </c>
      <c r="G166" s="333">
        <f t="shared" si="13"/>
        <v>14.5</v>
      </c>
      <c r="H166" s="337">
        <v>1.3083000000000001E-3</v>
      </c>
      <c r="I166" s="335">
        <f t="shared" si="16"/>
        <v>0</v>
      </c>
      <c r="J166" s="396">
        <f t="shared" si="17"/>
        <v>0</v>
      </c>
      <c r="Q166" s="101">
        <f t="shared" si="12"/>
        <v>2015</v>
      </c>
    </row>
    <row r="167" spans="1:17">
      <c r="A167" s="333" t="s">
        <v>319</v>
      </c>
      <c r="B167" s="334" t="s">
        <v>550</v>
      </c>
      <c r="C167" s="434" t="s">
        <v>335</v>
      </c>
      <c r="D167" s="333" t="s">
        <v>551</v>
      </c>
      <c r="E167" s="334">
        <v>201509</v>
      </c>
      <c r="F167" s="335">
        <v>2.8000000000000003</v>
      </c>
      <c r="G167" s="333">
        <f t="shared" si="13"/>
        <v>14.5</v>
      </c>
      <c r="H167" s="337">
        <v>1.3083000000000001E-3</v>
      </c>
      <c r="I167" s="335">
        <f t="shared" si="16"/>
        <v>0.05</v>
      </c>
      <c r="J167" s="396">
        <f t="shared" si="17"/>
        <v>0.04</v>
      </c>
      <c r="Q167" s="101">
        <f t="shared" si="12"/>
        <v>2015</v>
      </c>
    </row>
    <row r="168" spans="1:17">
      <c r="A168" s="333" t="s">
        <v>319</v>
      </c>
      <c r="B168" s="334" t="s">
        <v>550</v>
      </c>
      <c r="C168" s="434" t="s">
        <v>335</v>
      </c>
      <c r="D168" s="333" t="s">
        <v>551</v>
      </c>
      <c r="E168" s="334">
        <v>201509</v>
      </c>
      <c r="F168" s="335">
        <v>0.13</v>
      </c>
      <c r="G168" s="333">
        <f t="shared" si="13"/>
        <v>14.5</v>
      </c>
      <c r="H168" s="337">
        <v>1.3083000000000001E-3</v>
      </c>
      <c r="I168" s="335">
        <f t="shared" si="16"/>
        <v>0</v>
      </c>
      <c r="J168" s="396">
        <f t="shared" si="17"/>
        <v>0</v>
      </c>
      <c r="Q168" s="101">
        <f t="shared" si="12"/>
        <v>2015</v>
      </c>
    </row>
    <row r="169" spans="1:17">
      <c r="A169" s="333" t="s">
        <v>319</v>
      </c>
      <c r="B169" s="334" t="s">
        <v>552</v>
      </c>
      <c r="C169" s="434" t="s">
        <v>338</v>
      </c>
      <c r="D169" s="333" t="s">
        <v>553</v>
      </c>
      <c r="E169" s="334">
        <v>201509</v>
      </c>
      <c r="F169" s="335">
        <v>-1.87</v>
      </c>
      <c r="G169" s="333">
        <f t="shared" si="13"/>
        <v>14.5</v>
      </c>
      <c r="H169" s="337">
        <v>1.3083000000000001E-3</v>
      </c>
      <c r="I169" s="335">
        <f>ROUND(F169*G169*H169,2)</f>
        <v>-0.04</v>
      </c>
      <c r="J169" s="396">
        <f>ROUND(F169*H169*12,2)</f>
        <v>-0.03</v>
      </c>
      <c r="Q169" s="101">
        <f t="shared" si="12"/>
        <v>2015</v>
      </c>
    </row>
    <row r="170" spans="1:17">
      <c r="A170" s="333" t="s">
        <v>319</v>
      </c>
      <c r="B170" s="334" t="s">
        <v>552</v>
      </c>
      <c r="C170" s="434" t="s">
        <v>338</v>
      </c>
      <c r="D170" s="333" t="s">
        <v>553</v>
      </c>
      <c r="E170" s="334">
        <v>201509</v>
      </c>
      <c r="F170" s="335">
        <v>-0.09</v>
      </c>
      <c r="G170" s="333">
        <f t="shared" si="13"/>
        <v>14.5</v>
      </c>
      <c r="H170" s="337">
        <v>1.3083000000000001E-3</v>
      </c>
      <c r="I170" s="335">
        <f t="shared" ref="I170:I176" si="18">ROUND(F170*G170*H170,2)</f>
        <v>0</v>
      </c>
      <c r="J170" s="396">
        <f t="shared" ref="J170:J176" si="19">ROUND(F170*H170*12,2)</f>
        <v>0</v>
      </c>
      <c r="Q170" s="101">
        <f t="shared" si="12"/>
        <v>2015</v>
      </c>
    </row>
    <row r="171" spans="1:17">
      <c r="A171" s="333" t="s">
        <v>319</v>
      </c>
      <c r="B171" s="334" t="s">
        <v>1025</v>
      </c>
      <c r="C171" s="434" t="s">
        <v>338</v>
      </c>
      <c r="D171" s="333" t="s">
        <v>1026</v>
      </c>
      <c r="E171" s="334">
        <v>201509</v>
      </c>
      <c r="F171" s="335">
        <v>-58082.400000000001</v>
      </c>
      <c r="G171" s="333">
        <f t="shared" si="13"/>
        <v>14.5</v>
      </c>
      <c r="H171" s="337">
        <v>1.3083000000000001E-3</v>
      </c>
      <c r="I171" s="335">
        <f t="shared" si="18"/>
        <v>-1101.8399999999999</v>
      </c>
      <c r="J171" s="396">
        <f t="shared" si="19"/>
        <v>-911.87</v>
      </c>
      <c r="Q171" s="101">
        <f t="shared" si="12"/>
        <v>2015</v>
      </c>
    </row>
    <row r="172" spans="1:17">
      <c r="A172" s="333" t="s">
        <v>319</v>
      </c>
      <c r="B172" s="334" t="s">
        <v>1025</v>
      </c>
      <c r="C172" s="434" t="s">
        <v>338</v>
      </c>
      <c r="D172" s="333" t="s">
        <v>1026</v>
      </c>
      <c r="E172" s="334">
        <v>201509</v>
      </c>
      <c r="F172" s="335">
        <v>-571.95000000000005</v>
      </c>
      <c r="G172" s="333">
        <f t="shared" si="13"/>
        <v>14.5</v>
      </c>
      <c r="H172" s="337">
        <v>1.3083000000000001E-3</v>
      </c>
      <c r="I172" s="335">
        <f t="shared" si="18"/>
        <v>-10.85</v>
      </c>
      <c r="J172" s="396">
        <f t="shared" si="19"/>
        <v>-8.98</v>
      </c>
      <c r="Q172" s="101">
        <f t="shared" si="12"/>
        <v>2015</v>
      </c>
    </row>
    <row r="173" spans="1:17" ht="15">
      <c r="A173" s="333" t="s">
        <v>319</v>
      </c>
      <c r="B173" s="334" t="s">
        <v>1025</v>
      </c>
      <c r="C173" s="435" t="s">
        <v>338</v>
      </c>
      <c r="D173" s="333" t="s">
        <v>1026</v>
      </c>
      <c r="E173" s="334">
        <v>201511</v>
      </c>
      <c r="F173" s="335">
        <v>-3690.24</v>
      </c>
      <c r="G173" s="333">
        <f t="shared" si="13"/>
        <v>12.5</v>
      </c>
      <c r="H173" s="337">
        <v>1.3083000000000001E-3</v>
      </c>
      <c r="I173" s="335">
        <f t="shared" si="18"/>
        <v>-60.35</v>
      </c>
      <c r="J173" s="396">
        <f t="shared" si="19"/>
        <v>-57.94</v>
      </c>
      <c r="Q173" s="101">
        <f t="shared" si="12"/>
        <v>2016</v>
      </c>
    </row>
    <row r="174" spans="1:17" ht="15">
      <c r="A174" s="333" t="s">
        <v>319</v>
      </c>
      <c r="B174" s="334" t="s">
        <v>1025</v>
      </c>
      <c r="C174" s="435" t="s">
        <v>338</v>
      </c>
      <c r="D174" s="333" t="s">
        <v>1026</v>
      </c>
      <c r="E174" s="334">
        <v>201511</v>
      </c>
      <c r="F174" s="335">
        <v>-36.33</v>
      </c>
      <c r="G174" s="333">
        <f t="shared" si="13"/>
        <v>12.5</v>
      </c>
      <c r="H174" s="337">
        <v>1.3083000000000001E-3</v>
      </c>
      <c r="I174" s="335">
        <f t="shared" si="18"/>
        <v>-0.59</v>
      </c>
      <c r="J174" s="396">
        <f t="shared" si="19"/>
        <v>-0.56999999999999995</v>
      </c>
      <c r="Q174" s="101">
        <f t="shared" si="12"/>
        <v>2016</v>
      </c>
    </row>
    <row r="175" spans="1:17">
      <c r="A175" s="333" t="s">
        <v>319</v>
      </c>
      <c r="B175" s="334" t="s">
        <v>554</v>
      </c>
      <c r="C175" s="434" t="s">
        <v>338</v>
      </c>
      <c r="D175" s="333" t="s">
        <v>1065</v>
      </c>
      <c r="E175" s="334">
        <v>201509</v>
      </c>
      <c r="F175" s="335">
        <v>-4.12</v>
      </c>
      <c r="G175" s="333">
        <f t="shared" si="13"/>
        <v>14.5</v>
      </c>
      <c r="H175" s="337">
        <v>1.3083000000000001E-3</v>
      </c>
      <c r="I175" s="335">
        <f t="shared" si="18"/>
        <v>-0.08</v>
      </c>
      <c r="J175" s="396">
        <f t="shared" si="19"/>
        <v>-0.06</v>
      </c>
      <c r="Q175" s="101">
        <f t="shared" si="12"/>
        <v>2015</v>
      </c>
    </row>
    <row r="176" spans="1:17">
      <c r="A176" s="333" t="s">
        <v>319</v>
      </c>
      <c r="B176" s="334" t="s">
        <v>554</v>
      </c>
      <c r="C176" s="434" t="s">
        <v>338</v>
      </c>
      <c r="D176" s="333" t="s">
        <v>1065</v>
      </c>
      <c r="E176" s="334">
        <v>201509</v>
      </c>
      <c r="F176" s="335">
        <v>-0.23</v>
      </c>
      <c r="G176" s="333">
        <f t="shared" si="13"/>
        <v>14.5</v>
      </c>
      <c r="H176" s="337">
        <v>1.3083000000000001E-3</v>
      </c>
      <c r="I176" s="335">
        <f t="shared" si="18"/>
        <v>0</v>
      </c>
      <c r="J176" s="396">
        <f t="shared" si="19"/>
        <v>0</v>
      </c>
      <c r="Q176" s="101">
        <f t="shared" si="12"/>
        <v>2015</v>
      </c>
    </row>
    <row r="177" spans="1:17">
      <c r="A177" s="333" t="s">
        <v>319</v>
      </c>
      <c r="B177" s="334" t="s">
        <v>556</v>
      </c>
      <c r="C177" s="434" t="s">
        <v>338</v>
      </c>
      <c r="D177" s="333" t="s">
        <v>606</v>
      </c>
      <c r="E177" s="334">
        <v>201509</v>
      </c>
      <c r="F177" s="335">
        <v>-0.36</v>
      </c>
      <c r="G177" s="333">
        <f t="shared" si="13"/>
        <v>14.5</v>
      </c>
      <c r="H177" s="337">
        <v>1.3083000000000001E-3</v>
      </c>
      <c r="I177" s="335">
        <f>ROUND(F177*G177*H177,2)</f>
        <v>-0.01</v>
      </c>
      <c r="J177" s="396">
        <f>ROUND(F177*H177*12,2)</f>
        <v>-0.01</v>
      </c>
      <c r="Q177" s="101">
        <f t="shared" si="12"/>
        <v>2015</v>
      </c>
    </row>
    <row r="178" spans="1:17">
      <c r="A178" s="333" t="s">
        <v>319</v>
      </c>
      <c r="B178" s="334" t="s">
        <v>741</v>
      </c>
      <c r="C178" s="434" t="s">
        <v>338</v>
      </c>
      <c r="D178" s="333" t="s">
        <v>1066</v>
      </c>
      <c r="E178" s="334">
        <v>201509</v>
      </c>
      <c r="F178" s="335">
        <v>-509.22</v>
      </c>
      <c r="G178" s="333">
        <f t="shared" si="13"/>
        <v>14.5</v>
      </c>
      <c r="H178" s="337">
        <v>1.3083000000000001E-3</v>
      </c>
      <c r="I178" s="335">
        <f t="shared" ref="I178:I184" si="20">ROUND(F178*G178*H178,2)</f>
        <v>-9.66</v>
      </c>
      <c r="J178" s="396">
        <f t="shared" ref="J178:J184" si="21">ROUND(F178*H178*12,2)</f>
        <v>-7.99</v>
      </c>
      <c r="Q178" s="101">
        <f t="shared" si="12"/>
        <v>2015</v>
      </c>
    </row>
    <row r="179" spans="1:17">
      <c r="A179" s="333" t="s">
        <v>319</v>
      </c>
      <c r="B179" s="334" t="s">
        <v>741</v>
      </c>
      <c r="C179" s="434" t="s">
        <v>338</v>
      </c>
      <c r="D179" s="333" t="s">
        <v>1066</v>
      </c>
      <c r="E179" s="334">
        <v>201509</v>
      </c>
      <c r="F179" s="335">
        <v>-12.42</v>
      </c>
      <c r="G179" s="333">
        <f t="shared" si="13"/>
        <v>14.5</v>
      </c>
      <c r="H179" s="337">
        <v>1.3083000000000001E-3</v>
      </c>
      <c r="I179" s="335">
        <f t="shared" si="20"/>
        <v>-0.24</v>
      </c>
      <c r="J179" s="396">
        <f t="shared" si="21"/>
        <v>-0.19</v>
      </c>
      <c r="Q179" s="101">
        <f t="shared" si="12"/>
        <v>2015</v>
      </c>
    </row>
    <row r="180" spans="1:17">
      <c r="A180" s="333" t="s">
        <v>319</v>
      </c>
      <c r="B180" s="334" t="s">
        <v>704</v>
      </c>
      <c r="C180" s="434" t="s">
        <v>338</v>
      </c>
      <c r="D180" s="333" t="s">
        <v>1067</v>
      </c>
      <c r="E180" s="334">
        <v>201509</v>
      </c>
      <c r="F180" s="335">
        <v>-22.150000000000002</v>
      </c>
      <c r="G180" s="333">
        <f t="shared" si="13"/>
        <v>14.5</v>
      </c>
      <c r="H180" s="337">
        <v>1.3083000000000001E-3</v>
      </c>
      <c r="I180" s="335">
        <f t="shared" si="20"/>
        <v>-0.42</v>
      </c>
      <c r="J180" s="396">
        <f t="shared" si="21"/>
        <v>-0.35</v>
      </c>
      <c r="Q180" s="101">
        <f t="shared" si="12"/>
        <v>2015</v>
      </c>
    </row>
    <row r="181" spans="1:17">
      <c r="A181" s="333" t="s">
        <v>319</v>
      </c>
      <c r="B181" s="334" t="s">
        <v>704</v>
      </c>
      <c r="C181" s="434" t="s">
        <v>338</v>
      </c>
      <c r="D181" s="333" t="s">
        <v>1067</v>
      </c>
      <c r="E181" s="334">
        <v>201509</v>
      </c>
      <c r="F181" s="335">
        <v>-1.28</v>
      </c>
      <c r="G181" s="333">
        <f t="shared" si="13"/>
        <v>14.5</v>
      </c>
      <c r="H181" s="337">
        <v>1.3083000000000001E-3</v>
      </c>
      <c r="I181" s="335">
        <f t="shared" si="20"/>
        <v>-0.02</v>
      </c>
      <c r="J181" s="396">
        <f t="shared" si="21"/>
        <v>-0.02</v>
      </c>
      <c r="Q181" s="101">
        <f t="shared" si="12"/>
        <v>2015</v>
      </c>
    </row>
    <row r="182" spans="1:17">
      <c r="A182" s="333" t="s">
        <v>319</v>
      </c>
      <c r="B182" s="334" t="s">
        <v>743</v>
      </c>
      <c r="C182" s="434" t="s">
        <v>338</v>
      </c>
      <c r="D182" s="333" t="s">
        <v>744</v>
      </c>
      <c r="E182" s="334">
        <v>201509</v>
      </c>
      <c r="F182" s="335">
        <v>-447.33</v>
      </c>
      <c r="G182" s="333">
        <f t="shared" si="13"/>
        <v>14.5</v>
      </c>
      <c r="H182" s="337">
        <v>1.3083000000000001E-3</v>
      </c>
      <c r="I182" s="335">
        <f t="shared" si="20"/>
        <v>-8.49</v>
      </c>
      <c r="J182" s="396">
        <f t="shared" si="21"/>
        <v>-7.02</v>
      </c>
      <c r="Q182" s="101">
        <f t="shared" si="12"/>
        <v>2015</v>
      </c>
    </row>
    <row r="183" spans="1:17">
      <c r="A183" s="333" t="s">
        <v>319</v>
      </c>
      <c r="B183" s="334" t="s">
        <v>743</v>
      </c>
      <c r="C183" s="434" t="s">
        <v>338</v>
      </c>
      <c r="D183" s="333" t="s">
        <v>744</v>
      </c>
      <c r="E183" s="334">
        <v>201509</v>
      </c>
      <c r="F183" s="335">
        <v>-7.5200000000000005</v>
      </c>
      <c r="G183" s="333">
        <f t="shared" si="13"/>
        <v>14.5</v>
      </c>
      <c r="H183" s="337">
        <v>1.3083000000000001E-3</v>
      </c>
      <c r="I183" s="335">
        <f t="shared" si="20"/>
        <v>-0.14000000000000001</v>
      </c>
      <c r="J183" s="396">
        <f t="shared" si="21"/>
        <v>-0.12</v>
      </c>
      <c r="Q183" s="101">
        <f t="shared" si="12"/>
        <v>2015</v>
      </c>
    </row>
    <row r="184" spans="1:17">
      <c r="A184" s="333" t="s">
        <v>319</v>
      </c>
      <c r="B184" s="334" t="s">
        <v>486</v>
      </c>
      <c r="C184" s="434" t="s">
        <v>338</v>
      </c>
      <c r="D184" s="333" t="s">
        <v>487</v>
      </c>
      <c r="E184" s="334">
        <v>201509</v>
      </c>
      <c r="F184" s="335">
        <v>-0.22</v>
      </c>
      <c r="G184" s="333">
        <f t="shared" si="13"/>
        <v>14.5</v>
      </c>
      <c r="H184" s="337">
        <v>1.3083000000000001E-3</v>
      </c>
      <c r="I184" s="335">
        <f t="shared" si="20"/>
        <v>0</v>
      </c>
      <c r="J184" s="396">
        <f t="shared" si="21"/>
        <v>0</v>
      </c>
      <c r="Q184" s="101">
        <f t="shared" si="12"/>
        <v>2015</v>
      </c>
    </row>
    <row r="185" spans="1:17">
      <c r="A185" s="333" t="s">
        <v>319</v>
      </c>
      <c r="B185" s="334" t="s">
        <v>486</v>
      </c>
      <c r="C185" s="434" t="s">
        <v>338</v>
      </c>
      <c r="D185" s="333" t="s">
        <v>487</v>
      </c>
      <c r="E185" s="334">
        <v>201509</v>
      </c>
      <c r="F185" s="335">
        <v>-0.01</v>
      </c>
      <c r="G185" s="333">
        <f t="shared" si="13"/>
        <v>14.5</v>
      </c>
      <c r="H185" s="337">
        <v>1.3083000000000001E-3</v>
      </c>
      <c r="I185" s="335">
        <f>ROUND(F185*G185*H185,2)</f>
        <v>0</v>
      </c>
      <c r="J185" s="396">
        <f>ROUND(F185*H185*12,2)</f>
        <v>0</v>
      </c>
      <c r="Q185" s="101">
        <f t="shared" si="12"/>
        <v>2015</v>
      </c>
    </row>
    <row r="186" spans="1:17">
      <c r="A186" s="333" t="s">
        <v>326</v>
      </c>
      <c r="B186" s="334" t="s">
        <v>567</v>
      </c>
      <c r="C186" s="434" t="s">
        <v>335</v>
      </c>
      <c r="D186" s="333" t="s">
        <v>494</v>
      </c>
      <c r="E186" s="334">
        <v>201509</v>
      </c>
      <c r="F186" s="335">
        <v>10.38</v>
      </c>
      <c r="G186" s="333">
        <f t="shared" si="13"/>
        <v>14.5</v>
      </c>
      <c r="H186" s="337">
        <v>1.1999999999999999E-3</v>
      </c>
      <c r="I186" s="335">
        <f t="shared" ref="I186:I198" si="22">ROUND(F186*G186*H186,2)</f>
        <v>0.18</v>
      </c>
      <c r="J186" s="396">
        <f t="shared" ref="J186:J198" si="23">ROUND(F186*H186*12,2)</f>
        <v>0.15</v>
      </c>
      <c r="Q186" s="101">
        <f t="shared" si="12"/>
        <v>2015</v>
      </c>
    </row>
    <row r="187" spans="1:17">
      <c r="A187" s="333" t="s">
        <v>319</v>
      </c>
      <c r="B187" s="334" t="s">
        <v>567</v>
      </c>
      <c r="C187" s="434" t="s">
        <v>335</v>
      </c>
      <c r="D187" s="333" t="s">
        <v>494</v>
      </c>
      <c r="E187" s="334">
        <v>201509</v>
      </c>
      <c r="F187" s="335">
        <v>31.57</v>
      </c>
      <c r="G187" s="333">
        <f t="shared" si="13"/>
        <v>14.5</v>
      </c>
      <c r="H187" s="337">
        <v>1.3083000000000001E-3</v>
      </c>
      <c r="I187" s="335">
        <f t="shared" si="22"/>
        <v>0.6</v>
      </c>
      <c r="J187" s="396">
        <f t="shared" si="23"/>
        <v>0.5</v>
      </c>
      <c r="Q187" s="101">
        <f t="shared" si="12"/>
        <v>2015</v>
      </c>
    </row>
    <row r="188" spans="1:17">
      <c r="A188" s="333" t="s">
        <v>319</v>
      </c>
      <c r="B188" s="334" t="s">
        <v>567</v>
      </c>
      <c r="C188" s="434" t="s">
        <v>335</v>
      </c>
      <c r="D188" s="333" t="s">
        <v>494</v>
      </c>
      <c r="E188" s="334">
        <v>201509</v>
      </c>
      <c r="F188" s="335">
        <v>1.31</v>
      </c>
      <c r="G188" s="333">
        <f t="shared" si="13"/>
        <v>14.5</v>
      </c>
      <c r="H188" s="337">
        <v>1.3083000000000001E-3</v>
      </c>
      <c r="I188" s="335">
        <f t="shared" si="22"/>
        <v>0.02</v>
      </c>
      <c r="J188" s="396">
        <f t="shared" si="23"/>
        <v>0.02</v>
      </c>
      <c r="Q188" s="101">
        <f t="shared" si="12"/>
        <v>2015</v>
      </c>
    </row>
    <row r="189" spans="1:17">
      <c r="A189" s="333" t="s">
        <v>319</v>
      </c>
      <c r="B189" s="334" t="s">
        <v>745</v>
      </c>
      <c r="C189" s="434" t="s">
        <v>335</v>
      </c>
      <c r="D189" s="333" t="s">
        <v>1068</v>
      </c>
      <c r="E189" s="334">
        <v>201509</v>
      </c>
      <c r="F189" s="335">
        <v>-10229.73</v>
      </c>
      <c r="G189" s="333">
        <f t="shared" si="13"/>
        <v>14.5</v>
      </c>
      <c r="H189" s="337">
        <v>1.3083000000000001E-3</v>
      </c>
      <c r="I189" s="335">
        <f t="shared" si="22"/>
        <v>-194.06</v>
      </c>
      <c r="J189" s="396">
        <f t="shared" si="23"/>
        <v>-160.6</v>
      </c>
      <c r="Q189" s="101">
        <f t="shared" si="12"/>
        <v>2015</v>
      </c>
    </row>
    <row r="190" spans="1:17">
      <c r="A190" s="333" t="s">
        <v>319</v>
      </c>
      <c r="B190" s="334" t="s">
        <v>745</v>
      </c>
      <c r="C190" s="434" t="s">
        <v>335</v>
      </c>
      <c r="D190" s="333" t="s">
        <v>1068</v>
      </c>
      <c r="E190" s="334">
        <v>201509</v>
      </c>
      <c r="F190" s="335">
        <v>-386.96000000000004</v>
      </c>
      <c r="G190" s="333">
        <f t="shared" si="13"/>
        <v>14.5</v>
      </c>
      <c r="H190" s="337">
        <v>1.3083000000000001E-3</v>
      </c>
      <c r="I190" s="335">
        <f t="shared" si="22"/>
        <v>-7.34</v>
      </c>
      <c r="J190" s="396">
        <f t="shared" si="23"/>
        <v>-6.08</v>
      </c>
      <c r="Q190" s="101">
        <f t="shared" si="12"/>
        <v>2015</v>
      </c>
    </row>
    <row r="191" spans="1:17">
      <c r="A191" s="333" t="s">
        <v>319</v>
      </c>
      <c r="B191" s="334" t="s">
        <v>956</v>
      </c>
      <c r="C191" s="434" t="s">
        <v>335</v>
      </c>
      <c r="D191" s="333" t="s">
        <v>1069</v>
      </c>
      <c r="E191" s="334">
        <v>201509</v>
      </c>
      <c r="F191" s="335">
        <v>-11473.52</v>
      </c>
      <c r="G191" s="333">
        <f t="shared" si="13"/>
        <v>14.5</v>
      </c>
      <c r="H191" s="337">
        <v>1.3083000000000001E-3</v>
      </c>
      <c r="I191" s="335">
        <f t="shared" si="22"/>
        <v>-217.66</v>
      </c>
      <c r="J191" s="396">
        <f t="shared" si="23"/>
        <v>-180.13</v>
      </c>
      <c r="Q191" s="101">
        <f t="shared" si="12"/>
        <v>2015</v>
      </c>
    </row>
    <row r="192" spans="1:17">
      <c r="A192" s="333" t="s">
        <v>319</v>
      </c>
      <c r="B192" s="334" t="s">
        <v>956</v>
      </c>
      <c r="C192" s="434" t="s">
        <v>335</v>
      </c>
      <c r="D192" s="333" t="s">
        <v>1069</v>
      </c>
      <c r="E192" s="334">
        <v>201509</v>
      </c>
      <c r="F192" s="335">
        <v>-1118.6200000000001</v>
      </c>
      <c r="G192" s="333">
        <f t="shared" si="13"/>
        <v>14.5</v>
      </c>
      <c r="H192" s="337">
        <v>1.3083000000000001E-3</v>
      </c>
      <c r="I192" s="335">
        <f t="shared" si="22"/>
        <v>-21.22</v>
      </c>
      <c r="J192" s="396">
        <f t="shared" si="23"/>
        <v>-17.559999999999999</v>
      </c>
      <c r="Q192" s="101">
        <f t="shared" si="12"/>
        <v>2015</v>
      </c>
    </row>
    <row r="193" spans="1:17" ht="15">
      <c r="A193" s="333" t="s">
        <v>319</v>
      </c>
      <c r="B193" s="334" t="s">
        <v>956</v>
      </c>
      <c r="C193" s="435" t="s">
        <v>335</v>
      </c>
      <c r="D193" s="333" t="s">
        <v>957</v>
      </c>
      <c r="E193" s="334">
        <v>201511</v>
      </c>
      <c r="F193" s="335">
        <v>480.45</v>
      </c>
      <c r="G193" s="333">
        <f t="shared" si="13"/>
        <v>12.5</v>
      </c>
      <c r="H193" s="337">
        <v>1.3083000000000001E-3</v>
      </c>
      <c r="I193" s="335">
        <f t="shared" si="22"/>
        <v>7.86</v>
      </c>
      <c r="J193" s="396">
        <f t="shared" si="23"/>
        <v>7.54</v>
      </c>
      <c r="Q193" s="101">
        <f t="shared" si="12"/>
        <v>2016</v>
      </c>
    </row>
    <row r="194" spans="1:17" ht="15">
      <c r="A194" s="333" t="s">
        <v>319</v>
      </c>
      <c r="B194" s="334" t="s">
        <v>956</v>
      </c>
      <c r="C194" s="435" t="s">
        <v>335</v>
      </c>
      <c r="D194" s="333" t="s">
        <v>957</v>
      </c>
      <c r="E194" s="334">
        <v>201511</v>
      </c>
      <c r="F194" s="335">
        <v>-586.91</v>
      </c>
      <c r="G194" s="333">
        <f t="shared" si="13"/>
        <v>12.5</v>
      </c>
      <c r="H194" s="337">
        <v>1.3083000000000001E-3</v>
      </c>
      <c r="I194" s="335">
        <f t="shared" si="22"/>
        <v>-9.6</v>
      </c>
      <c r="J194" s="396">
        <f t="shared" si="23"/>
        <v>-9.2100000000000009</v>
      </c>
      <c r="Q194" s="101">
        <f t="shared" si="12"/>
        <v>2016</v>
      </c>
    </row>
    <row r="195" spans="1:17" ht="15">
      <c r="A195" s="333" t="s">
        <v>319</v>
      </c>
      <c r="B195" s="334" t="s">
        <v>956</v>
      </c>
      <c r="C195" s="435" t="s">
        <v>335</v>
      </c>
      <c r="D195" s="333" t="s">
        <v>957</v>
      </c>
      <c r="E195" s="334">
        <v>201512</v>
      </c>
      <c r="F195" s="335">
        <v>-18.059999999999999</v>
      </c>
      <c r="G195" s="333">
        <f t="shared" si="13"/>
        <v>11.5</v>
      </c>
      <c r="H195" s="337">
        <v>1.3083000000000001E-3</v>
      </c>
      <c r="I195" s="335">
        <f t="shared" si="22"/>
        <v>-0.27</v>
      </c>
      <c r="J195" s="396">
        <f t="shared" si="23"/>
        <v>-0.28000000000000003</v>
      </c>
      <c r="Q195" s="101">
        <f t="shared" si="12"/>
        <v>2016</v>
      </c>
    </row>
    <row r="196" spans="1:17" ht="15">
      <c r="A196" s="333" t="s">
        <v>319</v>
      </c>
      <c r="B196" s="334" t="s">
        <v>956</v>
      </c>
      <c r="C196" s="435" t="s">
        <v>335</v>
      </c>
      <c r="D196" s="333" t="s">
        <v>957</v>
      </c>
      <c r="E196" s="334">
        <v>201512</v>
      </c>
      <c r="F196" s="335">
        <v>-3.62</v>
      </c>
      <c r="G196" s="333">
        <f t="shared" si="13"/>
        <v>11.5</v>
      </c>
      <c r="H196" s="337">
        <v>1.3083000000000001E-3</v>
      </c>
      <c r="I196" s="335">
        <f t="shared" si="22"/>
        <v>-0.05</v>
      </c>
      <c r="J196" s="396">
        <f t="shared" si="23"/>
        <v>-0.06</v>
      </c>
      <c r="Q196" s="101">
        <f t="shared" si="12"/>
        <v>2016</v>
      </c>
    </row>
    <row r="197" spans="1:17">
      <c r="A197" s="333" t="s">
        <v>326</v>
      </c>
      <c r="B197" s="334" t="s">
        <v>815</v>
      </c>
      <c r="C197" s="434" t="s">
        <v>335</v>
      </c>
      <c r="D197" s="333" t="s">
        <v>816</v>
      </c>
      <c r="E197" s="334">
        <v>201509</v>
      </c>
      <c r="F197" s="335">
        <v>-239.24</v>
      </c>
      <c r="G197" s="333">
        <f t="shared" si="13"/>
        <v>14.5</v>
      </c>
      <c r="H197" s="337">
        <v>1.1999999999999999E-3</v>
      </c>
      <c r="I197" s="335">
        <f t="shared" si="22"/>
        <v>-4.16</v>
      </c>
      <c r="J197" s="396">
        <f t="shared" si="23"/>
        <v>-3.45</v>
      </c>
      <c r="Q197" s="101">
        <f t="shared" si="12"/>
        <v>2015</v>
      </c>
    </row>
    <row r="198" spans="1:17">
      <c r="A198" s="333" t="s">
        <v>319</v>
      </c>
      <c r="B198" s="334" t="s">
        <v>815</v>
      </c>
      <c r="C198" s="434" t="s">
        <v>335</v>
      </c>
      <c r="D198" s="333" t="s">
        <v>816</v>
      </c>
      <c r="E198" s="334">
        <v>201509</v>
      </c>
      <c r="F198" s="335">
        <v>-8296.61</v>
      </c>
      <c r="G198" s="333">
        <f t="shared" si="13"/>
        <v>14.5</v>
      </c>
      <c r="H198" s="337">
        <v>1.3083000000000001E-3</v>
      </c>
      <c r="I198" s="335">
        <f t="shared" si="22"/>
        <v>-157.38999999999999</v>
      </c>
      <c r="J198" s="396">
        <f t="shared" si="23"/>
        <v>-130.25</v>
      </c>
      <c r="Q198" s="101">
        <f t="shared" ref="Q198:Q261" si="24">IF(E198&lt;=$Q$1,$S$5,$S$6)</f>
        <v>2015</v>
      </c>
    </row>
    <row r="199" spans="1:17">
      <c r="A199" s="333" t="s">
        <v>319</v>
      </c>
      <c r="B199" s="334" t="s">
        <v>815</v>
      </c>
      <c r="C199" s="434" t="s">
        <v>335</v>
      </c>
      <c r="D199" s="333" t="s">
        <v>816</v>
      </c>
      <c r="E199" s="334">
        <v>201509</v>
      </c>
      <c r="F199" s="335">
        <v>-532.73</v>
      </c>
      <c r="G199" s="333">
        <f t="shared" ref="G199:G262" si="25">VLOOKUP(E199,$N$6:$O$35,2,FALSE)</f>
        <v>14.5</v>
      </c>
      <c r="H199" s="337">
        <v>1.3083000000000001E-3</v>
      </c>
      <c r="I199" s="335">
        <f>ROUND(F199*G199*H199,2)</f>
        <v>-10.11</v>
      </c>
      <c r="J199" s="396">
        <f>ROUND(F199*H199*12,2)</f>
        <v>-8.36</v>
      </c>
      <c r="Q199" s="101">
        <f t="shared" si="24"/>
        <v>2015</v>
      </c>
    </row>
    <row r="200" spans="1:17" ht="15">
      <c r="A200" s="333" t="s">
        <v>326</v>
      </c>
      <c r="B200" s="334" t="s">
        <v>815</v>
      </c>
      <c r="C200" s="435" t="s">
        <v>335</v>
      </c>
      <c r="D200" s="333" t="s">
        <v>816</v>
      </c>
      <c r="E200" s="334">
        <v>201511</v>
      </c>
      <c r="F200" s="335">
        <v>-14911.61</v>
      </c>
      <c r="G200" s="333">
        <f t="shared" si="25"/>
        <v>12.5</v>
      </c>
      <c r="H200" s="337">
        <v>1.1999999999999999E-3</v>
      </c>
      <c r="I200" s="335">
        <f t="shared" ref="I200:I208" si="26">ROUND(F200*G200*H200,2)</f>
        <v>-223.67</v>
      </c>
      <c r="J200" s="396">
        <f t="shared" ref="J200:J208" si="27">ROUND(F200*H200*12,2)</f>
        <v>-214.73</v>
      </c>
      <c r="Q200" s="101">
        <f t="shared" si="24"/>
        <v>2016</v>
      </c>
    </row>
    <row r="201" spans="1:17" ht="15">
      <c r="A201" s="333" t="s">
        <v>319</v>
      </c>
      <c r="B201" s="334" t="s">
        <v>815</v>
      </c>
      <c r="C201" s="435" t="s">
        <v>335</v>
      </c>
      <c r="D201" s="333" t="s">
        <v>816</v>
      </c>
      <c r="E201" s="334">
        <v>201511</v>
      </c>
      <c r="F201" s="335">
        <v>27392.31</v>
      </c>
      <c r="G201" s="333">
        <f t="shared" si="25"/>
        <v>12.5</v>
      </c>
      <c r="H201" s="337">
        <v>1.3083000000000001E-3</v>
      </c>
      <c r="I201" s="335">
        <f t="shared" si="26"/>
        <v>447.97</v>
      </c>
      <c r="J201" s="396">
        <f t="shared" si="27"/>
        <v>430.05</v>
      </c>
      <c r="Q201" s="101">
        <f t="shared" si="24"/>
        <v>2016</v>
      </c>
    </row>
    <row r="202" spans="1:17" ht="15">
      <c r="A202" s="333" t="s">
        <v>319</v>
      </c>
      <c r="B202" s="334" t="s">
        <v>815</v>
      </c>
      <c r="C202" s="435" t="s">
        <v>335</v>
      </c>
      <c r="D202" s="333" t="s">
        <v>816</v>
      </c>
      <c r="E202" s="334">
        <v>201511</v>
      </c>
      <c r="F202" s="335">
        <v>-12480.7</v>
      </c>
      <c r="G202" s="333">
        <f t="shared" si="25"/>
        <v>12.5</v>
      </c>
      <c r="H202" s="337">
        <v>1.3083000000000001E-3</v>
      </c>
      <c r="I202" s="335">
        <f t="shared" si="26"/>
        <v>-204.11</v>
      </c>
      <c r="J202" s="396">
        <f t="shared" si="27"/>
        <v>-195.94</v>
      </c>
      <c r="Q202" s="101">
        <f t="shared" si="24"/>
        <v>2016</v>
      </c>
    </row>
    <row r="203" spans="1:17">
      <c r="A203" s="333" t="s">
        <v>319</v>
      </c>
      <c r="B203" s="334" t="s">
        <v>488</v>
      </c>
      <c r="C203" s="434" t="s">
        <v>335</v>
      </c>
      <c r="D203" s="333" t="s">
        <v>1070</v>
      </c>
      <c r="E203" s="334">
        <v>201509</v>
      </c>
      <c r="F203" s="335">
        <v>-38.450000000000003</v>
      </c>
      <c r="G203" s="333">
        <f t="shared" si="25"/>
        <v>14.5</v>
      </c>
      <c r="H203" s="337">
        <v>1.3083000000000001E-3</v>
      </c>
      <c r="I203" s="335">
        <f t="shared" si="26"/>
        <v>-0.73</v>
      </c>
      <c r="J203" s="396">
        <f t="shared" si="27"/>
        <v>-0.6</v>
      </c>
      <c r="Q203" s="101">
        <f t="shared" si="24"/>
        <v>2015</v>
      </c>
    </row>
    <row r="204" spans="1:17">
      <c r="A204" s="333" t="s">
        <v>319</v>
      </c>
      <c r="B204" s="334" t="s">
        <v>488</v>
      </c>
      <c r="C204" s="434" t="s">
        <v>335</v>
      </c>
      <c r="D204" s="333" t="s">
        <v>1070</v>
      </c>
      <c r="E204" s="334">
        <v>201509</v>
      </c>
      <c r="F204" s="335">
        <v>-1.05</v>
      </c>
      <c r="G204" s="333">
        <f t="shared" si="25"/>
        <v>14.5</v>
      </c>
      <c r="H204" s="337">
        <v>1.3083000000000001E-3</v>
      </c>
      <c r="I204" s="335">
        <f t="shared" si="26"/>
        <v>-0.02</v>
      </c>
      <c r="J204" s="396">
        <f t="shared" si="27"/>
        <v>-0.02</v>
      </c>
      <c r="Q204" s="101">
        <f t="shared" si="24"/>
        <v>2015</v>
      </c>
    </row>
    <row r="205" spans="1:17">
      <c r="A205" s="333" t="s">
        <v>319</v>
      </c>
      <c r="B205" s="334" t="s">
        <v>560</v>
      </c>
      <c r="C205" s="434" t="s">
        <v>335</v>
      </c>
      <c r="D205" s="333" t="s">
        <v>1071</v>
      </c>
      <c r="E205" s="334">
        <v>201509</v>
      </c>
      <c r="F205" s="335">
        <v>-9.7799999999999994</v>
      </c>
      <c r="G205" s="333">
        <f t="shared" si="25"/>
        <v>14.5</v>
      </c>
      <c r="H205" s="337">
        <v>1.3083000000000001E-3</v>
      </c>
      <c r="I205" s="335">
        <f t="shared" si="26"/>
        <v>-0.19</v>
      </c>
      <c r="J205" s="396">
        <f t="shared" si="27"/>
        <v>-0.15</v>
      </c>
      <c r="Q205" s="101">
        <f t="shared" si="24"/>
        <v>2015</v>
      </c>
    </row>
    <row r="206" spans="1:17">
      <c r="A206" s="333" t="s">
        <v>319</v>
      </c>
      <c r="B206" s="334" t="s">
        <v>560</v>
      </c>
      <c r="C206" s="434" t="s">
        <v>335</v>
      </c>
      <c r="D206" s="333" t="s">
        <v>1071</v>
      </c>
      <c r="E206" s="334">
        <v>201509</v>
      </c>
      <c r="F206" s="335">
        <v>-0.69000000000000006</v>
      </c>
      <c r="G206" s="333">
        <f t="shared" si="25"/>
        <v>14.5</v>
      </c>
      <c r="H206" s="337">
        <v>1.3083000000000001E-3</v>
      </c>
      <c r="I206" s="335">
        <f t="shared" si="26"/>
        <v>-0.01</v>
      </c>
      <c r="J206" s="396">
        <f t="shared" si="27"/>
        <v>-0.01</v>
      </c>
      <c r="Q206" s="101">
        <f t="shared" si="24"/>
        <v>2015</v>
      </c>
    </row>
    <row r="207" spans="1:17">
      <c r="A207" s="333" t="s">
        <v>319</v>
      </c>
      <c r="B207" s="334" t="s">
        <v>706</v>
      </c>
      <c r="C207" s="434" t="s">
        <v>335</v>
      </c>
      <c r="D207" s="333" t="s">
        <v>707</v>
      </c>
      <c r="E207" s="334">
        <v>201509</v>
      </c>
      <c r="F207" s="335">
        <v>-4301.07</v>
      </c>
      <c r="G207" s="333">
        <f t="shared" si="25"/>
        <v>14.5</v>
      </c>
      <c r="H207" s="337">
        <v>1.3083000000000001E-3</v>
      </c>
      <c r="I207" s="335">
        <f t="shared" si="26"/>
        <v>-81.59</v>
      </c>
      <c r="J207" s="396">
        <f t="shared" si="27"/>
        <v>-67.53</v>
      </c>
      <c r="Q207" s="101">
        <f t="shared" si="24"/>
        <v>2015</v>
      </c>
    </row>
    <row r="208" spans="1:17">
      <c r="A208" s="333" t="s">
        <v>319</v>
      </c>
      <c r="B208" s="334" t="s">
        <v>706</v>
      </c>
      <c r="C208" s="434" t="s">
        <v>335</v>
      </c>
      <c r="D208" s="333" t="s">
        <v>707</v>
      </c>
      <c r="E208" s="334">
        <v>201509</v>
      </c>
      <c r="F208" s="335">
        <v>-678.02</v>
      </c>
      <c r="G208" s="333">
        <f t="shared" si="25"/>
        <v>14.5</v>
      </c>
      <c r="H208" s="337">
        <v>1.3083000000000001E-3</v>
      </c>
      <c r="I208" s="335">
        <f t="shared" si="26"/>
        <v>-12.86</v>
      </c>
      <c r="J208" s="396">
        <f t="shared" si="27"/>
        <v>-10.64</v>
      </c>
      <c r="Q208" s="101">
        <f t="shared" si="24"/>
        <v>2015</v>
      </c>
    </row>
    <row r="209" spans="1:17">
      <c r="A209" s="333" t="s">
        <v>326</v>
      </c>
      <c r="B209" s="334" t="s">
        <v>461</v>
      </c>
      <c r="C209" s="434" t="s">
        <v>335</v>
      </c>
      <c r="D209" s="333" t="s">
        <v>1072</v>
      </c>
      <c r="E209" s="334">
        <v>201509</v>
      </c>
      <c r="F209" s="335">
        <v>-0.24</v>
      </c>
      <c r="G209" s="333">
        <f t="shared" si="25"/>
        <v>14.5</v>
      </c>
      <c r="H209" s="337">
        <v>1.1999999999999999E-3</v>
      </c>
      <c r="I209" s="335">
        <f>ROUND(F209*G209*H209,2)</f>
        <v>0</v>
      </c>
      <c r="J209" s="396">
        <f>ROUND(F209*H209*12,2)</f>
        <v>0</v>
      </c>
      <c r="Q209" s="101">
        <f t="shared" si="24"/>
        <v>2015</v>
      </c>
    </row>
    <row r="210" spans="1:17">
      <c r="A210" s="333" t="s">
        <v>319</v>
      </c>
      <c r="B210" s="334" t="s">
        <v>461</v>
      </c>
      <c r="C210" s="434" t="s">
        <v>335</v>
      </c>
      <c r="D210" s="333" t="s">
        <v>1072</v>
      </c>
      <c r="E210" s="334">
        <v>201509</v>
      </c>
      <c r="F210" s="335">
        <v>-34.47</v>
      </c>
      <c r="G210" s="333">
        <f t="shared" si="25"/>
        <v>14.5</v>
      </c>
      <c r="H210" s="337">
        <v>1.3083000000000001E-3</v>
      </c>
      <c r="I210" s="335">
        <f t="shared" ref="I210:I215" si="28">ROUND(F210*G210*H210,2)</f>
        <v>-0.65</v>
      </c>
      <c r="J210" s="396">
        <f t="shared" ref="J210:J215" si="29">ROUND(F210*H210*12,2)</f>
        <v>-0.54</v>
      </c>
      <c r="Q210" s="101">
        <f t="shared" si="24"/>
        <v>2015</v>
      </c>
    </row>
    <row r="211" spans="1:17">
      <c r="A211" s="333" t="s">
        <v>319</v>
      </c>
      <c r="B211" s="334" t="s">
        <v>461</v>
      </c>
      <c r="C211" s="434" t="s">
        <v>335</v>
      </c>
      <c r="D211" s="333" t="s">
        <v>1072</v>
      </c>
      <c r="E211" s="334">
        <v>201509</v>
      </c>
      <c r="F211" s="335">
        <v>-0.61</v>
      </c>
      <c r="G211" s="333">
        <f t="shared" si="25"/>
        <v>14.5</v>
      </c>
      <c r="H211" s="337">
        <v>1.3083000000000001E-3</v>
      </c>
      <c r="I211" s="335">
        <f t="shared" si="28"/>
        <v>-0.01</v>
      </c>
      <c r="J211" s="396">
        <f t="shared" si="29"/>
        <v>-0.01</v>
      </c>
      <c r="Q211" s="101">
        <f t="shared" si="24"/>
        <v>2015</v>
      </c>
    </row>
    <row r="212" spans="1:17">
      <c r="A212" s="333" t="s">
        <v>319</v>
      </c>
      <c r="B212" s="334" t="s">
        <v>568</v>
      </c>
      <c r="C212" s="434" t="s">
        <v>335</v>
      </c>
      <c r="D212" s="333" t="s">
        <v>1073</v>
      </c>
      <c r="E212" s="334">
        <v>201509</v>
      </c>
      <c r="F212" s="335">
        <v>-0.56000000000000005</v>
      </c>
      <c r="G212" s="333">
        <f t="shared" si="25"/>
        <v>14.5</v>
      </c>
      <c r="H212" s="337">
        <v>1.3083000000000001E-3</v>
      </c>
      <c r="I212" s="335">
        <f t="shared" si="28"/>
        <v>-0.01</v>
      </c>
      <c r="J212" s="396">
        <f t="shared" si="29"/>
        <v>-0.01</v>
      </c>
      <c r="Q212" s="101">
        <f t="shared" si="24"/>
        <v>2015</v>
      </c>
    </row>
    <row r="213" spans="1:17">
      <c r="A213" s="333" t="s">
        <v>319</v>
      </c>
      <c r="B213" s="334" t="s">
        <v>568</v>
      </c>
      <c r="C213" s="434" t="s">
        <v>335</v>
      </c>
      <c r="D213" s="333" t="s">
        <v>1073</v>
      </c>
      <c r="E213" s="334">
        <v>201509</v>
      </c>
      <c r="F213" s="335">
        <v>-0.03</v>
      </c>
      <c r="G213" s="333">
        <f t="shared" si="25"/>
        <v>14.5</v>
      </c>
      <c r="H213" s="337">
        <v>1.3083000000000001E-3</v>
      </c>
      <c r="I213" s="335">
        <f t="shared" si="28"/>
        <v>0</v>
      </c>
      <c r="J213" s="396">
        <f t="shared" si="29"/>
        <v>0</v>
      </c>
      <c r="Q213" s="101">
        <f t="shared" si="24"/>
        <v>2015</v>
      </c>
    </row>
    <row r="214" spans="1:17">
      <c r="A214" s="333" t="s">
        <v>319</v>
      </c>
      <c r="B214" s="334" t="s">
        <v>817</v>
      </c>
      <c r="C214" s="434" t="s">
        <v>335</v>
      </c>
      <c r="D214" s="333" t="s">
        <v>1074</v>
      </c>
      <c r="E214" s="334">
        <v>201509</v>
      </c>
      <c r="F214" s="335">
        <v>-11894.550000000001</v>
      </c>
      <c r="G214" s="333">
        <f t="shared" si="25"/>
        <v>14.5</v>
      </c>
      <c r="H214" s="337">
        <v>1.3083000000000001E-3</v>
      </c>
      <c r="I214" s="335">
        <f t="shared" si="28"/>
        <v>-225.64</v>
      </c>
      <c r="J214" s="396">
        <f t="shared" si="29"/>
        <v>-186.74</v>
      </c>
      <c r="Q214" s="101">
        <f t="shared" si="24"/>
        <v>2015</v>
      </c>
    </row>
    <row r="215" spans="1:17">
      <c r="A215" s="333" t="s">
        <v>319</v>
      </c>
      <c r="B215" s="334" t="s">
        <v>817</v>
      </c>
      <c r="C215" s="434" t="s">
        <v>335</v>
      </c>
      <c r="D215" s="333" t="s">
        <v>1074</v>
      </c>
      <c r="E215" s="334">
        <v>201509</v>
      </c>
      <c r="F215" s="335">
        <v>9963.32</v>
      </c>
      <c r="G215" s="333">
        <f t="shared" si="25"/>
        <v>14.5</v>
      </c>
      <c r="H215" s="337">
        <v>1.3083000000000001E-3</v>
      </c>
      <c r="I215" s="335">
        <f t="shared" si="28"/>
        <v>189.01</v>
      </c>
      <c r="J215" s="396">
        <f t="shared" si="29"/>
        <v>156.41999999999999</v>
      </c>
      <c r="Q215" s="101">
        <f t="shared" si="24"/>
        <v>2015</v>
      </c>
    </row>
    <row r="216" spans="1:17">
      <c r="A216" s="333" t="s">
        <v>319</v>
      </c>
      <c r="B216" s="334" t="s">
        <v>490</v>
      </c>
      <c r="C216" s="434" t="s">
        <v>335</v>
      </c>
      <c r="D216" s="333" t="s">
        <v>491</v>
      </c>
      <c r="E216" s="334">
        <v>201509</v>
      </c>
      <c r="F216" s="335">
        <v>93.52</v>
      </c>
      <c r="G216" s="333">
        <f t="shared" si="25"/>
        <v>14.5</v>
      </c>
      <c r="H216" s="337">
        <v>1.3083000000000001E-3</v>
      </c>
      <c r="I216" s="335">
        <f>ROUND(F216*G216*H216,2)</f>
        <v>1.77</v>
      </c>
      <c r="J216" s="396">
        <f>ROUND(F216*H216*12,2)</f>
        <v>1.47</v>
      </c>
      <c r="Q216" s="101">
        <f t="shared" si="24"/>
        <v>2015</v>
      </c>
    </row>
    <row r="217" spans="1:17">
      <c r="A217" s="333" t="s">
        <v>319</v>
      </c>
      <c r="B217" s="334" t="s">
        <v>490</v>
      </c>
      <c r="C217" s="434" t="s">
        <v>335</v>
      </c>
      <c r="D217" s="333" t="s">
        <v>491</v>
      </c>
      <c r="E217" s="334">
        <v>201509</v>
      </c>
      <c r="F217" s="335">
        <v>7.9300000000000006</v>
      </c>
      <c r="G217" s="333">
        <f t="shared" si="25"/>
        <v>14.5</v>
      </c>
      <c r="H217" s="337">
        <v>1.3083000000000001E-3</v>
      </c>
      <c r="I217" s="335">
        <f t="shared" ref="I217:I221" si="30">ROUND(F217*G217*H217,2)</f>
        <v>0.15</v>
      </c>
      <c r="J217" s="396">
        <f t="shared" ref="J217:J221" si="31">ROUND(F217*H217*12,2)</f>
        <v>0.12</v>
      </c>
      <c r="Q217" s="101">
        <f t="shared" si="24"/>
        <v>2015</v>
      </c>
    </row>
    <row r="218" spans="1:17">
      <c r="A218" s="333" t="s">
        <v>319</v>
      </c>
      <c r="B218" s="334" t="s">
        <v>1027</v>
      </c>
      <c r="C218" s="434" t="s">
        <v>338</v>
      </c>
      <c r="D218" s="333" t="s">
        <v>1075</v>
      </c>
      <c r="E218" s="334">
        <v>201509</v>
      </c>
      <c r="F218" s="335">
        <v>56967.700000000004</v>
      </c>
      <c r="G218" s="333">
        <f t="shared" si="25"/>
        <v>14.5</v>
      </c>
      <c r="H218" s="337">
        <v>1.3083000000000001E-3</v>
      </c>
      <c r="I218" s="335">
        <f t="shared" si="30"/>
        <v>1080.7</v>
      </c>
      <c r="J218" s="396">
        <f t="shared" si="31"/>
        <v>894.37</v>
      </c>
      <c r="Q218" s="101">
        <f t="shared" si="24"/>
        <v>2015</v>
      </c>
    </row>
    <row r="219" spans="1:17">
      <c r="A219" s="333" t="s">
        <v>319</v>
      </c>
      <c r="B219" s="334" t="s">
        <v>1027</v>
      </c>
      <c r="C219" s="434" t="s">
        <v>338</v>
      </c>
      <c r="D219" s="333" t="s">
        <v>1075</v>
      </c>
      <c r="E219" s="334">
        <v>201509</v>
      </c>
      <c r="F219" s="335">
        <v>1032.48</v>
      </c>
      <c r="G219" s="333">
        <f t="shared" si="25"/>
        <v>14.5</v>
      </c>
      <c r="H219" s="337">
        <v>1.3083000000000001E-3</v>
      </c>
      <c r="I219" s="335">
        <f t="shared" si="30"/>
        <v>19.59</v>
      </c>
      <c r="J219" s="396">
        <f t="shared" si="31"/>
        <v>16.21</v>
      </c>
      <c r="Q219" s="101">
        <f t="shared" si="24"/>
        <v>2015</v>
      </c>
    </row>
    <row r="220" spans="1:17" ht="15">
      <c r="A220" s="333" t="s">
        <v>319</v>
      </c>
      <c r="B220" s="334" t="s">
        <v>1027</v>
      </c>
      <c r="C220" s="435" t="s">
        <v>338</v>
      </c>
      <c r="D220" s="333" t="s">
        <v>1028</v>
      </c>
      <c r="E220" s="334">
        <v>201510</v>
      </c>
      <c r="F220" s="335">
        <v>496.2</v>
      </c>
      <c r="G220" s="333">
        <f t="shared" si="25"/>
        <v>13.5</v>
      </c>
      <c r="H220" s="337">
        <v>1.3083000000000001E-3</v>
      </c>
      <c r="I220" s="335">
        <f t="shared" si="30"/>
        <v>8.76</v>
      </c>
      <c r="J220" s="396">
        <f t="shared" si="31"/>
        <v>7.79</v>
      </c>
      <c r="Q220" s="101">
        <f t="shared" si="24"/>
        <v>2016</v>
      </c>
    </row>
    <row r="221" spans="1:17" ht="15">
      <c r="A221" s="333" t="s">
        <v>319</v>
      </c>
      <c r="B221" s="334" t="s">
        <v>1027</v>
      </c>
      <c r="C221" s="435" t="s">
        <v>338</v>
      </c>
      <c r="D221" s="333" t="s">
        <v>1028</v>
      </c>
      <c r="E221" s="334">
        <v>201510</v>
      </c>
      <c r="F221" s="335">
        <v>9.01</v>
      </c>
      <c r="G221" s="333">
        <f t="shared" si="25"/>
        <v>13.5</v>
      </c>
      <c r="H221" s="337">
        <v>1.3083000000000001E-3</v>
      </c>
      <c r="I221" s="335">
        <f t="shared" si="30"/>
        <v>0.16</v>
      </c>
      <c r="J221" s="396">
        <f t="shared" si="31"/>
        <v>0.14000000000000001</v>
      </c>
      <c r="Q221" s="101">
        <f t="shared" si="24"/>
        <v>2016</v>
      </c>
    </row>
    <row r="222" spans="1:17" ht="15">
      <c r="A222" s="333" t="s">
        <v>319</v>
      </c>
      <c r="B222" s="334" t="s">
        <v>1027</v>
      </c>
      <c r="C222" s="435" t="s">
        <v>338</v>
      </c>
      <c r="D222" s="333" t="s">
        <v>1028</v>
      </c>
      <c r="E222" s="334">
        <v>201511</v>
      </c>
      <c r="F222" s="335">
        <v>-1103.95</v>
      </c>
      <c r="G222" s="333">
        <f t="shared" si="25"/>
        <v>12.5</v>
      </c>
      <c r="H222" s="337">
        <v>1.3083000000000001E-3</v>
      </c>
      <c r="I222" s="335">
        <f>ROUND(F222*G222*H222,2)</f>
        <v>-18.05</v>
      </c>
      <c r="J222" s="396">
        <f>ROUND(F222*H222*12,2)</f>
        <v>-17.329999999999998</v>
      </c>
      <c r="Q222" s="101">
        <f t="shared" si="24"/>
        <v>2016</v>
      </c>
    </row>
    <row r="223" spans="1:17" ht="15">
      <c r="A223" s="333" t="s">
        <v>319</v>
      </c>
      <c r="B223" s="334" t="s">
        <v>1027</v>
      </c>
      <c r="C223" s="435" t="s">
        <v>338</v>
      </c>
      <c r="D223" s="333" t="s">
        <v>1028</v>
      </c>
      <c r="E223" s="334">
        <v>201511</v>
      </c>
      <c r="F223" s="335">
        <v>-20</v>
      </c>
      <c r="G223" s="333">
        <f t="shared" si="25"/>
        <v>12.5</v>
      </c>
      <c r="H223" s="337">
        <v>1.3083000000000001E-3</v>
      </c>
      <c r="I223" s="335">
        <f t="shared" ref="I223:I226" si="32">ROUND(F223*G223*H223,2)</f>
        <v>-0.33</v>
      </c>
      <c r="J223" s="396">
        <f t="shared" ref="J223:J226" si="33">ROUND(F223*H223*12,2)</f>
        <v>-0.31</v>
      </c>
      <c r="Q223" s="101">
        <f t="shared" si="24"/>
        <v>2016</v>
      </c>
    </row>
    <row r="224" spans="1:17" ht="15">
      <c r="A224" s="333" t="s">
        <v>319</v>
      </c>
      <c r="B224" s="334" t="s">
        <v>1027</v>
      </c>
      <c r="C224" s="435" t="s">
        <v>338</v>
      </c>
      <c r="D224" s="333" t="s">
        <v>1028</v>
      </c>
      <c r="E224" s="334">
        <v>201512</v>
      </c>
      <c r="F224" s="335">
        <v>55.91</v>
      </c>
      <c r="G224" s="333">
        <f t="shared" si="25"/>
        <v>11.5</v>
      </c>
      <c r="H224" s="337">
        <v>1.3083000000000001E-3</v>
      </c>
      <c r="I224" s="335">
        <f t="shared" si="32"/>
        <v>0.84</v>
      </c>
      <c r="J224" s="396">
        <f t="shared" si="33"/>
        <v>0.88</v>
      </c>
      <c r="Q224" s="101">
        <f t="shared" si="24"/>
        <v>2016</v>
      </c>
    </row>
    <row r="225" spans="1:17" ht="15">
      <c r="A225" s="333" t="s">
        <v>319</v>
      </c>
      <c r="B225" s="334" t="s">
        <v>1027</v>
      </c>
      <c r="C225" s="435" t="s">
        <v>338</v>
      </c>
      <c r="D225" s="333" t="s">
        <v>1028</v>
      </c>
      <c r="E225" s="334">
        <v>201512</v>
      </c>
      <c r="F225" s="335">
        <v>3084.21</v>
      </c>
      <c r="G225" s="333">
        <f t="shared" si="25"/>
        <v>11.5</v>
      </c>
      <c r="H225" s="337">
        <v>1.3083000000000001E-3</v>
      </c>
      <c r="I225" s="335">
        <f t="shared" si="32"/>
        <v>46.4</v>
      </c>
      <c r="J225" s="396">
        <f t="shared" si="33"/>
        <v>48.42</v>
      </c>
      <c r="Q225" s="101">
        <f t="shared" si="24"/>
        <v>2016</v>
      </c>
    </row>
    <row r="226" spans="1:17" ht="15">
      <c r="A226" s="333" t="s">
        <v>319</v>
      </c>
      <c r="B226" s="334" t="s">
        <v>1076</v>
      </c>
      <c r="C226" s="435" t="s">
        <v>338</v>
      </c>
      <c r="D226" s="333" t="s">
        <v>1077</v>
      </c>
      <c r="E226" s="334">
        <v>201512</v>
      </c>
      <c r="F226" s="335">
        <v>5348.03</v>
      </c>
      <c r="G226" s="333">
        <f t="shared" si="25"/>
        <v>11.5</v>
      </c>
      <c r="H226" s="337">
        <v>1.3083000000000001E-3</v>
      </c>
      <c r="I226" s="335">
        <f t="shared" si="32"/>
        <v>80.459999999999994</v>
      </c>
      <c r="J226" s="396">
        <f t="shared" si="33"/>
        <v>83.96</v>
      </c>
      <c r="Q226" s="101">
        <f t="shared" si="24"/>
        <v>2016</v>
      </c>
    </row>
    <row r="227" spans="1:17" ht="15">
      <c r="A227" s="333" t="s">
        <v>319</v>
      </c>
      <c r="B227" s="334" t="s">
        <v>1076</v>
      </c>
      <c r="C227" s="435" t="s">
        <v>338</v>
      </c>
      <c r="D227" s="333" t="s">
        <v>1077</v>
      </c>
      <c r="E227" s="334">
        <v>201512</v>
      </c>
      <c r="F227" s="335">
        <v>510114.64</v>
      </c>
      <c r="G227" s="333">
        <f t="shared" si="25"/>
        <v>11.5</v>
      </c>
      <c r="H227" s="337">
        <v>1.3083000000000001E-3</v>
      </c>
      <c r="I227" s="335">
        <f>ROUND(F227*G227*H227,2)</f>
        <v>7674.9</v>
      </c>
      <c r="J227" s="396">
        <f>ROUND(F227*H227*12,2)</f>
        <v>8008.6</v>
      </c>
      <c r="Q227" s="101">
        <f t="shared" si="24"/>
        <v>2016</v>
      </c>
    </row>
    <row r="228" spans="1:17" ht="15">
      <c r="A228" s="333" t="s">
        <v>319</v>
      </c>
      <c r="B228" s="334" t="s">
        <v>1078</v>
      </c>
      <c r="C228" s="435" t="s">
        <v>338</v>
      </c>
      <c r="D228" s="333" t="s">
        <v>1079</v>
      </c>
      <c r="E228" s="334">
        <v>201512</v>
      </c>
      <c r="F228" s="335">
        <v>24704.27</v>
      </c>
      <c r="G228" s="333">
        <f t="shared" si="25"/>
        <v>11.5</v>
      </c>
      <c r="H228" s="337">
        <v>1.3083000000000001E-3</v>
      </c>
      <c r="I228" s="335">
        <f>ROUND(F228*G228*H228,2)</f>
        <v>371.69</v>
      </c>
      <c r="J228" s="396">
        <f>ROUND(F228*H228*12,2)</f>
        <v>387.85</v>
      </c>
      <c r="Q228" s="101">
        <f t="shared" si="24"/>
        <v>2016</v>
      </c>
    </row>
    <row r="229" spans="1:17" ht="15">
      <c r="A229" s="333" t="s">
        <v>319</v>
      </c>
      <c r="B229" s="334" t="s">
        <v>1078</v>
      </c>
      <c r="C229" s="435" t="s">
        <v>338</v>
      </c>
      <c r="D229" s="333" t="s">
        <v>1079</v>
      </c>
      <c r="E229" s="334">
        <v>201512</v>
      </c>
      <c r="F229" s="335">
        <v>331690.96000000002</v>
      </c>
      <c r="G229" s="333">
        <f t="shared" si="25"/>
        <v>11.5</v>
      </c>
      <c r="H229" s="337">
        <v>1.3083000000000001E-3</v>
      </c>
      <c r="I229" s="335">
        <f t="shared" ref="I229:I230" si="34">ROUND(F229*G229*H229,2)</f>
        <v>4990.4399999999996</v>
      </c>
      <c r="J229" s="396">
        <f t="shared" ref="J229:J230" si="35">ROUND(F229*H229*12,2)</f>
        <v>5207.42</v>
      </c>
      <c r="Q229" s="101">
        <f t="shared" si="24"/>
        <v>2016</v>
      </c>
    </row>
    <row r="230" spans="1:17" ht="15">
      <c r="A230" s="333" t="s">
        <v>319</v>
      </c>
      <c r="B230" s="334" t="s">
        <v>1080</v>
      </c>
      <c r="C230" s="435" t="s">
        <v>338</v>
      </c>
      <c r="D230" s="333" t="s">
        <v>1081</v>
      </c>
      <c r="E230" s="334">
        <v>201511</v>
      </c>
      <c r="F230" s="335">
        <v>311357.07</v>
      </c>
      <c r="G230" s="333">
        <f t="shared" si="25"/>
        <v>12.5</v>
      </c>
      <c r="H230" s="337">
        <v>1.3083000000000001E-3</v>
      </c>
      <c r="I230" s="335">
        <f t="shared" si="34"/>
        <v>5091.8599999999997</v>
      </c>
      <c r="J230" s="396">
        <f t="shared" si="35"/>
        <v>4888.18</v>
      </c>
      <c r="Q230" s="101">
        <f t="shared" si="24"/>
        <v>2016</v>
      </c>
    </row>
    <row r="231" spans="1:17" ht="15">
      <c r="A231" s="333" t="s">
        <v>319</v>
      </c>
      <c r="B231" s="334" t="s">
        <v>1080</v>
      </c>
      <c r="C231" s="435" t="s">
        <v>338</v>
      </c>
      <c r="D231" s="333" t="s">
        <v>1081</v>
      </c>
      <c r="E231" s="334">
        <v>201511</v>
      </c>
      <c r="F231" s="335">
        <v>7800.93</v>
      </c>
      <c r="G231" s="333">
        <f t="shared" si="25"/>
        <v>12.5</v>
      </c>
      <c r="H231" s="337">
        <v>1.3083000000000001E-3</v>
      </c>
      <c r="I231" s="335">
        <f>ROUND(F231*G231*H231,2)</f>
        <v>127.57</v>
      </c>
      <c r="J231" s="396">
        <f>ROUND(F231*H231*12,2)</f>
        <v>122.47</v>
      </c>
      <c r="Q231" s="101">
        <f t="shared" si="24"/>
        <v>2016</v>
      </c>
    </row>
    <row r="232" spans="1:17" ht="15">
      <c r="A232" s="333" t="s">
        <v>319</v>
      </c>
      <c r="B232" s="334" t="s">
        <v>1080</v>
      </c>
      <c r="C232" s="435" t="s">
        <v>338</v>
      </c>
      <c r="D232" s="333" t="s">
        <v>1081</v>
      </c>
      <c r="E232" s="334">
        <v>201512</v>
      </c>
      <c r="F232" s="335">
        <v>210.01</v>
      </c>
      <c r="G232" s="333">
        <f t="shared" si="25"/>
        <v>11.5</v>
      </c>
      <c r="H232" s="337">
        <v>1.3083000000000001E-3</v>
      </c>
      <c r="I232" s="335">
        <f t="shared" ref="I232:I239" si="36">ROUND(F232*G232*H232,2)</f>
        <v>3.16</v>
      </c>
      <c r="J232" s="396">
        <f t="shared" ref="J232:J239" si="37">ROUND(F232*H232*12,2)</f>
        <v>3.3</v>
      </c>
      <c r="Q232" s="101">
        <f t="shared" si="24"/>
        <v>2016</v>
      </c>
    </row>
    <row r="233" spans="1:17" ht="15">
      <c r="A233" s="333" t="s">
        <v>319</v>
      </c>
      <c r="B233" s="334" t="s">
        <v>1080</v>
      </c>
      <c r="C233" s="435" t="s">
        <v>338</v>
      </c>
      <c r="D233" s="333" t="s">
        <v>1081</v>
      </c>
      <c r="E233" s="334">
        <v>201512</v>
      </c>
      <c r="F233" s="335">
        <v>8381.89</v>
      </c>
      <c r="G233" s="333">
        <f t="shared" si="25"/>
        <v>11.5</v>
      </c>
      <c r="H233" s="337">
        <v>1.3083000000000001E-3</v>
      </c>
      <c r="I233" s="335">
        <f t="shared" si="36"/>
        <v>126.11</v>
      </c>
      <c r="J233" s="396">
        <f t="shared" si="37"/>
        <v>131.59</v>
      </c>
      <c r="Q233" s="101">
        <f t="shared" si="24"/>
        <v>2016</v>
      </c>
    </row>
    <row r="234" spans="1:17">
      <c r="A234" s="333" t="s">
        <v>319</v>
      </c>
      <c r="B234" s="334" t="s">
        <v>1082</v>
      </c>
      <c r="C234" s="434" t="s">
        <v>338</v>
      </c>
      <c r="D234" s="333" t="s">
        <v>1083</v>
      </c>
      <c r="E234" s="334">
        <v>201509</v>
      </c>
      <c r="F234" s="335">
        <v>202666.25</v>
      </c>
      <c r="G234" s="333">
        <f t="shared" si="25"/>
        <v>14.5</v>
      </c>
      <c r="H234" s="337">
        <v>1.3083000000000001E-3</v>
      </c>
      <c r="I234" s="335">
        <f t="shared" si="36"/>
        <v>3844.65</v>
      </c>
      <c r="J234" s="396">
        <f t="shared" si="37"/>
        <v>3181.78</v>
      </c>
      <c r="Q234" s="101">
        <f t="shared" si="24"/>
        <v>2015</v>
      </c>
    </row>
    <row r="235" spans="1:17">
      <c r="A235" s="333" t="s">
        <v>319</v>
      </c>
      <c r="B235" s="334" t="s">
        <v>1082</v>
      </c>
      <c r="C235" s="434" t="s">
        <v>338</v>
      </c>
      <c r="D235" s="333" t="s">
        <v>1083</v>
      </c>
      <c r="E235" s="334">
        <v>201509</v>
      </c>
      <c r="F235" s="335">
        <v>15492.14</v>
      </c>
      <c r="G235" s="333">
        <f t="shared" si="25"/>
        <v>14.5</v>
      </c>
      <c r="H235" s="337">
        <v>1.3083000000000001E-3</v>
      </c>
      <c r="I235" s="335">
        <f t="shared" si="36"/>
        <v>293.89</v>
      </c>
      <c r="J235" s="396">
        <f t="shared" si="37"/>
        <v>243.22</v>
      </c>
      <c r="Q235" s="101">
        <f t="shared" si="24"/>
        <v>2015</v>
      </c>
    </row>
    <row r="236" spans="1:17" ht="15">
      <c r="A236" s="333" t="s">
        <v>319</v>
      </c>
      <c r="B236" s="334" t="s">
        <v>1082</v>
      </c>
      <c r="C236" s="435" t="s">
        <v>338</v>
      </c>
      <c r="D236" s="333" t="s">
        <v>1084</v>
      </c>
      <c r="E236" s="334">
        <v>201510</v>
      </c>
      <c r="F236" s="335">
        <v>-3906.39</v>
      </c>
      <c r="G236" s="333">
        <f t="shared" si="25"/>
        <v>13.5</v>
      </c>
      <c r="H236" s="337">
        <v>1.3083000000000001E-3</v>
      </c>
      <c r="I236" s="335">
        <f t="shared" si="36"/>
        <v>-68.989999999999995</v>
      </c>
      <c r="J236" s="396">
        <f t="shared" si="37"/>
        <v>-61.33</v>
      </c>
      <c r="Q236" s="101">
        <f t="shared" si="24"/>
        <v>2016</v>
      </c>
    </row>
    <row r="237" spans="1:17" ht="15">
      <c r="A237" s="333" t="s">
        <v>319</v>
      </c>
      <c r="B237" s="334" t="s">
        <v>1082</v>
      </c>
      <c r="C237" s="435" t="s">
        <v>338</v>
      </c>
      <c r="D237" s="333" t="s">
        <v>1084</v>
      </c>
      <c r="E237" s="334">
        <v>201510</v>
      </c>
      <c r="F237" s="335">
        <v>-298.60000000000002</v>
      </c>
      <c r="G237" s="333">
        <f t="shared" si="25"/>
        <v>13.5</v>
      </c>
      <c r="H237" s="337">
        <v>1.3083000000000001E-3</v>
      </c>
      <c r="I237" s="335">
        <f t="shared" si="36"/>
        <v>-5.27</v>
      </c>
      <c r="J237" s="396">
        <f t="shared" si="37"/>
        <v>-4.6900000000000004</v>
      </c>
      <c r="Q237" s="101">
        <f t="shared" si="24"/>
        <v>2016</v>
      </c>
    </row>
    <row r="238" spans="1:17" ht="15">
      <c r="A238" s="333" t="s">
        <v>319</v>
      </c>
      <c r="B238" s="334" t="s">
        <v>1082</v>
      </c>
      <c r="C238" s="435" t="s">
        <v>338</v>
      </c>
      <c r="D238" s="333" t="s">
        <v>1084</v>
      </c>
      <c r="E238" s="334">
        <v>201511</v>
      </c>
      <c r="F238" s="335">
        <v>561.80999999999995</v>
      </c>
      <c r="G238" s="333">
        <f t="shared" si="25"/>
        <v>12.5</v>
      </c>
      <c r="H238" s="337">
        <v>1.3083000000000001E-3</v>
      </c>
      <c r="I238" s="335">
        <f t="shared" si="36"/>
        <v>9.19</v>
      </c>
      <c r="J238" s="396">
        <f t="shared" si="37"/>
        <v>8.82</v>
      </c>
      <c r="Q238" s="101">
        <f t="shared" si="24"/>
        <v>2016</v>
      </c>
    </row>
    <row r="239" spans="1:17" ht="15">
      <c r="A239" s="333" t="s">
        <v>319</v>
      </c>
      <c r="B239" s="334" t="s">
        <v>1082</v>
      </c>
      <c r="C239" s="435" t="s">
        <v>338</v>
      </c>
      <c r="D239" s="333" t="s">
        <v>1084</v>
      </c>
      <c r="E239" s="334">
        <v>201511</v>
      </c>
      <c r="F239" s="335">
        <v>42.94</v>
      </c>
      <c r="G239" s="333">
        <f t="shared" si="25"/>
        <v>12.5</v>
      </c>
      <c r="H239" s="337">
        <v>1.3083000000000001E-3</v>
      </c>
      <c r="I239" s="335">
        <f t="shared" si="36"/>
        <v>0.7</v>
      </c>
      <c r="J239" s="396">
        <f t="shared" si="37"/>
        <v>0.67</v>
      </c>
      <c r="Q239" s="101">
        <f t="shared" si="24"/>
        <v>2016</v>
      </c>
    </row>
    <row r="240" spans="1:17" ht="15">
      <c r="A240" s="333" t="s">
        <v>319</v>
      </c>
      <c r="B240" s="334" t="s">
        <v>1082</v>
      </c>
      <c r="C240" s="435" t="s">
        <v>338</v>
      </c>
      <c r="D240" s="333" t="s">
        <v>1084</v>
      </c>
      <c r="E240" s="334">
        <v>201512</v>
      </c>
      <c r="F240" s="335">
        <v>1.47</v>
      </c>
      <c r="G240" s="333">
        <f t="shared" si="25"/>
        <v>11.5</v>
      </c>
      <c r="H240" s="337">
        <v>1.3083000000000001E-3</v>
      </c>
      <c r="I240" s="335">
        <f>ROUND(F240*G240*H240,2)</f>
        <v>0.02</v>
      </c>
      <c r="J240" s="396">
        <f>ROUND(F240*H240*12,2)</f>
        <v>0.02</v>
      </c>
      <c r="Q240" s="101">
        <f t="shared" si="24"/>
        <v>2016</v>
      </c>
    </row>
    <row r="241" spans="1:17" ht="15">
      <c r="A241" s="333" t="s">
        <v>319</v>
      </c>
      <c r="B241" s="334" t="s">
        <v>1082</v>
      </c>
      <c r="C241" s="435" t="s">
        <v>338</v>
      </c>
      <c r="D241" s="333" t="s">
        <v>1084</v>
      </c>
      <c r="E241" s="334">
        <v>201512</v>
      </c>
      <c r="F241" s="335">
        <v>19.21</v>
      </c>
      <c r="G241" s="333">
        <f t="shared" si="25"/>
        <v>11.5</v>
      </c>
      <c r="H241" s="337">
        <v>1.3083000000000001E-3</v>
      </c>
      <c r="I241" s="335">
        <f t="shared" ref="I241:I304" si="38">ROUND(F241*G241*H241,2)</f>
        <v>0.28999999999999998</v>
      </c>
      <c r="J241" s="396">
        <f t="shared" ref="J241:J304" si="39">ROUND(F241*H241*12,2)</f>
        <v>0.3</v>
      </c>
      <c r="Q241" s="101">
        <f t="shared" si="24"/>
        <v>2016</v>
      </c>
    </row>
    <row r="242" spans="1:17">
      <c r="A242" s="333" t="s">
        <v>319</v>
      </c>
      <c r="B242" s="334" t="s">
        <v>747</v>
      </c>
      <c r="C242" s="434" t="s">
        <v>338</v>
      </c>
      <c r="D242" s="333" t="s">
        <v>1085</v>
      </c>
      <c r="E242" s="334">
        <v>201509</v>
      </c>
      <c r="F242" s="335">
        <v>-5622.87</v>
      </c>
      <c r="G242" s="333">
        <f t="shared" si="25"/>
        <v>14.5</v>
      </c>
      <c r="H242" s="337">
        <v>1.3083000000000001E-3</v>
      </c>
      <c r="I242" s="335">
        <f t="shared" si="38"/>
        <v>-106.67</v>
      </c>
      <c r="J242" s="396">
        <f t="shared" si="39"/>
        <v>-88.28</v>
      </c>
      <c r="Q242" s="101">
        <f t="shared" si="24"/>
        <v>2015</v>
      </c>
    </row>
    <row r="243" spans="1:17">
      <c r="A243" s="333" t="s">
        <v>319</v>
      </c>
      <c r="B243" s="334" t="s">
        <v>747</v>
      </c>
      <c r="C243" s="434" t="s">
        <v>338</v>
      </c>
      <c r="D243" s="333" t="s">
        <v>1085</v>
      </c>
      <c r="E243" s="334">
        <v>201509</v>
      </c>
      <c r="F243" s="335">
        <v>-106.47</v>
      </c>
      <c r="G243" s="333">
        <f t="shared" si="25"/>
        <v>14.5</v>
      </c>
      <c r="H243" s="337">
        <v>1.3083000000000001E-3</v>
      </c>
      <c r="I243" s="335">
        <f t="shared" si="38"/>
        <v>-2.02</v>
      </c>
      <c r="J243" s="396">
        <f t="shared" si="39"/>
        <v>-1.67</v>
      </c>
      <c r="Q243" s="101">
        <f t="shared" si="24"/>
        <v>2015</v>
      </c>
    </row>
    <row r="244" spans="1:17">
      <c r="A244" s="333" t="s">
        <v>319</v>
      </c>
      <c r="B244" s="334" t="s">
        <v>962</v>
      </c>
      <c r="C244" s="434" t="s">
        <v>338</v>
      </c>
      <c r="D244" s="333" t="s">
        <v>1086</v>
      </c>
      <c r="E244" s="334">
        <v>201509</v>
      </c>
      <c r="F244" s="335">
        <v>-14863.41</v>
      </c>
      <c r="G244" s="333">
        <f t="shared" si="25"/>
        <v>14.5</v>
      </c>
      <c r="H244" s="337">
        <v>1.3083000000000001E-3</v>
      </c>
      <c r="I244" s="335">
        <f t="shared" si="38"/>
        <v>-281.95999999999998</v>
      </c>
      <c r="J244" s="396">
        <f t="shared" si="39"/>
        <v>-233.35</v>
      </c>
      <c r="Q244" s="101">
        <f t="shared" si="24"/>
        <v>2015</v>
      </c>
    </row>
    <row r="245" spans="1:17">
      <c r="A245" s="333" t="s">
        <v>319</v>
      </c>
      <c r="B245" s="334" t="s">
        <v>962</v>
      </c>
      <c r="C245" s="434" t="s">
        <v>338</v>
      </c>
      <c r="D245" s="333" t="s">
        <v>1086</v>
      </c>
      <c r="E245" s="334">
        <v>201509</v>
      </c>
      <c r="F245" s="335">
        <v>-831.46</v>
      </c>
      <c r="G245" s="333">
        <f t="shared" si="25"/>
        <v>14.5</v>
      </c>
      <c r="H245" s="337">
        <v>1.3083000000000001E-3</v>
      </c>
      <c r="I245" s="335">
        <f t="shared" si="38"/>
        <v>-15.77</v>
      </c>
      <c r="J245" s="396">
        <f t="shared" si="39"/>
        <v>-13.05</v>
      </c>
      <c r="Q245" s="101">
        <f t="shared" si="24"/>
        <v>2015</v>
      </c>
    </row>
    <row r="246" spans="1:17" ht="15">
      <c r="A246" s="333" t="s">
        <v>319</v>
      </c>
      <c r="B246" s="334" t="s">
        <v>962</v>
      </c>
      <c r="C246" s="435" t="s">
        <v>338</v>
      </c>
      <c r="D246" s="333" t="s">
        <v>963</v>
      </c>
      <c r="E246" s="334">
        <v>201510</v>
      </c>
      <c r="F246" s="335">
        <v>1929.26</v>
      </c>
      <c r="G246" s="333">
        <f t="shared" si="25"/>
        <v>13.5</v>
      </c>
      <c r="H246" s="337">
        <v>1.3083000000000001E-3</v>
      </c>
      <c r="I246" s="335">
        <f t="shared" si="38"/>
        <v>34.07</v>
      </c>
      <c r="J246" s="396">
        <f t="shared" si="39"/>
        <v>30.29</v>
      </c>
      <c r="Q246" s="101">
        <f t="shared" si="24"/>
        <v>2016</v>
      </c>
    </row>
    <row r="247" spans="1:17" ht="15">
      <c r="A247" s="333" t="s">
        <v>319</v>
      </c>
      <c r="B247" s="334" t="s">
        <v>962</v>
      </c>
      <c r="C247" s="435" t="s">
        <v>338</v>
      </c>
      <c r="D247" s="333" t="s">
        <v>963</v>
      </c>
      <c r="E247" s="334">
        <v>201510</v>
      </c>
      <c r="F247" s="335">
        <v>107.92</v>
      </c>
      <c r="G247" s="333">
        <f t="shared" si="25"/>
        <v>13.5</v>
      </c>
      <c r="H247" s="337">
        <v>1.3083000000000001E-3</v>
      </c>
      <c r="I247" s="335">
        <f t="shared" si="38"/>
        <v>1.91</v>
      </c>
      <c r="J247" s="396">
        <f t="shared" si="39"/>
        <v>1.69</v>
      </c>
      <c r="Q247" s="101">
        <f t="shared" si="24"/>
        <v>2016</v>
      </c>
    </row>
    <row r="248" spans="1:17" ht="15">
      <c r="A248" s="333" t="s">
        <v>319</v>
      </c>
      <c r="B248" s="334" t="s">
        <v>962</v>
      </c>
      <c r="C248" s="435" t="s">
        <v>338</v>
      </c>
      <c r="D248" s="333" t="s">
        <v>963</v>
      </c>
      <c r="E248" s="334">
        <v>201511</v>
      </c>
      <c r="F248" s="335">
        <v>146.47999999999999</v>
      </c>
      <c r="G248" s="333">
        <f t="shared" si="25"/>
        <v>12.5</v>
      </c>
      <c r="H248" s="337">
        <v>1.3083000000000001E-3</v>
      </c>
      <c r="I248" s="335">
        <f t="shared" si="38"/>
        <v>2.4</v>
      </c>
      <c r="J248" s="396">
        <f t="shared" si="39"/>
        <v>2.2999999999999998</v>
      </c>
      <c r="Q248" s="101">
        <f t="shared" si="24"/>
        <v>2016</v>
      </c>
    </row>
    <row r="249" spans="1:17" ht="15">
      <c r="A249" s="333" t="s">
        <v>319</v>
      </c>
      <c r="B249" s="334" t="s">
        <v>962</v>
      </c>
      <c r="C249" s="435" t="s">
        <v>338</v>
      </c>
      <c r="D249" s="333" t="s">
        <v>963</v>
      </c>
      <c r="E249" s="334">
        <v>201511</v>
      </c>
      <c r="F249" s="335">
        <v>8.19</v>
      </c>
      <c r="G249" s="333">
        <f t="shared" si="25"/>
        <v>12.5</v>
      </c>
      <c r="H249" s="337">
        <v>1.3083000000000001E-3</v>
      </c>
      <c r="I249" s="335">
        <f t="shared" si="38"/>
        <v>0.13</v>
      </c>
      <c r="J249" s="396">
        <f t="shared" si="39"/>
        <v>0.13</v>
      </c>
      <c r="Q249" s="101">
        <f t="shared" si="24"/>
        <v>2016</v>
      </c>
    </row>
    <row r="250" spans="1:17" ht="15">
      <c r="A250" s="333" t="s">
        <v>319</v>
      </c>
      <c r="B250" s="334" t="s">
        <v>962</v>
      </c>
      <c r="C250" s="435" t="s">
        <v>338</v>
      </c>
      <c r="D250" s="333" t="s">
        <v>963</v>
      </c>
      <c r="E250" s="334">
        <v>201512</v>
      </c>
      <c r="F250" s="335">
        <v>0.21</v>
      </c>
      <c r="G250" s="333">
        <f t="shared" si="25"/>
        <v>11.5</v>
      </c>
      <c r="H250" s="337">
        <v>1.3083000000000001E-3</v>
      </c>
      <c r="I250" s="335">
        <f t="shared" si="38"/>
        <v>0</v>
      </c>
      <c r="J250" s="396">
        <f t="shared" si="39"/>
        <v>0</v>
      </c>
      <c r="Q250" s="101">
        <f t="shared" si="24"/>
        <v>2016</v>
      </c>
    </row>
    <row r="251" spans="1:17" ht="15">
      <c r="A251" s="333" t="s">
        <v>319</v>
      </c>
      <c r="B251" s="334" t="s">
        <v>962</v>
      </c>
      <c r="C251" s="435" t="s">
        <v>338</v>
      </c>
      <c r="D251" s="333" t="s">
        <v>963</v>
      </c>
      <c r="E251" s="334">
        <v>201512</v>
      </c>
      <c r="F251" s="335">
        <v>3.97</v>
      </c>
      <c r="G251" s="333">
        <f t="shared" si="25"/>
        <v>11.5</v>
      </c>
      <c r="H251" s="337">
        <v>1.3083000000000001E-3</v>
      </c>
      <c r="I251" s="335">
        <f t="shared" si="38"/>
        <v>0.06</v>
      </c>
      <c r="J251" s="396">
        <f t="shared" si="39"/>
        <v>0.06</v>
      </c>
      <c r="Q251" s="101">
        <f t="shared" si="24"/>
        <v>2016</v>
      </c>
    </row>
    <row r="252" spans="1:17">
      <c r="A252" s="333" t="s">
        <v>319</v>
      </c>
      <c r="B252" s="334" t="s">
        <v>964</v>
      </c>
      <c r="C252" s="434" t="s">
        <v>338</v>
      </c>
      <c r="D252" s="333" t="s">
        <v>965</v>
      </c>
      <c r="E252" s="334">
        <v>201509</v>
      </c>
      <c r="F252" s="335">
        <v>-4396.29</v>
      </c>
      <c r="G252" s="333">
        <f t="shared" si="25"/>
        <v>14.5</v>
      </c>
      <c r="H252" s="337">
        <v>1.3083000000000001E-3</v>
      </c>
      <c r="I252" s="335">
        <f t="shared" si="38"/>
        <v>-83.4</v>
      </c>
      <c r="J252" s="396">
        <f t="shared" si="39"/>
        <v>-69.02</v>
      </c>
      <c r="Q252" s="101">
        <f t="shared" si="24"/>
        <v>2015</v>
      </c>
    </row>
    <row r="253" spans="1:17">
      <c r="A253" s="333" t="s">
        <v>319</v>
      </c>
      <c r="B253" s="334" t="s">
        <v>964</v>
      </c>
      <c r="C253" s="434" t="s">
        <v>338</v>
      </c>
      <c r="D253" s="333" t="s">
        <v>965</v>
      </c>
      <c r="E253" s="334">
        <v>201509</v>
      </c>
      <c r="F253" s="335">
        <v>-83.210000000000008</v>
      </c>
      <c r="G253" s="333">
        <f t="shared" si="25"/>
        <v>14.5</v>
      </c>
      <c r="H253" s="337">
        <v>1.3083000000000001E-3</v>
      </c>
      <c r="I253" s="335">
        <f t="shared" si="38"/>
        <v>-1.58</v>
      </c>
      <c r="J253" s="396">
        <f t="shared" si="39"/>
        <v>-1.31</v>
      </c>
      <c r="Q253" s="101">
        <f t="shared" si="24"/>
        <v>2015</v>
      </c>
    </row>
    <row r="254" spans="1:17" ht="15">
      <c r="A254" s="333" t="s">
        <v>319</v>
      </c>
      <c r="B254" s="334" t="s">
        <v>964</v>
      </c>
      <c r="C254" s="435" t="s">
        <v>338</v>
      </c>
      <c r="D254" s="333" t="s">
        <v>965</v>
      </c>
      <c r="E254" s="334">
        <v>201510</v>
      </c>
      <c r="F254" s="335">
        <v>-421.9</v>
      </c>
      <c r="G254" s="333">
        <f t="shared" si="25"/>
        <v>13.5</v>
      </c>
      <c r="H254" s="337">
        <v>1.3083000000000001E-3</v>
      </c>
      <c r="I254" s="335">
        <f t="shared" si="38"/>
        <v>-7.45</v>
      </c>
      <c r="J254" s="396">
        <f t="shared" si="39"/>
        <v>-6.62</v>
      </c>
      <c r="Q254" s="101">
        <f t="shared" si="24"/>
        <v>2016</v>
      </c>
    </row>
    <row r="255" spans="1:17" ht="15">
      <c r="A255" s="333" t="s">
        <v>319</v>
      </c>
      <c r="B255" s="334" t="s">
        <v>964</v>
      </c>
      <c r="C255" s="435" t="s">
        <v>338</v>
      </c>
      <c r="D255" s="333" t="s">
        <v>965</v>
      </c>
      <c r="E255" s="334">
        <v>201510</v>
      </c>
      <c r="F255" s="335">
        <v>-7.98</v>
      </c>
      <c r="G255" s="333">
        <f t="shared" si="25"/>
        <v>13.5</v>
      </c>
      <c r="H255" s="337">
        <v>1.3083000000000001E-3</v>
      </c>
      <c r="I255" s="335">
        <f t="shared" si="38"/>
        <v>-0.14000000000000001</v>
      </c>
      <c r="J255" s="396">
        <f t="shared" si="39"/>
        <v>-0.13</v>
      </c>
      <c r="Q255" s="101">
        <f t="shared" si="24"/>
        <v>2016</v>
      </c>
    </row>
    <row r="256" spans="1:17" ht="15">
      <c r="A256" s="333" t="s">
        <v>319</v>
      </c>
      <c r="B256" s="334" t="s">
        <v>964</v>
      </c>
      <c r="C256" s="435" t="s">
        <v>338</v>
      </c>
      <c r="D256" s="333" t="s">
        <v>965</v>
      </c>
      <c r="E256" s="334">
        <v>201511</v>
      </c>
      <c r="F256" s="335">
        <v>-4760.0600000000004</v>
      </c>
      <c r="G256" s="333">
        <f t="shared" si="25"/>
        <v>12.5</v>
      </c>
      <c r="H256" s="337">
        <v>1.3083000000000001E-3</v>
      </c>
      <c r="I256" s="335">
        <f t="shared" si="38"/>
        <v>-77.84</v>
      </c>
      <c r="J256" s="396">
        <f t="shared" si="39"/>
        <v>-74.73</v>
      </c>
      <c r="Q256" s="101">
        <f t="shared" si="24"/>
        <v>2016</v>
      </c>
    </row>
    <row r="257" spans="1:17" ht="15">
      <c r="A257" s="333" t="s">
        <v>319</v>
      </c>
      <c r="B257" s="334" t="s">
        <v>964</v>
      </c>
      <c r="C257" s="435" t="s">
        <v>338</v>
      </c>
      <c r="D257" s="333" t="s">
        <v>965</v>
      </c>
      <c r="E257" s="334">
        <v>201511</v>
      </c>
      <c r="F257" s="335">
        <v>327.17</v>
      </c>
      <c r="G257" s="333">
        <f t="shared" si="25"/>
        <v>12.5</v>
      </c>
      <c r="H257" s="337">
        <v>1.3083000000000001E-3</v>
      </c>
      <c r="I257" s="335">
        <f t="shared" si="38"/>
        <v>5.35</v>
      </c>
      <c r="J257" s="396">
        <f t="shared" si="39"/>
        <v>5.14</v>
      </c>
      <c r="Q257" s="101">
        <f t="shared" si="24"/>
        <v>2016</v>
      </c>
    </row>
    <row r="258" spans="1:17" ht="15">
      <c r="A258" s="333" t="s">
        <v>319</v>
      </c>
      <c r="B258" s="334" t="s">
        <v>964</v>
      </c>
      <c r="C258" s="435" t="s">
        <v>338</v>
      </c>
      <c r="D258" s="333" t="s">
        <v>965</v>
      </c>
      <c r="E258" s="334">
        <v>201512</v>
      </c>
      <c r="F258" s="335">
        <v>52</v>
      </c>
      <c r="G258" s="333">
        <f t="shared" si="25"/>
        <v>11.5</v>
      </c>
      <c r="H258" s="337">
        <v>1.3083000000000001E-3</v>
      </c>
      <c r="I258" s="335">
        <f t="shared" si="38"/>
        <v>0.78</v>
      </c>
      <c r="J258" s="396">
        <f t="shared" si="39"/>
        <v>0.82</v>
      </c>
      <c r="Q258" s="101">
        <f t="shared" si="24"/>
        <v>2016</v>
      </c>
    </row>
    <row r="259" spans="1:17" ht="15">
      <c r="A259" s="333" t="s">
        <v>319</v>
      </c>
      <c r="B259" s="334" t="s">
        <v>964</v>
      </c>
      <c r="C259" s="435" t="s">
        <v>338</v>
      </c>
      <c r="D259" s="333" t="s">
        <v>965</v>
      </c>
      <c r="E259" s="334">
        <v>201512</v>
      </c>
      <c r="F259" s="335">
        <v>429.47</v>
      </c>
      <c r="G259" s="333">
        <f t="shared" si="25"/>
        <v>11.5</v>
      </c>
      <c r="H259" s="337">
        <v>1.3083000000000001E-3</v>
      </c>
      <c r="I259" s="335">
        <f t="shared" si="38"/>
        <v>6.46</v>
      </c>
      <c r="J259" s="396">
        <f t="shared" si="39"/>
        <v>6.74</v>
      </c>
      <c r="Q259" s="101">
        <f t="shared" si="24"/>
        <v>2016</v>
      </c>
    </row>
    <row r="260" spans="1:17">
      <c r="A260" s="333" t="s">
        <v>319</v>
      </c>
      <c r="B260" s="334" t="s">
        <v>1087</v>
      </c>
      <c r="C260" s="434" t="s">
        <v>338</v>
      </c>
      <c r="D260" s="333" t="s">
        <v>1088</v>
      </c>
      <c r="E260" s="334">
        <v>201509</v>
      </c>
      <c r="F260" s="335">
        <v>139228.54</v>
      </c>
      <c r="G260" s="333">
        <f t="shared" si="25"/>
        <v>14.5</v>
      </c>
      <c r="H260" s="337">
        <v>1.3083000000000001E-3</v>
      </c>
      <c r="I260" s="335">
        <f t="shared" si="38"/>
        <v>2641.21</v>
      </c>
      <c r="J260" s="396">
        <f t="shared" si="39"/>
        <v>2185.83</v>
      </c>
      <c r="Q260" s="101">
        <f t="shared" si="24"/>
        <v>2015</v>
      </c>
    </row>
    <row r="261" spans="1:17">
      <c r="A261" s="333" t="s">
        <v>319</v>
      </c>
      <c r="B261" s="334" t="s">
        <v>1087</v>
      </c>
      <c r="C261" s="434" t="s">
        <v>338</v>
      </c>
      <c r="D261" s="333" t="s">
        <v>1088</v>
      </c>
      <c r="E261" s="334">
        <v>201509</v>
      </c>
      <c r="F261" s="335">
        <v>7455.22</v>
      </c>
      <c r="G261" s="333">
        <f t="shared" si="25"/>
        <v>14.5</v>
      </c>
      <c r="H261" s="337">
        <v>1.3083000000000001E-3</v>
      </c>
      <c r="I261" s="335">
        <f t="shared" si="38"/>
        <v>141.43</v>
      </c>
      <c r="J261" s="396">
        <f t="shared" si="39"/>
        <v>117.04</v>
      </c>
      <c r="Q261" s="101">
        <f t="shared" si="24"/>
        <v>2015</v>
      </c>
    </row>
    <row r="262" spans="1:17" ht="15">
      <c r="A262" s="333" t="s">
        <v>319</v>
      </c>
      <c r="B262" s="334" t="s">
        <v>1087</v>
      </c>
      <c r="C262" s="435" t="s">
        <v>338</v>
      </c>
      <c r="D262" s="333" t="s">
        <v>1088</v>
      </c>
      <c r="E262" s="334">
        <v>201511</v>
      </c>
      <c r="F262" s="335">
        <v>-322.76</v>
      </c>
      <c r="G262" s="333">
        <f t="shared" si="25"/>
        <v>12.5</v>
      </c>
      <c r="H262" s="337">
        <v>1.3083000000000001E-3</v>
      </c>
      <c r="I262" s="335">
        <f t="shared" si="38"/>
        <v>-5.28</v>
      </c>
      <c r="J262" s="396">
        <f t="shared" si="39"/>
        <v>-5.07</v>
      </c>
      <c r="Q262" s="101">
        <f t="shared" ref="Q262:Q310" si="40">IF(E262&lt;=$Q$1,$S$5,$S$6)</f>
        <v>2016</v>
      </c>
    </row>
    <row r="263" spans="1:17" ht="15">
      <c r="A263" s="333" t="s">
        <v>319</v>
      </c>
      <c r="B263" s="334" t="s">
        <v>1087</v>
      </c>
      <c r="C263" s="435" t="s">
        <v>338</v>
      </c>
      <c r="D263" s="333" t="s">
        <v>1088</v>
      </c>
      <c r="E263" s="334">
        <v>201511</v>
      </c>
      <c r="F263" s="335">
        <v>-17.27</v>
      </c>
      <c r="G263" s="333">
        <f t="shared" ref="G263:G326" si="41">VLOOKUP(E263,$N$6:$O$35,2,FALSE)</f>
        <v>12.5</v>
      </c>
      <c r="H263" s="337">
        <v>1.3083000000000001E-3</v>
      </c>
      <c r="I263" s="335">
        <f t="shared" si="38"/>
        <v>-0.28000000000000003</v>
      </c>
      <c r="J263" s="396">
        <f t="shared" si="39"/>
        <v>-0.27</v>
      </c>
      <c r="Q263" s="101">
        <f t="shared" si="40"/>
        <v>2016</v>
      </c>
    </row>
    <row r="264" spans="1:17" ht="15">
      <c r="A264" s="333" t="s">
        <v>319</v>
      </c>
      <c r="B264" s="334" t="s">
        <v>1087</v>
      </c>
      <c r="C264" s="435" t="s">
        <v>338</v>
      </c>
      <c r="D264" s="333" t="s">
        <v>1088</v>
      </c>
      <c r="E264" s="334">
        <v>201512</v>
      </c>
      <c r="F264" s="335">
        <v>13.93</v>
      </c>
      <c r="G264" s="333">
        <f t="shared" si="41"/>
        <v>11.5</v>
      </c>
      <c r="H264" s="337">
        <v>1.3083000000000001E-3</v>
      </c>
      <c r="I264" s="335">
        <f t="shared" si="38"/>
        <v>0.21</v>
      </c>
      <c r="J264" s="396">
        <f t="shared" si="39"/>
        <v>0.22</v>
      </c>
      <c r="Q264" s="101">
        <f t="shared" si="40"/>
        <v>2016</v>
      </c>
    </row>
    <row r="265" spans="1:17" ht="15">
      <c r="A265" s="333" t="s">
        <v>319</v>
      </c>
      <c r="B265" s="334" t="s">
        <v>1087</v>
      </c>
      <c r="C265" s="435" t="s">
        <v>338</v>
      </c>
      <c r="D265" s="333" t="s">
        <v>1088</v>
      </c>
      <c r="E265" s="334">
        <v>201512</v>
      </c>
      <c r="F265" s="335">
        <v>260.48</v>
      </c>
      <c r="G265" s="333">
        <f t="shared" si="41"/>
        <v>11.5</v>
      </c>
      <c r="H265" s="337">
        <v>1.3083000000000001E-3</v>
      </c>
      <c r="I265" s="335">
        <f t="shared" si="38"/>
        <v>3.92</v>
      </c>
      <c r="J265" s="396">
        <f t="shared" si="39"/>
        <v>4.09</v>
      </c>
      <c r="Q265" s="101">
        <f t="shared" si="40"/>
        <v>2016</v>
      </c>
    </row>
    <row r="266" spans="1:17" ht="15">
      <c r="A266" s="333" t="s">
        <v>319</v>
      </c>
      <c r="B266" s="334" t="s">
        <v>1089</v>
      </c>
      <c r="C266" s="435" t="s">
        <v>338</v>
      </c>
      <c r="D266" s="333" t="s">
        <v>1090</v>
      </c>
      <c r="E266" s="334">
        <v>201511</v>
      </c>
      <c r="F266" s="335">
        <v>564972.1</v>
      </c>
      <c r="G266" s="333">
        <f t="shared" si="41"/>
        <v>12.5</v>
      </c>
      <c r="H266" s="337">
        <v>1.3083000000000001E-3</v>
      </c>
      <c r="I266" s="335">
        <f t="shared" si="38"/>
        <v>9239.41</v>
      </c>
      <c r="J266" s="396">
        <f t="shared" si="39"/>
        <v>8869.84</v>
      </c>
      <c r="Q266" s="101">
        <f t="shared" si="40"/>
        <v>2016</v>
      </c>
    </row>
    <row r="267" spans="1:17" ht="15">
      <c r="A267" s="333" t="s">
        <v>319</v>
      </c>
      <c r="B267" s="334" t="s">
        <v>1089</v>
      </c>
      <c r="C267" s="435" t="s">
        <v>338</v>
      </c>
      <c r="D267" s="333" t="s">
        <v>1090</v>
      </c>
      <c r="E267" s="334">
        <v>201511</v>
      </c>
      <c r="F267" s="335">
        <v>6448.21</v>
      </c>
      <c r="G267" s="333">
        <f t="shared" si="41"/>
        <v>12.5</v>
      </c>
      <c r="H267" s="337">
        <v>1.3083000000000001E-3</v>
      </c>
      <c r="I267" s="335">
        <f t="shared" si="38"/>
        <v>105.45</v>
      </c>
      <c r="J267" s="396">
        <f t="shared" si="39"/>
        <v>101.23</v>
      </c>
      <c r="Q267" s="101">
        <f t="shared" si="40"/>
        <v>2016</v>
      </c>
    </row>
    <row r="268" spans="1:17" ht="15">
      <c r="A268" s="333" t="s">
        <v>319</v>
      </c>
      <c r="B268" s="334" t="s">
        <v>1089</v>
      </c>
      <c r="C268" s="435" t="s">
        <v>338</v>
      </c>
      <c r="D268" s="333" t="s">
        <v>1090</v>
      </c>
      <c r="E268" s="334">
        <v>201512</v>
      </c>
      <c r="F268" s="335">
        <v>0.54</v>
      </c>
      <c r="G268" s="333">
        <f t="shared" si="41"/>
        <v>11.5</v>
      </c>
      <c r="H268" s="337">
        <v>1.3083000000000001E-3</v>
      </c>
      <c r="I268" s="335">
        <f t="shared" si="38"/>
        <v>0.01</v>
      </c>
      <c r="J268" s="396">
        <f t="shared" si="39"/>
        <v>0.01</v>
      </c>
      <c r="Q268" s="101">
        <f t="shared" si="40"/>
        <v>2016</v>
      </c>
    </row>
    <row r="269" spans="1:17" ht="15">
      <c r="A269" s="333" t="s">
        <v>319</v>
      </c>
      <c r="B269" s="334" t="s">
        <v>1089</v>
      </c>
      <c r="C269" s="435" t="s">
        <v>338</v>
      </c>
      <c r="D269" s="333" t="s">
        <v>1090</v>
      </c>
      <c r="E269" s="334">
        <v>201512</v>
      </c>
      <c r="F269" s="335">
        <v>48.37</v>
      </c>
      <c r="G269" s="333">
        <f t="shared" si="41"/>
        <v>11.5</v>
      </c>
      <c r="H269" s="337">
        <v>1.3083000000000001E-3</v>
      </c>
      <c r="I269" s="335">
        <f t="shared" si="38"/>
        <v>0.73</v>
      </c>
      <c r="J269" s="396">
        <f t="shared" si="39"/>
        <v>0.76</v>
      </c>
      <c r="Q269" s="101">
        <f t="shared" si="40"/>
        <v>2016</v>
      </c>
    </row>
    <row r="270" spans="1:17">
      <c r="A270" s="333" t="s">
        <v>319</v>
      </c>
      <c r="B270" s="334" t="s">
        <v>819</v>
      </c>
      <c r="C270" s="434" t="s">
        <v>335</v>
      </c>
      <c r="D270" s="333" t="s">
        <v>1091</v>
      </c>
      <c r="E270" s="334">
        <v>201509</v>
      </c>
      <c r="F270" s="335">
        <v>-8875.68</v>
      </c>
      <c r="G270" s="333">
        <f t="shared" si="41"/>
        <v>14.5</v>
      </c>
      <c r="H270" s="337">
        <v>1.3083000000000001E-3</v>
      </c>
      <c r="I270" s="335">
        <f t="shared" si="38"/>
        <v>-168.37</v>
      </c>
      <c r="J270" s="396">
        <f t="shared" si="39"/>
        <v>-139.34</v>
      </c>
      <c r="Q270" s="101">
        <f t="shared" si="40"/>
        <v>2015</v>
      </c>
    </row>
    <row r="271" spans="1:17">
      <c r="A271" s="333" t="s">
        <v>319</v>
      </c>
      <c r="B271" s="334" t="s">
        <v>819</v>
      </c>
      <c r="C271" s="434" t="s">
        <v>335</v>
      </c>
      <c r="D271" s="333" t="s">
        <v>1091</v>
      </c>
      <c r="E271" s="334">
        <v>201509</v>
      </c>
      <c r="F271" s="335">
        <v>-172.61</v>
      </c>
      <c r="G271" s="333">
        <f t="shared" si="41"/>
        <v>14.5</v>
      </c>
      <c r="H271" s="337">
        <v>1.3083000000000001E-3</v>
      </c>
      <c r="I271" s="335">
        <f t="shared" si="38"/>
        <v>-3.27</v>
      </c>
      <c r="J271" s="396">
        <f t="shared" si="39"/>
        <v>-2.71</v>
      </c>
      <c r="Q271" s="101">
        <f t="shared" si="40"/>
        <v>2015</v>
      </c>
    </row>
    <row r="272" spans="1:17">
      <c r="A272" s="333" t="s">
        <v>319</v>
      </c>
      <c r="B272" s="334" t="s">
        <v>708</v>
      </c>
      <c r="C272" s="434" t="s">
        <v>335</v>
      </c>
      <c r="D272" s="333" t="s">
        <v>709</v>
      </c>
      <c r="E272" s="334">
        <v>201509</v>
      </c>
      <c r="F272" s="335">
        <v>-115.42</v>
      </c>
      <c r="G272" s="333">
        <f t="shared" si="41"/>
        <v>14.5</v>
      </c>
      <c r="H272" s="337">
        <v>1.3083000000000001E-3</v>
      </c>
      <c r="I272" s="335">
        <f t="shared" si="38"/>
        <v>-2.19</v>
      </c>
      <c r="J272" s="396">
        <f t="shared" si="39"/>
        <v>-1.81</v>
      </c>
      <c r="Q272" s="101">
        <f t="shared" si="40"/>
        <v>2015</v>
      </c>
    </row>
    <row r="273" spans="1:17">
      <c r="A273" s="333" t="s">
        <v>319</v>
      </c>
      <c r="B273" s="334" t="s">
        <v>708</v>
      </c>
      <c r="C273" s="434" t="s">
        <v>335</v>
      </c>
      <c r="D273" s="333" t="s">
        <v>709</v>
      </c>
      <c r="E273" s="334">
        <v>201509</v>
      </c>
      <c r="F273" s="335">
        <v>-2.74</v>
      </c>
      <c r="G273" s="333">
        <f t="shared" si="41"/>
        <v>14.5</v>
      </c>
      <c r="H273" s="337">
        <v>1.3083000000000001E-3</v>
      </c>
      <c r="I273" s="335">
        <f t="shared" si="38"/>
        <v>-0.05</v>
      </c>
      <c r="J273" s="396">
        <f t="shared" si="39"/>
        <v>-0.04</v>
      </c>
      <c r="Q273" s="101">
        <f t="shared" si="40"/>
        <v>2015</v>
      </c>
    </row>
    <row r="274" spans="1:17">
      <c r="A274" s="333" t="s">
        <v>326</v>
      </c>
      <c r="B274" s="334" t="s">
        <v>710</v>
      </c>
      <c r="C274" s="434" t="s">
        <v>335</v>
      </c>
      <c r="D274" s="333" t="s">
        <v>711</v>
      </c>
      <c r="E274" s="334">
        <v>201509</v>
      </c>
      <c r="F274" s="335">
        <v>-409.17</v>
      </c>
      <c r="G274" s="333">
        <f t="shared" si="41"/>
        <v>14.5</v>
      </c>
      <c r="H274" s="337">
        <v>1.1999999999999999E-3</v>
      </c>
      <c r="I274" s="335">
        <f t="shared" si="38"/>
        <v>-7.12</v>
      </c>
      <c r="J274" s="396">
        <f t="shared" si="39"/>
        <v>-5.89</v>
      </c>
      <c r="Q274" s="101">
        <f t="shared" si="40"/>
        <v>2015</v>
      </c>
    </row>
    <row r="275" spans="1:17">
      <c r="A275" s="333" t="s">
        <v>319</v>
      </c>
      <c r="B275" s="334" t="s">
        <v>710</v>
      </c>
      <c r="C275" s="434" t="s">
        <v>335</v>
      </c>
      <c r="D275" s="333" t="s">
        <v>711</v>
      </c>
      <c r="E275" s="334">
        <v>201509</v>
      </c>
      <c r="F275" s="335">
        <v>-4915.7</v>
      </c>
      <c r="G275" s="333">
        <f t="shared" si="41"/>
        <v>14.5</v>
      </c>
      <c r="H275" s="337">
        <v>1.3083000000000001E-3</v>
      </c>
      <c r="I275" s="335">
        <f t="shared" si="38"/>
        <v>-93.25</v>
      </c>
      <c r="J275" s="396">
        <f t="shared" si="39"/>
        <v>-77.17</v>
      </c>
      <c r="Q275" s="101">
        <f t="shared" si="40"/>
        <v>2015</v>
      </c>
    </row>
    <row r="276" spans="1:17">
      <c r="A276" s="333" t="s">
        <v>319</v>
      </c>
      <c r="B276" s="334" t="s">
        <v>710</v>
      </c>
      <c r="C276" s="434" t="s">
        <v>335</v>
      </c>
      <c r="D276" s="333" t="s">
        <v>711</v>
      </c>
      <c r="E276" s="334">
        <v>201509</v>
      </c>
      <c r="F276" s="335">
        <v>-89.34</v>
      </c>
      <c r="G276" s="333">
        <f t="shared" si="41"/>
        <v>14.5</v>
      </c>
      <c r="H276" s="337">
        <v>1.3083000000000001E-3</v>
      </c>
      <c r="I276" s="335">
        <f t="shared" si="38"/>
        <v>-1.69</v>
      </c>
      <c r="J276" s="396">
        <f t="shared" si="39"/>
        <v>-1.4</v>
      </c>
      <c r="Q276" s="101">
        <f t="shared" si="40"/>
        <v>2015</v>
      </c>
    </row>
    <row r="277" spans="1:17">
      <c r="A277" s="333" t="s">
        <v>326</v>
      </c>
      <c r="B277" s="334" t="s">
        <v>821</v>
      </c>
      <c r="C277" s="434" t="s">
        <v>335</v>
      </c>
      <c r="D277" s="333" t="s">
        <v>822</v>
      </c>
      <c r="E277" s="334">
        <v>201509</v>
      </c>
      <c r="F277" s="335">
        <v>-37594.230000000003</v>
      </c>
      <c r="G277" s="333">
        <f t="shared" si="41"/>
        <v>14.5</v>
      </c>
      <c r="H277" s="337">
        <v>1.1999999999999999E-3</v>
      </c>
      <c r="I277" s="335">
        <f t="shared" si="38"/>
        <v>-654.14</v>
      </c>
      <c r="J277" s="396">
        <f t="shared" si="39"/>
        <v>-541.36</v>
      </c>
      <c r="Q277" s="101">
        <f t="shared" si="40"/>
        <v>2015</v>
      </c>
    </row>
    <row r="278" spans="1:17">
      <c r="A278" s="333" t="s">
        <v>319</v>
      </c>
      <c r="B278" s="334" t="s">
        <v>821</v>
      </c>
      <c r="C278" s="434" t="s">
        <v>335</v>
      </c>
      <c r="D278" s="333" t="s">
        <v>822</v>
      </c>
      <c r="E278" s="334">
        <v>201509</v>
      </c>
      <c r="F278" s="335">
        <v>25745.08</v>
      </c>
      <c r="G278" s="333">
        <f t="shared" si="41"/>
        <v>14.5</v>
      </c>
      <c r="H278" s="337">
        <v>1.3083000000000001E-3</v>
      </c>
      <c r="I278" s="335">
        <f t="shared" si="38"/>
        <v>488.39</v>
      </c>
      <c r="J278" s="396">
        <f t="shared" si="39"/>
        <v>404.19</v>
      </c>
      <c r="Q278" s="101">
        <f t="shared" si="40"/>
        <v>2015</v>
      </c>
    </row>
    <row r="279" spans="1:17">
      <c r="A279" s="333" t="s">
        <v>319</v>
      </c>
      <c r="B279" s="334" t="s">
        <v>821</v>
      </c>
      <c r="C279" s="434" t="s">
        <v>335</v>
      </c>
      <c r="D279" s="333" t="s">
        <v>822</v>
      </c>
      <c r="E279" s="334">
        <v>201509</v>
      </c>
      <c r="F279" s="335">
        <v>-4580.55</v>
      </c>
      <c r="G279" s="333">
        <f t="shared" si="41"/>
        <v>14.5</v>
      </c>
      <c r="H279" s="337">
        <v>1.3083000000000001E-3</v>
      </c>
      <c r="I279" s="335">
        <f t="shared" si="38"/>
        <v>-86.89</v>
      </c>
      <c r="J279" s="396">
        <f t="shared" si="39"/>
        <v>-71.91</v>
      </c>
      <c r="Q279" s="101">
        <f t="shared" si="40"/>
        <v>2015</v>
      </c>
    </row>
    <row r="280" spans="1:17">
      <c r="A280" s="333" t="s">
        <v>319</v>
      </c>
      <c r="B280" s="334" t="s">
        <v>823</v>
      </c>
      <c r="C280" s="434" t="s">
        <v>335</v>
      </c>
      <c r="D280" s="333" t="s">
        <v>824</v>
      </c>
      <c r="E280" s="334">
        <v>201509</v>
      </c>
      <c r="F280" s="335">
        <v>-11230.960000000001</v>
      </c>
      <c r="G280" s="333">
        <f t="shared" si="41"/>
        <v>14.5</v>
      </c>
      <c r="H280" s="337">
        <v>1.3083000000000001E-3</v>
      </c>
      <c r="I280" s="335">
        <f t="shared" si="38"/>
        <v>-213.06</v>
      </c>
      <c r="J280" s="396">
        <f t="shared" si="39"/>
        <v>-176.32</v>
      </c>
      <c r="Q280" s="101">
        <f t="shared" si="40"/>
        <v>2015</v>
      </c>
    </row>
    <row r="281" spans="1:17">
      <c r="A281" s="333" t="s">
        <v>319</v>
      </c>
      <c r="B281" s="334" t="s">
        <v>823</v>
      </c>
      <c r="C281" s="434" t="s">
        <v>335</v>
      </c>
      <c r="D281" s="333" t="s">
        <v>824</v>
      </c>
      <c r="E281" s="334">
        <v>201509</v>
      </c>
      <c r="F281" s="335">
        <v>151.18</v>
      </c>
      <c r="G281" s="333">
        <f t="shared" si="41"/>
        <v>14.5</v>
      </c>
      <c r="H281" s="337">
        <v>1.3083000000000001E-3</v>
      </c>
      <c r="I281" s="335">
        <f t="shared" si="38"/>
        <v>2.87</v>
      </c>
      <c r="J281" s="396">
        <f t="shared" si="39"/>
        <v>2.37</v>
      </c>
      <c r="Q281" s="101">
        <f t="shared" si="40"/>
        <v>2015</v>
      </c>
    </row>
    <row r="282" spans="1:17" ht="15">
      <c r="A282" s="333" t="s">
        <v>319</v>
      </c>
      <c r="B282" s="334" t="s">
        <v>1092</v>
      </c>
      <c r="C282" s="435" t="s">
        <v>338</v>
      </c>
      <c r="D282" s="333" t="s">
        <v>1093</v>
      </c>
      <c r="E282" s="334">
        <v>201512</v>
      </c>
      <c r="F282" s="335">
        <v>8066.95</v>
      </c>
      <c r="G282" s="333">
        <f t="shared" si="41"/>
        <v>11.5</v>
      </c>
      <c r="H282" s="337">
        <v>1.3083000000000001E-3</v>
      </c>
      <c r="I282" s="335">
        <f t="shared" si="38"/>
        <v>121.37</v>
      </c>
      <c r="J282" s="396">
        <f t="shared" si="39"/>
        <v>126.65</v>
      </c>
      <c r="Q282" s="101">
        <f t="shared" si="40"/>
        <v>2016</v>
      </c>
    </row>
    <row r="283" spans="1:17" ht="15">
      <c r="A283" s="333" t="s">
        <v>319</v>
      </c>
      <c r="B283" s="334" t="s">
        <v>1092</v>
      </c>
      <c r="C283" s="435" t="s">
        <v>338</v>
      </c>
      <c r="D283" s="333" t="s">
        <v>1093</v>
      </c>
      <c r="E283" s="334">
        <v>201512</v>
      </c>
      <c r="F283" s="335">
        <v>121862.63</v>
      </c>
      <c r="G283" s="333">
        <f t="shared" si="41"/>
        <v>11.5</v>
      </c>
      <c r="H283" s="337">
        <v>1.3083000000000001E-3</v>
      </c>
      <c r="I283" s="335">
        <f t="shared" si="38"/>
        <v>1833.48</v>
      </c>
      <c r="J283" s="396">
        <f t="shared" si="39"/>
        <v>1913.19</v>
      </c>
      <c r="Q283" s="101">
        <f t="shared" si="40"/>
        <v>2016</v>
      </c>
    </row>
    <row r="284" spans="1:17" ht="15">
      <c r="A284" s="333" t="s">
        <v>319</v>
      </c>
      <c r="B284" s="334" t="s">
        <v>1094</v>
      </c>
      <c r="C284" s="435" t="s">
        <v>338</v>
      </c>
      <c r="D284" s="333" t="s">
        <v>1095</v>
      </c>
      <c r="E284" s="334">
        <v>201512</v>
      </c>
      <c r="F284" s="335">
        <v>15771.3</v>
      </c>
      <c r="G284" s="333">
        <f t="shared" si="41"/>
        <v>11.5</v>
      </c>
      <c r="H284" s="337">
        <v>1.3083000000000001E-3</v>
      </c>
      <c r="I284" s="335">
        <f t="shared" si="38"/>
        <v>237.29</v>
      </c>
      <c r="J284" s="396">
        <f t="shared" si="39"/>
        <v>247.6</v>
      </c>
      <c r="Q284" s="101">
        <f t="shared" si="40"/>
        <v>2016</v>
      </c>
    </row>
    <row r="285" spans="1:17" ht="15">
      <c r="A285" s="333" t="s">
        <v>319</v>
      </c>
      <c r="B285" s="334" t="s">
        <v>1094</v>
      </c>
      <c r="C285" s="435" t="s">
        <v>338</v>
      </c>
      <c r="D285" s="333" t="s">
        <v>1095</v>
      </c>
      <c r="E285" s="334">
        <v>201512</v>
      </c>
      <c r="F285" s="335">
        <v>216813.61</v>
      </c>
      <c r="G285" s="333">
        <f t="shared" si="41"/>
        <v>11.5</v>
      </c>
      <c r="H285" s="337">
        <v>1.3083000000000001E-3</v>
      </c>
      <c r="I285" s="335">
        <f t="shared" si="38"/>
        <v>3262.06</v>
      </c>
      <c r="J285" s="396">
        <f t="shared" si="39"/>
        <v>3403.89</v>
      </c>
      <c r="Q285" s="101">
        <f t="shared" si="40"/>
        <v>2016</v>
      </c>
    </row>
    <row r="286" spans="1:17">
      <c r="A286" s="333" t="s">
        <v>319</v>
      </c>
      <c r="B286" s="334" t="s">
        <v>1096</v>
      </c>
      <c r="C286" s="434" t="s">
        <v>338</v>
      </c>
      <c r="D286" s="333" t="s">
        <v>1097</v>
      </c>
      <c r="E286" s="334">
        <v>201509</v>
      </c>
      <c r="F286" s="335">
        <v>181653.32</v>
      </c>
      <c r="G286" s="333">
        <f t="shared" si="41"/>
        <v>14.5</v>
      </c>
      <c r="H286" s="337">
        <v>1.3083000000000001E-3</v>
      </c>
      <c r="I286" s="335">
        <f t="shared" si="38"/>
        <v>3446.03</v>
      </c>
      <c r="J286" s="396">
        <f t="shared" si="39"/>
        <v>2851.88</v>
      </c>
      <c r="Q286" s="101">
        <f t="shared" si="40"/>
        <v>2015</v>
      </c>
    </row>
    <row r="287" spans="1:17">
      <c r="A287" s="333" t="s">
        <v>319</v>
      </c>
      <c r="B287" s="334" t="s">
        <v>1096</v>
      </c>
      <c r="C287" s="434" t="s">
        <v>338</v>
      </c>
      <c r="D287" s="333" t="s">
        <v>1097</v>
      </c>
      <c r="E287" s="334">
        <v>201509</v>
      </c>
      <c r="F287" s="335">
        <v>7357.6500000000005</v>
      </c>
      <c r="G287" s="333">
        <f t="shared" si="41"/>
        <v>14.5</v>
      </c>
      <c r="H287" s="337">
        <v>1.3083000000000001E-3</v>
      </c>
      <c r="I287" s="335">
        <f t="shared" si="38"/>
        <v>139.58000000000001</v>
      </c>
      <c r="J287" s="396">
        <f t="shared" si="39"/>
        <v>115.51</v>
      </c>
      <c r="Q287" s="101">
        <f t="shared" si="40"/>
        <v>2015</v>
      </c>
    </row>
    <row r="288" spans="1:17" ht="15">
      <c r="A288" s="333" t="s">
        <v>319</v>
      </c>
      <c r="B288" s="334" t="s">
        <v>1096</v>
      </c>
      <c r="C288" s="435" t="s">
        <v>338</v>
      </c>
      <c r="D288" s="333" t="s">
        <v>1098</v>
      </c>
      <c r="E288" s="334">
        <v>201510</v>
      </c>
      <c r="F288" s="335">
        <v>7674.49</v>
      </c>
      <c r="G288" s="333">
        <f t="shared" si="41"/>
        <v>13.5</v>
      </c>
      <c r="H288" s="337">
        <v>1.3083000000000001E-3</v>
      </c>
      <c r="I288" s="335">
        <f t="shared" si="38"/>
        <v>135.55000000000001</v>
      </c>
      <c r="J288" s="396">
        <f t="shared" si="39"/>
        <v>120.49</v>
      </c>
      <c r="Q288" s="101">
        <f t="shared" si="40"/>
        <v>2016</v>
      </c>
    </row>
    <row r="289" spans="1:17" ht="15">
      <c r="A289" s="333" t="s">
        <v>319</v>
      </c>
      <c r="B289" s="334" t="s">
        <v>1096</v>
      </c>
      <c r="C289" s="435" t="s">
        <v>338</v>
      </c>
      <c r="D289" s="333" t="s">
        <v>1098</v>
      </c>
      <c r="E289" s="334">
        <v>201510</v>
      </c>
      <c r="F289" s="335">
        <v>310.83999999999997</v>
      </c>
      <c r="G289" s="333">
        <f t="shared" si="41"/>
        <v>13.5</v>
      </c>
      <c r="H289" s="337">
        <v>1.3083000000000001E-3</v>
      </c>
      <c r="I289" s="335">
        <f t="shared" si="38"/>
        <v>5.49</v>
      </c>
      <c r="J289" s="396">
        <f t="shared" si="39"/>
        <v>4.88</v>
      </c>
      <c r="Q289" s="101">
        <f t="shared" si="40"/>
        <v>2016</v>
      </c>
    </row>
    <row r="290" spans="1:17" ht="15">
      <c r="A290" s="333" t="s">
        <v>319</v>
      </c>
      <c r="B290" s="334" t="s">
        <v>1096</v>
      </c>
      <c r="C290" s="435" t="s">
        <v>338</v>
      </c>
      <c r="D290" s="333" t="s">
        <v>1098</v>
      </c>
      <c r="E290" s="334">
        <v>201511</v>
      </c>
      <c r="F290" s="335">
        <v>15747.37</v>
      </c>
      <c r="G290" s="333">
        <f t="shared" si="41"/>
        <v>12.5</v>
      </c>
      <c r="H290" s="337">
        <v>1.3083000000000001E-3</v>
      </c>
      <c r="I290" s="335">
        <f t="shared" si="38"/>
        <v>257.52999999999997</v>
      </c>
      <c r="J290" s="396">
        <f t="shared" si="39"/>
        <v>247.23</v>
      </c>
      <c r="Q290" s="101">
        <f t="shared" si="40"/>
        <v>2016</v>
      </c>
    </row>
    <row r="291" spans="1:17" ht="15">
      <c r="A291" s="333" t="s">
        <v>319</v>
      </c>
      <c r="B291" s="334" t="s">
        <v>1096</v>
      </c>
      <c r="C291" s="435" t="s">
        <v>338</v>
      </c>
      <c r="D291" s="333" t="s">
        <v>1098</v>
      </c>
      <c r="E291" s="334">
        <v>201511</v>
      </c>
      <c r="F291" s="335">
        <v>637.80999999999995</v>
      </c>
      <c r="G291" s="333">
        <f t="shared" si="41"/>
        <v>12.5</v>
      </c>
      <c r="H291" s="337">
        <v>1.3083000000000001E-3</v>
      </c>
      <c r="I291" s="335">
        <f t="shared" si="38"/>
        <v>10.43</v>
      </c>
      <c r="J291" s="396">
        <f t="shared" si="39"/>
        <v>10.01</v>
      </c>
      <c r="Q291" s="101">
        <f t="shared" si="40"/>
        <v>2016</v>
      </c>
    </row>
    <row r="292" spans="1:17" ht="15">
      <c r="A292" s="333" t="s">
        <v>319</v>
      </c>
      <c r="B292" s="334" t="s">
        <v>1096</v>
      </c>
      <c r="C292" s="435" t="s">
        <v>338</v>
      </c>
      <c r="D292" s="333" t="s">
        <v>1098</v>
      </c>
      <c r="E292" s="334">
        <v>201512</v>
      </c>
      <c r="F292" s="335">
        <v>8.18</v>
      </c>
      <c r="G292" s="333">
        <f t="shared" si="41"/>
        <v>11.5</v>
      </c>
      <c r="H292" s="337">
        <v>1.3083000000000001E-3</v>
      </c>
      <c r="I292" s="335">
        <f t="shared" si="38"/>
        <v>0.12</v>
      </c>
      <c r="J292" s="396">
        <f t="shared" si="39"/>
        <v>0.13</v>
      </c>
      <c r="Q292" s="101">
        <f t="shared" si="40"/>
        <v>2016</v>
      </c>
    </row>
    <row r="293" spans="1:17" ht="15">
      <c r="A293" s="333" t="s">
        <v>319</v>
      </c>
      <c r="B293" s="334" t="s">
        <v>1096</v>
      </c>
      <c r="C293" s="435" t="s">
        <v>338</v>
      </c>
      <c r="D293" s="333" t="s">
        <v>1098</v>
      </c>
      <c r="E293" s="334">
        <v>201512</v>
      </c>
      <c r="F293" s="335">
        <v>201.92</v>
      </c>
      <c r="G293" s="333">
        <f t="shared" si="41"/>
        <v>11.5</v>
      </c>
      <c r="H293" s="337">
        <v>1.3083000000000001E-3</v>
      </c>
      <c r="I293" s="335">
        <f t="shared" si="38"/>
        <v>3.04</v>
      </c>
      <c r="J293" s="396">
        <f t="shared" si="39"/>
        <v>3.17</v>
      </c>
      <c r="Q293" s="101">
        <f t="shared" si="40"/>
        <v>2016</v>
      </c>
    </row>
    <row r="294" spans="1:17">
      <c r="A294" s="333" t="s">
        <v>319</v>
      </c>
      <c r="B294" s="334" t="s">
        <v>825</v>
      </c>
      <c r="C294" s="434" t="s">
        <v>338</v>
      </c>
      <c r="D294" s="333" t="s">
        <v>1099</v>
      </c>
      <c r="E294" s="334">
        <v>201509</v>
      </c>
      <c r="F294" s="335">
        <v>-9527.5500000000011</v>
      </c>
      <c r="G294" s="333">
        <f t="shared" si="41"/>
        <v>14.5</v>
      </c>
      <c r="H294" s="337">
        <v>1.3083000000000001E-3</v>
      </c>
      <c r="I294" s="335">
        <f t="shared" si="38"/>
        <v>-180.74</v>
      </c>
      <c r="J294" s="396">
        <f t="shared" si="39"/>
        <v>-149.58000000000001</v>
      </c>
      <c r="Q294" s="101">
        <f t="shared" si="40"/>
        <v>2015</v>
      </c>
    </row>
    <row r="295" spans="1:17">
      <c r="A295" s="333" t="s">
        <v>319</v>
      </c>
      <c r="B295" s="334" t="s">
        <v>825</v>
      </c>
      <c r="C295" s="434" t="s">
        <v>338</v>
      </c>
      <c r="D295" s="333" t="s">
        <v>1099</v>
      </c>
      <c r="E295" s="334">
        <v>201509</v>
      </c>
      <c r="F295" s="335">
        <v>1399.22</v>
      </c>
      <c r="G295" s="333">
        <f t="shared" si="41"/>
        <v>14.5</v>
      </c>
      <c r="H295" s="337">
        <v>1.3083000000000001E-3</v>
      </c>
      <c r="I295" s="335">
        <f t="shared" si="38"/>
        <v>26.54</v>
      </c>
      <c r="J295" s="396">
        <f t="shared" si="39"/>
        <v>21.97</v>
      </c>
      <c r="Q295" s="101">
        <f t="shared" si="40"/>
        <v>2015</v>
      </c>
    </row>
    <row r="296" spans="1:17">
      <c r="A296" s="333" t="s">
        <v>319</v>
      </c>
      <c r="B296" s="334" t="s">
        <v>1029</v>
      </c>
      <c r="C296" s="434" t="s">
        <v>335</v>
      </c>
      <c r="D296" s="333" t="s">
        <v>1100</v>
      </c>
      <c r="E296" s="334">
        <v>201509</v>
      </c>
      <c r="F296" s="335">
        <v>-18244.96</v>
      </c>
      <c r="G296" s="333">
        <f t="shared" si="41"/>
        <v>14.5</v>
      </c>
      <c r="H296" s="337">
        <v>1.3083000000000001E-3</v>
      </c>
      <c r="I296" s="335">
        <f t="shared" si="38"/>
        <v>-346.11</v>
      </c>
      <c r="J296" s="396">
        <f t="shared" si="39"/>
        <v>-286.44</v>
      </c>
      <c r="Q296" s="101">
        <f t="shared" si="40"/>
        <v>2015</v>
      </c>
    </row>
    <row r="297" spans="1:17">
      <c r="A297" s="333" t="s">
        <v>319</v>
      </c>
      <c r="B297" s="334" t="s">
        <v>1029</v>
      </c>
      <c r="C297" s="434" t="s">
        <v>335</v>
      </c>
      <c r="D297" s="333" t="s">
        <v>1100</v>
      </c>
      <c r="E297" s="334">
        <v>201509</v>
      </c>
      <c r="F297" s="335">
        <v>-1083.94</v>
      </c>
      <c r="G297" s="333">
        <f t="shared" si="41"/>
        <v>14.5</v>
      </c>
      <c r="H297" s="337">
        <v>1.3083000000000001E-3</v>
      </c>
      <c r="I297" s="335">
        <f t="shared" si="38"/>
        <v>-20.56</v>
      </c>
      <c r="J297" s="396">
        <f t="shared" si="39"/>
        <v>-17.02</v>
      </c>
      <c r="Q297" s="101">
        <f t="shared" si="40"/>
        <v>2015</v>
      </c>
    </row>
    <row r="298" spans="1:17" ht="15">
      <c r="A298" s="333" t="s">
        <v>319</v>
      </c>
      <c r="B298" s="334" t="s">
        <v>1029</v>
      </c>
      <c r="C298" s="435" t="s">
        <v>335</v>
      </c>
      <c r="D298" s="333" t="s">
        <v>1030</v>
      </c>
      <c r="E298" s="334">
        <v>201511</v>
      </c>
      <c r="F298" s="335">
        <v>14618.22</v>
      </c>
      <c r="G298" s="333">
        <f t="shared" si="41"/>
        <v>12.5</v>
      </c>
      <c r="H298" s="337">
        <v>1.3083000000000001E-3</v>
      </c>
      <c r="I298" s="335">
        <f t="shared" si="38"/>
        <v>239.06</v>
      </c>
      <c r="J298" s="396">
        <f t="shared" si="39"/>
        <v>229.5</v>
      </c>
      <c r="Q298" s="101">
        <f t="shared" si="40"/>
        <v>2016</v>
      </c>
    </row>
    <row r="299" spans="1:17" ht="15">
      <c r="A299" s="333" t="s">
        <v>319</v>
      </c>
      <c r="B299" s="334" t="s">
        <v>1029</v>
      </c>
      <c r="C299" s="435" t="s">
        <v>335</v>
      </c>
      <c r="D299" s="333" t="s">
        <v>1030</v>
      </c>
      <c r="E299" s="334">
        <v>201511</v>
      </c>
      <c r="F299" s="335">
        <v>868.48</v>
      </c>
      <c r="G299" s="333">
        <f t="shared" si="41"/>
        <v>12.5</v>
      </c>
      <c r="H299" s="337">
        <v>1.3083000000000001E-3</v>
      </c>
      <c r="I299" s="335">
        <f t="shared" si="38"/>
        <v>14.2</v>
      </c>
      <c r="J299" s="396">
        <f t="shared" si="39"/>
        <v>13.63</v>
      </c>
      <c r="Q299" s="101">
        <f t="shared" si="40"/>
        <v>2016</v>
      </c>
    </row>
    <row r="300" spans="1:17" ht="15">
      <c r="A300" s="333" t="s">
        <v>319</v>
      </c>
      <c r="B300" s="334" t="s">
        <v>1029</v>
      </c>
      <c r="C300" s="435" t="s">
        <v>335</v>
      </c>
      <c r="D300" s="333" t="s">
        <v>1030</v>
      </c>
      <c r="E300" s="334">
        <v>201512</v>
      </c>
      <c r="F300" s="335">
        <v>4904.3900000000003</v>
      </c>
      <c r="G300" s="333">
        <f t="shared" si="41"/>
        <v>11.5</v>
      </c>
      <c r="H300" s="337">
        <v>1.3083000000000001E-3</v>
      </c>
      <c r="I300" s="335">
        <f t="shared" si="38"/>
        <v>73.790000000000006</v>
      </c>
      <c r="J300" s="396">
        <f t="shared" si="39"/>
        <v>77</v>
      </c>
      <c r="Q300" s="101">
        <f t="shared" si="40"/>
        <v>2016</v>
      </c>
    </row>
    <row r="301" spans="1:17" ht="15">
      <c r="A301" s="333" t="s">
        <v>319</v>
      </c>
      <c r="B301" s="334" t="s">
        <v>1029</v>
      </c>
      <c r="C301" s="435" t="s">
        <v>335</v>
      </c>
      <c r="D301" s="333" t="s">
        <v>1030</v>
      </c>
      <c r="E301" s="334">
        <v>201512</v>
      </c>
      <c r="F301" s="335">
        <v>82551.320000000007</v>
      </c>
      <c r="G301" s="333">
        <f t="shared" si="41"/>
        <v>11.5</v>
      </c>
      <c r="H301" s="337">
        <v>1.3083000000000001E-3</v>
      </c>
      <c r="I301" s="335">
        <f t="shared" si="38"/>
        <v>1242.02</v>
      </c>
      <c r="J301" s="396">
        <f t="shared" si="39"/>
        <v>1296.02</v>
      </c>
      <c r="Q301" s="101">
        <f t="shared" si="40"/>
        <v>2016</v>
      </c>
    </row>
    <row r="302" spans="1:17">
      <c r="A302" s="333" t="s">
        <v>326</v>
      </c>
      <c r="B302" s="334" t="s">
        <v>827</v>
      </c>
      <c r="C302" s="434" t="s">
        <v>335</v>
      </c>
      <c r="D302" s="333" t="s">
        <v>828</v>
      </c>
      <c r="E302" s="334">
        <v>201509</v>
      </c>
      <c r="F302" s="335">
        <v>-1976.91</v>
      </c>
      <c r="G302" s="333">
        <f t="shared" si="41"/>
        <v>14.5</v>
      </c>
      <c r="H302" s="337">
        <v>1.1999999999999999E-3</v>
      </c>
      <c r="I302" s="335">
        <f t="shared" si="38"/>
        <v>-34.4</v>
      </c>
      <c r="J302" s="396">
        <f t="shared" si="39"/>
        <v>-28.47</v>
      </c>
      <c r="Q302" s="101">
        <f t="shared" si="40"/>
        <v>2015</v>
      </c>
    </row>
    <row r="303" spans="1:17">
      <c r="A303" s="333" t="s">
        <v>319</v>
      </c>
      <c r="B303" s="334" t="s">
        <v>827</v>
      </c>
      <c r="C303" s="434" t="s">
        <v>335</v>
      </c>
      <c r="D303" s="333" t="s">
        <v>828</v>
      </c>
      <c r="E303" s="334">
        <v>201509</v>
      </c>
      <c r="F303" s="335">
        <v>-6157.45</v>
      </c>
      <c r="G303" s="333">
        <f t="shared" si="41"/>
        <v>14.5</v>
      </c>
      <c r="H303" s="337">
        <v>1.3083000000000001E-3</v>
      </c>
      <c r="I303" s="335">
        <f t="shared" si="38"/>
        <v>-116.81</v>
      </c>
      <c r="J303" s="396">
        <f t="shared" si="39"/>
        <v>-96.67</v>
      </c>
      <c r="Q303" s="101">
        <f t="shared" si="40"/>
        <v>2015</v>
      </c>
    </row>
    <row r="304" spans="1:17">
      <c r="A304" s="333" t="s">
        <v>319</v>
      </c>
      <c r="B304" s="334" t="s">
        <v>827</v>
      </c>
      <c r="C304" s="434" t="s">
        <v>335</v>
      </c>
      <c r="D304" s="333" t="s">
        <v>828</v>
      </c>
      <c r="E304" s="334">
        <v>201509</v>
      </c>
      <c r="F304" s="335">
        <v>-2161.37</v>
      </c>
      <c r="G304" s="333">
        <f t="shared" si="41"/>
        <v>14.5</v>
      </c>
      <c r="H304" s="337">
        <v>1.3083000000000001E-3</v>
      </c>
      <c r="I304" s="335">
        <f t="shared" si="38"/>
        <v>-41</v>
      </c>
      <c r="J304" s="396">
        <f t="shared" si="39"/>
        <v>-33.93</v>
      </c>
      <c r="Q304" s="101">
        <f t="shared" si="40"/>
        <v>2015</v>
      </c>
    </row>
    <row r="305" spans="1:17">
      <c r="A305" s="333" t="s">
        <v>319</v>
      </c>
      <c r="B305" s="334" t="s">
        <v>562</v>
      </c>
      <c r="C305" s="434" t="s">
        <v>335</v>
      </c>
      <c r="D305" s="333" t="s">
        <v>1101</v>
      </c>
      <c r="E305" s="334">
        <v>201509</v>
      </c>
      <c r="F305" s="335">
        <v>-5.48</v>
      </c>
      <c r="G305" s="333">
        <f t="shared" si="41"/>
        <v>14.5</v>
      </c>
      <c r="H305" s="337">
        <v>1.3083000000000001E-3</v>
      </c>
      <c r="I305" s="335">
        <f t="shared" ref="I305:I368" si="42">ROUND(F305*G305*H305,2)</f>
        <v>-0.1</v>
      </c>
      <c r="J305" s="396">
        <f t="shared" ref="J305:J368" si="43">ROUND(F305*H305*12,2)</f>
        <v>-0.09</v>
      </c>
      <c r="Q305" s="101">
        <f t="shared" si="40"/>
        <v>2015</v>
      </c>
    </row>
    <row r="306" spans="1:17">
      <c r="A306" s="333" t="s">
        <v>319</v>
      </c>
      <c r="B306" s="334" t="s">
        <v>562</v>
      </c>
      <c r="C306" s="434" t="s">
        <v>335</v>
      </c>
      <c r="D306" s="333" t="s">
        <v>1101</v>
      </c>
      <c r="E306" s="334">
        <v>201509</v>
      </c>
      <c r="F306" s="335">
        <v>-0.04</v>
      </c>
      <c r="G306" s="333">
        <f t="shared" si="41"/>
        <v>14.5</v>
      </c>
      <c r="H306" s="337">
        <v>1.3083000000000001E-3</v>
      </c>
      <c r="I306" s="335">
        <f t="shared" si="42"/>
        <v>0</v>
      </c>
      <c r="J306" s="396">
        <f t="shared" si="43"/>
        <v>0</v>
      </c>
      <c r="Q306" s="101">
        <f t="shared" si="40"/>
        <v>2015</v>
      </c>
    </row>
    <row r="307" spans="1:17">
      <c r="A307" s="333" t="s">
        <v>326</v>
      </c>
      <c r="B307" s="334" t="s">
        <v>829</v>
      </c>
      <c r="C307" s="434" t="s">
        <v>335</v>
      </c>
      <c r="D307" s="333" t="s">
        <v>830</v>
      </c>
      <c r="E307" s="334">
        <v>201509</v>
      </c>
      <c r="F307" s="335">
        <v>191.63</v>
      </c>
      <c r="G307" s="333">
        <f t="shared" si="41"/>
        <v>14.5</v>
      </c>
      <c r="H307" s="337">
        <v>1.1999999999999999E-3</v>
      </c>
      <c r="I307" s="335">
        <f t="shared" si="42"/>
        <v>3.33</v>
      </c>
      <c r="J307" s="396">
        <f t="shared" si="43"/>
        <v>2.76</v>
      </c>
      <c r="Q307" s="101">
        <f t="shared" si="40"/>
        <v>2015</v>
      </c>
    </row>
    <row r="308" spans="1:17">
      <c r="A308" s="333" t="s">
        <v>319</v>
      </c>
      <c r="B308" s="334" t="s">
        <v>829</v>
      </c>
      <c r="C308" s="434" t="s">
        <v>335</v>
      </c>
      <c r="D308" s="333" t="s">
        <v>830</v>
      </c>
      <c r="E308" s="334">
        <v>201509</v>
      </c>
      <c r="F308" s="335">
        <v>-13791.93</v>
      </c>
      <c r="G308" s="333">
        <f t="shared" si="41"/>
        <v>14.5</v>
      </c>
      <c r="H308" s="337">
        <v>1.3083000000000001E-3</v>
      </c>
      <c r="I308" s="335">
        <f t="shared" si="42"/>
        <v>-261.64</v>
      </c>
      <c r="J308" s="396">
        <f t="shared" si="43"/>
        <v>-216.53</v>
      </c>
      <c r="Q308" s="101">
        <f t="shared" si="40"/>
        <v>2015</v>
      </c>
    </row>
    <row r="309" spans="1:17">
      <c r="A309" s="333" t="s">
        <v>319</v>
      </c>
      <c r="B309" s="334" t="s">
        <v>829</v>
      </c>
      <c r="C309" s="434" t="s">
        <v>335</v>
      </c>
      <c r="D309" s="333" t="s">
        <v>830</v>
      </c>
      <c r="E309" s="334">
        <v>201509</v>
      </c>
      <c r="F309" s="335">
        <v>-7187.64</v>
      </c>
      <c r="G309" s="333">
        <f t="shared" si="41"/>
        <v>14.5</v>
      </c>
      <c r="H309" s="337">
        <v>1.3083000000000001E-3</v>
      </c>
      <c r="I309" s="335">
        <f t="shared" si="42"/>
        <v>-136.35</v>
      </c>
      <c r="J309" s="396">
        <f t="shared" si="43"/>
        <v>-112.84</v>
      </c>
      <c r="Q309" s="101">
        <f t="shared" si="40"/>
        <v>2015</v>
      </c>
    </row>
    <row r="310" spans="1:17" ht="15">
      <c r="A310" s="333" t="s">
        <v>326</v>
      </c>
      <c r="B310" s="334" t="s">
        <v>829</v>
      </c>
      <c r="C310" s="435" t="s">
        <v>335</v>
      </c>
      <c r="D310" s="333" t="s">
        <v>830</v>
      </c>
      <c r="E310" s="334">
        <v>201510</v>
      </c>
      <c r="F310" s="335">
        <v>0.03</v>
      </c>
      <c r="G310" s="333">
        <f t="shared" si="41"/>
        <v>13.5</v>
      </c>
      <c r="H310" s="337">
        <v>1.1999999999999999E-3</v>
      </c>
      <c r="I310" s="335">
        <f t="shared" si="42"/>
        <v>0</v>
      </c>
      <c r="J310" s="396">
        <f t="shared" si="43"/>
        <v>0</v>
      </c>
      <c r="Q310" s="101">
        <f t="shared" si="40"/>
        <v>2016</v>
      </c>
    </row>
    <row r="311" spans="1:17" ht="15">
      <c r="A311" s="333" t="s">
        <v>319</v>
      </c>
      <c r="B311" s="334" t="s">
        <v>829</v>
      </c>
      <c r="C311" s="435" t="s">
        <v>335</v>
      </c>
      <c r="D311" s="333" t="s">
        <v>830</v>
      </c>
      <c r="E311" s="334">
        <v>201510</v>
      </c>
      <c r="F311" s="335">
        <v>84.18</v>
      </c>
      <c r="G311" s="333">
        <f t="shared" si="41"/>
        <v>13.5</v>
      </c>
      <c r="H311" s="337">
        <v>1.3083000000000001E-3</v>
      </c>
      <c r="I311" s="335">
        <f t="shared" si="42"/>
        <v>1.49</v>
      </c>
      <c r="J311" s="396">
        <f t="shared" si="43"/>
        <v>1.32</v>
      </c>
      <c r="Q311" s="101">
        <f t="shared" ref="Q311:Q374" si="44">IF(E311&lt;=$Q$1,$S$5,$S$6)</f>
        <v>2016</v>
      </c>
    </row>
    <row r="312" spans="1:17" ht="15">
      <c r="A312" s="333" t="s">
        <v>319</v>
      </c>
      <c r="B312" s="334" t="s">
        <v>829</v>
      </c>
      <c r="C312" s="435" t="s">
        <v>335</v>
      </c>
      <c r="D312" s="333" t="s">
        <v>830</v>
      </c>
      <c r="E312" s="334">
        <v>201510</v>
      </c>
      <c r="F312" s="335">
        <v>3.63</v>
      </c>
      <c r="G312" s="333">
        <f t="shared" si="41"/>
        <v>13.5</v>
      </c>
      <c r="H312" s="337">
        <v>1.3083000000000001E-3</v>
      </c>
      <c r="I312" s="335">
        <f t="shared" si="42"/>
        <v>0.06</v>
      </c>
      <c r="J312" s="396">
        <f t="shared" si="43"/>
        <v>0.06</v>
      </c>
      <c r="Q312" s="101">
        <f t="shared" si="44"/>
        <v>2016</v>
      </c>
    </row>
    <row r="313" spans="1:17">
      <c r="A313" s="333" t="s">
        <v>319</v>
      </c>
      <c r="B313" s="334" t="s">
        <v>712</v>
      </c>
      <c r="C313" s="434" t="s">
        <v>335</v>
      </c>
      <c r="D313" s="333" t="s">
        <v>713</v>
      </c>
      <c r="E313" s="334">
        <v>201509</v>
      </c>
      <c r="F313" s="335">
        <v>-1001.1800000000001</v>
      </c>
      <c r="G313" s="333">
        <f t="shared" si="41"/>
        <v>14.5</v>
      </c>
      <c r="H313" s="337">
        <v>1.3083000000000001E-3</v>
      </c>
      <c r="I313" s="335">
        <f t="shared" si="42"/>
        <v>-18.989999999999998</v>
      </c>
      <c r="J313" s="396">
        <f t="shared" si="43"/>
        <v>-15.72</v>
      </c>
      <c r="Q313" s="101">
        <f t="shared" si="44"/>
        <v>2015</v>
      </c>
    </row>
    <row r="314" spans="1:17">
      <c r="A314" s="333" t="s">
        <v>319</v>
      </c>
      <c r="B314" s="334" t="s">
        <v>712</v>
      </c>
      <c r="C314" s="434" t="s">
        <v>335</v>
      </c>
      <c r="D314" s="333" t="s">
        <v>713</v>
      </c>
      <c r="E314" s="334">
        <v>201509</v>
      </c>
      <c r="F314" s="335">
        <v>-24.86</v>
      </c>
      <c r="G314" s="333">
        <f t="shared" si="41"/>
        <v>14.5</v>
      </c>
      <c r="H314" s="337">
        <v>1.3083000000000001E-3</v>
      </c>
      <c r="I314" s="335">
        <f t="shared" si="42"/>
        <v>-0.47</v>
      </c>
      <c r="J314" s="396">
        <f t="shared" si="43"/>
        <v>-0.39</v>
      </c>
      <c r="Q314" s="101">
        <f t="shared" si="44"/>
        <v>2015</v>
      </c>
    </row>
    <row r="315" spans="1:17">
      <c r="A315" s="333" t="s">
        <v>319</v>
      </c>
      <c r="B315" s="334" t="s">
        <v>714</v>
      </c>
      <c r="C315" s="434" t="s">
        <v>335</v>
      </c>
      <c r="D315" s="333" t="s">
        <v>1102</v>
      </c>
      <c r="E315" s="334">
        <v>201509</v>
      </c>
      <c r="F315" s="335">
        <v>-4535.8</v>
      </c>
      <c r="G315" s="333">
        <f t="shared" si="41"/>
        <v>14.5</v>
      </c>
      <c r="H315" s="337">
        <v>1.3083000000000001E-3</v>
      </c>
      <c r="I315" s="335">
        <f t="shared" si="42"/>
        <v>-86.05</v>
      </c>
      <c r="J315" s="396">
        <f t="shared" si="43"/>
        <v>-71.209999999999994</v>
      </c>
      <c r="Q315" s="101">
        <f t="shared" si="44"/>
        <v>2015</v>
      </c>
    </row>
    <row r="316" spans="1:17">
      <c r="A316" s="333" t="s">
        <v>319</v>
      </c>
      <c r="B316" s="334" t="s">
        <v>714</v>
      </c>
      <c r="C316" s="434" t="s">
        <v>335</v>
      </c>
      <c r="D316" s="333" t="s">
        <v>1102</v>
      </c>
      <c r="E316" s="334">
        <v>201509</v>
      </c>
      <c r="F316" s="335">
        <v>-135.37</v>
      </c>
      <c r="G316" s="333">
        <f t="shared" si="41"/>
        <v>14.5</v>
      </c>
      <c r="H316" s="337">
        <v>1.3083000000000001E-3</v>
      </c>
      <c r="I316" s="335">
        <f t="shared" si="42"/>
        <v>-2.57</v>
      </c>
      <c r="J316" s="396">
        <f t="shared" si="43"/>
        <v>-2.13</v>
      </c>
      <c r="Q316" s="101">
        <f t="shared" si="44"/>
        <v>2015</v>
      </c>
    </row>
    <row r="317" spans="1:17" ht="15">
      <c r="A317" s="333" t="s">
        <v>319</v>
      </c>
      <c r="B317" s="334" t="s">
        <v>1103</v>
      </c>
      <c r="C317" s="435" t="s">
        <v>335</v>
      </c>
      <c r="D317" s="333" t="s">
        <v>1104</v>
      </c>
      <c r="E317" s="334">
        <v>201512</v>
      </c>
      <c r="F317" s="335">
        <v>44154.33</v>
      </c>
      <c r="G317" s="333">
        <f t="shared" si="41"/>
        <v>11.5</v>
      </c>
      <c r="H317" s="337">
        <v>1.3083000000000001E-3</v>
      </c>
      <c r="I317" s="335">
        <f t="shared" si="42"/>
        <v>664.32</v>
      </c>
      <c r="J317" s="396">
        <f t="shared" si="43"/>
        <v>693.21</v>
      </c>
      <c r="Q317" s="101">
        <f t="shared" si="44"/>
        <v>2016</v>
      </c>
    </row>
    <row r="318" spans="1:17" ht="15">
      <c r="A318" s="333" t="s">
        <v>326</v>
      </c>
      <c r="B318" s="334" t="s">
        <v>1103</v>
      </c>
      <c r="C318" s="435" t="s">
        <v>335</v>
      </c>
      <c r="D318" s="333" t="s">
        <v>1104</v>
      </c>
      <c r="E318" s="334">
        <v>201512</v>
      </c>
      <c r="F318" s="335">
        <v>75025.5</v>
      </c>
      <c r="G318" s="333">
        <f t="shared" si="41"/>
        <v>11.5</v>
      </c>
      <c r="H318" s="337">
        <v>1.1999999999999999E-3</v>
      </c>
      <c r="I318" s="335">
        <f t="shared" si="42"/>
        <v>1035.3499999999999</v>
      </c>
      <c r="J318" s="396">
        <f t="shared" si="43"/>
        <v>1080.3699999999999</v>
      </c>
      <c r="Q318" s="101">
        <f t="shared" si="44"/>
        <v>2016</v>
      </c>
    </row>
    <row r="319" spans="1:17" ht="15">
      <c r="A319" s="333" t="s">
        <v>319</v>
      </c>
      <c r="B319" s="334" t="s">
        <v>1103</v>
      </c>
      <c r="C319" s="435" t="s">
        <v>335</v>
      </c>
      <c r="D319" s="333" t="s">
        <v>1104</v>
      </c>
      <c r="E319" s="334">
        <v>201512</v>
      </c>
      <c r="F319" s="335">
        <v>641406.15</v>
      </c>
      <c r="G319" s="333">
        <f t="shared" si="41"/>
        <v>11.5</v>
      </c>
      <c r="H319" s="337">
        <v>1.3083000000000001E-3</v>
      </c>
      <c r="I319" s="335">
        <f t="shared" si="42"/>
        <v>9650.24</v>
      </c>
      <c r="J319" s="396">
        <f t="shared" si="43"/>
        <v>10069.82</v>
      </c>
      <c r="Q319" s="101">
        <f t="shared" si="44"/>
        <v>2016</v>
      </c>
    </row>
    <row r="320" spans="1:17">
      <c r="A320" s="333" t="s">
        <v>319</v>
      </c>
      <c r="B320" s="334" t="s">
        <v>968</v>
      </c>
      <c r="C320" s="434" t="s">
        <v>338</v>
      </c>
      <c r="D320" s="333" t="s">
        <v>1105</v>
      </c>
      <c r="E320" s="334">
        <v>201509</v>
      </c>
      <c r="F320" s="335">
        <v>-9128.5500000000011</v>
      </c>
      <c r="G320" s="333">
        <f t="shared" si="41"/>
        <v>14.5</v>
      </c>
      <c r="H320" s="337">
        <v>1.3083000000000001E-3</v>
      </c>
      <c r="I320" s="335">
        <f t="shared" si="42"/>
        <v>-173.17</v>
      </c>
      <c r="J320" s="396">
        <f t="shared" si="43"/>
        <v>-143.31</v>
      </c>
      <c r="Q320" s="101">
        <f t="shared" si="44"/>
        <v>2015</v>
      </c>
    </row>
    <row r="321" spans="1:17">
      <c r="A321" s="333" t="s">
        <v>319</v>
      </c>
      <c r="B321" s="334" t="s">
        <v>968</v>
      </c>
      <c r="C321" s="434" t="s">
        <v>338</v>
      </c>
      <c r="D321" s="333" t="s">
        <v>1105</v>
      </c>
      <c r="E321" s="334">
        <v>201509</v>
      </c>
      <c r="F321" s="335">
        <v>-388.5</v>
      </c>
      <c r="G321" s="333">
        <f t="shared" si="41"/>
        <v>14.5</v>
      </c>
      <c r="H321" s="337">
        <v>1.3083000000000001E-3</v>
      </c>
      <c r="I321" s="335">
        <f t="shared" si="42"/>
        <v>-7.37</v>
      </c>
      <c r="J321" s="396">
        <f t="shared" si="43"/>
        <v>-6.1</v>
      </c>
      <c r="Q321" s="101">
        <f t="shared" si="44"/>
        <v>2015</v>
      </c>
    </row>
    <row r="322" spans="1:17" ht="15">
      <c r="A322" s="333" t="s">
        <v>319</v>
      </c>
      <c r="B322" s="334" t="s">
        <v>968</v>
      </c>
      <c r="C322" s="435" t="s">
        <v>338</v>
      </c>
      <c r="D322" s="333" t="s">
        <v>969</v>
      </c>
      <c r="E322" s="334">
        <v>201512</v>
      </c>
      <c r="F322" s="335">
        <v>-4310.42</v>
      </c>
      <c r="G322" s="333">
        <f t="shared" si="41"/>
        <v>11.5</v>
      </c>
      <c r="H322" s="337">
        <v>1.3083000000000001E-3</v>
      </c>
      <c r="I322" s="335">
        <f t="shared" si="42"/>
        <v>-64.849999999999994</v>
      </c>
      <c r="J322" s="396">
        <f t="shared" si="43"/>
        <v>-67.67</v>
      </c>
      <c r="Q322" s="101">
        <f t="shared" si="44"/>
        <v>2016</v>
      </c>
    </row>
    <row r="323" spans="1:17" ht="15">
      <c r="A323" s="333" t="s">
        <v>319</v>
      </c>
      <c r="B323" s="334" t="s">
        <v>968</v>
      </c>
      <c r="C323" s="435" t="s">
        <v>338</v>
      </c>
      <c r="D323" s="333" t="s">
        <v>969</v>
      </c>
      <c r="E323" s="334">
        <v>201512</v>
      </c>
      <c r="F323" s="335">
        <v>5479.81</v>
      </c>
      <c r="G323" s="333">
        <f t="shared" si="41"/>
        <v>11.5</v>
      </c>
      <c r="H323" s="337">
        <v>1.3083000000000001E-3</v>
      </c>
      <c r="I323" s="335">
        <f t="shared" si="42"/>
        <v>82.45</v>
      </c>
      <c r="J323" s="396">
        <f t="shared" si="43"/>
        <v>86.03</v>
      </c>
      <c r="Q323" s="101">
        <f t="shared" si="44"/>
        <v>2016</v>
      </c>
    </row>
    <row r="324" spans="1:17">
      <c r="A324" s="333" t="s">
        <v>319</v>
      </c>
      <c r="B324" s="334" t="s">
        <v>970</v>
      </c>
      <c r="C324" s="434" t="s">
        <v>338</v>
      </c>
      <c r="D324" s="333" t="s">
        <v>971</v>
      </c>
      <c r="E324" s="334">
        <v>201509</v>
      </c>
      <c r="F324" s="335">
        <v>-3756.04</v>
      </c>
      <c r="G324" s="333">
        <f t="shared" si="41"/>
        <v>14.5</v>
      </c>
      <c r="H324" s="337">
        <v>1.3083000000000001E-3</v>
      </c>
      <c r="I324" s="335">
        <f t="shared" si="42"/>
        <v>-71.25</v>
      </c>
      <c r="J324" s="396">
        <f t="shared" si="43"/>
        <v>-58.97</v>
      </c>
      <c r="Q324" s="101">
        <f t="shared" si="44"/>
        <v>2015</v>
      </c>
    </row>
    <row r="325" spans="1:17">
      <c r="A325" s="333" t="s">
        <v>319</v>
      </c>
      <c r="B325" s="334" t="s">
        <v>970</v>
      </c>
      <c r="C325" s="434" t="s">
        <v>338</v>
      </c>
      <c r="D325" s="333" t="s">
        <v>971</v>
      </c>
      <c r="E325" s="334">
        <v>201509</v>
      </c>
      <c r="F325" s="335">
        <v>-147.45000000000002</v>
      </c>
      <c r="G325" s="333">
        <f t="shared" si="41"/>
        <v>14.5</v>
      </c>
      <c r="H325" s="337">
        <v>1.3083000000000001E-3</v>
      </c>
      <c r="I325" s="335">
        <f t="shared" si="42"/>
        <v>-2.8</v>
      </c>
      <c r="J325" s="396">
        <f t="shared" si="43"/>
        <v>-2.31</v>
      </c>
      <c r="Q325" s="101">
        <f t="shared" si="44"/>
        <v>2015</v>
      </c>
    </row>
    <row r="326" spans="1:17" ht="15">
      <c r="A326" s="333" t="s">
        <v>319</v>
      </c>
      <c r="B326" s="334" t="s">
        <v>970</v>
      </c>
      <c r="C326" s="435" t="s">
        <v>338</v>
      </c>
      <c r="D326" s="333" t="s">
        <v>971</v>
      </c>
      <c r="E326" s="334">
        <v>201511</v>
      </c>
      <c r="F326" s="335">
        <v>-5589.37</v>
      </c>
      <c r="G326" s="333">
        <f t="shared" si="41"/>
        <v>12.5</v>
      </c>
      <c r="H326" s="337">
        <v>1.3083000000000001E-3</v>
      </c>
      <c r="I326" s="335">
        <f t="shared" si="42"/>
        <v>-91.41</v>
      </c>
      <c r="J326" s="396">
        <f t="shared" si="43"/>
        <v>-87.75</v>
      </c>
      <c r="Q326" s="101">
        <f t="shared" si="44"/>
        <v>2016</v>
      </c>
    </row>
    <row r="327" spans="1:17" ht="15">
      <c r="A327" s="333" t="s">
        <v>319</v>
      </c>
      <c r="B327" s="334" t="s">
        <v>970</v>
      </c>
      <c r="C327" s="435" t="s">
        <v>338</v>
      </c>
      <c r="D327" s="333" t="s">
        <v>971</v>
      </c>
      <c r="E327" s="334">
        <v>201511</v>
      </c>
      <c r="F327" s="335">
        <v>1596.32</v>
      </c>
      <c r="G327" s="333">
        <f t="shared" ref="G327:G390" si="45">VLOOKUP(E327,$N$6:$O$35,2,FALSE)</f>
        <v>12.5</v>
      </c>
      <c r="H327" s="337">
        <v>1.3083000000000001E-3</v>
      </c>
      <c r="I327" s="335">
        <f t="shared" si="42"/>
        <v>26.11</v>
      </c>
      <c r="J327" s="396">
        <f t="shared" si="43"/>
        <v>25.06</v>
      </c>
      <c r="Q327" s="101">
        <f t="shared" si="44"/>
        <v>2016</v>
      </c>
    </row>
    <row r="328" spans="1:17">
      <c r="A328" s="333" t="s">
        <v>319</v>
      </c>
      <c r="B328" s="334" t="s">
        <v>972</v>
      </c>
      <c r="C328" s="434" t="s">
        <v>338</v>
      </c>
      <c r="D328" s="333" t="s">
        <v>1106</v>
      </c>
      <c r="E328" s="334">
        <v>201509</v>
      </c>
      <c r="F328" s="335">
        <v>-1252.76</v>
      </c>
      <c r="G328" s="333">
        <f t="shared" si="45"/>
        <v>14.5</v>
      </c>
      <c r="H328" s="337">
        <v>1.3083000000000001E-3</v>
      </c>
      <c r="I328" s="335">
        <f t="shared" si="42"/>
        <v>-23.77</v>
      </c>
      <c r="J328" s="396">
        <f t="shared" si="43"/>
        <v>-19.670000000000002</v>
      </c>
      <c r="Q328" s="101">
        <f t="shared" si="44"/>
        <v>2015</v>
      </c>
    </row>
    <row r="329" spans="1:17">
      <c r="A329" s="333" t="s">
        <v>319</v>
      </c>
      <c r="B329" s="334" t="s">
        <v>972</v>
      </c>
      <c r="C329" s="434" t="s">
        <v>338</v>
      </c>
      <c r="D329" s="333" t="s">
        <v>1106</v>
      </c>
      <c r="E329" s="334">
        <v>201509</v>
      </c>
      <c r="F329" s="335">
        <v>-12.780000000000001</v>
      </c>
      <c r="G329" s="333">
        <f t="shared" si="45"/>
        <v>14.5</v>
      </c>
      <c r="H329" s="337">
        <v>1.3083000000000001E-3</v>
      </c>
      <c r="I329" s="335">
        <f t="shared" si="42"/>
        <v>-0.24</v>
      </c>
      <c r="J329" s="396">
        <f t="shared" si="43"/>
        <v>-0.2</v>
      </c>
      <c r="Q329" s="101">
        <f t="shared" si="44"/>
        <v>2015</v>
      </c>
    </row>
    <row r="330" spans="1:17" ht="15">
      <c r="A330" s="333" t="s">
        <v>319</v>
      </c>
      <c r="B330" s="334" t="s">
        <v>972</v>
      </c>
      <c r="C330" s="435" t="s">
        <v>338</v>
      </c>
      <c r="D330" s="333" t="s">
        <v>973</v>
      </c>
      <c r="E330" s="334">
        <v>201510</v>
      </c>
      <c r="F330" s="335">
        <v>128.22999999999999</v>
      </c>
      <c r="G330" s="333">
        <f t="shared" si="45"/>
        <v>13.5</v>
      </c>
      <c r="H330" s="337">
        <v>1.3083000000000001E-3</v>
      </c>
      <c r="I330" s="335">
        <f t="shared" si="42"/>
        <v>2.2599999999999998</v>
      </c>
      <c r="J330" s="396">
        <f t="shared" si="43"/>
        <v>2.0099999999999998</v>
      </c>
      <c r="Q330" s="101">
        <f t="shared" si="44"/>
        <v>2016</v>
      </c>
    </row>
    <row r="331" spans="1:17" ht="15">
      <c r="A331" s="333" t="s">
        <v>319</v>
      </c>
      <c r="B331" s="334" t="s">
        <v>972</v>
      </c>
      <c r="C331" s="435" t="s">
        <v>338</v>
      </c>
      <c r="D331" s="333" t="s">
        <v>973</v>
      </c>
      <c r="E331" s="334">
        <v>201510</v>
      </c>
      <c r="F331" s="335">
        <v>1.31</v>
      </c>
      <c r="G331" s="333">
        <f t="shared" si="45"/>
        <v>13.5</v>
      </c>
      <c r="H331" s="337">
        <v>1.3083000000000001E-3</v>
      </c>
      <c r="I331" s="335">
        <f t="shared" si="42"/>
        <v>0.02</v>
      </c>
      <c r="J331" s="396">
        <f t="shared" si="43"/>
        <v>0.02</v>
      </c>
      <c r="Q331" s="101">
        <f t="shared" si="44"/>
        <v>2016</v>
      </c>
    </row>
    <row r="332" spans="1:17" ht="15">
      <c r="A332" s="333" t="s">
        <v>319</v>
      </c>
      <c r="B332" s="334" t="s">
        <v>972</v>
      </c>
      <c r="C332" s="435" t="s">
        <v>338</v>
      </c>
      <c r="D332" s="333" t="s">
        <v>973</v>
      </c>
      <c r="E332" s="334">
        <v>201511</v>
      </c>
      <c r="F332" s="335">
        <v>-3418.85</v>
      </c>
      <c r="G332" s="333">
        <f t="shared" si="45"/>
        <v>12.5</v>
      </c>
      <c r="H332" s="337">
        <v>1.3083000000000001E-3</v>
      </c>
      <c r="I332" s="335">
        <f t="shared" si="42"/>
        <v>-55.91</v>
      </c>
      <c r="J332" s="396">
        <f t="shared" si="43"/>
        <v>-53.67</v>
      </c>
      <c r="Q332" s="101">
        <f t="shared" si="44"/>
        <v>2016</v>
      </c>
    </row>
    <row r="333" spans="1:17" ht="15">
      <c r="A333" s="333" t="s">
        <v>319</v>
      </c>
      <c r="B333" s="334" t="s">
        <v>972</v>
      </c>
      <c r="C333" s="435" t="s">
        <v>338</v>
      </c>
      <c r="D333" s="333" t="s">
        <v>973</v>
      </c>
      <c r="E333" s="334">
        <v>201511</v>
      </c>
      <c r="F333" s="335">
        <v>790.06</v>
      </c>
      <c r="G333" s="333">
        <f t="shared" si="45"/>
        <v>12.5</v>
      </c>
      <c r="H333" s="337">
        <v>1.3083000000000001E-3</v>
      </c>
      <c r="I333" s="335">
        <f t="shared" si="42"/>
        <v>12.92</v>
      </c>
      <c r="J333" s="396">
        <f t="shared" si="43"/>
        <v>12.4</v>
      </c>
      <c r="Q333" s="101">
        <f t="shared" si="44"/>
        <v>2016</v>
      </c>
    </row>
    <row r="334" spans="1:17" ht="15">
      <c r="A334" s="333" t="s">
        <v>319</v>
      </c>
      <c r="B334" s="334" t="s">
        <v>972</v>
      </c>
      <c r="C334" s="435" t="s">
        <v>338</v>
      </c>
      <c r="D334" s="333" t="s">
        <v>973</v>
      </c>
      <c r="E334" s="334">
        <v>201512</v>
      </c>
      <c r="F334" s="335">
        <v>0.05</v>
      </c>
      <c r="G334" s="333">
        <f t="shared" si="45"/>
        <v>11.5</v>
      </c>
      <c r="H334" s="337">
        <v>1.3083000000000001E-3</v>
      </c>
      <c r="I334" s="335">
        <f t="shared" si="42"/>
        <v>0</v>
      </c>
      <c r="J334" s="396">
        <f t="shared" si="43"/>
        <v>0</v>
      </c>
      <c r="Q334" s="101">
        <f t="shared" si="44"/>
        <v>2016</v>
      </c>
    </row>
    <row r="335" spans="1:17" ht="15">
      <c r="A335" s="333" t="s">
        <v>319</v>
      </c>
      <c r="B335" s="334" t="s">
        <v>972</v>
      </c>
      <c r="C335" s="435" t="s">
        <v>338</v>
      </c>
      <c r="D335" s="333" t="s">
        <v>973</v>
      </c>
      <c r="E335" s="334">
        <v>201512</v>
      </c>
      <c r="F335" s="335">
        <v>3.9</v>
      </c>
      <c r="G335" s="333">
        <f t="shared" si="45"/>
        <v>11.5</v>
      </c>
      <c r="H335" s="337">
        <v>1.3083000000000001E-3</v>
      </c>
      <c r="I335" s="335">
        <f t="shared" si="42"/>
        <v>0.06</v>
      </c>
      <c r="J335" s="396">
        <f t="shared" si="43"/>
        <v>0.06</v>
      </c>
      <c r="Q335" s="101">
        <f t="shared" si="44"/>
        <v>2016</v>
      </c>
    </row>
    <row r="336" spans="1:17">
      <c r="A336" s="333" t="s">
        <v>319</v>
      </c>
      <c r="B336" s="334" t="s">
        <v>564</v>
      </c>
      <c r="C336" s="434" t="s">
        <v>335</v>
      </c>
      <c r="D336" s="333" t="s">
        <v>1107</v>
      </c>
      <c r="E336" s="334">
        <v>201509</v>
      </c>
      <c r="F336" s="335">
        <v>-19.02</v>
      </c>
      <c r="G336" s="333">
        <f t="shared" si="45"/>
        <v>14.5</v>
      </c>
      <c r="H336" s="337">
        <v>1.3083000000000001E-3</v>
      </c>
      <c r="I336" s="335">
        <f t="shared" si="42"/>
        <v>-0.36</v>
      </c>
      <c r="J336" s="396">
        <f t="shared" si="43"/>
        <v>-0.3</v>
      </c>
      <c r="Q336" s="101">
        <f t="shared" si="44"/>
        <v>2015</v>
      </c>
    </row>
    <row r="337" spans="1:17">
      <c r="A337" s="333" t="s">
        <v>319</v>
      </c>
      <c r="B337" s="334" t="s">
        <v>564</v>
      </c>
      <c r="C337" s="434" t="s">
        <v>335</v>
      </c>
      <c r="D337" s="333" t="s">
        <v>1107</v>
      </c>
      <c r="E337" s="334">
        <v>201509</v>
      </c>
      <c r="F337" s="335">
        <v>-0.93</v>
      </c>
      <c r="G337" s="333">
        <f t="shared" si="45"/>
        <v>14.5</v>
      </c>
      <c r="H337" s="337">
        <v>1.3083000000000001E-3</v>
      </c>
      <c r="I337" s="335">
        <f t="shared" si="42"/>
        <v>-0.02</v>
      </c>
      <c r="J337" s="396">
        <f t="shared" si="43"/>
        <v>-0.01</v>
      </c>
      <c r="Q337" s="101">
        <f t="shared" si="44"/>
        <v>2015</v>
      </c>
    </row>
    <row r="338" spans="1:17">
      <c r="A338" s="333" t="s">
        <v>319</v>
      </c>
      <c r="B338" s="334" t="s">
        <v>569</v>
      </c>
      <c r="C338" s="434" t="s">
        <v>335</v>
      </c>
      <c r="D338" s="333" t="s">
        <v>1108</v>
      </c>
      <c r="E338" s="334">
        <v>201509</v>
      </c>
      <c r="F338" s="335">
        <v>-7.87</v>
      </c>
      <c r="G338" s="333">
        <f t="shared" si="45"/>
        <v>14.5</v>
      </c>
      <c r="H338" s="337">
        <v>1.3083000000000001E-3</v>
      </c>
      <c r="I338" s="335">
        <f t="shared" si="42"/>
        <v>-0.15</v>
      </c>
      <c r="J338" s="396">
        <f t="shared" si="43"/>
        <v>-0.12</v>
      </c>
      <c r="Q338" s="101">
        <f t="shared" si="44"/>
        <v>2015</v>
      </c>
    </row>
    <row r="339" spans="1:17">
      <c r="A339" s="333" t="s">
        <v>319</v>
      </c>
      <c r="B339" s="334" t="s">
        <v>569</v>
      </c>
      <c r="C339" s="434" t="s">
        <v>335</v>
      </c>
      <c r="D339" s="333" t="s">
        <v>1108</v>
      </c>
      <c r="E339" s="334">
        <v>201509</v>
      </c>
      <c r="F339" s="335">
        <v>-0.31</v>
      </c>
      <c r="G339" s="333">
        <f t="shared" si="45"/>
        <v>14.5</v>
      </c>
      <c r="H339" s="337">
        <v>1.3083000000000001E-3</v>
      </c>
      <c r="I339" s="335">
        <f t="shared" si="42"/>
        <v>-0.01</v>
      </c>
      <c r="J339" s="396">
        <f t="shared" si="43"/>
        <v>0</v>
      </c>
      <c r="Q339" s="101">
        <f t="shared" si="44"/>
        <v>2015</v>
      </c>
    </row>
    <row r="340" spans="1:17">
      <c r="A340" s="333" t="s">
        <v>326</v>
      </c>
      <c r="B340" s="334" t="s">
        <v>831</v>
      </c>
      <c r="C340" s="434" t="s">
        <v>338</v>
      </c>
      <c r="D340" s="333" t="s">
        <v>978</v>
      </c>
      <c r="E340" s="334">
        <v>201509</v>
      </c>
      <c r="F340" s="335">
        <v>-14440.02</v>
      </c>
      <c r="G340" s="333">
        <f t="shared" si="45"/>
        <v>14.5</v>
      </c>
      <c r="H340" s="337">
        <v>1.1999999999999999E-3</v>
      </c>
      <c r="I340" s="335">
        <f t="shared" si="42"/>
        <v>-251.26</v>
      </c>
      <c r="J340" s="396">
        <f t="shared" si="43"/>
        <v>-207.94</v>
      </c>
      <c r="Q340" s="101">
        <f t="shared" si="44"/>
        <v>2015</v>
      </c>
    </row>
    <row r="341" spans="1:17">
      <c r="A341" s="333" t="s">
        <v>319</v>
      </c>
      <c r="B341" s="334" t="s">
        <v>831</v>
      </c>
      <c r="C341" s="434" t="s">
        <v>338</v>
      </c>
      <c r="D341" s="333" t="s">
        <v>978</v>
      </c>
      <c r="E341" s="334">
        <v>201509</v>
      </c>
      <c r="F341" s="335">
        <v>5824.99</v>
      </c>
      <c r="G341" s="333">
        <f t="shared" si="45"/>
        <v>14.5</v>
      </c>
      <c r="H341" s="337">
        <v>1.3083000000000001E-3</v>
      </c>
      <c r="I341" s="335">
        <f t="shared" si="42"/>
        <v>110.5</v>
      </c>
      <c r="J341" s="396">
        <f t="shared" si="43"/>
        <v>91.45</v>
      </c>
      <c r="Q341" s="101">
        <f t="shared" si="44"/>
        <v>2015</v>
      </c>
    </row>
    <row r="342" spans="1:17">
      <c r="A342" s="333" t="s">
        <v>319</v>
      </c>
      <c r="B342" s="334" t="s">
        <v>831</v>
      </c>
      <c r="C342" s="434" t="s">
        <v>338</v>
      </c>
      <c r="D342" s="333" t="s">
        <v>978</v>
      </c>
      <c r="E342" s="334">
        <v>201509</v>
      </c>
      <c r="F342" s="335">
        <v>-3214.96</v>
      </c>
      <c r="G342" s="333">
        <f t="shared" si="45"/>
        <v>14.5</v>
      </c>
      <c r="H342" s="337">
        <v>1.3083000000000001E-3</v>
      </c>
      <c r="I342" s="335">
        <f t="shared" si="42"/>
        <v>-60.99</v>
      </c>
      <c r="J342" s="396">
        <f t="shared" si="43"/>
        <v>-50.47</v>
      </c>
      <c r="Q342" s="101">
        <f t="shared" si="44"/>
        <v>2015</v>
      </c>
    </row>
    <row r="343" spans="1:17">
      <c r="A343" s="333" t="s">
        <v>319</v>
      </c>
      <c r="B343" s="334" t="s">
        <v>833</v>
      </c>
      <c r="C343" s="434" t="s">
        <v>338</v>
      </c>
      <c r="D343" s="333" t="s">
        <v>834</v>
      </c>
      <c r="E343" s="334">
        <v>201509</v>
      </c>
      <c r="F343" s="335">
        <v>-6760.02</v>
      </c>
      <c r="G343" s="333">
        <f t="shared" si="45"/>
        <v>14.5</v>
      </c>
      <c r="H343" s="337">
        <v>1.3083000000000001E-3</v>
      </c>
      <c r="I343" s="335">
        <f t="shared" si="42"/>
        <v>-128.24</v>
      </c>
      <c r="J343" s="396">
        <f t="shared" si="43"/>
        <v>-106.13</v>
      </c>
      <c r="Q343" s="101">
        <f t="shared" si="44"/>
        <v>2015</v>
      </c>
    </row>
    <row r="344" spans="1:17">
      <c r="A344" s="333" t="s">
        <v>319</v>
      </c>
      <c r="B344" s="334" t="s">
        <v>833</v>
      </c>
      <c r="C344" s="434" t="s">
        <v>338</v>
      </c>
      <c r="D344" s="333" t="s">
        <v>834</v>
      </c>
      <c r="E344" s="334">
        <v>201509</v>
      </c>
      <c r="F344" s="335">
        <v>-414.06</v>
      </c>
      <c r="G344" s="333">
        <f t="shared" si="45"/>
        <v>14.5</v>
      </c>
      <c r="H344" s="337">
        <v>1.3083000000000001E-3</v>
      </c>
      <c r="I344" s="335">
        <f t="shared" si="42"/>
        <v>-7.85</v>
      </c>
      <c r="J344" s="396">
        <f t="shared" si="43"/>
        <v>-6.5</v>
      </c>
      <c r="Q344" s="101">
        <f t="shared" si="44"/>
        <v>2015</v>
      </c>
    </row>
    <row r="345" spans="1:17" ht="15">
      <c r="A345" s="333" t="s">
        <v>319</v>
      </c>
      <c r="B345" s="334" t="s">
        <v>833</v>
      </c>
      <c r="C345" s="435" t="s">
        <v>338</v>
      </c>
      <c r="D345" s="333" t="s">
        <v>834</v>
      </c>
      <c r="E345" s="334">
        <v>201511</v>
      </c>
      <c r="F345" s="335">
        <v>-26817.23</v>
      </c>
      <c r="G345" s="333">
        <f t="shared" si="45"/>
        <v>12.5</v>
      </c>
      <c r="H345" s="337">
        <v>1.3083000000000001E-3</v>
      </c>
      <c r="I345" s="335">
        <f t="shared" si="42"/>
        <v>-438.56</v>
      </c>
      <c r="J345" s="396">
        <f t="shared" si="43"/>
        <v>-421.02</v>
      </c>
      <c r="Q345" s="101">
        <f t="shared" si="44"/>
        <v>2016</v>
      </c>
    </row>
    <row r="346" spans="1:17" ht="15">
      <c r="A346" s="333" t="s">
        <v>319</v>
      </c>
      <c r="B346" s="334" t="s">
        <v>833</v>
      </c>
      <c r="C346" s="435" t="s">
        <v>338</v>
      </c>
      <c r="D346" s="333" t="s">
        <v>834</v>
      </c>
      <c r="E346" s="334">
        <v>201511</v>
      </c>
      <c r="F346" s="335">
        <v>22892.15</v>
      </c>
      <c r="G346" s="333">
        <f t="shared" si="45"/>
        <v>12.5</v>
      </c>
      <c r="H346" s="337">
        <v>1.3083000000000001E-3</v>
      </c>
      <c r="I346" s="335">
        <f t="shared" si="42"/>
        <v>374.37</v>
      </c>
      <c r="J346" s="396">
        <f t="shared" si="43"/>
        <v>359.4</v>
      </c>
      <c r="Q346" s="101">
        <f t="shared" si="44"/>
        <v>2016</v>
      </c>
    </row>
    <row r="347" spans="1:17">
      <c r="A347" s="333" t="s">
        <v>319</v>
      </c>
      <c r="B347" s="334" t="s">
        <v>835</v>
      </c>
      <c r="C347" s="434" t="s">
        <v>338</v>
      </c>
      <c r="D347" s="333" t="s">
        <v>1109</v>
      </c>
      <c r="E347" s="334">
        <v>201509</v>
      </c>
      <c r="F347" s="335">
        <v>-15290.970000000001</v>
      </c>
      <c r="G347" s="333">
        <f t="shared" si="45"/>
        <v>14.5</v>
      </c>
      <c r="H347" s="337">
        <v>1.3083000000000001E-3</v>
      </c>
      <c r="I347" s="335">
        <f t="shared" si="42"/>
        <v>-290.08</v>
      </c>
      <c r="J347" s="396">
        <f t="shared" si="43"/>
        <v>-240.06</v>
      </c>
      <c r="Q347" s="101">
        <f t="shared" si="44"/>
        <v>2015</v>
      </c>
    </row>
    <row r="348" spans="1:17">
      <c r="A348" s="333" t="s">
        <v>319</v>
      </c>
      <c r="B348" s="334" t="s">
        <v>835</v>
      </c>
      <c r="C348" s="434" t="s">
        <v>338</v>
      </c>
      <c r="D348" s="333" t="s">
        <v>1109</v>
      </c>
      <c r="E348" s="334">
        <v>201509</v>
      </c>
      <c r="F348" s="335">
        <v>-899.28</v>
      </c>
      <c r="G348" s="333">
        <f t="shared" si="45"/>
        <v>14.5</v>
      </c>
      <c r="H348" s="337">
        <v>1.3083000000000001E-3</v>
      </c>
      <c r="I348" s="335">
        <f t="shared" si="42"/>
        <v>-17.059999999999999</v>
      </c>
      <c r="J348" s="396">
        <f t="shared" si="43"/>
        <v>-14.12</v>
      </c>
      <c r="Q348" s="101">
        <f t="shared" si="44"/>
        <v>2015</v>
      </c>
    </row>
    <row r="349" spans="1:17">
      <c r="A349" s="333" t="s">
        <v>319</v>
      </c>
      <c r="B349" s="334" t="s">
        <v>837</v>
      </c>
      <c r="C349" s="434" t="s">
        <v>338</v>
      </c>
      <c r="D349" s="333" t="s">
        <v>1110</v>
      </c>
      <c r="E349" s="334">
        <v>201509</v>
      </c>
      <c r="F349" s="335">
        <v>-27232.880000000001</v>
      </c>
      <c r="G349" s="333">
        <f t="shared" si="45"/>
        <v>14.5</v>
      </c>
      <c r="H349" s="337">
        <v>1.3083000000000001E-3</v>
      </c>
      <c r="I349" s="335">
        <f t="shared" si="42"/>
        <v>-516.62</v>
      </c>
      <c r="J349" s="396">
        <f t="shared" si="43"/>
        <v>-427.55</v>
      </c>
      <c r="Q349" s="101">
        <f t="shared" si="44"/>
        <v>2015</v>
      </c>
    </row>
    <row r="350" spans="1:17">
      <c r="A350" s="333" t="s">
        <v>319</v>
      </c>
      <c r="B350" s="334" t="s">
        <v>837</v>
      </c>
      <c r="C350" s="434" t="s">
        <v>338</v>
      </c>
      <c r="D350" s="333" t="s">
        <v>1110</v>
      </c>
      <c r="E350" s="334">
        <v>201509</v>
      </c>
      <c r="F350" s="335">
        <v>-2098.4700000000003</v>
      </c>
      <c r="G350" s="333">
        <f t="shared" si="45"/>
        <v>14.5</v>
      </c>
      <c r="H350" s="337">
        <v>1.3083000000000001E-3</v>
      </c>
      <c r="I350" s="335">
        <f t="shared" si="42"/>
        <v>-39.81</v>
      </c>
      <c r="J350" s="396">
        <f t="shared" si="43"/>
        <v>-32.950000000000003</v>
      </c>
      <c r="Q350" s="101">
        <f t="shared" si="44"/>
        <v>2015</v>
      </c>
    </row>
    <row r="351" spans="1:17" ht="15">
      <c r="A351" s="333" t="s">
        <v>319</v>
      </c>
      <c r="B351" s="334" t="s">
        <v>837</v>
      </c>
      <c r="C351" s="435" t="s">
        <v>338</v>
      </c>
      <c r="D351" s="333" t="s">
        <v>838</v>
      </c>
      <c r="E351" s="334">
        <v>201510</v>
      </c>
      <c r="F351" s="335">
        <v>67.7</v>
      </c>
      <c r="G351" s="333">
        <f t="shared" si="45"/>
        <v>13.5</v>
      </c>
      <c r="H351" s="337">
        <v>1.3083000000000001E-3</v>
      </c>
      <c r="I351" s="335">
        <f t="shared" si="42"/>
        <v>1.2</v>
      </c>
      <c r="J351" s="396">
        <f t="shared" si="43"/>
        <v>1.06</v>
      </c>
      <c r="Q351" s="101">
        <f t="shared" si="44"/>
        <v>2016</v>
      </c>
    </row>
    <row r="352" spans="1:17" ht="15">
      <c r="A352" s="333" t="s">
        <v>319</v>
      </c>
      <c r="B352" s="334" t="s">
        <v>837</v>
      </c>
      <c r="C352" s="435" t="s">
        <v>338</v>
      </c>
      <c r="D352" s="333" t="s">
        <v>838</v>
      </c>
      <c r="E352" s="334">
        <v>201510</v>
      </c>
      <c r="F352" s="335">
        <v>32.24</v>
      </c>
      <c r="G352" s="333">
        <f t="shared" si="45"/>
        <v>13.5</v>
      </c>
      <c r="H352" s="337">
        <v>1.3083000000000001E-3</v>
      </c>
      <c r="I352" s="335">
        <f t="shared" si="42"/>
        <v>0.56999999999999995</v>
      </c>
      <c r="J352" s="396">
        <f t="shared" si="43"/>
        <v>0.51</v>
      </c>
      <c r="Q352" s="101">
        <f t="shared" si="44"/>
        <v>2016</v>
      </c>
    </row>
    <row r="353" spans="1:17" ht="15">
      <c r="A353" s="333" t="s">
        <v>319</v>
      </c>
      <c r="B353" s="334" t="s">
        <v>837</v>
      </c>
      <c r="C353" s="435" t="s">
        <v>338</v>
      </c>
      <c r="D353" s="333" t="s">
        <v>838</v>
      </c>
      <c r="E353" s="334">
        <v>201511</v>
      </c>
      <c r="F353" s="335">
        <v>-0.14000000000000001</v>
      </c>
      <c r="G353" s="333">
        <f t="shared" si="45"/>
        <v>12.5</v>
      </c>
      <c r="H353" s="337">
        <v>1.3083000000000001E-3</v>
      </c>
      <c r="I353" s="335">
        <f t="shared" si="42"/>
        <v>0</v>
      </c>
      <c r="J353" s="396">
        <f t="shared" si="43"/>
        <v>0</v>
      </c>
      <c r="Q353" s="101">
        <f t="shared" si="44"/>
        <v>2016</v>
      </c>
    </row>
    <row r="354" spans="1:17" ht="15">
      <c r="A354" s="333" t="s">
        <v>319</v>
      </c>
      <c r="B354" s="334" t="s">
        <v>837</v>
      </c>
      <c r="C354" s="435" t="s">
        <v>338</v>
      </c>
      <c r="D354" s="333" t="s">
        <v>838</v>
      </c>
      <c r="E354" s="334">
        <v>201511</v>
      </c>
      <c r="F354" s="335">
        <v>-0.01</v>
      </c>
      <c r="G354" s="333">
        <f t="shared" si="45"/>
        <v>12.5</v>
      </c>
      <c r="H354" s="337">
        <v>1.3083000000000001E-3</v>
      </c>
      <c r="I354" s="335">
        <f t="shared" si="42"/>
        <v>0</v>
      </c>
      <c r="J354" s="396">
        <f t="shared" si="43"/>
        <v>0</v>
      </c>
      <c r="Q354" s="101">
        <f t="shared" si="44"/>
        <v>2016</v>
      </c>
    </row>
    <row r="355" spans="1:17" ht="15">
      <c r="A355" s="333" t="s">
        <v>319</v>
      </c>
      <c r="B355" s="334" t="s">
        <v>837</v>
      </c>
      <c r="C355" s="435" t="s">
        <v>338</v>
      </c>
      <c r="D355" s="333" t="s">
        <v>838</v>
      </c>
      <c r="E355" s="334">
        <v>201512</v>
      </c>
      <c r="F355" s="335">
        <v>0.2</v>
      </c>
      <c r="G355" s="333">
        <f t="shared" si="45"/>
        <v>11.5</v>
      </c>
      <c r="H355" s="337">
        <v>1.3083000000000001E-3</v>
      </c>
      <c r="I355" s="335">
        <f t="shared" si="42"/>
        <v>0</v>
      </c>
      <c r="J355" s="396">
        <f t="shared" si="43"/>
        <v>0</v>
      </c>
      <c r="Q355" s="101">
        <f t="shared" si="44"/>
        <v>2016</v>
      </c>
    </row>
    <row r="356" spans="1:17" ht="15">
      <c r="A356" s="333" t="s">
        <v>319</v>
      </c>
      <c r="B356" s="334" t="s">
        <v>837</v>
      </c>
      <c r="C356" s="435" t="s">
        <v>338</v>
      </c>
      <c r="D356" s="333" t="s">
        <v>838</v>
      </c>
      <c r="E356" s="334">
        <v>201512</v>
      </c>
      <c r="F356" s="335">
        <v>3.32</v>
      </c>
      <c r="G356" s="333">
        <f t="shared" si="45"/>
        <v>11.5</v>
      </c>
      <c r="H356" s="337">
        <v>1.3083000000000001E-3</v>
      </c>
      <c r="I356" s="335">
        <f t="shared" si="42"/>
        <v>0.05</v>
      </c>
      <c r="J356" s="396">
        <f t="shared" si="43"/>
        <v>0.05</v>
      </c>
      <c r="Q356" s="101">
        <f t="shared" si="44"/>
        <v>2016</v>
      </c>
    </row>
    <row r="357" spans="1:17">
      <c r="A357" s="333" t="s">
        <v>319</v>
      </c>
      <c r="B357" s="334" t="s">
        <v>839</v>
      </c>
      <c r="C357" s="434" t="s">
        <v>338</v>
      </c>
      <c r="D357" s="333" t="s">
        <v>1111</v>
      </c>
      <c r="E357" s="334">
        <v>201509</v>
      </c>
      <c r="F357" s="335">
        <v>-2690.67</v>
      </c>
      <c r="G357" s="333">
        <f t="shared" si="45"/>
        <v>14.5</v>
      </c>
      <c r="H357" s="337">
        <v>1.3083000000000001E-3</v>
      </c>
      <c r="I357" s="335">
        <f t="shared" si="42"/>
        <v>-51.04</v>
      </c>
      <c r="J357" s="396">
        <f t="shared" si="43"/>
        <v>-42.24</v>
      </c>
      <c r="Q357" s="101">
        <f t="shared" si="44"/>
        <v>2015</v>
      </c>
    </row>
    <row r="358" spans="1:17">
      <c r="A358" s="333" t="s">
        <v>319</v>
      </c>
      <c r="B358" s="334" t="s">
        <v>839</v>
      </c>
      <c r="C358" s="434" t="s">
        <v>338</v>
      </c>
      <c r="D358" s="333" t="s">
        <v>1111</v>
      </c>
      <c r="E358" s="334">
        <v>201509</v>
      </c>
      <c r="F358" s="335">
        <v>-6784.32</v>
      </c>
      <c r="G358" s="333">
        <f t="shared" si="45"/>
        <v>14.5</v>
      </c>
      <c r="H358" s="337">
        <v>1.3083000000000001E-3</v>
      </c>
      <c r="I358" s="335">
        <f t="shared" si="42"/>
        <v>-128.69999999999999</v>
      </c>
      <c r="J358" s="396">
        <f t="shared" si="43"/>
        <v>-106.51</v>
      </c>
      <c r="Q358" s="101">
        <f t="shared" si="44"/>
        <v>2015</v>
      </c>
    </row>
    <row r="359" spans="1:17" ht="15">
      <c r="A359" s="333" t="s">
        <v>319</v>
      </c>
      <c r="B359" s="334" t="s">
        <v>839</v>
      </c>
      <c r="C359" s="435" t="s">
        <v>338</v>
      </c>
      <c r="D359" s="333" t="s">
        <v>840</v>
      </c>
      <c r="E359" s="334">
        <v>201510</v>
      </c>
      <c r="F359" s="335">
        <v>177.37</v>
      </c>
      <c r="G359" s="333">
        <f t="shared" si="45"/>
        <v>13.5</v>
      </c>
      <c r="H359" s="337">
        <v>1.3083000000000001E-3</v>
      </c>
      <c r="I359" s="335">
        <f t="shared" si="42"/>
        <v>3.13</v>
      </c>
      <c r="J359" s="396">
        <f t="shared" si="43"/>
        <v>2.78</v>
      </c>
      <c r="Q359" s="101">
        <f t="shared" si="44"/>
        <v>2016</v>
      </c>
    </row>
    <row r="360" spans="1:17" ht="15">
      <c r="A360" s="333" t="s">
        <v>319</v>
      </c>
      <c r="B360" s="334" t="s">
        <v>839</v>
      </c>
      <c r="C360" s="435" t="s">
        <v>338</v>
      </c>
      <c r="D360" s="333" t="s">
        <v>840</v>
      </c>
      <c r="E360" s="334">
        <v>201510</v>
      </c>
      <c r="F360" s="335">
        <v>57.77</v>
      </c>
      <c r="G360" s="333">
        <f t="shared" si="45"/>
        <v>13.5</v>
      </c>
      <c r="H360" s="337">
        <v>1.3083000000000001E-3</v>
      </c>
      <c r="I360" s="335">
        <f t="shared" si="42"/>
        <v>1.02</v>
      </c>
      <c r="J360" s="396">
        <f t="shared" si="43"/>
        <v>0.91</v>
      </c>
      <c r="Q360" s="101">
        <f t="shared" si="44"/>
        <v>2016</v>
      </c>
    </row>
    <row r="361" spans="1:17" ht="15">
      <c r="A361" s="333" t="s">
        <v>319</v>
      </c>
      <c r="B361" s="334" t="s">
        <v>839</v>
      </c>
      <c r="C361" s="435" t="s">
        <v>338</v>
      </c>
      <c r="D361" s="333" t="s">
        <v>840</v>
      </c>
      <c r="E361" s="334">
        <v>201511</v>
      </c>
      <c r="F361" s="335">
        <v>-0.25</v>
      </c>
      <c r="G361" s="333">
        <f t="shared" si="45"/>
        <v>12.5</v>
      </c>
      <c r="H361" s="337">
        <v>1.3083000000000001E-3</v>
      </c>
      <c r="I361" s="335">
        <f t="shared" si="42"/>
        <v>0</v>
      </c>
      <c r="J361" s="396">
        <f t="shared" si="43"/>
        <v>0</v>
      </c>
      <c r="Q361" s="101">
        <f t="shared" si="44"/>
        <v>2016</v>
      </c>
    </row>
    <row r="362" spans="1:17" ht="15">
      <c r="A362" s="333" t="s">
        <v>319</v>
      </c>
      <c r="B362" s="334" t="s">
        <v>839</v>
      </c>
      <c r="C362" s="435" t="s">
        <v>338</v>
      </c>
      <c r="D362" s="333" t="s">
        <v>840</v>
      </c>
      <c r="E362" s="334">
        <v>201511</v>
      </c>
      <c r="F362" s="335">
        <v>-0.02</v>
      </c>
      <c r="G362" s="333">
        <f t="shared" si="45"/>
        <v>12.5</v>
      </c>
      <c r="H362" s="337">
        <v>1.3083000000000001E-3</v>
      </c>
      <c r="I362" s="335">
        <f t="shared" si="42"/>
        <v>0</v>
      </c>
      <c r="J362" s="396">
        <f t="shared" si="43"/>
        <v>0</v>
      </c>
      <c r="Q362" s="101">
        <f t="shared" si="44"/>
        <v>2016</v>
      </c>
    </row>
    <row r="363" spans="1:17" ht="15">
      <c r="A363" s="333" t="s">
        <v>319</v>
      </c>
      <c r="B363" s="334" t="s">
        <v>839</v>
      </c>
      <c r="C363" s="435" t="s">
        <v>338</v>
      </c>
      <c r="D363" s="333" t="s">
        <v>840</v>
      </c>
      <c r="E363" s="334">
        <v>201512</v>
      </c>
      <c r="F363" s="335">
        <v>0.22</v>
      </c>
      <c r="G363" s="333">
        <f t="shared" si="45"/>
        <v>11.5</v>
      </c>
      <c r="H363" s="337">
        <v>1.3083000000000001E-3</v>
      </c>
      <c r="I363" s="335">
        <f t="shared" si="42"/>
        <v>0</v>
      </c>
      <c r="J363" s="396">
        <f t="shared" si="43"/>
        <v>0</v>
      </c>
      <c r="Q363" s="101">
        <f t="shared" si="44"/>
        <v>2016</v>
      </c>
    </row>
    <row r="364" spans="1:17" ht="15">
      <c r="A364" s="333" t="s">
        <v>319</v>
      </c>
      <c r="B364" s="334" t="s">
        <v>839</v>
      </c>
      <c r="C364" s="435" t="s">
        <v>338</v>
      </c>
      <c r="D364" s="333" t="s">
        <v>840</v>
      </c>
      <c r="E364" s="334">
        <v>201512</v>
      </c>
      <c r="F364" s="335">
        <v>6.93</v>
      </c>
      <c r="G364" s="333">
        <f t="shared" si="45"/>
        <v>11.5</v>
      </c>
      <c r="H364" s="337">
        <v>1.3083000000000001E-3</v>
      </c>
      <c r="I364" s="335">
        <f t="shared" si="42"/>
        <v>0.1</v>
      </c>
      <c r="J364" s="396">
        <f t="shared" si="43"/>
        <v>0.11</v>
      </c>
      <c r="Q364" s="101">
        <f t="shared" si="44"/>
        <v>2016</v>
      </c>
    </row>
    <row r="365" spans="1:17">
      <c r="A365" s="333" t="s">
        <v>319</v>
      </c>
      <c r="B365" s="334" t="s">
        <v>841</v>
      </c>
      <c r="C365" s="434" t="s">
        <v>338</v>
      </c>
      <c r="D365" s="333" t="s">
        <v>842</v>
      </c>
      <c r="E365" s="334">
        <v>201509</v>
      </c>
      <c r="F365" s="335">
        <v>-16803.86</v>
      </c>
      <c r="G365" s="333">
        <f t="shared" si="45"/>
        <v>14.5</v>
      </c>
      <c r="H365" s="337">
        <v>1.3083000000000001E-3</v>
      </c>
      <c r="I365" s="335">
        <f t="shared" si="42"/>
        <v>-318.77999999999997</v>
      </c>
      <c r="J365" s="396">
        <f t="shared" si="43"/>
        <v>-263.81</v>
      </c>
      <c r="Q365" s="101">
        <f t="shared" si="44"/>
        <v>2015</v>
      </c>
    </row>
    <row r="366" spans="1:17">
      <c r="A366" s="333" t="s">
        <v>319</v>
      </c>
      <c r="B366" s="334" t="s">
        <v>841</v>
      </c>
      <c r="C366" s="434" t="s">
        <v>338</v>
      </c>
      <c r="D366" s="333" t="s">
        <v>842</v>
      </c>
      <c r="E366" s="334">
        <v>201509</v>
      </c>
      <c r="F366" s="335">
        <v>6235.82</v>
      </c>
      <c r="G366" s="333">
        <f t="shared" si="45"/>
        <v>14.5</v>
      </c>
      <c r="H366" s="337">
        <v>1.3083000000000001E-3</v>
      </c>
      <c r="I366" s="335">
        <f t="shared" si="42"/>
        <v>118.3</v>
      </c>
      <c r="J366" s="396">
        <f t="shared" si="43"/>
        <v>97.9</v>
      </c>
      <c r="Q366" s="101">
        <f t="shared" si="44"/>
        <v>2015</v>
      </c>
    </row>
    <row r="367" spans="1:17">
      <c r="A367" s="333" t="s">
        <v>319</v>
      </c>
      <c r="B367" s="334" t="s">
        <v>843</v>
      </c>
      <c r="C367" s="434" t="s">
        <v>338</v>
      </c>
      <c r="D367" s="333" t="s">
        <v>844</v>
      </c>
      <c r="E367" s="334">
        <v>201509</v>
      </c>
      <c r="F367" s="335">
        <v>-27702.440000000002</v>
      </c>
      <c r="G367" s="333">
        <f t="shared" si="45"/>
        <v>14.5</v>
      </c>
      <c r="H367" s="337">
        <v>1.3083000000000001E-3</v>
      </c>
      <c r="I367" s="335">
        <f t="shared" si="42"/>
        <v>-525.52</v>
      </c>
      <c r="J367" s="396">
        <f t="shared" si="43"/>
        <v>-434.92</v>
      </c>
      <c r="Q367" s="101">
        <f t="shared" si="44"/>
        <v>2015</v>
      </c>
    </row>
    <row r="368" spans="1:17">
      <c r="A368" s="333" t="s">
        <v>319</v>
      </c>
      <c r="B368" s="334" t="s">
        <v>843</v>
      </c>
      <c r="C368" s="434" t="s">
        <v>338</v>
      </c>
      <c r="D368" s="333" t="s">
        <v>844</v>
      </c>
      <c r="E368" s="334">
        <v>201509</v>
      </c>
      <c r="F368" s="335">
        <v>2269.38</v>
      </c>
      <c r="G368" s="333">
        <f t="shared" si="45"/>
        <v>14.5</v>
      </c>
      <c r="H368" s="337">
        <v>1.3083000000000001E-3</v>
      </c>
      <c r="I368" s="335">
        <f t="shared" si="42"/>
        <v>43.05</v>
      </c>
      <c r="J368" s="396">
        <f t="shared" si="43"/>
        <v>35.630000000000003</v>
      </c>
      <c r="Q368" s="101">
        <f t="shared" si="44"/>
        <v>2015</v>
      </c>
    </row>
    <row r="369" spans="1:17" ht="15">
      <c r="A369" s="333" t="s">
        <v>319</v>
      </c>
      <c r="B369" s="334" t="s">
        <v>843</v>
      </c>
      <c r="C369" s="435" t="s">
        <v>338</v>
      </c>
      <c r="D369" s="333" t="s">
        <v>844</v>
      </c>
      <c r="E369" s="334">
        <v>201510</v>
      </c>
      <c r="F369" s="335">
        <v>-184.17</v>
      </c>
      <c r="G369" s="333">
        <f t="shared" si="45"/>
        <v>13.5</v>
      </c>
      <c r="H369" s="337">
        <v>1.3083000000000001E-3</v>
      </c>
      <c r="I369" s="335">
        <f t="shared" ref="I369:I409" si="46">ROUND(F369*G369*H369,2)</f>
        <v>-3.25</v>
      </c>
      <c r="J369" s="396">
        <f t="shared" ref="J369:J409" si="47">ROUND(F369*H369*12,2)</f>
        <v>-2.89</v>
      </c>
      <c r="Q369" s="101">
        <f t="shared" si="44"/>
        <v>2016</v>
      </c>
    </row>
    <row r="370" spans="1:17" ht="15">
      <c r="A370" s="333" t="s">
        <v>319</v>
      </c>
      <c r="B370" s="334" t="s">
        <v>843</v>
      </c>
      <c r="C370" s="435" t="s">
        <v>338</v>
      </c>
      <c r="D370" s="333" t="s">
        <v>844</v>
      </c>
      <c r="E370" s="334">
        <v>201510</v>
      </c>
      <c r="F370" s="335">
        <v>-132.63999999999999</v>
      </c>
      <c r="G370" s="333">
        <f t="shared" si="45"/>
        <v>13.5</v>
      </c>
      <c r="H370" s="337">
        <v>1.3083000000000001E-3</v>
      </c>
      <c r="I370" s="335">
        <f t="shared" si="46"/>
        <v>-2.34</v>
      </c>
      <c r="J370" s="396">
        <f t="shared" si="47"/>
        <v>-2.08</v>
      </c>
      <c r="Q370" s="101">
        <f t="shared" si="44"/>
        <v>2016</v>
      </c>
    </row>
    <row r="371" spans="1:17" ht="15">
      <c r="A371" s="333" t="s">
        <v>319</v>
      </c>
      <c r="B371" s="334" t="s">
        <v>843</v>
      </c>
      <c r="C371" s="435" t="s">
        <v>338</v>
      </c>
      <c r="D371" s="333" t="s">
        <v>844</v>
      </c>
      <c r="E371" s="334">
        <v>201511</v>
      </c>
      <c r="F371" s="335">
        <v>0.43</v>
      </c>
      <c r="G371" s="333">
        <f t="shared" si="45"/>
        <v>12.5</v>
      </c>
      <c r="H371" s="337">
        <v>1.3083000000000001E-3</v>
      </c>
      <c r="I371" s="335">
        <f t="shared" si="46"/>
        <v>0.01</v>
      </c>
      <c r="J371" s="396">
        <f t="shared" si="47"/>
        <v>0.01</v>
      </c>
      <c r="Q371" s="101">
        <f t="shared" si="44"/>
        <v>2016</v>
      </c>
    </row>
    <row r="372" spans="1:17" ht="15">
      <c r="A372" s="333" t="s">
        <v>319</v>
      </c>
      <c r="B372" s="334" t="s">
        <v>843</v>
      </c>
      <c r="C372" s="435" t="s">
        <v>338</v>
      </c>
      <c r="D372" s="333" t="s">
        <v>844</v>
      </c>
      <c r="E372" s="334">
        <v>201511</v>
      </c>
      <c r="F372" s="335">
        <v>0.06</v>
      </c>
      <c r="G372" s="333">
        <f t="shared" si="45"/>
        <v>12.5</v>
      </c>
      <c r="H372" s="337">
        <v>1.3083000000000001E-3</v>
      </c>
      <c r="I372" s="335">
        <f t="shared" si="46"/>
        <v>0</v>
      </c>
      <c r="J372" s="396">
        <f t="shared" si="47"/>
        <v>0</v>
      </c>
      <c r="Q372" s="101">
        <f t="shared" si="44"/>
        <v>2016</v>
      </c>
    </row>
    <row r="373" spans="1:17" ht="15">
      <c r="A373" s="333" t="s">
        <v>319</v>
      </c>
      <c r="B373" s="334" t="s">
        <v>843</v>
      </c>
      <c r="C373" s="435" t="s">
        <v>338</v>
      </c>
      <c r="D373" s="333" t="s">
        <v>844</v>
      </c>
      <c r="E373" s="334">
        <v>201512</v>
      </c>
      <c r="F373" s="335">
        <v>-48.36</v>
      </c>
      <c r="G373" s="333">
        <f t="shared" si="45"/>
        <v>11.5</v>
      </c>
      <c r="H373" s="337">
        <v>1.3083000000000001E-3</v>
      </c>
      <c r="I373" s="335">
        <f t="shared" si="46"/>
        <v>-0.73</v>
      </c>
      <c r="J373" s="396">
        <f t="shared" si="47"/>
        <v>-0.76</v>
      </c>
      <c r="Q373" s="101">
        <f t="shared" si="44"/>
        <v>2016</v>
      </c>
    </row>
    <row r="374" spans="1:17" ht="15">
      <c r="A374" s="333" t="s">
        <v>319</v>
      </c>
      <c r="B374" s="334" t="s">
        <v>843</v>
      </c>
      <c r="C374" s="435" t="s">
        <v>338</v>
      </c>
      <c r="D374" s="333" t="s">
        <v>844</v>
      </c>
      <c r="E374" s="334">
        <v>201512</v>
      </c>
      <c r="F374" s="335">
        <v>-27.2</v>
      </c>
      <c r="G374" s="333">
        <f t="shared" si="45"/>
        <v>11.5</v>
      </c>
      <c r="H374" s="337">
        <v>1.3083000000000001E-3</v>
      </c>
      <c r="I374" s="335">
        <f t="shared" si="46"/>
        <v>-0.41</v>
      </c>
      <c r="J374" s="396">
        <f t="shared" si="47"/>
        <v>-0.43</v>
      </c>
      <c r="Q374" s="101">
        <f t="shared" si="44"/>
        <v>2016</v>
      </c>
    </row>
    <row r="375" spans="1:17">
      <c r="A375" s="333" t="s">
        <v>319</v>
      </c>
      <c r="B375" s="334" t="s">
        <v>845</v>
      </c>
      <c r="C375" s="434" t="s">
        <v>338</v>
      </c>
      <c r="D375" s="333" t="s">
        <v>846</v>
      </c>
      <c r="E375" s="334">
        <v>201509</v>
      </c>
      <c r="F375" s="335">
        <v>768.31000000000006</v>
      </c>
      <c r="G375" s="333">
        <f t="shared" si="45"/>
        <v>14.5</v>
      </c>
      <c r="H375" s="337">
        <v>1.3083000000000001E-3</v>
      </c>
      <c r="I375" s="335">
        <f t="shared" si="46"/>
        <v>14.58</v>
      </c>
      <c r="J375" s="396">
        <f t="shared" si="47"/>
        <v>12.06</v>
      </c>
      <c r="Q375" s="101">
        <f t="shared" ref="Q375:Q438" si="48">IF(E375&lt;=$Q$1,$S$5,$S$6)</f>
        <v>2015</v>
      </c>
    </row>
    <row r="376" spans="1:17">
      <c r="A376" s="333" t="s">
        <v>319</v>
      </c>
      <c r="B376" s="334" t="s">
        <v>845</v>
      </c>
      <c r="C376" s="434" t="s">
        <v>338</v>
      </c>
      <c r="D376" s="333" t="s">
        <v>846</v>
      </c>
      <c r="E376" s="334">
        <v>201509</v>
      </c>
      <c r="F376" s="335">
        <v>1084.5999999999999</v>
      </c>
      <c r="G376" s="333">
        <f t="shared" si="45"/>
        <v>14.5</v>
      </c>
      <c r="H376" s="337">
        <v>1.3083000000000001E-3</v>
      </c>
      <c r="I376" s="335">
        <f t="shared" si="46"/>
        <v>20.58</v>
      </c>
      <c r="J376" s="396">
        <f t="shared" si="47"/>
        <v>17.03</v>
      </c>
      <c r="Q376" s="101">
        <f t="shared" si="48"/>
        <v>2015</v>
      </c>
    </row>
    <row r="377" spans="1:17" ht="15">
      <c r="A377" s="333" t="s">
        <v>319</v>
      </c>
      <c r="B377" s="334" t="s">
        <v>845</v>
      </c>
      <c r="C377" s="435" t="s">
        <v>338</v>
      </c>
      <c r="D377" s="333" t="s">
        <v>846</v>
      </c>
      <c r="E377" s="334">
        <v>201510</v>
      </c>
      <c r="F377" s="335">
        <v>2874.34</v>
      </c>
      <c r="G377" s="333">
        <f t="shared" si="45"/>
        <v>13.5</v>
      </c>
      <c r="H377" s="337">
        <v>1.3083000000000001E-3</v>
      </c>
      <c r="I377" s="335">
        <f t="shared" si="46"/>
        <v>50.77</v>
      </c>
      <c r="J377" s="396">
        <f t="shared" si="47"/>
        <v>45.13</v>
      </c>
      <c r="Q377" s="101">
        <f t="shared" si="48"/>
        <v>2016</v>
      </c>
    </row>
    <row r="378" spans="1:17" ht="15">
      <c r="A378" s="333" t="s">
        <v>319</v>
      </c>
      <c r="B378" s="334" t="s">
        <v>845</v>
      </c>
      <c r="C378" s="435" t="s">
        <v>338</v>
      </c>
      <c r="D378" s="333" t="s">
        <v>846</v>
      </c>
      <c r="E378" s="334">
        <v>201510</v>
      </c>
      <c r="F378" s="335">
        <v>1551.8</v>
      </c>
      <c r="G378" s="333">
        <f t="shared" si="45"/>
        <v>13.5</v>
      </c>
      <c r="H378" s="337">
        <v>1.3083000000000001E-3</v>
      </c>
      <c r="I378" s="335">
        <f t="shared" si="46"/>
        <v>27.41</v>
      </c>
      <c r="J378" s="396">
        <f t="shared" si="47"/>
        <v>24.36</v>
      </c>
      <c r="Q378" s="101">
        <f t="shared" si="48"/>
        <v>2016</v>
      </c>
    </row>
    <row r="379" spans="1:17" ht="15">
      <c r="A379" s="333" t="s">
        <v>319</v>
      </c>
      <c r="B379" s="334" t="s">
        <v>845</v>
      </c>
      <c r="C379" s="435" t="s">
        <v>338</v>
      </c>
      <c r="D379" s="333" t="s">
        <v>846</v>
      </c>
      <c r="E379" s="334">
        <v>201511</v>
      </c>
      <c r="F379" s="335">
        <v>-79.98</v>
      </c>
      <c r="G379" s="333">
        <f t="shared" si="45"/>
        <v>12.5</v>
      </c>
      <c r="H379" s="337">
        <v>1.3083000000000001E-3</v>
      </c>
      <c r="I379" s="335">
        <f t="shared" si="46"/>
        <v>-1.31</v>
      </c>
      <c r="J379" s="396">
        <f t="shared" si="47"/>
        <v>-1.26</v>
      </c>
      <c r="Q379" s="101">
        <f t="shared" si="48"/>
        <v>2016</v>
      </c>
    </row>
    <row r="380" spans="1:17" ht="15">
      <c r="A380" s="333" t="s">
        <v>319</v>
      </c>
      <c r="B380" s="334" t="s">
        <v>845</v>
      </c>
      <c r="C380" s="435" t="s">
        <v>338</v>
      </c>
      <c r="D380" s="333" t="s">
        <v>846</v>
      </c>
      <c r="E380" s="334">
        <v>201511</v>
      </c>
      <c r="F380" s="335">
        <v>-2.11</v>
      </c>
      <c r="G380" s="333">
        <f t="shared" si="45"/>
        <v>12.5</v>
      </c>
      <c r="H380" s="337">
        <v>1.3083000000000001E-3</v>
      </c>
      <c r="I380" s="335">
        <f t="shared" si="46"/>
        <v>-0.03</v>
      </c>
      <c r="J380" s="396">
        <f t="shared" si="47"/>
        <v>-0.03</v>
      </c>
      <c r="Q380" s="101">
        <f t="shared" si="48"/>
        <v>2016</v>
      </c>
    </row>
    <row r="381" spans="1:17" ht="15">
      <c r="A381" s="333" t="s">
        <v>319</v>
      </c>
      <c r="B381" s="334" t="s">
        <v>845</v>
      </c>
      <c r="C381" s="435" t="s">
        <v>338</v>
      </c>
      <c r="D381" s="333" t="s">
        <v>846</v>
      </c>
      <c r="E381" s="334">
        <v>201512</v>
      </c>
      <c r="F381" s="335">
        <v>1591.73</v>
      </c>
      <c r="G381" s="333">
        <f t="shared" si="45"/>
        <v>11.5</v>
      </c>
      <c r="H381" s="337">
        <v>1.3083000000000001E-3</v>
      </c>
      <c r="I381" s="335">
        <f t="shared" si="46"/>
        <v>23.95</v>
      </c>
      <c r="J381" s="396">
        <f t="shared" si="47"/>
        <v>24.99</v>
      </c>
      <c r="Q381" s="101">
        <f t="shared" si="48"/>
        <v>2016</v>
      </c>
    </row>
    <row r="382" spans="1:17" ht="15">
      <c r="A382" s="333" t="s">
        <v>319</v>
      </c>
      <c r="B382" s="334" t="s">
        <v>845</v>
      </c>
      <c r="C382" s="435" t="s">
        <v>338</v>
      </c>
      <c r="D382" s="333" t="s">
        <v>846</v>
      </c>
      <c r="E382" s="334">
        <v>201512</v>
      </c>
      <c r="F382" s="335">
        <v>9523.08</v>
      </c>
      <c r="G382" s="333">
        <f t="shared" si="45"/>
        <v>11.5</v>
      </c>
      <c r="H382" s="337">
        <v>1.3083000000000001E-3</v>
      </c>
      <c r="I382" s="335">
        <f t="shared" si="46"/>
        <v>143.28</v>
      </c>
      <c r="J382" s="396">
        <f t="shared" si="47"/>
        <v>149.51</v>
      </c>
      <c r="Q382" s="101">
        <f t="shared" si="48"/>
        <v>2016</v>
      </c>
    </row>
    <row r="383" spans="1:17">
      <c r="A383" s="333" t="s">
        <v>319</v>
      </c>
      <c r="B383" s="334" t="s">
        <v>716</v>
      </c>
      <c r="C383" s="434" t="s">
        <v>335</v>
      </c>
      <c r="D383" s="333" t="s">
        <v>1112</v>
      </c>
      <c r="E383" s="334">
        <v>201509</v>
      </c>
      <c r="F383" s="335">
        <v>-167.06</v>
      </c>
      <c r="G383" s="333">
        <f t="shared" si="45"/>
        <v>14.5</v>
      </c>
      <c r="H383" s="337">
        <v>1.3083000000000001E-3</v>
      </c>
      <c r="I383" s="335">
        <f t="shared" si="46"/>
        <v>-3.17</v>
      </c>
      <c r="J383" s="396">
        <f t="shared" si="47"/>
        <v>-2.62</v>
      </c>
      <c r="Q383" s="101">
        <f t="shared" si="48"/>
        <v>2015</v>
      </c>
    </row>
    <row r="384" spans="1:17">
      <c r="A384" s="333" t="s">
        <v>319</v>
      </c>
      <c r="B384" s="334" t="s">
        <v>716</v>
      </c>
      <c r="C384" s="434" t="s">
        <v>335</v>
      </c>
      <c r="D384" s="333" t="s">
        <v>1112</v>
      </c>
      <c r="E384" s="334">
        <v>201509</v>
      </c>
      <c r="F384" s="335">
        <v>-23.89</v>
      </c>
      <c r="G384" s="333">
        <f t="shared" si="45"/>
        <v>14.5</v>
      </c>
      <c r="H384" s="337">
        <v>1.3083000000000001E-3</v>
      </c>
      <c r="I384" s="335">
        <f t="shared" si="46"/>
        <v>-0.45</v>
      </c>
      <c r="J384" s="396">
        <f t="shared" si="47"/>
        <v>-0.38</v>
      </c>
      <c r="Q384" s="101">
        <f t="shared" si="48"/>
        <v>2015</v>
      </c>
    </row>
    <row r="385" spans="1:17">
      <c r="A385" s="333" t="s">
        <v>326</v>
      </c>
      <c r="B385" s="334" t="s">
        <v>847</v>
      </c>
      <c r="C385" s="434" t="s">
        <v>335</v>
      </c>
      <c r="D385" s="333" t="s">
        <v>1113</v>
      </c>
      <c r="E385" s="334">
        <v>201509</v>
      </c>
      <c r="F385" s="335">
        <v>-617.58000000000004</v>
      </c>
      <c r="G385" s="333">
        <f t="shared" si="45"/>
        <v>14.5</v>
      </c>
      <c r="H385" s="337">
        <v>1.1999999999999999E-3</v>
      </c>
      <c r="I385" s="335">
        <f t="shared" si="46"/>
        <v>-10.75</v>
      </c>
      <c r="J385" s="396">
        <f t="shared" si="47"/>
        <v>-8.89</v>
      </c>
      <c r="Q385" s="101">
        <f t="shared" si="48"/>
        <v>2015</v>
      </c>
    </row>
    <row r="386" spans="1:17">
      <c r="A386" s="333" t="s">
        <v>319</v>
      </c>
      <c r="B386" s="334" t="s">
        <v>847</v>
      </c>
      <c r="C386" s="434" t="s">
        <v>335</v>
      </c>
      <c r="D386" s="333" t="s">
        <v>1113</v>
      </c>
      <c r="E386" s="334">
        <v>201509</v>
      </c>
      <c r="F386" s="335">
        <v>-9906.9500000000007</v>
      </c>
      <c r="G386" s="333">
        <f t="shared" si="45"/>
        <v>14.5</v>
      </c>
      <c r="H386" s="337">
        <v>1.3083000000000001E-3</v>
      </c>
      <c r="I386" s="335">
        <f t="shared" si="46"/>
        <v>-187.94</v>
      </c>
      <c r="J386" s="396">
        <f t="shared" si="47"/>
        <v>-155.54</v>
      </c>
      <c r="Q386" s="101">
        <f t="shared" si="48"/>
        <v>2015</v>
      </c>
    </row>
    <row r="387" spans="1:17">
      <c r="A387" s="333" t="s">
        <v>319</v>
      </c>
      <c r="B387" s="334" t="s">
        <v>847</v>
      </c>
      <c r="C387" s="434" t="s">
        <v>335</v>
      </c>
      <c r="D387" s="333" t="s">
        <v>1113</v>
      </c>
      <c r="E387" s="334">
        <v>201509</v>
      </c>
      <c r="F387" s="335">
        <v>2196.7000000000003</v>
      </c>
      <c r="G387" s="333">
        <f t="shared" si="45"/>
        <v>14.5</v>
      </c>
      <c r="H387" s="337">
        <v>1.3083000000000001E-3</v>
      </c>
      <c r="I387" s="335">
        <f t="shared" si="46"/>
        <v>41.67</v>
      </c>
      <c r="J387" s="396">
        <f t="shared" si="47"/>
        <v>34.49</v>
      </c>
      <c r="Q387" s="101">
        <f t="shared" si="48"/>
        <v>2015</v>
      </c>
    </row>
    <row r="388" spans="1:17" ht="15">
      <c r="A388" s="333" t="s">
        <v>326</v>
      </c>
      <c r="B388" s="334" t="s">
        <v>847</v>
      </c>
      <c r="C388" s="435" t="s">
        <v>335</v>
      </c>
      <c r="D388" s="333" t="s">
        <v>848</v>
      </c>
      <c r="E388" s="334">
        <v>201510</v>
      </c>
      <c r="F388" s="335">
        <v>-14.12</v>
      </c>
      <c r="G388" s="333">
        <f t="shared" si="45"/>
        <v>13.5</v>
      </c>
      <c r="H388" s="337">
        <v>1.1999999999999999E-3</v>
      </c>
      <c r="I388" s="335">
        <f t="shared" si="46"/>
        <v>-0.23</v>
      </c>
      <c r="J388" s="396">
        <f t="shared" si="47"/>
        <v>-0.2</v>
      </c>
      <c r="Q388" s="101">
        <f t="shared" si="48"/>
        <v>2016</v>
      </c>
    </row>
    <row r="389" spans="1:17" ht="15">
      <c r="A389" s="333" t="s">
        <v>319</v>
      </c>
      <c r="B389" s="334" t="s">
        <v>847</v>
      </c>
      <c r="C389" s="435" t="s">
        <v>335</v>
      </c>
      <c r="D389" s="333" t="s">
        <v>848</v>
      </c>
      <c r="E389" s="334">
        <v>201510</v>
      </c>
      <c r="F389" s="335">
        <v>-333.38</v>
      </c>
      <c r="G389" s="333">
        <f t="shared" si="45"/>
        <v>13.5</v>
      </c>
      <c r="H389" s="337">
        <v>1.3083000000000001E-3</v>
      </c>
      <c r="I389" s="335">
        <f t="shared" si="46"/>
        <v>-5.89</v>
      </c>
      <c r="J389" s="396">
        <f t="shared" si="47"/>
        <v>-5.23</v>
      </c>
      <c r="Q389" s="101">
        <f t="shared" si="48"/>
        <v>2016</v>
      </c>
    </row>
    <row r="390" spans="1:17" ht="15">
      <c r="A390" s="333" t="s">
        <v>319</v>
      </c>
      <c r="B390" s="334" t="s">
        <v>847</v>
      </c>
      <c r="C390" s="435" t="s">
        <v>335</v>
      </c>
      <c r="D390" s="333" t="s">
        <v>848</v>
      </c>
      <c r="E390" s="334">
        <v>201510</v>
      </c>
      <c r="F390" s="335">
        <v>-6.63</v>
      </c>
      <c r="G390" s="333">
        <f t="shared" si="45"/>
        <v>13.5</v>
      </c>
      <c r="H390" s="337">
        <v>1.3083000000000001E-3</v>
      </c>
      <c r="I390" s="335">
        <f t="shared" si="46"/>
        <v>-0.12</v>
      </c>
      <c r="J390" s="396">
        <f t="shared" si="47"/>
        <v>-0.1</v>
      </c>
      <c r="Q390" s="101">
        <f t="shared" si="48"/>
        <v>2016</v>
      </c>
    </row>
    <row r="391" spans="1:17">
      <c r="A391" s="333" t="s">
        <v>319</v>
      </c>
      <c r="B391" s="334" t="s">
        <v>849</v>
      </c>
      <c r="C391" s="434" t="s">
        <v>335</v>
      </c>
      <c r="D391" s="333" t="s">
        <v>1114</v>
      </c>
      <c r="E391" s="334">
        <v>201509</v>
      </c>
      <c r="F391" s="335">
        <v>-36871.020000000004</v>
      </c>
      <c r="G391" s="333">
        <f t="shared" ref="G391:G454" si="49">VLOOKUP(E391,$N$6:$O$35,2,FALSE)</f>
        <v>14.5</v>
      </c>
      <c r="H391" s="337">
        <v>1.3083000000000001E-3</v>
      </c>
      <c r="I391" s="335">
        <f t="shared" si="46"/>
        <v>-699.46</v>
      </c>
      <c r="J391" s="396">
        <f t="shared" si="47"/>
        <v>-578.86</v>
      </c>
      <c r="Q391" s="101">
        <f t="shared" si="48"/>
        <v>2015</v>
      </c>
    </row>
    <row r="392" spans="1:17">
      <c r="A392" s="333" t="s">
        <v>319</v>
      </c>
      <c r="B392" s="334" t="s">
        <v>849</v>
      </c>
      <c r="C392" s="434" t="s">
        <v>335</v>
      </c>
      <c r="D392" s="333" t="s">
        <v>1114</v>
      </c>
      <c r="E392" s="334">
        <v>201509</v>
      </c>
      <c r="F392" s="335">
        <v>19345.990000000002</v>
      </c>
      <c r="G392" s="333">
        <f t="shared" si="49"/>
        <v>14.5</v>
      </c>
      <c r="H392" s="337">
        <v>1.3083000000000001E-3</v>
      </c>
      <c r="I392" s="335">
        <f t="shared" si="46"/>
        <v>367</v>
      </c>
      <c r="J392" s="396">
        <f t="shared" si="47"/>
        <v>303.72000000000003</v>
      </c>
      <c r="Q392" s="101">
        <f t="shared" si="48"/>
        <v>2015</v>
      </c>
    </row>
    <row r="393" spans="1:17">
      <c r="A393" s="333" t="s">
        <v>319</v>
      </c>
      <c r="B393" s="334" t="s">
        <v>718</v>
      </c>
      <c r="C393" s="434" t="s">
        <v>335</v>
      </c>
      <c r="D393" s="333" t="s">
        <v>719</v>
      </c>
      <c r="E393" s="334">
        <v>201509</v>
      </c>
      <c r="F393" s="335">
        <v>-5881.6</v>
      </c>
      <c r="G393" s="333">
        <f t="shared" si="49"/>
        <v>14.5</v>
      </c>
      <c r="H393" s="337">
        <v>1.3083000000000001E-3</v>
      </c>
      <c r="I393" s="335">
        <f t="shared" si="46"/>
        <v>-111.58</v>
      </c>
      <c r="J393" s="396">
        <f t="shared" si="47"/>
        <v>-92.34</v>
      </c>
      <c r="Q393" s="101">
        <f t="shared" si="48"/>
        <v>2015</v>
      </c>
    </row>
    <row r="394" spans="1:17">
      <c r="A394" s="333" t="s">
        <v>319</v>
      </c>
      <c r="B394" s="334" t="s">
        <v>718</v>
      </c>
      <c r="C394" s="434" t="s">
        <v>335</v>
      </c>
      <c r="D394" s="333" t="s">
        <v>719</v>
      </c>
      <c r="E394" s="334">
        <v>201509</v>
      </c>
      <c r="F394" s="335">
        <v>-207.96</v>
      </c>
      <c r="G394" s="333">
        <f t="shared" si="49"/>
        <v>14.5</v>
      </c>
      <c r="H394" s="337">
        <v>1.3083000000000001E-3</v>
      </c>
      <c r="I394" s="335">
        <f t="shared" si="46"/>
        <v>-3.95</v>
      </c>
      <c r="J394" s="396">
        <f t="shared" si="47"/>
        <v>-3.26</v>
      </c>
      <c r="Q394" s="101">
        <f t="shared" si="48"/>
        <v>2015</v>
      </c>
    </row>
    <row r="395" spans="1:17">
      <c r="A395" s="333" t="s">
        <v>319</v>
      </c>
      <c r="B395" s="334" t="s">
        <v>979</v>
      </c>
      <c r="C395" s="434" t="s">
        <v>338</v>
      </c>
      <c r="D395" s="333" t="s">
        <v>1115</v>
      </c>
      <c r="E395" s="334">
        <v>201509</v>
      </c>
      <c r="F395" s="335">
        <v>-4653.97</v>
      </c>
      <c r="G395" s="333">
        <f t="shared" si="49"/>
        <v>14.5</v>
      </c>
      <c r="H395" s="337">
        <v>1.3083000000000001E-3</v>
      </c>
      <c r="I395" s="335">
        <f t="shared" si="46"/>
        <v>-88.29</v>
      </c>
      <c r="J395" s="396">
        <f t="shared" si="47"/>
        <v>-73.069999999999993</v>
      </c>
      <c r="Q395" s="101">
        <f t="shared" si="48"/>
        <v>2015</v>
      </c>
    </row>
    <row r="396" spans="1:17">
      <c r="A396" s="333" t="s">
        <v>319</v>
      </c>
      <c r="B396" s="334" t="s">
        <v>979</v>
      </c>
      <c r="C396" s="434" t="s">
        <v>338</v>
      </c>
      <c r="D396" s="333" t="s">
        <v>1115</v>
      </c>
      <c r="E396" s="334">
        <v>201509</v>
      </c>
      <c r="F396" s="335">
        <v>-251.65</v>
      </c>
      <c r="G396" s="333">
        <f t="shared" si="49"/>
        <v>14.5</v>
      </c>
      <c r="H396" s="337">
        <v>1.3083000000000001E-3</v>
      </c>
      <c r="I396" s="335">
        <f t="shared" si="46"/>
        <v>-4.7699999999999996</v>
      </c>
      <c r="J396" s="396">
        <f t="shared" si="47"/>
        <v>-3.95</v>
      </c>
      <c r="Q396" s="101">
        <f t="shared" si="48"/>
        <v>2015</v>
      </c>
    </row>
    <row r="397" spans="1:17" ht="15">
      <c r="A397" s="333" t="s">
        <v>319</v>
      </c>
      <c r="B397" s="334" t="s">
        <v>979</v>
      </c>
      <c r="C397" s="435" t="s">
        <v>338</v>
      </c>
      <c r="D397" s="333" t="s">
        <v>980</v>
      </c>
      <c r="E397" s="334">
        <v>201510</v>
      </c>
      <c r="F397" s="335">
        <v>35.99</v>
      </c>
      <c r="G397" s="333">
        <f t="shared" si="49"/>
        <v>13.5</v>
      </c>
      <c r="H397" s="337">
        <v>1.3083000000000001E-3</v>
      </c>
      <c r="I397" s="335">
        <f t="shared" si="46"/>
        <v>0.64</v>
      </c>
      <c r="J397" s="396">
        <f t="shared" si="47"/>
        <v>0.56999999999999995</v>
      </c>
      <c r="Q397" s="101">
        <f t="shared" si="48"/>
        <v>2016</v>
      </c>
    </row>
    <row r="398" spans="1:17" ht="15">
      <c r="A398" s="333" t="s">
        <v>319</v>
      </c>
      <c r="B398" s="334" t="s">
        <v>979</v>
      </c>
      <c r="C398" s="435" t="s">
        <v>338</v>
      </c>
      <c r="D398" s="333" t="s">
        <v>980</v>
      </c>
      <c r="E398" s="334">
        <v>201510</v>
      </c>
      <c r="F398" s="335">
        <v>1.94</v>
      </c>
      <c r="G398" s="333">
        <f t="shared" si="49"/>
        <v>13.5</v>
      </c>
      <c r="H398" s="337">
        <v>1.3083000000000001E-3</v>
      </c>
      <c r="I398" s="335">
        <f t="shared" si="46"/>
        <v>0.03</v>
      </c>
      <c r="J398" s="396">
        <f t="shared" si="47"/>
        <v>0.03</v>
      </c>
      <c r="Q398" s="101">
        <f t="shared" si="48"/>
        <v>2016</v>
      </c>
    </row>
    <row r="399" spans="1:17" ht="15">
      <c r="A399" s="333" t="s">
        <v>319</v>
      </c>
      <c r="B399" s="334" t="s">
        <v>979</v>
      </c>
      <c r="C399" s="435" t="s">
        <v>338</v>
      </c>
      <c r="D399" s="333" t="s">
        <v>980</v>
      </c>
      <c r="E399" s="334">
        <v>201511</v>
      </c>
      <c r="F399" s="335">
        <v>-2398.5700000000002</v>
      </c>
      <c r="G399" s="333">
        <f t="shared" si="49"/>
        <v>12.5</v>
      </c>
      <c r="H399" s="337">
        <v>1.3083000000000001E-3</v>
      </c>
      <c r="I399" s="335">
        <f t="shared" si="46"/>
        <v>-39.229999999999997</v>
      </c>
      <c r="J399" s="396">
        <f t="shared" si="47"/>
        <v>-37.659999999999997</v>
      </c>
      <c r="Q399" s="101">
        <f t="shared" si="48"/>
        <v>2016</v>
      </c>
    </row>
    <row r="400" spans="1:17" ht="15">
      <c r="A400" s="333" t="s">
        <v>319</v>
      </c>
      <c r="B400" s="334" t="s">
        <v>979</v>
      </c>
      <c r="C400" s="435" t="s">
        <v>338</v>
      </c>
      <c r="D400" s="333" t="s">
        <v>980</v>
      </c>
      <c r="E400" s="334">
        <v>201511</v>
      </c>
      <c r="F400" s="335">
        <v>405.71</v>
      </c>
      <c r="G400" s="333">
        <f t="shared" si="49"/>
        <v>12.5</v>
      </c>
      <c r="H400" s="337">
        <v>1.3083000000000001E-3</v>
      </c>
      <c r="I400" s="335">
        <f t="shared" si="46"/>
        <v>6.63</v>
      </c>
      <c r="J400" s="396">
        <f t="shared" si="47"/>
        <v>6.37</v>
      </c>
      <c r="Q400" s="101">
        <f t="shared" si="48"/>
        <v>2016</v>
      </c>
    </row>
    <row r="401" spans="1:17" ht="15">
      <c r="A401" s="333" t="s">
        <v>319</v>
      </c>
      <c r="B401" s="334" t="s">
        <v>979</v>
      </c>
      <c r="C401" s="435" t="s">
        <v>338</v>
      </c>
      <c r="D401" s="333" t="s">
        <v>980</v>
      </c>
      <c r="E401" s="334">
        <v>201512</v>
      </c>
      <c r="F401" s="335">
        <v>31.18</v>
      </c>
      <c r="G401" s="333">
        <f t="shared" si="49"/>
        <v>11.5</v>
      </c>
      <c r="H401" s="337">
        <v>1.3083000000000001E-3</v>
      </c>
      <c r="I401" s="335">
        <f t="shared" si="46"/>
        <v>0.47</v>
      </c>
      <c r="J401" s="396">
        <f t="shared" si="47"/>
        <v>0.49</v>
      </c>
      <c r="Q401" s="101">
        <f t="shared" si="48"/>
        <v>2016</v>
      </c>
    </row>
    <row r="402" spans="1:17" ht="15">
      <c r="A402" s="333" t="s">
        <v>319</v>
      </c>
      <c r="B402" s="334" t="s">
        <v>979</v>
      </c>
      <c r="C402" s="435" t="s">
        <v>338</v>
      </c>
      <c r="D402" s="333" t="s">
        <v>980</v>
      </c>
      <c r="E402" s="334">
        <v>201512</v>
      </c>
      <c r="F402" s="335">
        <v>152.43</v>
      </c>
      <c r="G402" s="333">
        <f t="shared" si="49"/>
        <v>11.5</v>
      </c>
      <c r="H402" s="337">
        <v>1.3083000000000001E-3</v>
      </c>
      <c r="I402" s="335">
        <f t="shared" si="46"/>
        <v>2.29</v>
      </c>
      <c r="J402" s="396">
        <f t="shared" si="47"/>
        <v>2.39</v>
      </c>
      <c r="Q402" s="101">
        <f t="shared" si="48"/>
        <v>2016</v>
      </c>
    </row>
    <row r="403" spans="1:17">
      <c r="A403" s="333" t="s">
        <v>319</v>
      </c>
      <c r="B403" s="334" t="s">
        <v>981</v>
      </c>
      <c r="C403" s="434" t="s">
        <v>338</v>
      </c>
      <c r="D403" s="333" t="s">
        <v>982</v>
      </c>
      <c r="E403" s="334">
        <v>201509</v>
      </c>
      <c r="F403" s="335">
        <v>-1359.6100000000001</v>
      </c>
      <c r="G403" s="333">
        <f t="shared" si="49"/>
        <v>14.5</v>
      </c>
      <c r="H403" s="337">
        <v>1.3083000000000001E-3</v>
      </c>
      <c r="I403" s="335">
        <f t="shared" si="46"/>
        <v>-25.79</v>
      </c>
      <c r="J403" s="396">
        <f t="shared" si="47"/>
        <v>-21.35</v>
      </c>
      <c r="Q403" s="101">
        <f t="shared" si="48"/>
        <v>2015</v>
      </c>
    </row>
    <row r="404" spans="1:17">
      <c r="A404" s="333" t="s">
        <v>319</v>
      </c>
      <c r="B404" s="334" t="s">
        <v>981</v>
      </c>
      <c r="C404" s="434" t="s">
        <v>338</v>
      </c>
      <c r="D404" s="333" t="s">
        <v>982</v>
      </c>
      <c r="E404" s="334">
        <v>201509</v>
      </c>
      <c r="F404" s="335">
        <v>-113.02</v>
      </c>
      <c r="G404" s="333">
        <f t="shared" si="49"/>
        <v>14.5</v>
      </c>
      <c r="H404" s="337">
        <v>1.3083000000000001E-3</v>
      </c>
      <c r="I404" s="335">
        <f t="shared" si="46"/>
        <v>-2.14</v>
      </c>
      <c r="J404" s="396">
        <f t="shared" si="47"/>
        <v>-1.77</v>
      </c>
      <c r="Q404" s="101">
        <f t="shared" si="48"/>
        <v>2015</v>
      </c>
    </row>
    <row r="405" spans="1:17" ht="15">
      <c r="A405" s="333" t="s">
        <v>319</v>
      </c>
      <c r="B405" s="334" t="s">
        <v>981</v>
      </c>
      <c r="C405" s="435" t="s">
        <v>338</v>
      </c>
      <c r="D405" s="333" t="s">
        <v>982</v>
      </c>
      <c r="E405" s="334">
        <v>201511</v>
      </c>
      <c r="F405" s="335">
        <v>-392.6</v>
      </c>
      <c r="G405" s="333">
        <f t="shared" si="49"/>
        <v>12.5</v>
      </c>
      <c r="H405" s="337">
        <v>1.3083000000000001E-3</v>
      </c>
      <c r="I405" s="335">
        <f t="shared" si="46"/>
        <v>-6.42</v>
      </c>
      <c r="J405" s="396">
        <f t="shared" si="47"/>
        <v>-6.16</v>
      </c>
      <c r="Q405" s="101">
        <f t="shared" si="48"/>
        <v>2016</v>
      </c>
    </row>
    <row r="406" spans="1:17" ht="15">
      <c r="A406" s="333" t="s">
        <v>319</v>
      </c>
      <c r="B406" s="334" t="s">
        <v>981</v>
      </c>
      <c r="C406" s="435" t="s">
        <v>338</v>
      </c>
      <c r="D406" s="333" t="s">
        <v>982</v>
      </c>
      <c r="E406" s="334">
        <v>201511</v>
      </c>
      <c r="F406" s="335">
        <v>18.62</v>
      </c>
      <c r="G406" s="333">
        <f t="shared" si="49"/>
        <v>12.5</v>
      </c>
      <c r="H406" s="337">
        <v>1.3083000000000001E-3</v>
      </c>
      <c r="I406" s="335">
        <f t="shared" si="46"/>
        <v>0.3</v>
      </c>
      <c r="J406" s="396">
        <f t="shared" si="47"/>
        <v>0.28999999999999998</v>
      </c>
      <c r="Q406" s="101">
        <f t="shared" si="48"/>
        <v>2016</v>
      </c>
    </row>
    <row r="407" spans="1:17" ht="15">
      <c r="A407" s="333" t="s">
        <v>319</v>
      </c>
      <c r="B407" s="334" t="s">
        <v>981</v>
      </c>
      <c r="C407" s="435" t="s">
        <v>338</v>
      </c>
      <c r="D407" s="333" t="s">
        <v>982</v>
      </c>
      <c r="E407" s="334">
        <v>201512</v>
      </c>
      <c r="F407" s="335">
        <v>1.52</v>
      </c>
      <c r="G407" s="333">
        <f t="shared" si="49"/>
        <v>11.5</v>
      </c>
      <c r="H407" s="337">
        <v>1.3083000000000001E-3</v>
      </c>
      <c r="I407" s="335">
        <f t="shared" si="46"/>
        <v>0.02</v>
      </c>
      <c r="J407" s="396">
        <f t="shared" si="47"/>
        <v>0.02</v>
      </c>
      <c r="Q407" s="101">
        <f t="shared" si="48"/>
        <v>2016</v>
      </c>
    </row>
    <row r="408" spans="1:17" ht="15">
      <c r="A408" s="333" t="s">
        <v>319</v>
      </c>
      <c r="B408" s="334" t="s">
        <v>981</v>
      </c>
      <c r="C408" s="435" t="s">
        <v>338</v>
      </c>
      <c r="D408" s="333" t="s">
        <v>982</v>
      </c>
      <c r="E408" s="334">
        <v>201512</v>
      </c>
      <c r="F408" s="335">
        <v>18.399999999999999</v>
      </c>
      <c r="G408" s="333">
        <f t="shared" si="49"/>
        <v>11.5</v>
      </c>
      <c r="H408" s="337">
        <v>1.3083000000000001E-3</v>
      </c>
      <c r="I408" s="335">
        <f t="shared" si="46"/>
        <v>0.28000000000000003</v>
      </c>
      <c r="J408" s="396">
        <f t="shared" si="47"/>
        <v>0.28999999999999998</v>
      </c>
      <c r="Q408" s="101">
        <f t="shared" si="48"/>
        <v>2016</v>
      </c>
    </row>
    <row r="409" spans="1:17">
      <c r="A409" s="333" t="s">
        <v>319</v>
      </c>
      <c r="B409" s="334" t="s">
        <v>851</v>
      </c>
      <c r="C409" s="434" t="s">
        <v>338</v>
      </c>
      <c r="D409" s="333" t="s">
        <v>1116</v>
      </c>
      <c r="E409" s="334">
        <v>201509</v>
      </c>
      <c r="F409" s="335">
        <v>-17053.03</v>
      </c>
      <c r="G409" s="333">
        <f t="shared" si="49"/>
        <v>14.5</v>
      </c>
      <c r="H409" s="337">
        <v>1.3083000000000001E-3</v>
      </c>
      <c r="I409" s="335">
        <f t="shared" si="46"/>
        <v>-323.5</v>
      </c>
      <c r="J409" s="396">
        <f t="shared" si="47"/>
        <v>-267.73</v>
      </c>
      <c r="Q409" s="101">
        <f t="shared" si="48"/>
        <v>2015</v>
      </c>
    </row>
    <row r="410" spans="1:17" ht="15">
      <c r="A410" s="333" t="s">
        <v>319</v>
      </c>
      <c r="B410" s="334" t="s">
        <v>851</v>
      </c>
      <c r="C410" s="435" t="s">
        <v>338</v>
      </c>
      <c r="D410" s="333" t="s">
        <v>852</v>
      </c>
      <c r="E410" s="334">
        <v>201510</v>
      </c>
      <c r="F410" s="335">
        <v>30.74</v>
      </c>
      <c r="G410" s="333">
        <f t="shared" si="49"/>
        <v>13.5</v>
      </c>
      <c r="H410" s="337">
        <v>1.3083000000000001E-3</v>
      </c>
      <c r="I410" s="335">
        <f>ROUND(F410*G410*H410,2)</f>
        <v>0.54</v>
      </c>
      <c r="J410" s="396">
        <f>ROUND(F410*H410*12,2)</f>
        <v>0.48</v>
      </c>
      <c r="Q410" s="101">
        <f t="shared" si="48"/>
        <v>2016</v>
      </c>
    </row>
    <row r="411" spans="1:17">
      <c r="A411" s="333" t="s">
        <v>319</v>
      </c>
      <c r="B411" s="334" t="s">
        <v>751</v>
      </c>
      <c r="C411" s="434" t="s">
        <v>338</v>
      </c>
      <c r="D411" s="333" t="s">
        <v>1117</v>
      </c>
      <c r="E411" s="334">
        <v>201509</v>
      </c>
      <c r="F411" s="335">
        <v>-3072.69</v>
      </c>
      <c r="G411" s="333">
        <f t="shared" si="49"/>
        <v>14.5</v>
      </c>
      <c r="H411" s="337">
        <v>1.3083000000000001E-3</v>
      </c>
      <c r="I411" s="335">
        <f t="shared" ref="I411:I420" si="50">ROUND(F411*G411*H411,2)</f>
        <v>-58.29</v>
      </c>
      <c r="J411" s="396">
        <f t="shared" ref="J411:J420" si="51">ROUND(F411*H411*12,2)</f>
        <v>-48.24</v>
      </c>
      <c r="Q411" s="101">
        <f t="shared" si="48"/>
        <v>2015</v>
      </c>
    </row>
    <row r="412" spans="1:17">
      <c r="A412" s="333" t="s">
        <v>319</v>
      </c>
      <c r="B412" s="334" t="s">
        <v>751</v>
      </c>
      <c r="C412" s="434" t="s">
        <v>338</v>
      </c>
      <c r="D412" s="333" t="s">
        <v>1117</v>
      </c>
      <c r="E412" s="334">
        <v>201509</v>
      </c>
      <c r="F412" s="335">
        <v>-102.65</v>
      </c>
      <c r="G412" s="333">
        <f t="shared" si="49"/>
        <v>14.5</v>
      </c>
      <c r="H412" s="337">
        <v>1.3083000000000001E-3</v>
      </c>
      <c r="I412" s="335">
        <f t="shared" si="50"/>
        <v>-1.95</v>
      </c>
      <c r="J412" s="396">
        <f t="shared" si="51"/>
        <v>-1.61</v>
      </c>
      <c r="Q412" s="101">
        <f t="shared" si="48"/>
        <v>2015</v>
      </c>
    </row>
    <row r="413" spans="1:17">
      <c r="A413" s="333" t="s">
        <v>319</v>
      </c>
      <c r="B413" s="334" t="s">
        <v>853</v>
      </c>
      <c r="C413" s="434" t="s">
        <v>338</v>
      </c>
      <c r="D413" s="333" t="s">
        <v>1118</v>
      </c>
      <c r="E413" s="334">
        <v>201509</v>
      </c>
      <c r="F413" s="335">
        <v>20488.93</v>
      </c>
      <c r="G413" s="333">
        <f t="shared" si="49"/>
        <v>14.5</v>
      </c>
      <c r="H413" s="337">
        <v>1.3083000000000001E-3</v>
      </c>
      <c r="I413" s="335">
        <f t="shared" si="50"/>
        <v>388.68</v>
      </c>
      <c r="J413" s="396">
        <f t="shared" si="51"/>
        <v>321.67</v>
      </c>
      <c r="Q413" s="101">
        <f t="shared" si="48"/>
        <v>2015</v>
      </c>
    </row>
    <row r="414" spans="1:17">
      <c r="A414" s="333" t="s">
        <v>319</v>
      </c>
      <c r="B414" s="334" t="s">
        <v>853</v>
      </c>
      <c r="C414" s="434" t="s">
        <v>338</v>
      </c>
      <c r="D414" s="333" t="s">
        <v>1118</v>
      </c>
      <c r="E414" s="334">
        <v>201509</v>
      </c>
      <c r="F414" s="335">
        <v>-14166.62</v>
      </c>
      <c r="G414" s="333">
        <f t="shared" si="49"/>
        <v>14.5</v>
      </c>
      <c r="H414" s="337">
        <v>1.3083000000000001E-3</v>
      </c>
      <c r="I414" s="335">
        <f t="shared" si="50"/>
        <v>-268.75</v>
      </c>
      <c r="J414" s="396">
        <f t="shared" si="51"/>
        <v>-222.41</v>
      </c>
      <c r="Q414" s="101">
        <f t="shared" si="48"/>
        <v>2015</v>
      </c>
    </row>
    <row r="415" spans="1:17">
      <c r="A415" s="333" t="s">
        <v>319</v>
      </c>
      <c r="B415" s="334" t="s">
        <v>855</v>
      </c>
      <c r="C415" s="434" t="s">
        <v>338</v>
      </c>
      <c r="D415" s="333" t="s">
        <v>856</v>
      </c>
      <c r="E415" s="334">
        <v>201509</v>
      </c>
      <c r="F415" s="335">
        <v>22173.79</v>
      </c>
      <c r="G415" s="333">
        <f t="shared" si="49"/>
        <v>14.5</v>
      </c>
      <c r="H415" s="337">
        <v>1.3083000000000001E-3</v>
      </c>
      <c r="I415" s="335">
        <f t="shared" si="50"/>
        <v>420.64</v>
      </c>
      <c r="J415" s="396">
        <f t="shared" si="51"/>
        <v>348.12</v>
      </c>
      <c r="Q415" s="101">
        <f t="shared" si="48"/>
        <v>2015</v>
      </c>
    </row>
    <row r="416" spans="1:17">
      <c r="A416" s="333" t="s">
        <v>319</v>
      </c>
      <c r="B416" s="334" t="s">
        <v>855</v>
      </c>
      <c r="C416" s="434" t="s">
        <v>338</v>
      </c>
      <c r="D416" s="333" t="s">
        <v>856</v>
      </c>
      <c r="E416" s="334">
        <v>201509</v>
      </c>
      <c r="F416" s="335">
        <v>1617.46</v>
      </c>
      <c r="G416" s="333">
        <f t="shared" si="49"/>
        <v>14.5</v>
      </c>
      <c r="H416" s="337">
        <v>1.3083000000000001E-3</v>
      </c>
      <c r="I416" s="335">
        <f t="shared" si="50"/>
        <v>30.68</v>
      </c>
      <c r="J416" s="396">
        <f t="shared" si="51"/>
        <v>25.39</v>
      </c>
      <c r="Q416" s="101">
        <f t="shared" si="48"/>
        <v>2015</v>
      </c>
    </row>
    <row r="417" spans="1:17" ht="15">
      <c r="A417" s="333" t="s">
        <v>319</v>
      </c>
      <c r="B417" s="334" t="s">
        <v>855</v>
      </c>
      <c r="C417" s="435" t="s">
        <v>338</v>
      </c>
      <c r="D417" s="333" t="s">
        <v>856</v>
      </c>
      <c r="E417" s="334">
        <v>201510</v>
      </c>
      <c r="F417" s="335">
        <v>23.44</v>
      </c>
      <c r="G417" s="333">
        <f t="shared" si="49"/>
        <v>13.5</v>
      </c>
      <c r="H417" s="337">
        <v>1.3083000000000001E-3</v>
      </c>
      <c r="I417" s="335">
        <f t="shared" si="50"/>
        <v>0.41</v>
      </c>
      <c r="J417" s="396">
        <f t="shared" si="51"/>
        <v>0.37</v>
      </c>
      <c r="Q417" s="101">
        <f t="shared" si="48"/>
        <v>2016</v>
      </c>
    </row>
    <row r="418" spans="1:17" ht="15">
      <c r="A418" s="333" t="s">
        <v>319</v>
      </c>
      <c r="B418" s="334" t="s">
        <v>855</v>
      </c>
      <c r="C418" s="435" t="s">
        <v>338</v>
      </c>
      <c r="D418" s="333" t="s">
        <v>856</v>
      </c>
      <c r="E418" s="334">
        <v>201510</v>
      </c>
      <c r="F418" s="335">
        <v>2.06</v>
      </c>
      <c r="G418" s="333">
        <f t="shared" si="49"/>
        <v>13.5</v>
      </c>
      <c r="H418" s="337">
        <v>1.3083000000000001E-3</v>
      </c>
      <c r="I418" s="335">
        <f t="shared" si="50"/>
        <v>0.04</v>
      </c>
      <c r="J418" s="396">
        <f t="shared" si="51"/>
        <v>0.03</v>
      </c>
      <c r="Q418" s="101">
        <f t="shared" si="48"/>
        <v>2016</v>
      </c>
    </row>
    <row r="419" spans="1:17">
      <c r="A419" s="333" t="s">
        <v>319</v>
      </c>
      <c r="B419" s="334" t="s">
        <v>857</v>
      </c>
      <c r="C419" s="434" t="s">
        <v>338</v>
      </c>
      <c r="D419" s="333" t="s">
        <v>1119</v>
      </c>
      <c r="E419" s="334">
        <v>201509</v>
      </c>
      <c r="F419" s="335">
        <v>-27340.100000000002</v>
      </c>
      <c r="G419" s="333">
        <f t="shared" si="49"/>
        <v>14.5</v>
      </c>
      <c r="H419" s="337">
        <v>1.3083000000000001E-3</v>
      </c>
      <c r="I419" s="335">
        <f t="shared" si="50"/>
        <v>-518.65</v>
      </c>
      <c r="J419" s="396">
        <f t="shared" si="51"/>
        <v>-429.23</v>
      </c>
      <c r="Q419" s="101">
        <f t="shared" si="48"/>
        <v>2015</v>
      </c>
    </row>
    <row r="420" spans="1:17">
      <c r="A420" s="333" t="s">
        <v>319</v>
      </c>
      <c r="B420" s="334" t="s">
        <v>857</v>
      </c>
      <c r="C420" s="434" t="s">
        <v>338</v>
      </c>
      <c r="D420" s="333" t="s">
        <v>1119</v>
      </c>
      <c r="E420" s="334">
        <v>201509</v>
      </c>
      <c r="F420" s="335">
        <v>-713.99</v>
      </c>
      <c r="G420" s="333">
        <f t="shared" si="49"/>
        <v>14.5</v>
      </c>
      <c r="H420" s="337">
        <v>1.3083000000000001E-3</v>
      </c>
      <c r="I420" s="335">
        <f t="shared" si="50"/>
        <v>-13.54</v>
      </c>
      <c r="J420" s="396">
        <f t="shared" si="51"/>
        <v>-11.21</v>
      </c>
      <c r="Q420" s="101">
        <f t="shared" si="48"/>
        <v>2015</v>
      </c>
    </row>
    <row r="421" spans="1:17">
      <c r="A421" s="333" t="s">
        <v>319</v>
      </c>
      <c r="B421" s="334" t="s">
        <v>1031</v>
      </c>
      <c r="C421" s="434" t="s">
        <v>335</v>
      </c>
      <c r="D421" s="333" t="s">
        <v>1120</v>
      </c>
      <c r="E421" s="334">
        <v>201509</v>
      </c>
      <c r="F421" s="335">
        <v>-4941.6900000000005</v>
      </c>
      <c r="G421" s="333">
        <f t="shared" si="49"/>
        <v>14.5</v>
      </c>
      <c r="H421" s="337">
        <v>1.3083000000000001E-3</v>
      </c>
      <c r="I421" s="335">
        <f>ROUND(F421*G421*H421,2)</f>
        <v>-93.75</v>
      </c>
      <c r="J421" s="396">
        <f>ROUND(F421*H421*12,2)</f>
        <v>-77.58</v>
      </c>
      <c r="Q421" s="101">
        <f t="shared" si="48"/>
        <v>2015</v>
      </c>
    </row>
    <row r="422" spans="1:17">
      <c r="A422" s="333" t="s">
        <v>319</v>
      </c>
      <c r="B422" s="334" t="s">
        <v>1031</v>
      </c>
      <c r="C422" s="434" t="s">
        <v>335</v>
      </c>
      <c r="D422" s="333" t="s">
        <v>1120</v>
      </c>
      <c r="E422" s="334">
        <v>201509</v>
      </c>
      <c r="F422" s="335">
        <v>-282.64</v>
      </c>
      <c r="G422" s="333">
        <f t="shared" si="49"/>
        <v>14.5</v>
      </c>
      <c r="H422" s="337">
        <v>1.3083000000000001E-3</v>
      </c>
      <c r="I422" s="335">
        <f t="shared" ref="I422:I485" si="52">ROUND(F422*G422*H422,2)</f>
        <v>-5.36</v>
      </c>
      <c r="J422" s="396">
        <f t="shared" ref="J422:J485" si="53">ROUND(F422*H422*12,2)</f>
        <v>-4.4400000000000004</v>
      </c>
      <c r="Q422" s="101">
        <f t="shared" si="48"/>
        <v>2015</v>
      </c>
    </row>
    <row r="423" spans="1:17" ht="15">
      <c r="A423" s="333" t="s">
        <v>319</v>
      </c>
      <c r="B423" s="334" t="s">
        <v>1031</v>
      </c>
      <c r="C423" s="435" t="s">
        <v>335</v>
      </c>
      <c r="D423" s="333" t="s">
        <v>1032</v>
      </c>
      <c r="E423" s="334">
        <v>201511</v>
      </c>
      <c r="F423" s="335">
        <v>-68.45</v>
      </c>
      <c r="G423" s="333">
        <f t="shared" si="49"/>
        <v>12.5</v>
      </c>
      <c r="H423" s="337">
        <v>1.3083000000000001E-3</v>
      </c>
      <c r="I423" s="335">
        <f t="shared" si="52"/>
        <v>-1.1200000000000001</v>
      </c>
      <c r="J423" s="396">
        <f t="shared" si="53"/>
        <v>-1.07</v>
      </c>
      <c r="Q423" s="101">
        <f t="shared" si="48"/>
        <v>2016</v>
      </c>
    </row>
    <row r="424" spans="1:17" ht="15">
      <c r="A424" s="333" t="s">
        <v>319</v>
      </c>
      <c r="B424" s="334" t="s">
        <v>1031</v>
      </c>
      <c r="C424" s="435" t="s">
        <v>335</v>
      </c>
      <c r="D424" s="333" t="s">
        <v>1032</v>
      </c>
      <c r="E424" s="334">
        <v>201511</v>
      </c>
      <c r="F424" s="335">
        <v>68.45</v>
      </c>
      <c r="G424" s="333">
        <f t="shared" si="49"/>
        <v>12.5</v>
      </c>
      <c r="H424" s="337">
        <v>1.3083000000000001E-3</v>
      </c>
      <c r="I424" s="335">
        <f t="shared" si="52"/>
        <v>1.1200000000000001</v>
      </c>
      <c r="J424" s="396">
        <f t="shared" si="53"/>
        <v>1.07</v>
      </c>
      <c r="Q424" s="101">
        <f t="shared" si="48"/>
        <v>2016</v>
      </c>
    </row>
    <row r="425" spans="1:17">
      <c r="A425" s="333" t="s">
        <v>319</v>
      </c>
      <c r="B425" s="334" t="s">
        <v>859</v>
      </c>
      <c r="C425" s="434" t="s">
        <v>335</v>
      </c>
      <c r="D425" s="333" t="s">
        <v>1121</v>
      </c>
      <c r="E425" s="334">
        <v>201509</v>
      </c>
      <c r="F425" s="335">
        <v>-18763.45</v>
      </c>
      <c r="G425" s="333">
        <f t="shared" si="49"/>
        <v>14.5</v>
      </c>
      <c r="H425" s="337">
        <v>1.3083000000000001E-3</v>
      </c>
      <c r="I425" s="335">
        <f t="shared" si="52"/>
        <v>-355.95</v>
      </c>
      <c r="J425" s="396">
        <f t="shared" si="53"/>
        <v>-294.58</v>
      </c>
      <c r="Q425" s="101">
        <f t="shared" si="48"/>
        <v>2015</v>
      </c>
    </row>
    <row r="426" spans="1:17">
      <c r="A426" s="333" t="s">
        <v>319</v>
      </c>
      <c r="B426" s="334" t="s">
        <v>859</v>
      </c>
      <c r="C426" s="434" t="s">
        <v>335</v>
      </c>
      <c r="D426" s="333" t="s">
        <v>1121</v>
      </c>
      <c r="E426" s="334">
        <v>201509</v>
      </c>
      <c r="F426" s="335">
        <v>-210.67000000000002</v>
      </c>
      <c r="G426" s="333">
        <f t="shared" si="49"/>
        <v>14.5</v>
      </c>
      <c r="H426" s="337">
        <v>1.3083000000000001E-3</v>
      </c>
      <c r="I426" s="335">
        <f t="shared" si="52"/>
        <v>-4</v>
      </c>
      <c r="J426" s="396">
        <f t="shared" si="53"/>
        <v>-3.31</v>
      </c>
      <c r="Q426" s="101">
        <f t="shared" si="48"/>
        <v>2015</v>
      </c>
    </row>
    <row r="427" spans="1:17">
      <c r="A427" s="333" t="s">
        <v>319</v>
      </c>
      <c r="B427" s="334" t="s">
        <v>861</v>
      </c>
      <c r="C427" s="434" t="s">
        <v>335</v>
      </c>
      <c r="D427" s="333" t="s">
        <v>862</v>
      </c>
      <c r="E427" s="334">
        <v>201509</v>
      </c>
      <c r="F427" s="335">
        <v>-19996.850000000002</v>
      </c>
      <c r="G427" s="333">
        <f t="shared" si="49"/>
        <v>14.5</v>
      </c>
      <c r="H427" s="337">
        <v>1.3083000000000001E-3</v>
      </c>
      <c r="I427" s="335">
        <f t="shared" si="52"/>
        <v>-379.35</v>
      </c>
      <c r="J427" s="396">
        <f t="shared" si="53"/>
        <v>-313.94</v>
      </c>
      <c r="Q427" s="101">
        <f t="shared" si="48"/>
        <v>2015</v>
      </c>
    </row>
    <row r="428" spans="1:17">
      <c r="A428" s="333" t="s">
        <v>319</v>
      </c>
      <c r="B428" s="334" t="s">
        <v>861</v>
      </c>
      <c r="C428" s="434" t="s">
        <v>335</v>
      </c>
      <c r="D428" s="333" t="s">
        <v>862</v>
      </c>
      <c r="E428" s="334">
        <v>201509</v>
      </c>
      <c r="F428" s="335">
        <v>6066.68</v>
      </c>
      <c r="G428" s="333">
        <f t="shared" si="49"/>
        <v>14.5</v>
      </c>
      <c r="H428" s="337">
        <v>1.3083000000000001E-3</v>
      </c>
      <c r="I428" s="335">
        <f t="shared" si="52"/>
        <v>115.09</v>
      </c>
      <c r="J428" s="396">
        <f t="shared" si="53"/>
        <v>95.24</v>
      </c>
      <c r="Q428" s="101">
        <f t="shared" si="48"/>
        <v>2015</v>
      </c>
    </row>
    <row r="429" spans="1:17">
      <c r="A429" s="333" t="s">
        <v>319</v>
      </c>
      <c r="B429" s="334" t="s">
        <v>1033</v>
      </c>
      <c r="C429" s="434" t="s">
        <v>335</v>
      </c>
      <c r="D429" s="333" t="s">
        <v>1034</v>
      </c>
      <c r="E429" s="334">
        <v>201509</v>
      </c>
      <c r="F429" s="335">
        <v>-9094.42</v>
      </c>
      <c r="G429" s="333">
        <f t="shared" si="49"/>
        <v>14.5</v>
      </c>
      <c r="H429" s="337">
        <v>1.3083000000000001E-3</v>
      </c>
      <c r="I429" s="335">
        <f t="shared" si="52"/>
        <v>-172.52</v>
      </c>
      <c r="J429" s="396">
        <f t="shared" si="53"/>
        <v>-142.78</v>
      </c>
      <c r="Q429" s="101">
        <f t="shared" si="48"/>
        <v>2015</v>
      </c>
    </row>
    <row r="430" spans="1:17">
      <c r="A430" s="333" t="s">
        <v>319</v>
      </c>
      <c r="B430" s="334" t="s">
        <v>1033</v>
      </c>
      <c r="C430" s="434" t="s">
        <v>335</v>
      </c>
      <c r="D430" s="333" t="s">
        <v>1034</v>
      </c>
      <c r="E430" s="334">
        <v>201509</v>
      </c>
      <c r="F430" s="335">
        <v>-271.70999999999998</v>
      </c>
      <c r="G430" s="333">
        <f t="shared" si="49"/>
        <v>14.5</v>
      </c>
      <c r="H430" s="337">
        <v>1.3083000000000001E-3</v>
      </c>
      <c r="I430" s="335">
        <f t="shared" si="52"/>
        <v>-5.15</v>
      </c>
      <c r="J430" s="396">
        <f t="shared" si="53"/>
        <v>-4.2699999999999996</v>
      </c>
      <c r="Q430" s="101">
        <f t="shared" si="48"/>
        <v>2015</v>
      </c>
    </row>
    <row r="431" spans="1:17" ht="15">
      <c r="A431" s="333" t="s">
        <v>319</v>
      </c>
      <c r="B431" s="334" t="s">
        <v>1033</v>
      </c>
      <c r="C431" s="435" t="s">
        <v>335</v>
      </c>
      <c r="D431" s="333" t="s">
        <v>1034</v>
      </c>
      <c r="E431" s="334">
        <v>201510</v>
      </c>
      <c r="F431" s="335">
        <v>896.19</v>
      </c>
      <c r="G431" s="333">
        <f t="shared" si="49"/>
        <v>13.5</v>
      </c>
      <c r="H431" s="337">
        <v>1.3083000000000001E-3</v>
      </c>
      <c r="I431" s="335">
        <f t="shared" si="52"/>
        <v>15.83</v>
      </c>
      <c r="J431" s="396">
        <f t="shared" si="53"/>
        <v>14.07</v>
      </c>
      <c r="Q431" s="101">
        <f t="shared" si="48"/>
        <v>2016</v>
      </c>
    </row>
    <row r="432" spans="1:17" ht="15">
      <c r="A432" s="333" t="s">
        <v>319</v>
      </c>
      <c r="B432" s="334" t="s">
        <v>1033</v>
      </c>
      <c r="C432" s="435" t="s">
        <v>335</v>
      </c>
      <c r="D432" s="333" t="s">
        <v>1034</v>
      </c>
      <c r="E432" s="334">
        <v>201510</v>
      </c>
      <c r="F432" s="335">
        <v>26.76</v>
      </c>
      <c r="G432" s="333">
        <f t="shared" si="49"/>
        <v>13.5</v>
      </c>
      <c r="H432" s="337">
        <v>1.3083000000000001E-3</v>
      </c>
      <c r="I432" s="335">
        <f t="shared" si="52"/>
        <v>0.47</v>
      </c>
      <c r="J432" s="396">
        <f t="shared" si="53"/>
        <v>0.42</v>
      </c>
      <c r="Q432" s="101">
        <f t="shared" si="48"/>
        <v>2016</v>
      </c>
    </row>
    <row r="433" spans="1:17" ht="15">
      <c r="A433" s="333" t="s">
        <v>319</v>
      </c>
      <c r="B433" s="334" t="s">
        <v>1033</v>
      </c>
      <c r="C433" s="435" t="s">
        <v>335</v>
      </c>
      <c r="D433" s="333" t="s">
        <v>1034</v>
      </c>
      <c r="E433" s="334">
        <v>201511</v>
      </c>
      <c r="F433" s="335">
        <v>478.73</v>
      </c>
      <c r="G433" s="333">
        <f t="shared" si="49"/>
        <v>12.5</v>
      </c>
      <c r="H433" s="337">
        <v>1.3083000000000001E-3</v>
      </c>
      <c r="I433" s="335">
        <f t="shared" si="52"/>
        <v>7.83</v>
      </c>
      <c r="J433" s="396">
        <f t="shared" si="53"/>
        <v>7.52</v>
      </c>
      <c r="Q433" s="101">
        <f t="shared" si="48"/>
        <v>2016</v>
      </c>
    </row>
    <row r="434" spans="1:17" ht="15">
      <c r="A434" s="333" t="s">
        <v>319</v>
      </c>
      <c r="B434" s="334" t="s">
        <v>1033</v>
      </c>
      <c r="C434" s="435" t="s">
        <v>335</v>
      </c>
      <c r="D434" s="333" t="s">
        <v>1034</v>
      </c>
      <c r="E434" s="334">
        <v>201511</v>
      </c>
      <c r="F434" s="335">
        <v>-480</v>
      </c>
      <c r="G434" s="333">
        <f t="shared" si="49"/>
        <v>12.5</v>
      </c>
      <c r="H434" s="337">
        <v>1.3083000000000001E-3</v>
      </c>
      <c r="I434" s="335">
        <f t="shared" si="52"/>
        <v>-7.85</v>
      </c>
      <c r="J434" s="396">
        <f t="shared" si="53"/>
        <v>-7.54</v>
      </c>
      <c r="Q434" s="101">
        <f t="shared" si="48"/>
        <v>2016</v>
      </c>
    </row>
    <row r="435" spans="1:17" ht="15">
      <c r="A435" s="333" t="s">
        <v>319</v>
      </c>
      <c r="B435" s="334" t="s">
        <v>1033</v>
      </c>
      <c r="C435" s="435" t="s">
        <v>335</v>
      </c>
      <c r="D435" s="333" t="s">
        <v>1034</v>
      </c>
      <c r="E435" s="334">
        <v>201512</v>
      </c>
      <c r="F435" s="335">
        <v>0.97</v>
      </c>
      <c r="G435" s="333">
        <f t="shared" si="49"/>
        <v>11.5</v>
      </c>
      <c r="H435" s="337">
        <v>1.3083000000000001E-3</v>
      </c>
      <c r="I435" s="335">
        <f t="shared" si="52"/>
        <v>0.01</v>
      </c>
      <c r="J435" s="396">
        <f t="shared" si="53"/>
        <v>0.02</v>
      </c>
      <c r="Q435" s="101">
        <f t="shared" si="48"/>
        <v>2016</v>
      </c>
    </row>
    <row r="436" spans="1:17" ht="15">
      <c r="A436" s="333" t="s">
        <v>319</v>
      </c>
      <c r="B436" s="334" t="s">
        <v>1033</v>
      </c>
      <c r="C436" s="435" t="s">
        <v>335</v>
      </c>
      <c r="D436" s="333" t="s">
        <v>1034</v>
      </c>
      <c r="E436" s="334">
        <v>201512</v>
      </c>
      <c r="F436" s="335">
        <v>29.72</v>
      </c>
      <c r="G436" s="333">
        <f t="shared" si="49"/>
        <v>11.5</v>
      </c>
      <c r="H436" s="337">
        <v>1.3083000000000001E-3</v>
      </c>
      <c r="I436" s="335">
        <f t="shared" si="52"/>
        <v>0.45</v>
      </c>
      <c r="J436" s="396">
        <f t="shared" si="53"/>
        <v>0.47</v>
      </c>
      <c r="Q436" s="101">
        <f t="shared" si="48"/>
        <v>2016</v>
      </c>
    </row>
    <row r="437" spans="1:17">
      <c r="A437" s="333" t="s">
        <v>319</v>
      </c>
      <c r="B437" s="334" t="s">
        <v>985</v>
      </c>
      <c r="C437" s="434" t="s">
        <v>338</v>
      </c>
      <c r="D437" s="333" t="s">
        <v>986</v>
      </c>
      <c r="E437" s="334">
        <v>201509</v>
      </c>
      <c r="F437" s="335">
        <v>-805.24</v>
      </c>
      <c r="G437" s="333">
        <f t="shared" si="49"/>
        <v>14.5</v>
      </c>
      <c r="H437" s="337">
        <v>1.3083000000000001E-3</v>
      </c>
      <c r="I437" s="335">
        <f t="shared" si="52"/>
        <v>-15.28</v>
      </c>
      <c r="J437" s="396">
        <f t="shared" si="53"/>
        <v>-12.64</v>
      </c>
      <c r="Q437" s="101">
        <f t="shared" si="48"/>
        <v>2015</v>
      </c>
    </row>
    <row r="438" spans="1:17">
      <c r="A438" s="333" t="s">
        <v>319</v>
      </c>
      <c r="B438" s="334" t="s">
        <v>985</v>
      </c>
      <c r="C438" s="434" t="s">
        <v>338</v>
      </c>
      <c r="D438" s="333" t="s">
        <v>986</v>
      </c>
      <c r="E438" s="334">
        <v>201509</v>
      </c>
      <c r="F438" s="335">
        <v>-112.58</v>
      </c>
      <c r="G438" s="333">
        <f t="shared" si="49"/>
        <v>14.5</v>
      </c>
      <c r="H438" s="382">
        <v>1.3083000000000001E-3</v>
      </c>
      <c r="I438" s="335">
        <f t="shared" si="52"/>
        <v>-2.14</v>
      </c>
      <c r="J438" s="396">
        <f t="shared" si="53"/>
        <v>-1.77</v>
      </c>
      <c r="Q438" s="101">
        <f t="shared" si="48"/>
        <v>2015</v>
      </c>
    </row>
    <row r="439" spans="1:17">
      <c r="A439" s="333" t="s">
        <v>319</v>
      </c>
      <c r="B439" s="334" t="s">
        <v>1122</v>
      </c>
      <c r="C439" s="434" t="s">
        <v>338</v>
      </c>
      <c r="D439" s="333" t="s">
        <v>1123</v>
      </c>
      <c r="E439" s="334">
        <v>201509</v>
      </c>
      <c r="F439" s="335">
        <v>-12.65</v>
      </c>
      <c r="G439" s="333">
        <f t="shared" si="49"/>
        <v>14.5</v>
      </c>
      <c r="H439" s="382">
        <v>1.3083000000000001E-3</v>
      </c>
      <c r="I439" s="335">
        <f t="shared" si="52"/>
        <v>-0.24</v>
      </c>
      <c r="J439" s="396">
        <f t="shared" si="53"/>
        <v>-0.2</v>
      </c>
      <c r="Q439" s="101">
        <f t="shared" ref="Q439:Q502" si="54">IF(E439&lt;=$Q$1,$S$5,$S$6)</f>
        <v>2015</v>
      </c>
    </row>
    <row r="440" spans="1:17">
      <c r="A440" s="333" t="s">
        <v>319</v>
      </c>
      <c r="B440" s="334" t="s">
        <v>1122</v>
      </c>
      <c r="C440" s="434" t="s">
        <v>338</v>
      </c>
      <c r="D440" s="333" t="s">
        <v>1123</v>
      </c>
      <c r="E440" s="334">
        <v>201509</v>
      </c>
      <c r="F440" s="335">
        <v>-1.28</v>
      </c>
      <c r="G440" s="333">
        <f t="shared" si="49"/>
        <v>14.5</v>
      </c>
      <c r="H440" s="382">
        <v>1.3083000000000001E-3</v>
      </c>
      <c r="I440" s="335">
        <f t="shared" si="52"/>
        <v>-0.02</v>
      </c>
      <c r="J440" s="396">
        <f t="shared" si="53"/>
        <v>-0.02</v>
      </c>
      <c r="Q440" s="101">
        <f t="shared" si="54"/>
        <v>2015</v>
      </c>
    </row>
    <row r="441" spans="1:17">
      <c r="A441" s="333" t="s">
        <v>319</v>
      </c>
      <c r="B441" s="334" t="s">
        <v>863</v>
      </c>
      <c r="C441" s="434" t="s">
        <v>335</v>
      </c>
      <c r="D441" s="333" t="s">
        <v>1124</v>
      </c>
      <c r="E441" s="334">
        <v>201509</v>
      </c>
      <c r="F441" s="335">
        <v>-3389.13</v>
      </c>
      <c r="G441" s="333">
        <f t="shared" si="49"/>
        <v>14.5</v>
      </c>
      <c r="H441" s="382">
        <v>1.3083000000000001E-3</v>
      </c>
      <c r="I441" s="335">
        <f t="shared" si="52"/>
        <v>-64.290000000000006</v>
      </c>
      <c r="J441" s="396">
        <f t="shared" si="53"/>
        <v>-53.21</v>
      </c>
      <c r="Q441" s="101">
        <f t="shared" si="54"/>
        <v>2015</v>
      </c>
    </row>
    <row r="442" spans="1:17">
      <c r="A442" s="333" t="s">
        <v>319</v>
      </c>
      <c r="B442" s="334" t="s">
        <v>863</v>
      </c>
      <c r="C442" s="434" t="s">
        <v>335</v>
      </c>
      <c r="D442" s="333" t="s">
        <v>1124</v>
      </c>
      <c r="E442" s="334">
        <v>201509</v>
      </c>
      <c r="F442" s="335">
        <v>-898.89</v>
      </c>
      <c r="G442" s="333">
        <f t="shared" si="49"/>
        <v>14.5</v>
      </c>
      <c r="H442" s="382">
        <v>1.3083000000000001E-3</v>
      </c>
      <c r="I442" s="335">
        <f t="shared" si="52"/>
        <v>-17.05</v>
      </c>
      <c r="J442" s="396">
        <f t="shared" si="53"/>
        <v>-14.11</v>
      </c>
      <c r="Q442" s="101">
        <f t="shared" si="54"/>
        <v>2015</v>
      </c>
    </row>
    <row r="443" spans="1:17">
      <c r="A443" s="333" t="s">
        <v>319</v>
      </c>
      <c r="B443" s="334" t="s">
        <v>865</v>
      </c>
      <c r="C443" s="434" t="s">
        <v>338</v>
      </c>
      <c r="D443" s="333" t="s">
        <v>1125</v>
      </c>
      <c r="E443" s="334">
        <v>201509</v>
      </c>
      <c r="F443" s="335">
        <v>-1062.8399999999999</v>
      </c>
      <c r="G443" s="333">
        <f t="shared" si="49"/>
        <v>14.5</v>
      </c>
      <c r="H443" s="382">
        <v>1.3083000000000001E-3</v>
      </c>
      <c r="I443" s="335">
        <f t="shared" si="52"/>
        <v>-20.16</v>
      </c>
      <c r="J443" s="396">
        <f t="shared" si="53"/>
        <v>-16.690000000000001</v>
      </c>
      <c r="Q443" s="101">
        <f t="shared" si="54"/>
        <v>2015</v>
      </c>
    </row>
    <row r="444" spans="1:17">
      <c r="A444" s="333" t="s">
        <v>319</v>
      </c>
      <c r="B444" s="334" t="s">
        <v>865</v>
      </c>
      <c r="C444" s="434" t="s">
        <v>338</v>
      </c>
      <c r="D444" s="333" t="s">
        <v>1125</v>
      </c>
      <c r="E444" s="334">
        <v>201509</v>
      </c>
      <c r="F444" s="335">
        <v>-44.62</v>
      </c>
      <c r="G444" s="333">
        <f t="shared" si="49"/>
        <v>14.5</v>
      </c>
      <c r="H444" s="382">
        <v>1.3083000000000001E-3</v>
      </c>
      <c r="I444" s="335">
        <f t="shared" si="52"/>
        <v>-0.85</v>
      </c>
      <c r="J444" s="396">
        <f t="shared" si="53"/>
        <v>-0.7</v>
      </c>
      <c r="Q444" s="101">
        <f t="shared" si="54"/>
        <v>2015</v>
      </c>
    </row>
    <row r="445" spans="1:17" ht="15">
      <c r="A445" s="333" t="s">
        <v>319</v>
      </c>
      <c r="B445" s="334" t="s">
        <v>865</v>
      </c>
      <c r="C445" s="435" t="s">
        <v>338</v>
      </c>
      <c r="D445" s="333" t="s">
        <v>866</v>
      </c>
      <c r="E445" s="334">
        <v>201510</v>
      </c>
      <c r="F445" s="335">
        <v>12.05</v>
      </c>
      <c r="G445" s="333">
        <f t="shared" si="49"/>
        <v>13.5</v>
      </c>
      <c r="H445" s="382">
        <v>1.3083000000000001E-3</v>
      </c>
      <c r="I445" s="335">
        <f t="shared" si="52"/>
        <v>0.21</v>
      </c>
      <c r="J445" s="396">
        <f t="shared" si="53"/>
        <v>0.19</v>
      </c>
      <c r="Q445" s="101">
        <f t="shared" si="54"/>
        <v>2016</v>
      </c>
    </row>
    <row r="446" spans="1:17" ht="15">
      <c r="A446" s="333" t="s">
        <v>319</v>
      </c>
      <c r="B446" s="334" t="s">
        <v>865</v>
      </c>
      <c r="C446" s="435" t="s">
        <v>338</v>
      </c>
      <c r="D446" s="333" t="s">
        <v>866</v>
      </c>
      <c r="E446" s="334">
        <v>201510</v>
      </c>
      <c r="F446" s="335">
        <v>1.7</v>
      </c>
      <c r="G446" s="333">
        <f t="shared" si="49"/>
        <v>13.5</v>
      </c>
      <c r="H446" s="382">
        <v>1.3083000000000001E-3</v>
      </c>
      <c r="I446" s="335">
        <f t="shared" si="52"/>
        <v>0.03</v>
      </c>
      <c r="J446" s="396">
        <f t="shared" si="53"/>
        <v>0.03</v>
      </c>
      <c r="Q446" s="101">
        <f t="shared" si="54"/>
        <v>2016</v>
      </c>
    </row>
    <row r="447" spans="1:17">
      <c r="A447" s="333" t="s">
        <v>319</v>
      </c>
      <c r="B447" s="334" t="s">
        <v>720</v>
      </c>
      <c r="C447" s="434" t="s">
        <v>338</v>
      </c>
      <c r="D447" s="333" t="s">
        <v>1126</v>
      </c>
      <c r="E447" s="334">
        <v>201509</v>
      </c>
      <c r="F447" s="335">
        <v>-165.1</v>
      </c>
      <c r="G447" s="333">
        <f t="shared" si="49"/>
        <v>14.5</v>
      </c>
      <c r="H447" s="382">
        <v>1.3083000000000001E-3</v>
      </c>
      <c r="I447" s="335">
        <f t="shared" si="52"/>
        <v>-3.13</v>
      </c>
      <c r="J447" s="396">
        <f t="shared" si="53"/>
        <v>-2.59</v>
      </c>
      <c r="Q447" s="101">
        <f t="shared" si="54"/>
        <v>2015</v>
      </c>
    </row>
    <row r="448" spans="1:17">
      <c r="A448" s="333" t="s">
        <v>319</v>
      </c>
      <c r="B448" s="334" t="s">
        <v>720</v>
      </c>
      <c r="C448" s="434" t="s">
        <v>338</v>
      </c>
      <c r="D448" s="333" t="s">
        <v>1126</v>
      </c>
      <c r="E448" s="334">
        <v>201509</v>
      </c>
      <c r="F448" s="335">
        <v>-5.54</v>
      </c>
      <c r="G448" s="333">
        <f t="shared" si="49"/>
        <v>14.5</v>
      </c>
      <c r="H448" s="382">
        <v>1.3083000000000001E-3</v>
      </c>
      <c r="I448" s="335">
        <f t="shared" si="52"/>
        <v>-0.11</v>
      </c>
      <c r="J448" s="396">
        <f t="shared" si="53"/>
        <v>-0.09</v>
      </c>
      <c r="Q448" s="101">
        <f t="shared" si="54"/>
        <v>2015</v>
      </c>
    </row>
    <row r="449" spans="1:17">
      <c r="A449" s="333" t="s">
        <v>319</v>
      </c>
      <c r="B449" s="334" t="s">
        <v>867</v>
      </c>
      <c r="C449" s="434" t="s">
        <v>338</v>
      </c>
      <c r="D449" s="333" t="s">
        <v>868</v>
      </c>
      <c r="E449" s="334">
        <v>201509</v>
      </c>
      <c r="F449" s="335">
        <v>-77130.19</v>
      </c>
      <c r="G449" s="333">
        <f t="shared" si="49"/>
        <v>14.5</v>
      </c>
      <c r="H449" s="382">
        <v>1.3083000000000001E-3</v>
      </c>
      <c r="I449" s="335">
        <f t="shared" si="52"/>
        <v>-1463.19</v>
      </c>
      <c r="J449" s="396">
        <f t="shared" si="53"/>
        <v>-1210.9100000000001</v>
      </c>
      <c r="Q449" s="101">
        <f t="shared" si="54"/>
        <v>2015</v>
      </c>
    </row>
    <row r="450" spans="1:17">
      <c r="A450" s="333" t="s">
        <v>319</v>
      </c>
      <c r="B450" s="334" t="s">
        <v>867</v>
      </c>
      <c r="C450" s="434" t="s">
        <v>338</v>
      </c>
      <c r="D450" s="333" t="s">
        <v>868</v>
      </c>
      <c r="E450" s="334">
        <v>201509</v>
      </c>
      <c r="F450" s="335">
        <v>15147.92</v>
      </c>
      <c r="G450" s="333">
        <f t="shared" si="49"/>
        <v>14.5</v>
      </c>
      <c r="H450" s="382">
        <v>1.3083000000000001E-3</v>
      </c>
      <c r="I450" s="335">
        <f t="shared" si="52"/>
        <v>287.36</v>
      </c>
      <c r="J450" s="396">
        <f t="shared" si="53"/>
        <v>237.82</v>
      </c>
      <c r="Q450" s="101">
        <f t="shared" si="54"/>
        <v>2015</v>
      </c>
    </row>
    <row r="451" spans="1:17" ht="15">
      <c r="A451" s="333" t="s">
        <v>319</v>
      </c>
      <c r="B451" s="334" t="s">
        <v>867</v>
      </c>
      <c r="C451" s="435" t="s">
        <v>338</v>
      </c>
      <c r="D451" s="333" t="s">
        <v>1127</v>
      </c>
      <c r="E451" s="334">
        <v>201510</v>
      </c>
      <c r="F451" s="335">
        <v>-8.69</v>
      </c>
      <c r="G451" s="333">
        <f t="shared" si="49"/>
        <v>13.5</v>
      </c>
      <c r="H451" s="382">
        <v>1.3083000000000001E-3</v>
      </c>
      <c r="I451" s="335">
        <f t="shared" si="52"/>
        <v>-0.15</v>
      </c>
      <c r="J451" s="396">
        <f t="shared" si="53"/>
        <v>-0.14000000000000001</v>
      </c>
      <c r="Q451" s="101">
        <f t="shared" si="54"/>
        <v>2016</v>
      </c>
    </row>
    <row r="452" spans="1:17" ht="15">
      <c r="A452" s="333" t="s">
        <v>319</v>
      </c>
      <c r="B452" s="334" t="s">
        <v>867</v>
      </c>
      <c r="C452" s="435" t="s">
        <v>338</v>
      </c>
      <c r="D452" s="333" t="s">
        <v>1127</v>
      </c>
      <c r="E452" s="334">
        <v>201510</v>
      </c>
      <c r="F452" s="335">
        <v>-114.2</v>
      </c>
      <c r="G452" s="333">
        <f t="shared" si="49"/>
        <v>13.5</v>
      </c>
      <c r="H452" s="382">
        <v>1.3083000000000001E-3</v>
      </c>
      <c r="I452" s="335">
        <f t="shared" si="52"/>
        <v>-2.02</v>
      </c>
      <c r="J452" s="396">
        <f t="shared" si="53"/>
        <v>-1.79</v>
      </c>
      <c r="Q452" s="101">
        <f t="shared" si="54"/>
        <v>2016</v>
      </c>
    </row>
    <row r="453" spans="1:17" ht="15">
      <c r="A453" s="333" t="s">
        <v>319</v>
      </c>
      <c r="B453" s="334" t="s">
        <v>867</v>
      </c>
      <c r="C453" s="435" t="s">
        <v>338</v>
      </c>
      <c r="D453" s="333" t="s">
        <v>1127</v>
      </c>
      <c r="E453" s="334">
        <v>201511</v>
      </c>
      <c r="F453" s="335">
        <v>0.15</v>
      </c>
      <c r="G453" s="333">
        <f t="shared" si="49"/>
        <v>12.5</v>
      </c>
      <c r="H453" s="382">
        <v>1.3083000000000001E-3</v>
      </c>
      <c r="I453" s="335">
        <f t="shared" si="52"/>
        <v>0</v>
      </c>
      <c r="J453" s="396">
        <f t="shared" si="53"/>
        <v>0</v>
      </c>
      <c r="Q453" s="101">
        <f t="shared" si="54"/>
        <v>2016</v>
      </c>
    </row>
    <row r="454" spans="1:17" ht="15">
      <c r="A454" s="333" t="s">
        <v>319</v>
      </c>
      <c r="B454" s="334" t="s">
        <v>867</v>
      </c>
      <c r="C454" s="435" t="s">
        <v>338</v>
      </c>
      <c r="D454" s="333" t="s">
        <v>1127</v>
      </c>
      <c r="E454" s="334">
        <v>201511</v>
      </c>
      <c r="F454" s="335">
        <v>-0.02</v>
      </c>
      <c r="G454" s="333">
        <f t="shared" si="49"/>
        <v>12.5</v>
      </c>
      <c r="H454" s="382">
        <v>1.3083000000000001E-3</v>
      </c>
      <c r="I454" s="335">
        <f t="shared" si="52"/>
        <v>0</v>
      </c>
      <c r="J454" s="396">
        <f t="shared" si="53"/>
        <v>0</v>
      </c>
      <c r="Q454" s="101">
        <f t="shared" si="54"/>
        <v>2016</v>
      </c>
    </row>
    <row r="455" spans="1:17" ht="15">
      <c r="A455" s="333" t="s">
        <v>319</v>
      </c>
      <c r="B455" s="334" t="s">
        <v>867</v>
      </c>
      <c r="C455" s="435" t="s">
        <v>338</v>
      </c>
      <c r="D455" s="333" t="s">
        <v>1127</v>
      </c>
      <c r="E455" s="334">
        <v>201512</v>
      </c>
      <c r="F455" s="335">
        <v>-7.27</v>
      </c>
      <c r="G455" s="333">
        <f t="shared" ref="G455:G518" si="55">VLOOKUP(E455,$N$6:$O$35,2,FALSE)</f>
        <v>11.5</v>
      </c>
      <c r="H455" s="382">
        <v>1.3083000000000001E-3</v>
      </c>
      <c r="I455" s="335">
        <f t="shared" si="52"/>
        <v>-0.11</v>
      </c>
      <c r="J455" s="396">
        <f t="shared" si="53"/>
        <v>-0.11</v>
      </c>
      <c r="Q455" s="101">
        <f t="shared" si="54"/>
        <v>2016</v>
      </c>
    </row>
    <row r="456" spans="1:17" ht="15">
      <c r="A456" s="333" t="s">
        <v>319</v>
      </c>
      <c r="B456" s="334" t="s">
        <v>867</v>
      </c>
      <c r="C456" s="435" t="s">
        <v>338</v>
      </c>
      <c r="D456" s="333" t="s">
        <v>1127</v>
      </c>
      <c r="E456" s="334">
        <v>201512</v>
      </c>
      <c r="F456" s="335">
        <v>-1</v>
      </c>
      <c r="G456" s="333">
        <f t="shared" si="55"/>
        <v>11.5</v>
      </c>
      <c r="H456" s="382">
        <v>1.3083000000000001E-3</v>
      </c>
      <c r="I456" s="335">
        <f t="shared" si="52"/>
        <v>-0.02</v>
      </c>
      <c r="J456" s="396">
        <f t="shared" si="53"/>
        <v>-0.02</v>
      </c>
      <c r="Q456" s="101">
        <f t="shared" si="54"/>
        <v>2016</v>
      </c>
    </row>
    <row r="457" spans="1:17" ht="15">
      <c r="A457" s="333" t="s">
        <v>319</v>
      </c>
      <c r="B457" s="334" t="s">
        <v>1128</v>
      </c>
      <c r="C457" s="435" t="s">
        <v>338</v>
      </c>
      <c r="D457" s="333" t="s">
        <v>1129</v>
      </c>
      <c r="E457" s="334">
        <v>201512</v>
      </c>
      <c r="F457" s="335">
        <v>3992.84</v>
      </c>
      <c r="G457" s="333">
        <f t="shared" si="55"/>
        <v>11.5</v>
      </c>
      <c r="H457" s="382">
        <v>1.3083000000000001E-3</v>
      </c>
      <c r="I457" s="335">
        <f t="shared" si="52"/>
        <v>60.07</v>
      </c>
      <c r="J457" s="396">
        <f t="shared" si="53"/>
        <v>62.69</v>
      </c>
      <c r="Q457" s="101">
        <f t="shared" si="54"/>
        <v>2016</v>
      </c>
    </row>
    <row r="458" spans="1:17" ht="15">
      <c r="A458" s="333" t="s">
        <v>319</v>
      </c>
      <c r="B458" s="334" t="s">
        <v>1128</v>
      </c>
      <c r="C458" s="435" t="s">
        <v>338</v>
      </c>
      <c r="D458" s="333" t="s">
        <v>1129</v>
      </c>
      <c r="E458" s="334">
        <v>201512</v>
      </c>
      <c r="F458" s="335">
        <v>248451.55</v>
      </c>
      <c r="G458" s="333">
        <f t="shared" si="55"/>
        <v>11.5</v>
      </c>
      <c r="H458" s="382">
        <v>1.3083000000000001E-3</v>
      </c>
      <c r="I458" s="335">
        <f t="shared" si="52"/>
        <v>3738.07</v>
      </c>
      <c r="J458" s="396">
        <f t="shared" si="53"/>
        <v>3900.59</v>
      </c>
      <c r="Q458" s="101">
        <f t="shared" si="54"/>
        <v>2016</v>
      </c>
    </row>
    <row r="459" spans="1:17">
      <c r="A459" s="333" t="s">
        <v>319</v>
      </c>
      <c r="B459" s="334" t="s">
        <v>987</v>
      </c>
      <c r="C459" s="434" t="s">
        <v>338</v>
      </c>
      <c r="D459" s="333" t="s">
        <v>1130</v>
      </c>
      <c r="E459" s="334">
        <v>201509</v>
      </c>
      <c r="F459" s="335">
        <v>-1321.76</v>
      </c>
      <c r="G459" s="333">
        <f t="shared" si="55"/>
        <v>14.5</v>
      </c>
      <c r="H459" s="382">
        <v>1.3083000000000001E-3</v>
      </c>
      <c r="I459" s="335">
        <f t="shared" si="52"/>
        <v>-25.07</v>
      </c>
      <c r="J459" s="396">
        <f t="shared" si="53"/>
        <v>-20.75</v>
      </c>
      <c r="Q459" s="101">
        <f t="shared" si="54"/>
        <v>2015</v>
      </c>
    </row>
    <row r="460" spans="1:17">
      <c r="A460" s="333" t="s">
        <v>319</v>
      </c>
      <c r="B460" s="334" t="s">
        <v>987</v>
      </c>
      <c r="C460" s="434" t="s">
        <v>338</v>
      </c>
      <c r="D460" s="333" t="s">
        <v>1130</v>
      </c>
      <c r="E460" s="334">
        <v>201509</v>
      </c>
      <c r="F460" s="335">
        <v>-78.05</v>
      </c>
      <c r="G460" s="333">
        <f t="shared" si="55"/>
        <v>14.5</v>
      </c>
      <c r="H460" s="382">
        <v>1.3083000000000001E-3</v>
      </c>
      <c r="I460" s="335">
        <f t="shared" si="52"/>
        <v>-1.48</v>
      </c>
      <c r="J460" s="396">
        <f t="shared" si="53"/>
        <v>-1.23</v>
      </c>
      <c r="Q460" s="101">
        <f t="shared" si="54"/>
        <v>2015</v>
      </c>
    </row>
    <row r="461" spans="1:17" ht="15">
      <c r="A461" s="333" t="s">
        <v>319</v>
      </c>
      <c r="B461" s="334" t="s">
        <v>987</v>
      </c>
      <c r="C461" s="435" t="s">
        <v>338</v>
      </c>
      <c r="D461" s="333" t="s">
        <v>988</v>
      </c>
      <c r="E461" s="334">
        <v>201510</v>
      </c>
      <c r="F461" s="335">
        <v>13315.54</v>
      </c>
      <c r="G461" s="333">
        <f t="shared" si="55"/>
        <v>13.5</v>
      </c>
      <c r="H461" s="382">
        <v>1.3083000000000001E-3</v>
      </c>
      <c r="I461" s="335">
        <f t="shared" si="52"/>
        <v>235.18</v>
      </c>
      <c r="J461" s="396">
        <f t="shared" si="53"/>
        <v>209.05</v>
      </c>
      <c r="Q461" s="101">
        <f t="shared" si="54"/>
        <v>2016</v>
      </c>
    </row>
    <row r="462" spans="1:17" ht="15">
      <c r="A462" s="333" t="s">
        <v>319</v>
      </c>
      <c r="B462" s="334" t="s">
        <v>987</v>
      </c>
      <c r="C462" s="435" t="s">
        <v>338</v>
      </c>
      <c r="D462" s="333" t="s">
        <v>988</v>
      </c>
      <c r="E462" s="334">
        <v>201510</v>
      </c>
      <c r="F462" s="335">
        <v>786.24</v>
      </c>
      <c r="G462" s="333">
        <f t="shared" si="55"/>
        <v>13.5</v>
      </c>
      <c r="H462" s="382">
        <v>1.3083000000000001E-3</v>
      </c>
      <c r="I462" s="335">
        <f t="shared" si="52"/>
        <v>13.89</v>
      </c>
      <c r="J462" s="396">
        <f t="shared" si="53"/>
        <v>12.34</v>
      </c>
      <c r="Q462" s="101">
        <f t="shared" si="54"/>
        <v>2016</v>
      </c>
    </row>
    <row r="463" spans="1:17">
      <c r="A463" s="333" t="s">
        <v>319</v>
      </c>
      <c r="B463" s="334" t="s">
        <v>989</v>
      </c>
      <c r="C463" s="434" t="s">
        <v>338</v>
      </c>
      <c r="D463" s="333" t="s">
        <v>1131</v>
      </c>
      <c r="E463" s="334">
        <v>201509</v>
      </c>
      <c r="F463" s="335">
        <v>-1774.32</v>
      </c>
      <c r="G463" s="333">
        <f t="shared" si="55"/>
        <v>14.5</v>
      </c>
      <c r="H463" s="382">
        <v>1.3083000000000001E-3</v>
      </c>
      <c r="I463" s="335">
        <f t="shared" si="52"/>
        <v>-33.659999999999997</v>
      </c>
      <c r="J463" s="396">
        <f t="shared" si="53"/>
        <v>-27.86</v>
      </c>
      <c r="Q463" s="101">
        <f t="shared" si="54"/>
        <v>2015</v>
      </c>
    </row>
    <row r="464" spans="1:17">
      <c r="A464" s="333" t="s">
        <v>319</v>
      </c>
      <c r="B464" s="334" t="s">
        <v>989</v>
      </c>
      <c r="C464" s="434" t="s">
        <v>338</v>
      </c>
      <c r="D464" s="333" t="s">
        <v>1131</v>
      </c>
      <c r="E464" s="334">
        <v>201509</v>
      </c>
      <c r="F464" s="335">
        <v>-27.8</v>
      </c>
      <c r="G464" s="333">
        <f t="shared" si="55"/>
        <v>14.5</v>
      </c>
      <c r="H464" s="382">
        <v>1.3083000000000001E-3</v>
      </c>
      <c r="I464" s="335">
        <f t="shared" si="52"/>
        <v>-0.53</v>
      </c>
      <c r="J464" s="396">
        <f t="shared" si="53"/>
        <v>-0.44</v>
      </c>
      <c r="Q464" s="101">
        <f t="shared" si="54"/>
        <v>2015</v>
      </c>
    </row>
    <row r="465" spans="1:17" ht="15">
      <c r="A465" s="333" t="s">
        <v>319</v>
      </c>
      <c r="B465" s="334" t="s">
        <v>989</v>
      </c>
      <c r="C465" s="435" t="s">
        <v>338</v>
      </c>
      <c r="D465" s="333" t="s">
        <v>990</v>
      </c>
      <c r="E465" s="334">
        <v>201510</v>
      </c>
      <c r="F465" s="335">
        <v>1218.32</v>
      </c>
      <c r="G465" s="333">
        <f t="shared" si="55"/>
        <v>13.5</v>
      </c>
      <c r="H465" s="382">
        <v>1.3083000000000001E-3</v>
      </c>
      <c r="I465" s="335">
        <f t="shared" si="52"/>
        <v>21.52</v>
      </c>
      <c r="J465" s="396">
        <f t="shared" si="53"/>
        <v>19.13</v>
      </c>
      <c r="Q465" s="101">
        <f t="shared" si="54"/>
        <v>2016</v>
      </c>
    </row>
    <row r="466" spans="1:17" ht="15">
      <c r="A466" s="333" t="s">
        <v>319</v>
      </c>
      <c r="B466" s="334" t="s">
        <v>989</v>
      </c>
      <c r="C466" s="435" t="s">
        <v>338</v>
      </c>
      <c r="D466" s="333" t="s">
        <v>990</v>
      </c>
      <c r="E466" s="334">
        <v>201510</v>
      </c>
      <c r="F466" s="335">
        <v>19.09</v>
      </c>
      <c r="G466" s="333">
        <f t="shared" si="55"/>
        <v>13.5</v>
      </c>
      <c r="H466" s="382">
        <v>1.3083000000000001E-3</v>
      </c>
      <c r="I466" s="335">
        <f t="shared" si="52"/>
        <v>0.34</v>
      </c>
      <c r="J466" s="396">
        <f t="shared" si="53"/>
        <v>0.3</v>
      </c>
      <c r="Q466" s="101">
        <f t="shared" si="54"/>
        <v>2016</v>
      </c>
    </row>
    <row r="467" spans="1:17" ht="15">
      <c r="A467" s="333" t="s">
        <v>319</v>
      </c>
      <c r="B467" s="334" t="s">
        <v>989</v>
      </c>
      <c r="C467" s="435" t="s">
        <v>338</v>
      </c>
      <c r="D467" s="333" t="s">
        <v>990</v>
      </c>
      <c r="E467" s="334">
        <v>201511</v>
      </c>
      <c r="F467" s="335">
        <v>-0.93</v>
      </c>
      <c r="G467" s="333">
        <f t="shared" si="55"/>
        <v>12.5</v>
      </c>
      <c r="H467" s="382">
        <v>1.3083000000000001E-3</v>
      </c>
      <c r="I467" s="335">
        <f t="shared" si="52"/>
        <v>-0.02</v>
      </c>
      <c r="J467" s="396">
        <f t="shared" si="53"/>
        <v>-0.01</v>
      </c>
      <c r="Q467" s="101">
        <f t="shared" si="54"/>
        <v>2016</v>
      </c>
    </row>
    <row r="468" spans="1:17" ht="15">
      <c r="A468" s="333" t="s">
        <v>319</v>
      </c>
      <c r="B468" s="334" t="s">
        <v>989</v>
      </c>
      <c r="C468" s="435" t="s">
        <v>338</v>
      </c>
      <c r="D468" s="333" t="s">
        <v>990</v>
      </c>
      <c r="E468" s="334">
        <v>201511</v>
      </c>
      <c r="F468" s="335">
        <v>-0.02</v>
      </c>
      <c r="G468" s="333">
        <f t="shared" si="55"/>
        <v>12.5</v>
      </c>
      <c r="H468" s="382">
        <v>1.3083000000000001E-3</v>
      </c>
      <c r="I468" s="335">
        <f t="shared" si="52"/>
        <v>0</v>
      </c>
      <c r="J468" s="396">
        <f t="shared" si="53"/>
        <v>0</v>
      </c>
      <c r="Q468" s="101">
        <f t="shared" si="54"/>
        <v>2016</v>
      </c>
    </row>
    <row r="469" spans="1:17" ht="15">
      <c r="A469" s="333" t="s">
        <v>319</v>
      </c>
      <c r="B469" s="334" t="s">
        <v>989</v>
      </c>
      <c r="C469" s="435" t="s">
        <v>338</v>
      </c>
      <c r="D469" s="333" t="s">
        <v>990</v>
      </c>
      <c r="E469" s="334">
        <v>201512</v>
      </c>
      <c r="F469" s="335">
        <v>-6247.79</v>
      </c>
      <c r="G469" s="333">
        <f t="shared" si="55"/>
        <v>11.5</v>
      </c>
      <c r="H469" s="382">
        <v>1.3083000000000001E-3</v>
      </c>
      <c r="I469" s="335">
        <f t="shared" si="52"/>
        <v>-94</v>
      </c>
      <c r="J469" s="396">
        <f t="shared" si="53"/>
        <v>-98.09</v>
      </c>
      <c r="Q469" s="101">
        <f t="shared" si="54"/>
        <v>2016</v>
      </c>
    </row>
    <row r="470" spans="1:17" ht="15">
      <c r="A470" s="333" t="s">
        <v>319</v>
      </c>
      <c r="B470" s="334" t="s">
        <v>989</v>
      </c>
      <c r="C470" s="435" t="s">
        <v>338</v>
      </c>
      <c r="D470" s="333" t="s">
        <v>990</v>
      </c>
      <c r="E470" s="334">
        <v>201512</v>
      </c>
      <c r="F470" s="335">
        <v>29.98</v>
      </c>
      <c r="G470" s="333">
        <f t="shared" si="55"/>
        <v>11.5</v>
      </c>
      <c r="H470" s="382">
        <v>1.3083000000000001E-3</v>
      </c>
      <c r="I470" s="335">
        <f t="shared" si="52"/>
        <v>0.45</v>
      </c>
      <c r="J470" s="396">
        <f t="shared" si="53"/>
        <v>0.47</v>
      </c>
      <c r="Q470" s="101">
        <f t="shared" si="54"/>
        <v>2016</v>
      </c>
    </row>
    <row r="471" spans="1:17">
      <c r="A471" s="333" t="s">
        <v>319</v>
      </c>
      <c r="B471" s="334" t="s">
        <v>871</v>
      </c>
      <c r="C471" s="434" t="s">
        <v>338</v>
      </c>
      <c r="D471" s="333" t="s">
        <v>1132</v>
      </c>
      <c r="E471" s="334">
        <v>201509</v>
      </c>
      <c r="F471" s="335">
        <v>-153825.96</v>
      </c>
      <c r="G471" s="333">
        <f t="shared" si="55"/>
        <v>14.5</v>
      </c>
      <c r="H471" s="382">
        <v>1.3083000000000001E-3</v>
      </c>
      <c r="I471" s="335">
        <f t="shared" si="52"/>
        <v>-2918.13</v>
      </c>
      <c r="J471" s="396">
        <f t="shared" si="53"/>
        <v>-2415.0100000000002</v>
      </c>
      <c r="Q471" s="101">
        <f t="shared" si="54"/>
        <v>2015</v>
      </c>
    </row>
    <row r="472" spans="1:17">
      <c r="A472" s="333" t="s">
        <v>319</v>
      </c>
      <c r="B472" s="334" t="s">
        <v>871</v>
      </c>
      <c r="C472" s="434" t="s">
        <v>338</v>
      </c>
      <c r="D472" s="333" t="s">
        <v>1132</v>
      </c>
      <c r="E472" s="334">
        <v>201509</v>
      </c>
      <c r="F472" s="335">
        <v>-1147.2</v>
      </c>
      <c r="G472" s="333">
        <f t="shared" si="55"/>
        <v>14.5</v>
      </c>
      <c r="H472" s="382">
        <v>1.3083000000000001E-3</v>
      </c>
      <c r="I472" s="335">
        <f t="shared" si="52"/>
        <v>-21.76</v>
      </c>
      <c r="J472" s="396">
        <f t="shared" si="53"/>
        <v>-18.010000000000002</v>
      </c>
      <c r="Q472" s="101">
        <f t="shared" si="54"/>
        <v>2015</v>
      </c>
    </row>
    <row r="473" spans="1:17" ht="15">
      <c r="A473" s="333" t="s">
        <v>319</v>
      </c>
      <c r="B473" s="334" t="s">
        <v>871</v>
      </c>
      <c r="C473" s="435" t="s">
        <v>338</v>
      </c>
      <c r="D473" s="333" t="s">
        <v>872</v>
      </c>
      <c r="E473" s="334">
        <v>201510</v>
      </c>
      <c r="F473" s="335">
        <v>61.5</v>
      </c>
      <c r="G473" s="333">
        <f t="shared" si="55"/>
        <v>13.5</v>
      </c>
      <c r="H473" s="382">
        <v>1.3083000000000001E-3</v>
      </c>
      <c r="I473" s="335">
        <f t="shared" si="52"/>
        <v>1.0900000000000001</v>
      </c>
      <c r="J473" s="396">
        <f t="shared" si="53"/>
        <v>0.97</v>
      </c>
      <c r="Q473" s="101">
        <f t="shared" si="54"/>
        <v>2016</v>
      </c>
    </row>
    <row r="474" spans="1:17" ht="15">
      <c r="A474" s="333" t="s">
        <v>319</v>
      </c>
      <c r="B474" s="334" t="s">
        <v>871</v>
      </c>
      <c r="C474" s="435" t="s">
        <v>338</v>
      </c>
      <c r="D474" s="333" t="s">
        <v>872</v>
      </c>
      <c r="E474" s="334">
        <v>201510</v>
      </c>
      <c r="F474" s="335">
        <v>1.83</v>
      </c>
      <c r="G474" s="333">
        <f t="shared" si="55"/>
        <v>13.5</v>
      </c>
      <c r="H474" s="382">
        <v>1.3083000000000001E-3</v>
      </c>
      <c r="I474" s="335">
        <f t="shared" si="52"/>
        <v>0.03</v>
      </c>
      <c r="J474" s="396">
        <f t="shared" si="53"/>
        <v>0.03</v>
      </c>
      <c r="Q474" s="101">
        <f t="shared" si="54"/>
        <v>2016</v>
      </c>
    </row>
    <row r="475" spans="1:17">
      <c r="A475" s="333" t="s">
        <v>319</v>
      </c>
      <c r="B475" s="334" t="s">
        <v>991</v>
      </c>
      <c r="C475" s="434" t="s">
        <v>338</v>
      </c>
      <c r="D475" s="333" t="s">
        <v>1133</v>
      </c>
      <c r="E475" s="334">
        <v>201509</v>
      </c>
      <c r="F475" s="335">
        <v>-4442.05</v>
      </c>
      <c r="G475" s="333">
        <f t="shared" si="55"/>
        <v>14.5</v>
      </c>
      <c r="H475" s="382">
        <v>1.3083000000000001E-3</v>
      </c>
      <c r="I475" s="335">
        <f t="shared" si="52"/>
        <v>-84.27</v>
      </c>
      <c r="J475" s="396">
        <f t="shared" si="53"/>
        <v>-69.739999999999995</v>
      </c>
      <c r="Q475" s="101">
        <f t="shared" si="54"/>
        <v>2015</v>
      </c>
    </row>
    <row r="476" spans="1:17">
      <c r="A476" s="333" t="s">
        <v>319</v>
      </c>
      <c r="B476" s="334" t="s">
        <v>991</v>
      </c>
      <c r="C476" s="434" t="s">
        <v>338</v>
      </c>
      <c r="D476" s="333" t="s">
        <v>1133</v>
      </c>
      <c r="E476" s="334">
        <v>201509</v>
      </c>
      <c r="F476" s="335">
        <v>-319.29000000000002</v>
      </c>
      <c r="G476" s="333">
        <f t="shared" si="55"/>
        <v>14.5</v>
      </c>
      <c r="H476" s="382">
        <v>1.3083000000000001E-3</v>
      </c>
      <c r="I476" s="335">
        <f t="shared" si="52"/>
        <v>-6.06</v>
      </c>
      <c r="J476" s="396">
        <f t="shared" si="53"/>
        <v>-5.01</v>
      </c>
      <c r="Q476" s="101">
        <f t="shared" si="54"/>
        <v>2015</v>
      </c>
    </row>
    <row r="477" spans="1:17" ht="15">
      <c r="A477" s="333" t="s">
        <v>319</v>
      </c>
      <c r="B477" s="334" t="s">
        <v>991</v>
      </c>
      <c r="C477" s="435" t="s">
        <v>338</v>
      </c>
      <c r="D477" s="333" t="s">
        <v>992</v>
      </c>
      <c r="E477" s="334">
        <v>201511</v>
      </c>
      <c r="F477" s="335">
        <v>-4163.6400000000003</v>
      </c>
      <c r="G477" s="333">
        <f t="shared" si="55"/>
        <v>12.5</v>
      </c>
      <c r="H477" s="382">
        <v>1.3083000000000001E-3</v>
      </c>
      <c r="I477" s="335">
        <f t="shared" si="52"/>
        <v>-68.09</v>
      </c>
      <c r="J477" s="396">
        <f t="shared" si="53"/>
        <v>-65.37</v>
      </c>
      <c r="Q477" s="101">
        <f t="shared" si="54"/>
        <v>2016</v>
      </c>
    </row>
    <row r="478" spans="1:17" ht="15">
      <c r="A478" s="333" t="s">
        <v>319</v>
      </c>
      <c r="B478" s="334" t="s">
        <v>991</v>
      </c>
      <c r="C478" s="435" t="s">
        <v>338</v>
      </c>
      <c r="D478" s="333" t="s">
        <v>992</v>
      </c>
      <c r="E478" s="334">
        <v>201511</v>
      </c>
      <c r="F478" s="335">
        <v>4734.79</v>
      </c>
      <c r="G478" s="333">
        <f t="shared" si="55"/>
        <v>12.5</v>
      </c>
      <c r="H478" s="382">
        <v>1.3083000000000001E-3</v>
      </c>
      <c r="I478" s="335">
        <f t="shared" si="52"/>
        <v>77.430000000000007</v>
      </c>
      <c r="J478" s="396">
        <f t="shared" si="53"/>
        <v>74.33</v>
      </c>
      <c r="Q478" s="101">
        <f t="shared" si="54"/>
        <v>2016</v>
      </c>
    </row>
    <row r="479" spans="1:17" ht="15">
      <c r="A479" s="333" t="s">
        <v>319</v>
      </c>
      <c r="B479" s="334" t="s">
        <v>991</v>
      </c>
      <c r="C479" s="435" t="s">
        <v>338</v>
      </c>
      <c r="D479" s="333" t="s">
        <v>992</v>
      </c>
      <c r="E479" s="334">
        <v>201512</v>
      </c>
      <c r="F479" s="335">
        <v>-1007.99</v>
      </c>
      <c r="G479" s="333">
        <f t="shared" si="55"/>
        <v>11.5</v>
      </c>
      <c r="H479" s="382">
        <v>1.3083000000000001E-3</v>
      </c>
      <c r="I479" s="335">
        <f t="shared" si="52"/>
        <v>-15.17</v>
      </c>
      <c r="J479" s="396">
        <f t="shared" si="53"/>
        <v>-15.83</v>
      </c>
      <c r="Q479" s="101">
        <f t="shared" si="54"/>
        <v>2016</v>
      </c>
    </row>
    <row r="480" spans="1:17" ht="15">
      <c r="A480" s="333" t="s">
        <v>319</v>
      </c>
      <c r="B480" s="334" t="s">
        <v>991</v>
      </c>
      <c r="C480" s="435" t="s">
        <v>338</v>
      </c>
      <c r="D480" s="333" t="s">
        <v>992</v>
      </c>
      <c r="E480" s="334">
        <v>201512</v>
      </c>
      <c r="F480" s="335">
        <v>-21.91</v>
      </c>
      <c r="G480" s="333">
        <f t="shared" si="55"/>
        <v>11.5</v>
      </c>
      <c r="H480" s="382">
        <v>1.3083000000000001E-3</v>
      </c>
      <c r="I480" s="335">
        <f t="shared" si="52"/>
        <v>-0.33</v>
      </c>
      <c r="J480" s="396">
        <f t="shared" si="53"/>
        <v>-0.34</v>
      </c>
      <c r="Q480" s="101">
        <f t="shared" si="54"/>
        <v>2016</v>
      </c>
    </row>
    <row r="481" spans="1:17">
      <c r="A481" s="333" t="s">
        <v>319</v>
      </c>
      <c r="B481" s="334" t="s">
        <v>873</v>
      </c>
      <c r="C481" s="434" t="s">
        <v>338</v>
      </c>
      <c r="D481" s="333" t="s">
        <v>1134</v>
      </c>
      <c r="E481" s="334">
        <v>201509</v>
      </c>
      <c r="F481" s="335">
        <v>22993.48</v>
      </c>
      <c r="G481" s="333">
        <f t="shared" si="55"/>
        <v>14.5</v>
      </c>
      <c r="H481" s="382">
        <v>1.3083000000000001E-3</v>
      </c>
      <c r="I481" s="335">
        <f t="shared" si="52"/>
        <v>436.19</v>
      </c>
      <c r="J481" s="396">
        <f t="shared" si="53"/>
        <v>360.99</v>
      </c>
      <c r="Q481" s="101">
        <f t="shared" si="54"/>
        <v>2015</v>
      </c>
    </row>
    <row r="482" spans="1:17">
      <c r="A482" s="333" t="s">
        <v>319</v>
      </c>
      <c r="B482" s="334" t="s">
        <v>873</v>
      </c>
      <c r="C482" s="434" t="s">
        <v>338</v>
      </c>
      <c r="D482" s="333" t="s">
        <v>1134</v>
      </c>
      <c r="E482" s="334">
        <v>201509</v>
      </c>
      <c r="F482" s="335">
        <v>2458.35</v>
      </c>
      <c r="G482" s="333">
        <f t="shared" si="55"/>
        <v>14.5</v>
      </c>
      <c r="H482" s="382">
        <v>1.3083000000000001E-3</v>
      </c>
      <c r="I482" s="335">
        <f t="shared" si="52"/>
        <v>46.64</v>
      </c>
      <c r="J482" s="396">
        <f t="shared" si="53"/>
        <v>38.6</v>
      </c>
      <c r="Q482" s="101">
        <f t="shared" si="54"/>
        <v>2015</v>
      </c>
    </row>
    <row r="483" spans="1:17" ht="15">
      <c r="A483" s="333" t="s">
        <v>319</v>
      </c>
      <c r="B483" s="334" t="s">
        <v>873</v>
      </c>
      <c r="C483" s="435" t="s">
        <v>338</v>
      </c>
      <c r="D483" s="333" t="s">
        <v>874</v>
      </c>
      <c r="E483" s="334">
        <v>201510</v>
      </c>
      <c r="F483" s="335">
        <v>-232.2</v>
      </c>
      <c r="G483" s="333">
        <f t="shared" si="55"/>
        <v>13.5</v>
      </c>
      <c r="H483" s="382">
        <v>1.3083000000000001E-3</v>
      </c>
      <c r="I483" s="335">
        <f t="shared" si="52"/>
        <v>-4.0999999999999996</v>
      </c>
      <c r="J483" s="396">
        <f t="shared" si="53"/>
        <v>-3.65</v>
      </c>
      <c r="Q483" s="101">
        <f t="shared" si="54"/>
        <v>2016</v>
      </c>
    </row>
    <row r="484" spans="1:17" ht="15">
      <c r="A484" s="333" t="s">
        <v>319</v>
      </c>
      <c r="B484" s="334" t="s">
        <v>873</v>
      </c>
      <c r="C484" s="435" t="s">
        <v>338</v>
      </c>
      <c r="D484" s="333" t="s">
        <v>874</v>
      </c>
      <c r="E484" s="334">
        <v>201510</v>
      </c>
      <c r="F484" s="335">
        <v>5.79</v>
      </c>
      <c r="G484" s="333">
        <f t="shared" si="55"/>
        <v>13.5</v>
      </c>
      <c r="H484" s="382">
        <v>1.3083000000000001E-3</v>
      </c>
      <c r="I484" s="335">
        <f t="shared" si="52"/>
        <v>0.1</v>
      </c>
      <c r="J484" s="396">
        <f t="shared" si="53"/>
        <v>0.09</v>
      </c>
      <c r="Q484" s="101">
        <f t="shared" si="54"/>
        <v>2016</v>
      </c>
    </row>
    <row r="485" spans="1:17" ht="15">
      <c r="A485" s="333" t="s">
        <v>319</v>
      </c>
      <c r="B485" s="334" t="s">
        <v>873</v>
      </c>
      <c r="C485" s="435" t="s">
        <v>338</v>
      </c>
      <c r="D485" s="333" t="s">
        <v>874</v>
      </c>
      <c r="E485" s="334">
        <v>201512</v>
      </c>
      <c r="F485" s="335">
        <v>-15.88</v>
      </c>
      <c r="G485" s="333">
        <f t="shared" si="55"/>
        <v>11.5</v>
      </c>
      <c r="H485" s="382">
        <v>1.3083000000000001E-3</v>
      </c>
      <c r="I485" s="335">
        <f t="shared" si="52"/>
        <v>-0.24</v>
      </c>
      <c r="J485" s="396">
        <f t="shared" si="53"/>
        <v>-0.25</v>
      </c>
      <c r="Q485" s="101">
        <f t="shared" si="54"/>
        <v>2016</v>
      </c>
    </row>
    <row r="486" spans="1:17" ht="15">
      <c r="A486" s="333" t="s">
        <v>319</v>
      </c>
      <c r="B486" s="334" t="s">
        <v>873</v>
      </c>
      <c r="C486" s="435" t="s">
        <v>338</v>
      </c>
      <c r="D486" s="333" t="s">
        <v>874</v>
      </c>
      <c r="E486" s="334">
        <v>201512</v>
      </c>
      <c r="F486" s="335">
        <v>-10.68</v>
      </c>
      <c r="G486" s="333">
        <f t="shared" si="55"/>
        <v>11.5</v>
      </c>
      <c r="H486" s="382">
        <v>1.3083000000000001E-3</v>
      </c>
      <c r="I486" s="335">
        <f t="shared" ref="I486:I502" si="56">ROUND(F486*G486*H486,2)</f>
        <v>-0.16</v>
      </c>
      <c r="J486" s="396">
        <f t="shared" ref="J486:J502" si="57">ROUND(F486*H486*12,2)</f>
        <v>-0.17</v>
      </c>
      <c r="Q486" s="101">
        <f t="shared" si="54"/>
        <v>2016</v>
      </c>
    </row>
    <row r="487" spans="1:17">
      <c r="A487" s="333" t="s">
        <v>319</v>
      </c>
      <c r="B487" s="334" t="s">
        <v>993</v>
      </c>
      <c r="C487" s="434" t="s">
        <v>338</v>
      </c>
      <c r="D487" s="333" t="s">
        <v>1135</v>
      </c>
      <c r="E487" s="334">
        <v>201509</v>
      </c>
      <c r="F487" s="335">
        <v>-3391.46</v>
      </c>
      <c r="G487" s="333">
        <f t="shared" si="55"/>
        <v>14.5</v>
      </c>
      <c r="H487" s="382">
        <v>1.3083000000000001E-3</v>
      </c>
      <c r="I487" s="335">
        <f t="shared" si="56"/>
        <v>-64.34</v>
      </c>
      <c r="J487" s="396">
        <f t="shared" si="57"/>
        <v>-53.24</v>
      </c>
      <c r="Q487" s="101">
        <f t="shared" si="54"/>
        <v>2015</v>
      </c>
    </row>
    <row r="488" spans="1:17">
      <c r="A488" s="333" t="s">
        <v>319</v>
      </c>
      <c r="B488" s="334" t="s">
        <v>993</v>
      </c>
      <c r="C488" s="434" t="s">
        <v>338</v>
      </c>
      <c r="D488" s="333" t="s">
        <v>1135</v>
      </c>
      <c r="E488" s="334">
        <v>201509</v>
      </c>
      <c r="F488" s="335">
        <v>-160.01</v>
      </c>
      <c r="G488" s="333">
        <f t="shared" si="55"/>
        <v>14.5</v>
      </c>
      <c r="H488" s="382">
        <v>1.3083000000000001E-3</v>
      </c>
      <c r="I488" s="335">
        <f t="shared" si="56"/>
        <v>-3.04</v>
      </c>
      <c r="J488" s="396">
        <f t="shared" si="57"/>
        <v>-2.5099999999999998</v>
      </c>
      <c r="Q488" s="101">
        <f t="shared" si="54"/>
        <v>2015</v>
      </c>
    </row>
    <row r="489" spans="1:17" ht="15">
      <c r="A489" s="333" t="s">
        <v>319</v>
      </c>
      <c r="B489" s="334" t="s">
        <v>993</v>
      </c>
      <c r="C489" s="435" t="s">
        <v>338</v>
      </c>
      <c r="D489" s="333" t="s">
        <v>994</v>
      </c>
      <c r="E489" s="334">
        <v>201510</v>
      </c>
      <c r="F489" s="335">
        <v>379.02</v>
      </c>
      <c r="G489" s="333">
        <f t="shared" si="55"/>
        <v>13.5</v>
      </c>
      <c r="H489" s="382">
        <v>1.3083000000000001E-3</v>
      </c>
      <c r="I489" s="335">
        <f t="shared" si="56"/>
        <v>6.69</v>
      </c>
      <c r="J489" s="396">
        <f t="shared" si="57"/>
        <v>5.95</v>
      </c>
      <c r="Q489" s="101">
        <f t="shared" si="54"/>
        <v>2016</v>
      </c>
    </row>
    <row r="490" spans="1:17" ht="15">
      <c r="A490" s="333" t="s">
        <v>319</v>
      </c>
      <c r="B490" s="334" t="s">
        <v>993</v>
      </c>
      <c r="C490" s="435" t="s">
        <v>338</v>
      </c>
      <c r="D490" s="333" t="s">
        <v>994</v>
      </c>
      <c r="E490" s="334">
        <v>201510</v>
      </c>
      <c r="F490" s="335">
        <v>17.899999999999999</v>
      </c>
      <c r="G490" s="333">
        <f t="shared" si="55"/>
        <v>13.5</v>
      </c>
      <c r="H490" s="382">
        <v>1.3083000000000001E-3</v>
      </c>
      <c r="I490" s="335">
        <f t="shared" si="56"/>
        <v>0.32</v>
      </c>
      <c r="J490" s="396">
        <f t="shared" si="57"/>
        <v>0.28000000000000003</v>
      </c>
      <c r="Q490" s="101">
        <f t="shared" si="54"/>
        <v>2016</v>
      </c>
    </row>
    <row r="491" spans="1:17" ht="15">
      <c r="A491" s="333" t="s">
        <v>319</v>
      </c>
      <c r="B491" s="334" t="s">
        <v>993</v>
      </c>
      <c r="C491" s="435" t="s">
        <v>338</v>
      </c>
      <c r="D491" s="333" t="s">
        <v>994</v>
      </c>
      <c r="E491" s="334">
        <v>201511</v>
      </c>
      <c r="F491" s="335">
        <v>-2811.35</v>
      </c>
      <c r="G491" s="333">
        <f t="shared" si="55"/>
        <v>12.5</v>
      </c>
      <c r="H491" s="382">
        <v>1.3083000000000001E-3</v>
      </c>
      <c r="I491" s="335">
        <f t="shared" si="56"/>
        <v>-45.98</v>
      </c>
      <c r="J491" s="396">
        <f t="shared" si="57"/>
        <v>-44.14</v>
      </c>
      <c r="Q491" s="101">
        <f t="shared" si="54"/>
        <v>2016</v>
      </c>
    </row>
    <row r="492" spans="1:17" ht="15">
      <c r="A492" s="333" t="s">
        <v>319</v>
      </c>
      <c r="B492" s="334" t="s">
        <v>993</v>
      </c>
      <c r="C492" s="435" t="s">
        <v>338</v>
      </c>
      <c r="D492" s="333" t="s">
        <v>994</v>
      </c>
      <c r="E492" s="334">
        <v>201511</v>
      </c>
      <c r="F492" s="335">
        <v>789.25</v>
      </c>
      <c r="G492" s="333">
        <f t="shared" si="55"/>
        <v>12.5</v>
      </c>
      <c r="H492" s="382">
        <v>1.3083000000000001E-3</v>
      </c>
      <c r="I492" s="335">
        <f t="shared" si="56"/>
        <v>12.91</v>
      </c>
      <c r="J492" s="396">
        <f t="shared" si="57"/>
        <v>12.39</v>
      </c>
      <c r="Q492" s="101">
        <f t="shared" si="54"/>
        <v>2016</v>
      </c>
    </row>
    <row r="493" spans="1:17" ht="15">
      <c r="A493" s="333" t="s">
        <v>319</v>
      </c>
      <c r="B493" s="334" t="s">
        <v>993</v>
      </c>
      <c r="C493" s="435" t="s">
        <v>338</v>
      </c>
      <c r="D493" s="333" t="s">
        <v>994</v>
      </c>
      <c r="E493" s="334">
        <v>201512</v>
      </c>
      <c r="F493" s="335">
        <v>-369.18</v>
      </c>
      <c r="G493" s="333">
        <f t="shared" si="55"/>
        <v>11.5</v>
      </c>
      <c r="H493" s="382">
        <v>1.3083000000000001E-3</v>
      </c>
      <c r="I493" s="335">
        <f t="shared" si="56"/>
        <v>-5.55</v>
      </c>
      <c r="J493" s="396">
        <f t="shared" si="57"/>
        <v>-5.8</v>
      </c>
      <c r="Q493" s="101">
        <f t="shared" si="54"/>
        <v>2016</v>
      </c>
    </row>
    <row r="494" spans="1:17" ht="15">
      <c r="A494" s="333" t="s">
        <v>319</v>
      </c>
      <c r="B494" s="334" t="s">
        <v>993</v>
      </c>
      <c r="C494" s="435" t="s">
        <v>338</v>
      </c>
      <c r="D494" s="333" t="s">
        <v>994</v>
      </c>
      <c r="E494" s="334">
        <v>201512</v>
      </c>
      <c r="F494" s="335">
        <v>-9.99</v>
      </c>
      <c r="G494" s="333">
        <f t="shared" si="55"/>
        <v>11.5</v>
      </c>
      <c r="H494" s="382">
        <v>1.3083000000000001E-3</v>
      </c>
      <c r="I494" s="335">
        <f t="shared" si="56"/>
        <v>-0.15</v>
      </c>
      <c r="J494" s="396">
        <f t="shared" si="57"/>
        <v>-0.16</v>
      </c>
      <c r="Q494" s="101">
        <f t="shared" si="54"/>
        <v>2016</v>
      </c>
    </row>
    <row r="495" spans="1:17">
      <c r="A495" s="333" t="s">
        <v>319</v>
      </c>
      <c r="B495" s="334" t="s">
        <v>995</v>
      </c>
      <c r="C495" s="434" t="s">
        <v>338</v>
      </c>
      <c r="D495" s="333" t="s">
        <v>1136</v>
      </c>
      <c r="E495" s="334">
        <v>201509</v>
      </c>
      <c r="F495" s="335">
        <v>2783.36</v>
      </c>
      <c r="G495" s="333">
        <f t="shared" si="55"/>
        <v>14.5</v>
      </c>
      <c r="H495" s="382">
        <v>1.3083000000000001E-3</v>
      </c>
      <c r="I495" s="335">
        <f t="shared" si="56"/>
        <v>52.8</v>
      </c>
      <c r="J495" s="396">
        <f t="shared" si="57"/>
        <v>43.7</v>
      </c>
      <c r="Q495" s="101">
        <f t="shared" si="54"/>
        <v>2015</v>
      </c>
    </row>
    <row r="496" spans="1:17" ht="15">
      <c r="A496" s="333" t="s">
        <v>319</v>
      </c>
      <c r="B496" s="334" t="s">
        <v>995</v>
      </c>
      <c r="C496" s="435" t="s">
        <v>338</v>
      </c>
      <c r="D496" s="333" t="s">
        <v>996</v>
      </c>
      <c r="E496" s="334">
        <v>201511</v>
      </c>
      <c r="F496" s="335">
        <v>-1132.6300000000001</v>
      </c>
      <c r="G496" s="333">
        <f t="shared" si="55"/>
        <v>12.5</v>
      </c>
      <c r="H496" s="382">
        <v>1.3083000000000001E-3</v>
      </c>
      <c r="I496" s="335">
        <f t="shared" si="56"/>
        <v>-18.52</v>
      </c>
      <c r="J496" s="396">
        <f t="shared" si="57"/>
        <v>-17.78</v>
      </c>
      <c r="Q496" s="101">
        <f t="shared" si="54"/>
        <v>2016</v>
      </c>
    </row>
    <row r="497" spans="1:17" ht="15">
      <c r="A497" s="333" t="s">
        <v>319</v>
      </c>
      <c r="B497" s="334" t="s">
        <v>995</v>
      </c>
      <c r="C497" s="435" t="s">
        <v>338</v>
      </c>
      <c r="D497" s="333" t="s">
        <v>996</v>
      </c>
      <c r="E497" s="334">
        <v>201512</v>
      </c>
      <c r="F497" s="335">
        <v>-315.11</v>
      </c>
      <c r="G497" s="333">
        <f t="shared" si="55"/>
        <v>11.5</v>
      </c>
      <c r="H497" s="382">
        <v>1.3083000000000001E-3</v>
      </c>
      <c r="I497" s="335">
        <f t="shared" si="56"/>
        <v>-4.74</v>
      </c>
      <c r="J497" s="396">
        <f t="shared" si="57"/>
        <v>-4.95</v>
      </c>
      <c r="Q497" s="101">
        <f t="shared" si="54"/>
        <v>2016</v>
      </c>
    </row>
    <row r="498" spans="1:17">
      <c r="A498" s="333" t="s">
        <v>319</v>
      </c>
      <c r="B498" s="334" t="s">
        <v>875</v>
      </c>
      <c r="C498" s="434" t="s">
        <v>338</v>
      </c>
      <c r="D498" s="333" t="s">
        <v>876</v>
      </c>
      <c r="E498" s="334">
        <v>201509</v>
      </c>
      <c r="F498" s="335">
        <v>19719.8</v>
      </c>
      <c r="G498" s="333">
        <f t="shared" si="55"/>
        <v>14.5</v>
      </c>
      <c r="H498" s="382">
        <v>1.3083000000000001E-3</v>
      </c>
      <c r="I498" s="335">
        <f t="shared" si="56"/>
        <v>374.09</v>
      </c>
      <c r="J498" s="396">
        <f t="shared" si="57"/>
        <v>309.58999999999997</v>
      </c>
      <c r="Q498" s="101">
        <f t="shared" si="54"/>
        <v>2015</v>
      </c>
    </row>
    <row r="499" spans="1:17">
      <c r="A499" s="333" t="s">
        <v>319</v>
      </c>
      <c r="B499" s="334" t="s">
        <v>875</v>
      </c>
      <c r="C499" s="434" t="s">
        <v>338</v>
      </c>
      <c r="D499" s="333" t="s">
        <v>876</v>
      </c>
      <c r="E499" s="334">
        <v>201509</v>
      </c>
      <c r="F499" s="335">
        <v>2579.92</v>
      </c>
      <c r="G499" s="333">
        <f t="shared" si="55"/>
        <v>14.5</v>
      </c>
      <c r="H499" s="382">
        <v>1.3083000000000001E-3</v>
      </c>
      <c r="I499" s="335">
        <f t="shared" si="56"/>
        <v>48.94</v>
      </c>
      <c r="J499" s="396">
        <f t="shared" si="57"/>
        <v>40.5</v>
      </c>
      <c r="Q499" s="101">
        <f t="shared" si="54"/>
        <v>2015</v>
      </c>
    </row>
    <row r="500" spans="1:17" ht="15">
      <c r="A500" s="333" t="s">
        <v>319</v>
      </c>
      <c r="B500" s="334" t="s">
        <v>875</v>
      </c>
      <c r="C500" s="435" t="s">
        <v>338</v>
      </c>
      <c r="D500" s="333" t="s">
        <v>876</v>
      </c>
      <c r="E500" s="334">
        <v>201510</v>
      </c>
      <c r="F500" s="335">
        <v>-13.58</v>
      </c>
      <c r="G500" s="333">
        <f t="shared" si="55"/>
        <v>13.5</v>
      </c>
      <c r="H500" s="382">
        <v>1.3083000000000001E-3</v>
      </c>
      <c r="I500" s="335">
        <f t="shared" si="56"/>
        <v>-0.24</v>
      </c>
      <c r="J500" s="396">
        <f t="shared" si="57"/>
        <v>-0.21</v>
      </c>
      <c r="Q500" s="101">
        <f t="shared" si="54"/>
        <v>2016</v>
      </c>
    </row>
    <row r="501" spans="1:17" ht="15">
      <c r="A501" s="333" t="s">
        <v>319</v>
      </c>
      <c r="B501" s="334" t="s">
        <v>875</v>
      </c>
      <c r="C501" s="435" t="s">
        <v>338</v>
      </c>
      <c r="D501" s="333" t="s">
        <v>876</v>
      </c>
      <c r="E501" s="334">
        <v>201510</v>
      </c>
      <c r="F501" s="335">
        <v>1.62</v>
      </c>
      <c r="G501" s="333">
        <f t="shared" si="55"/>
        <v>13.5</v>
      </c>
      <c r="H501" s="382">
        <v>1.3083000000000001E-3</v>
      </c>
      <c r="I501" s="335">
        <f t="shared" si="56"/>
        <v>0.03</v>
      </c>
      <c r="J501" s="396">
        <f t="shared" si="57"/>
        <v>0.03</v>
      </c>
      <c r="Q501" s="101">
        <f t="shared" si="54"/>
        <v>2016</v>
      </c>
    </row>
    <row r="502" spans="1:17">
      <c r="A502" s="333" t="s">
        <v>319</v>
      </c>
      <c r="B502" s="334" t="s">
        <v>877</v>
      </c>
      <c r="C502" s="434" t="s">
        <v>338</v>
      </c>
      <c r="D502" s="333" t="s">
        <v>1137</v>
      </c>
      <c r="E502" s="334">
        <v>201509</v>
      </c>
      <c r="F502" s="335">
        <v>1690.8400000000001</v>
      </c>
      <c r="G502" s="333">
        <f t="shared" si="55"/>
        <v>14.5</v>
      </c>
      <c r="H502" s="382">
        <v>1.3083000000000001E-3</v>
      </c>
      <c r="I502" s="335">
        <f t="shared" si="56"/>
        <v>32.08</v>
      </c>
      <c r="J502" s="396">
        <f t="shared" si="57"/>
        <v>26.55</v>
      </c>
      <c r="Q502" s="101">
        <f t="shared" si="54"/>
        <v>2015</v>
      </c>
    </row>
    <row r="503" spans="1:17">
      <c r="A503" s="333" t="s">
        <v>319</v>
      </c>
      <c r="B503" s="334" t="s">
        <v>877</v>
      </c>
      <c r="C503" s="434" t="s">
        <v>338</v>
      </c>
      <c r="D503" s="333" t="s">
        <v>1137</v>
      </c>
      <c r="E503" s="334">
        <v>201509</v>
      </c>
      <c r="F503" s="335">
        <v>7070.7300000000005</v>
      </c>
      <c r="G503" s="333">
        <f t="shared" si="55"/>
        <v>14.5</v>
      </c>
      <c r="H503" s="382">
        <v>1.3083000000000001E-3</v>
      </c>
      <c r="I503" s="335">
        <f>ROUND(F503*G503*H503,2)</f>
        <v>134.13</v>
      </c>
      <c r="J503" s="396">
        <f>ROUND(F503*H503*12,2)</f>
        <v>111.01</v>
      </c>
      <c r="Q503" s="101">
        <f t="shared" ref="Q503:Q553" si="58">IF(E503&lt;=$Q$1,$S$5,$S$6)</f>
        <v>2015</v>
      </c>
    </row>
    <row r="504" spans="1:17" ht="15">
      <c r="A504" s="333" t="s">
        <v>319</v>
      </c>
      <c r="B504" s="334" t="s">
        <v>877</v>
      </c>
      <c r="C504" s="435" t="s">
        <v>338</v>
      </c>
      <c r="D504" s="333" t="s">
        <v>878</v>
      </c>
      <c r="E504" s="334">
        <v>201510</v>
      </c>
      <c r="F504" s="335">
        <v>53.62</v>
      </c>
      <c r="G504" s="333">
        <f t="shared" si="55"/>
        <v>13.5</v>
      </c>
      <c r="H504" s="382">
        <v>1.3083000000000001E-3</v>
      </c>
      <c r="I504" s="335">
        <f t="shared" ref="I504:I505" si="59">ROUND(F504*G504*H504,2)</f>
        <v>0.95</v>
      </c>
      <c r="J504" s="396">
        <f t="shared" ref="J504:J505" si="60">ROUND(F504*H504*12,2)</f>
        <v>0.84</v>
      </c>
      <c r="Q504" s="101">
        <f t="shared" si="58"/>
        <v>2016</v>
      </c>
    </row>
    <row r="505" spans="1:17" ht="15">
      <c r="A505" s="333" t="s">
        <v>319</v>
      </c>
      <c r="B505" s="334" t="s">
        <v>877</v>
      </c>
      <c r="C505" s="435" t="s">
        <v>338</v>
      </c>
      <c r="D505" s="333" t="s">
        <v>878</v>
      </c>
      <c r="E505" s="334">
        <v>201510</v>
      </c>
      <c r="F505" s="335">
        <v>7.67</v>
      </c>
      <c r="G505" s="333">
        <f t="shared" si="55"/>
        <v>13.5</v>
      </c>
      <c r="H505" s="382">
        <v>1.3083000000000001E-3</v>
      </c>
      <c r="I505" s="335">
        <f t="shared" si="59"/>
        <v>0.14000000000000001</v>
      </c>
      <c r="J505" s="396">
        <f t="shared" si="60"/>
        <v>0.12</v>
      </c>
      <c r="Q505" s="101">
        <f t="shared" si="58"/>
        <v>2016</v>
      </c>
    </row>
    <row r="506" spans="1:17">
      <c r="A506" s="333" t="s">
        <v>319</v>
      </c>
      <c r="B506" s="334" t="s">
        <v>879</v>
      </c>
      <c r="C506" s="434" t="s">
        <v>338</v>
      </c>
      <c r="D506" s="333" t="s">
        <v>1138</v>
      </c>
      <c r="E506" s="334">
        <v>201509</v>
      </c>
      <c r="F506" s="335">
        <v>-1569.92</v>
      </c>
      <c r="G506" s="333">
        <f t="shared" si="55"/>
        <v>14.5</v>
      </c>
      <c r="H506" s="382">
        <v>1.3083000000000001E-3</v>
      </c>
      <c r="I506" s="335">
        <f>ROUND(F506*G506*H506,2)</f>
        <v>-29.78</v>
      </c>
      <c r="J506" s="396">
        <f>ROUND(F506*H506*12,2)</f>
        <v>-24.65</v>
      </c>
      <c r="Q506" s="101">
        <f t="shared" si="58"/>
        <v>2015</v>
      </c>
    </row>
    <row r="507" spans="1:17">
      <c r="A507" s="333" t="s">
        <v>319</v>
      </c>
      <c r="B507" s="334" t="s">
        <v>879</v>
      </c>
      <c r="C507" s="434" t="s">
        <v>338</v>
      </c>
      <c r="D507" s="333" t="s">
        <v>1138</v>
      </c>
      <c r="E507" s="334">
        <v>201509</v>
      </c>
      <c r="F507" s="335">
        <v>-3524.82</v>
      </c>
      <c r="G507" s="333">
        <f t="shared" si="55"/>
        <v>14.5</v>
      </c>
      <c r="H507" s="382">
        <v>1.3083000000000001E-3</v>
      </c>
      <c r="I507" s="335">
        <f t="shared" ref="I507:I516" si="61">ROUND(F507*G507*H507,2)</f>
        <v>-66.87</v>
      </c>
      <c r="J507" s="396">
        <f t="shared" ref="J507:J516" si="62">ROUND(F507*H507*12,2)</f>
        <v>-55.34</v>
      </c>
      <c r="Q507" s="101">
        <f t="shared" si="58"/>
        <v>2015</v>
      </c>
    </row>
    <row r="508" spans="1:17" ht="15">
      <c r="A508" s="333" t="s">
        <v>319</v>
      </c>
      <c r="B508" s="334" t="s">
        <v>879</v>
      </c>
      <c r="C508" s="435" t="s">
        <v>338</v>
      </c>
      <c r="D508" s="333" t="s">
        <v>880</v>
      </c>
      <c r="E508" s="334">
        <v>201510</v>
      </c>
      <c r="F508" s="335">
        <v>-466.36</v>
      </c>
      <c r="G508" s="333">
        <f t="shared" si="55"/>
        <v>13.5</v>
      </c>
      <c r="H508" s="382">
        <v>1.3083000000000001E-3</v>
      </c>
      <c r="I508" s="335">
        <f t="shared" si="61"/>
        <v>-8.24</v>
      </c>
      <c r="J508" s="396">
        <f t="shared" si="62"/>
        <v>-7.32</v>
      </c>
      <c r="Q508" s="101">
        <f t="shared" si="58"/>
        <v>2016</v>
      </c>
    </row>
    <row r="509" spans="1:17" ht="15">
      <c r="A509" s="333" t="s">
        <v>319</v>
      </c>
      <c r="B509" s="334" t="s">
        <v>879</v>
      </c>
      <c r="C509" s="435" t="s">
        <v>338</v>
      </c>
      <c r="D509" s="333" t="s">
        <v>880</v>
      </c>
      <c r="E509" s="334">
        <v>201510</v>
      </c>
      <c r="F509" s="335">
        <v>-4.12</v>
      </c>
      <c r="G509" s="333">
        <f t="shared" si="55"/>
        <v>13.5</v>
      </c>
      <c r="H509" s="382">
        <v>1.3083000000000001E-3</v>
      </c>
      <c r="I509" s="335">
        <f t="shared" si="61"/>
        <v>-7.0000000000000007E-2</v>
      </c>
      <c r="J509" s="396">
        <f t="shared" si="62"/>
        <v>-0.06</v>
      </c>
      <c r="Q509" s="101">
        <f t="shared" si="58"/>
        <v>2016</v>
      </c>
    </row>
    <row r="510" spans="1:17">
      <c r="A510" s="333" t="s">
        <v>319</v>
      </c>
      <c r="B510" s="334" t="s">
        <v>881</v>
      </c>
      <c r="C510" s="434" t="s">
        <v>338</v>
      </c>
      <c r="D510" s="333" t="s">
        <v>1139</v>
      </c>
      <c r="E510" s="334">
        <v>201509</v>
      </c>
      <c r="F510" s="335">
        <v>5653.63</v>
      </c>
      <c r="G510" s="333">
        <f t="shared" si="55"/>
        <v>14.5</v>
      </c>
      <c r="H510" s="382">
        <v>1.3083000000000001E-3</v>
      </c>
      <c r="I510" s="335">
        <f t="shared" si="61"/>
        <v>107.25</v>
      </c>
      <c r="J510" s="396">
        <f t="shared" si="62"/>
        <v>88.76</v>
      </c>
      <c r="Q510" s="101">
        <f t="shared" si="58"/>
        <v>2015</v>
      </c>
    </row>
    <row r="511" spans="1:17">
      <c r="A511" s="333" t="s">
        <v>319</v>
      </c>
      <c r="B511" s="334" t="s">
        <v>881</v>
      </c>
      <c r="C511" s="434" t="s">
        <v>338</v>
      </c>
      <c r="D511" s="333" t="s">
        <v>1139</v>
      </c>
      <c r="E511" s="334">
        <v>201509</v>
      </c>
      <c r="F511" s="335">
        <v>-1503.84</v>
      </c>
      <c r="G511" s="333">
        <f t="shared" si="55"/>
        <v>14.5</v>
      </c>
      <c r="H511" s="382">
        <v>1.3083000000000001E-3</v>
      </c>
      <c r="I511" s="335">
        <f t="shared" si="61"/>
        <v>-28.53</v>
      </c>
      <c r="J511" s="396">
        <f t="shared" si="62"/>
        <v>-23.61</v>
      </c>
      <c r="Q511" s="101">
        <f t="shared" si="58"/>
        <v>2015</v>
      </c>
    </row>
    <row r="512" spans="1:17" ht="15">
      <c r="A512" s="333" t="s">
        <v>319</v>
      </c>
      <c r="B512" s="334" t="s">
        <v>881</v>
      </c>
      <c r="C512" s="435" t="s">
        <v>338</v>
      </c>
      <c r="D512" s="333" t="s">
        <v>882</v>
      </c>
      <c r="E512" s="334">
        <v>201510</v>
      </c>
      <c r="F512" s="335">
        <v>11.12</v>
      </c>
      <c r="G512" s="333">
        <f t="shared" si="55"/>
        <v>13.5</v>
      </c>
      <c r="H512" s="382">
        <v>1.3083000000000001E-3</v>
      </c>
      <c r="I512" s="335">
        <f t="shared" si="61"/>
        <v>0.2</v>
      </c>
      <c r="J512" s="396">
        <f t="shared" si="62"/>
        <v>0.17</v>
      </c>
      <c r="Q512" s="101">
        <f t="shared" si="58"/>
        <v>2016</v>
      </c>
    </row>
    <row r="513" spans="1:17" ht="15">
      <c r="A513" s="333" t="s">
        <v>319</v>
      </c>
      <c r="B513" s="334" t="s">
        <v>881</v>
      </c>
      <c r="C513" s="435" t="s">
        <v>338</v>
      </c>
      <c r="D513" s="333" t="s">
        <v>882</v>
      </c>
      <c r="E513" s="334">
        <v>201510</v>
      </c>
      <c r="F513" s="335">
        <v>0.05</v>
      </c>
      <c r="G513" s="333">
        <f t="shared" si="55"/>
        <v>13.5</v>
      </c>
      <c r="H513" s="382">
        <v>1.3083000000000001E-3</v>
      </c>
      <c r="I513" s="335">
        <f t="shared" si="61"/>
        <v>0</v>
      </c>
      <c r="J513" s="396">
        <f t="shared" si="62"/>
        <v>0</v>
      </c>
      <c r="Q513" s="101">
        <f t="shared" si="58"/>
        <v>2016</v>
      </c>
    </row>
    <row r="514" spans="1:17">
      <c r="A514" s="333" t="s">
        <v>319</v>
      </c>
      <c r="B514" s="334" t="s">
        <v>883</v>
      </c>
      <c r="C514" s="434" t="s">
        <v>338</v>
      </c>
      <c r="D514" s="333" t="s">
        <v>1140</v>
      </c>
      <c r="E514" s="334">
        <v>201509</v>
      </c>
      <c r="F514" s="335">
        <v>-541.99</v>
      </c>
      <c r="G514" s="333">
        <f t="shared" si="55"/>
        <v>14.5</v>
      </c>
      <c r="H514" s="382">
        <v>1.3083000000000001E-3</v>
      </c>
      <c r="I514" s="335">
        <f t="shared" si="61"/>
        <v>-10.28</v>
      </c>
      <c r="J514" s="396">
        <f t="shared" si="62"/>
        <v>-8.51</v>
      </c>
      <c r="Q514" s="101">
        <f t="shared" si="58"/>
        <v>2015</v>
      </c>
    </row>
    <row r="515" spans="1:17">
      <c r="A515" s="333" t="s">
        <v>319</v>
      </c>
      <c r="B515" s="334" t="s">
        <v>883</v>
      </c>
      <c r="C515" s="434" t="s">
        <v>338</v>
      </c>
      <c r="D515" s="333" t="s">
        <v>1140</v>
      </c>
      <c r="E515" s="334">
        <v>201509</v>
      </c>
      <c r="F515" s="335">
        <v>-20.72</v>
      </c>
      <c r="G515" s="333">
        <f t="shared" si="55"/>
        <v>14.5</v>
      </c>
      <c r="H515" s="382">
        <v>1.3083000000000001E-3</v>
      </c>
      <c r="I515" s="335">
        <f t="shared" si="61"/>
        <v>-0.39</v>
      </c>
      <c r="J515" s="396">
        <f t="shared" si="62"/>
        <v>-0.33</v>
      </c>
      <c r="Q515" s="101">
        <f t="shared" si="58"/>
        <v>2015</v>
      </c>
    </row>
    <row r="516" spans="1:17" ht="15">
      <c r="A516" s="333" t="s">
        <v>319</v>
      </c>
      <c r="B516" s="334" t="s">
        <v>883</v>
      </c>
      <c r="C516" s="435" t="s">
        <v>338</v>
      </c>
      <c r="D516" s="333" t="s">
        <v>884</v>
      </c>
      <c r="E516" s="334">
        <v>201510</v>
      </c>
      <c r="F516" s="335">
        <v>7.16</v>
      </c>
      <c r="G516" s="333">
        <f t="shared" si="55"/>
        <v>13.5</v>
      </c>
      <c r="H516" s="382">
        <v>1.3083000000000001E-3</v>
      </c>
      <c r="I516" s="335">
        <f t="shared" si="61"/>
        <v>0.13</v>
      </c>
      <c r="J516" s="396">
        <f t="shared" si="62"/>
        <v>0.11</v>
      </c>
      <c r="Q516" s="101">
        <f t="shared" si="58"/>
        <v>2016</v>
      </c>
    </row>
    <row r="517" spans="1:17" ht="15">
      <c r="A517" s="333" t="s">
        <v>319</v>
      </c>
      <c r="B517" s="334" t="s">
        <v>883</v>
      </c>
      <c r="C517" s="435" t="s">
        <v>338</v>
      </c>
      <c r="D517" s="333" t="s">
        <v>884</v>
      </c>
      <c r="E517" s="334">
        <v>201510</v>
      </c>
      <c r="F517" s="335">
        <v>0.78</v>
      </c>
      <c r="G517" s="333">
        <f t="shared" si="55"/>
        <v>13.5</v>
      </c>
      <c r="H517" s="382">
        <v>1.3083000000000001E-3</v>
      </c>
      <c r="I517" s="335">
        <f>ROUND(F517*G517*H517,2)</f>
        <v>0.01</v>
      </c>
      <c r="J517" s="396">
        <f>ROUND(F517*H517*12,2)</f>
        <v>0.01</v>
      </c>
      <c r="Q517" s="101">
        <f t="shared" si="58"/>
        <v>2016</v>
      </c>
    </row>
    <row r="518" spans="1:17">
      <c r="A518" s="333" t="s">
        <v>319</v>
      </c>
      <c r="B518" s="334" t="s">
        <v>885</v>
      </c>
      <c r="C518" s="434" t="s">
        <v>338</v>
      </c>
      <c r="D518" s="333" t="s">
        <v>1141</v>
      </c>
      <c r="E518" s="334">
        <v>201509</v>
      </c>
      <c r="F518" s="335">
        <v>-2144.4499999999998</v>
      </c>
      <c r="G518" s="333">
        <f t="shared" si="55"/>
        <v>14.5</v>
      </c>
      <c r="H518" s="382">
        <v>1.3083000000000001E-3</v>
      </c>
      <c r="I518" s="335">
        <f t="shared" ref="I518:I560" si="63">ROUND(F518*G518*H518,2)</f>
        <v>-40.68</v>
      </c>
      <c r="J518" s="396">
        <f t="shared" ref="J518:J560" si="64">ROUND(F518*H518*12,2)</f>
        <v>-33.67</v>
      </c>
      <c r="Q518" s="101">
        <f t="shared" si="58"/>
        <v>2015</v>
      </c>
    </row>
    <row r="519" spans="1:17">
      <c r="A519" s="333" t="s">
        <v>319</v>
      </c>
      <c r="B519" s="334" t="s">
        <v>885</v>
      </c>
      <c r="C519" s="434" t="s">
        <v>338</v>
      </c>
      <c r="D519" s="333" t="s">
        <v>1141</v>
      </c>
      <c r="E519" s="334">
        <v>201509</v>
      </c>
      <c r="F519" s="335">
        <v>-81.48</v>
      </c>
      <c r="G519" s="333">
        <f t="shared" ref="G519:G582" si="65">VLOOKUP(E519,$N$6:$O$35,2,FALSE)</f>
        <v>14.5</v>
      </c>
      <c r="H519" s="382">
        <v>1.3083000000000001E-3</v>
      </c>
      <c r="I519" s="335">
        <f t="shared" si="63"/>
        <v>-1.55</v>
      </c>
      <c r="J519" s="396">
        <f t="shared" si="64"/>
        <v>-1.28</v>
      </c>
      <c r="Q519" s="101">
        <f t="shared" si="58"/>
        <v>2015</v>
      </c>
    </row>
    <row r="520" spans="1:17" ht="15">
      <c r="A520" s="333" t="s">
        <v>319</v>
      </c>
      <c r="B520" s="334" t="s">
        <v>885</v>
      </c>
      <c r="C520" s="435" t="s">
        <v>338</v>
      </c>
      <c r="D520" s="333" t="s">
        <v>886</v>
      </c>
      <c r="E520" s="334">
        <v>201510</v>
      </c>
      <c r="F520" s="335">
        <v>32.31</v>
      </c>
      <c r="G520" s="333">
        <f t="shared" si="65"/>
        <v>13.5</v>
      </c>
      <c r="H520" s="382">
        <v>1.3083000000000001E-3</v>
      </c>
      <c r="I520" s="335">
        <f t="shared" si="63"/>
        <v>0.56999999999999995</v>
      </c>
      <c r="J520" s="396">
        <f t="shared" si="64"/>
        <v>0.51</v>
      </c>
      <c r="Q520" s="101">
        <f t="shared" si="58"/>
        <v>2016</v>
      </c>
    </row>
    <row r="521" spans="1:17" ht="15">
      <c r="A521" s="333" t="s">
        <v>319</v>
      </c>
      <c r="B521" s="334" t="s">
        <v>885</v>
      </c>
      <c r="C521" s="435" t="s">
        <v>338</v>
      </c>
      <c r="D521" s="333" t="s">
        <v>886</v>
      </c>
      <c r="E521" s="334">
        <v>201510</v>
      </c>
      <c r="F521" s="335">
        <v>0.84</v>
      </c>
      <c r="G521" s="333">
        <f t="shared" si="65"/>
        <v>13.5</v>
      </c>
      <c r="H521" s="382">
        <v>1.3083000000000001E-3</v>
      </c>
      <c r="I521" s="335">
        <f t="shared" si="63"/>
        <v>0.01</v>
      </c>
      <c r="J521" s="396">
        <f t="shared" si="64"/>
        <v>0.01</v>
      </c>
      <c r="Q521" s="101">
        <f t="shared" si="58"/>
        <v>2016</v>
      </c>
    </row>
    <row r="522" spans="1:17">
      <c r="A522" s="333" t="s">
        <v>319</v>
      </c>
      <c r="B522" s="334" t="s">
        <v>887</v>
      </c>
      <c r="C522" s="434" t="s">
        <v>338</v>
      </c>
      <c r="D522" s="333" t="s">
        <v>888</v>
      </c>
      <c r="E522" s="334">
        <v>201509</v>
      </c>
      <c r="F522" s="335">
        <v>-5504.14</v>
      </c>
      <c r="G522" s="333">
        <f t="shared" si="65"/>
        <v>14.5</v>
      </c>
      <c r="H522" s="382">
        <v>1.3083000000000001E-3</v>
      </c>
      <c r="I522" s="335">
        <f t="shared" si="63"/>
        <v>-104.42</v>
      </c>
      <c r="J522" s="396">
        <f t="shared" si="64"/>
        <v>-86.41</v>
      </c>
      <c r="Q522" s="101">
        <f t="shared" si="58"/>
        <v>2015</v>
      </c>
    </row>
    <row r="523" spans="1:17">
      <c r="A523" s="333" t="s">
        <v>319</v>
      </c>
      <c r="B523" s="334" t="s">
        <v>887</v>
      </c>
      <c r="C523" s="434" t="s">
        <v>338</v>
      </c>
      <c r="D523" s="333" t="s">
        <v>888</v>
      </c>
      <c r="E523" s="334">
        <v>201509</v>
      </c>
      <c r="F523" s="335">
        <v>178.37</v>
      </c>
      <c r="G523" s="333">
        <f t="shared" si="65"/>
        <v>14.5</v>
      </c>
      <c r="H523" s="382">
        <v>1.3083000000000001E-3</v>
      </c>
      <c r="I523" s="335">
        <f t="shared" si="63"/>
        <v>3.38</v>
      </c>
      <c r="J523" s="396">
        <f t="shared" si="64"/>
        <v>2.8</v>
      </c>
      <c r="Q523" s="101">
        <f t="shared" si="58"/>
        <v>2015</v>
      </c>
    </row>
    <row r="524" spans="1:17" ht="15">
      <c r="A524" s="333" t="s">
        <v>319</v>
      </c>
      <c r="B524" s="334" t="s">
        <v>887</v>
      </c>
      <c r="C524" s="435" t="s">
        <v>338</v>
      </c>
      <c r="D524" s="333" t="s">
        <v>888</v>
      </c>
      <c r="E524" s="334">
        <v>201510</v>
      </c>
      <c r="F524" s="335">
        <v>4089.37</v>
      </c>
      <c r="G524" s="333">
        <f t="shared" si="65"/>
        <v>13.5</v>
      </c>
      <c r="H524" s="382">
        <v>1.3083000000000001E-3</v>
      </c>
      <c r="I524" s="335">
        <f t="shared" si="63"/>
        <v>72.23</v>
      </c>
      <c r="J524" s="396">
        <f t="shared" si="64"/>
        <v>64.2</v>
      </c>
      <c r="Q524" s="101">
        <f t="shared" si="58"/>
        <v>2016</v>
      </c>
    </row>
    <row r="525" spans="1:17" ht="15">
      <c r="A525" s="333" t="s">
        <v>319</v>
      </c>
      <c r="B525" s="334" t="s">
        <v>887</v>
      </c>
      <c r="C525" s="435" t="s">
        <v>338</v>
      </c>
      <c r="D525" s="333" t="s">
        <v>888</v>
      </c>
      <c r="E525" s="334">
        <v>201510</v>
      </c>
      <c r="F525" s="335">
        <v>195.6</v>
      </c>
      <c r="G525" s="333">
        <f t="shared" si="65"/>
        <v>13.5</v>
      </c>
      <c r="H525" s="382">
        <v>1.3083000000000001E-3</v>
      </c>
      <c r="I525" s="335">
        <f t="shared" si="63"/>
        <v>3.45</v>
      </c>
      <c r="J525" s="396">
        <f t="shared" si="64"/>
        <v>3.07</v>
      </c>
      <c r="Q525" s="101">
        <f t="shared" si="58"/>
        <v>2016</v>
      </c>
    </row>
    <row r="526" spans="1:17" ht="15">
      <c r="A526" s="333" t="s">
        <v>319</v>
      </c>
      <c r="B526" s="334" t="s">
        <v>1142</v>
      </c>
      <c r="C526" s="435" t="s">
        <v>338</v>
      </c>
      <c r="D526" s="333" t="s">
        <v>1143</v>
      </c>
      <c r="E526" s="334">
        <v>201511</v>
      </c>
      <c r="F526" s="335">
        <v>58748.33</v>
      </c>
      <c r="G526" s="333">
        <f t="shared" si="65"/>
        <v>12.5</v>
      </c>
      <c r="H526" s="382">
        <v>1.3083000000000001E-3</v>
      </c>
      <c r="I526" s="335">
        <f t="shared" si="63"/>
        <v>960.76</v>
      </c>
      <c r="J526" s="396">
        <f t="shared" si="64"/>
        <v>922.33</v>
      </c>
      <c r="Q526" s="101">
        <f t="shared" si="58"/>
        <v>2016</v>
      </c>
    </row>
    <row r="527" spans="1:17" ht="15">
      <c r="A527" s="333" t="s">
        <v>319</v>
      </c>
      <c r="B527" s="334" t="s">
        <v>1142</v>
      </c>
      <c r="C527" s="435" t="s">
        <v>338</v>
      </c>
      <c r="D527" s="333" t="s">
        <v>1143</v>
      </c>
      <c r="E527" s="334">
        <v>201511</v>
      </c>
      <c r="F527" s="335">
        <v>4888.8599999999997</v>
      </c>
      <c r="G527" s="333">
        <f t="shared" si="65"/>
        <v>12.5</v>
      </c>
      <c r="H527" s="382">
        <v>1.3083000000000001E-3</v>
      </c>
      <c r="I527" s="335">
        <f t="shared" si="63"/>
        <v>79.95</v>
      </c>
      <c r="J527" s="396">
        <f t="shared" si="64"/>
        <v>76.75</v>
      </c>
      <c r="Q527" s="101">
        <f t="shared" si="58"/>
        <v>2016</v>
      </c>
    </row>
    <row r="528" spans="1:17" ht="15">
      <c r="A528" s="333" t="s">
        <v>319</v>
      </c>
      <c r="B528" s="334" t="s">
        <v>1142</v>
      </c>
      <c r="C528" s="435" t="s">
        <v>338</v>
      </c>
      <c r="D528" s="333" t="s">
        <v>1143</v>
      </c>
      <c r="E528" s="334">
        <v>201512</v>
      </c>
      <c r="F528" s="335">
        <v>2.23</v>
      </c>
      <c r="G528" s="333">
        <f t="shared" si="65"/>
        <v>11.5</v>
      </c>
      <c r="H528" s="382">
        <v>1.3083000000000001E-3</v>
      </c>
      <c r="I528" s="335">
        <f t="shared" si="63"/>
        <v>0.03</v>
      </c>
      <c r="J528" s="396">
        <f t="shared" si="64"/>
        <v>0.04</v>
      </c>
      <c r="Q528" s="101">
        <f t="shared" si="58"/>
        <v>2016</v>
      </c>
    </row>
    <row r="529" spans="1:17" ht="15">
      <c r="A529" s="333" t="s">
        <v>319</v>
      </c>
      <c r="B529" s="334" t="s">
        <v>1142</v>
      </c>
      <c r="C529" s="435" t="s">
        <v>338</v>
      </c>
      <c r="D529" s="333" t="s">
        <v>1143</v>
      </c>
      <c r="E529" s="334">
        <v>201512</v>
      </c>
      <c r="F529" s="335">
        <v>26.65</v>
      </c>
      <c r="G529" s="333">
        <f t="shared" si="65"/>
        <v>11.5</v>
      </c>
      <c r="H529" s="382">
        <v>1.3083000000000001E-3</v>
      </c>
      <c r="I529" s="335">
        <f t="shared" si="63"/>
        <v>0.4</v>
      </c>
      <c r="J529" s="396">
        <f t="shared" si="64"/>
        <v>0.42</v>
      </c>
      <c r="Q529" s="101">
        <f t="shared" si="58"/>
        <v>2016</v>
      </c>
    </row>
    <row r="530" spans="1:17">
      <c r="A530" s="333" t="s">
        <v>319</v>
      </c>
      <c r="B530" s="334" t="s">
        <v>753</v>
      </c>
      <c r="C530" s="434" t="s">
        <v>338</v>
      </c>
      <c r="D530" s="333" t="s">
        <v>754</v>
      </c>
      <c r="E530" s="334">
        <v>201509</v>
      </c>
      <c r="F530" s="335">
        <v>-144.18</v>
      </c>
      <c r="G530" s="333">
        <f t="shared" si="65"/>
        <v>14.5</v>
      </c>
      <c r="H530" s="382">
        <v>1.3083000000000001E-3</v>
      </c>
      <c r="I530" s="335">
        <f t="shared" si="63"/>
        <v>-2.74</v>
      </c>
      <c r="J530" s="396">
        <f t="shared" si="64"/>
        <v>-2.2599999999999998</v>
      </c>
      <c r="Q530" s="101">
        <f t="shared" si="58"/>
        <v>2015</v>
      </c>
    </row>
    <row r="531" spans="1:17">
      <c r="A531" s="333" t="s">
        <v>319</v>
      </c>
      <c r="B531" s="334" t="s">
        <v>753</v>
      </c>
      <c r="C531" s="434" t="s">
        <v>338</v>
      </c>
      <c r="D531" s="333" t="s">
        <v>754</v>
      </c>
      <c r="E531" s="334">
        <v>201509</v>
      </c>
      <c r="F531" s="335">
        <v>-2.66</v>
      </c>
      <c r="G531" s="333">
        <f t="shared" si="65"/>
        <v>14.5</v>
      </c>
      <c r="H531" s="382">
        <v>1.3083000000000001E-3</v>
      </c>
      <c r="I531" s="335">
        <f t="shared" si="63"/>
        <v>-0.05</v>
      </c>
      <c r="J531" s="396">
        <f t="shared" si="64"/>
        <v>-0.04</v>
      </c>
      <c r="Q531" s="101">
        <f t="shared" si="58"/>
        <v>2015</v>
      </c>
    </row>
    <row r="532" spans="1:17">
      <c r="A532" s="333" t="s">
        <v>319</v>
      </c>
      <c r="B532" s="334" t="s">
        <v>1035</v>
      </c>
      <c r="C532" s="434" t="s">
        <v>335</v>
      </c>
      <c r="D532" s="333" t="s">
        <v>1036</v>
      </c>
      <c r="E532" s="334">
        <v>201509</v>
      </c>
      <c r="F532" s="335">
        <v>-10876.19</v>
      </c>
      <c r="G532" s="333">
        <f t="shared" si="65"/>
        <v>14.5</v>
      </c>
      <c r="H532" s="382">
        <v>1.3083000000000001E-3</v>
      </c>
      <c r="I532" s="335">
        <f t="shared" si="63"/>
        <v>-206.33</v>
      </c>
      <c r="J532" s="396">
        <f t="shared" si="64"/>
        <v>-170.75</v>
      </c>
      <c r="Q532" s="101">
        <f t="shared" si="58"/>
        <v>2015</v>
      </c>
    </row>
    <row r="533" spans="1:17">
      <c r="A533" s="333" t="s">
        <v>319</v>
      </c>
      <c r="B533" s="334" t="s">
        <v>1035</v>
      </c>
      <c r="C533" s="434" t="s">
        <v>335</v>
      </c>
      <c r="D533" s="333" t="s">
        <v>1036</v>
      </c>
      <c r="E533" s="334">
        <v>201509</v>
      </c>
      <c r="F533" s="335">
        <v>-840.11</v>
      </c>
      <c r="G533" s="333">
        <f t="shared" si="65"/>
        <v>14.5</v>
      </c>
      <c r="H533" s="382">
        <v>1.3083000000000001E-3</v>
      </c>
      <c r="I533" s="335">
        <f t="shared" si="63"/>
        <v>-15.94</v>
      </c>
      <c r="J533" s="396">
        <f t="shared" si="64"/>
        <v>-13.19</v>
      </c>
      <c r="Q533" s="101">
        <f t="shared" si="58"/>
        <v>2015</v>
      </c>
    </row>
    <row r="534" spans="1:17" ht="15">
      <c r="A534" s="333" t="s">
        <v>319</v>
      </c>
      <c r="B534" s="334" t="s">
        <v>1035</v>
      </c>
      <c r="C534" s="435" t="s">
        <v>335</v>
      </c>
      <c r="D534" s="333" t="s">
        <v>1036</v>
      </c>
      <c r="E534" s="334">
        <v>201510</v>
      </c>
      <c r="F534" s="335">
        <v>404.39</v>
      </c>
      <c r="G534" s="333">
        <f t="shared" si="65"/>
        <v>13.5</v>
      </c>
      <c r="H534" s="382">
        <v>1.3083000000000001E-3</v>
      </c>
      <c r="I534" s="335">
        <f t="shared" si="63"/>
        <v>7.14</v>
      </c>
      <c r="J534" s="396">
        <f t="shared" si="64"/>
        <v>6.35</v>
      </c>
      <c r="Q534" s="101">
        <f t="shared" si="58"/>
        <v>2016</v>
      </c>
    </row>
    <row r="535" spans="1:17" ht="15">
      <c r="A535" s="333" t="s">
        <v>319</v>
      </c>
      <c r="B535" s="334" t="s">
        <v>1035</v>
      </c>
      <c r="C535" s="435" t="s">
        <v>335</v>
      </c>
      <c r="D535" s="333" t="s">
        <v>1036</v>
      </c>
      <c r="E535" s="334">
        <v>201510</v>
      </c>
      <c r="F535" s="335">
        <v>31.23</v>
      </c>
      <c r="G535" s="333">
        <f t="shared" si="65"/>
        <v>13.5</v>
      </c>
      <c r="H535" s="382">
        <v>1.3083000000000001E-3</v>
      </c>
      <c r="I535" s="335">
        <f t="shared" si="63"/>
        <v>0.55000000000000004</v>
      </c>
      <c r="J535" s="396">
        <f t="shared" si="64"/>
        <v>0.49</v>
      </c>
      <c r="Q535" s="101">
        <f t="shared" si="58"/>
        <v>2016</v>
      </c>
    </row>
    <row r="536" spans="1:17" ht="15">
      <c r="A536" s="333" t="s">
        <v>319</v>
      </c>
      <c r="B536" s="334" t="s">
        <v>1035</v>
      </c>
      <c r="C536" s="435" t="s">
        <v>335</v>
      </c>
      <c r="D536" s="333" t="s">
        <v>1036</v>
      </c>
      <c r="E536" s="334">
        <v>201511</v>
      </c>
      <c r="F536" s="335">
        <v>-2800.39</v>
      </c>
      <c r="G536" s="333">
        <f t="shared" si="65"/>
        <v>12.5</v>
      </c>
      <c r="H536" s="382">
        <v>1.3083000000000001E-3</v>
      </c>
      <c r="I536" s="335">
        <f t="shared" si="63"/>
        <v>-45.8</v>
      </c>
      <c r="J536" s="396">
        <f t="shared" si="64"/>
        <v>-43.97</v>
      </c>
      <c r="Q536" s="101">
        <f t="shared" si="58"/>
        <v>2016</v>
      </c>
    </row>
    <row r="537" spans="1:17" ht="15">
      <c r="A537" s="333" t="s">
        <v>319</v>
      </c>
      <c r="B537" s="334" t="s">
        <v>1035</v>
      </c>
      <c r="C537" s="435" t="s">
        <v>335</v>
      </c>
      <c r="D537" s="333" t="s">
        <v>1036</v>
      </c>
      <c r="E537" s="334">
        <v>201511</v>
      </c>
      <c r="F537" s="335">
        <v>2799.8</v>
      </c>
      <c r="G537" s="333">
        <f t="shared" si="65"/>
        <v>12.5</v>
      </c>
      <c r="H537" s="382">
        <v>1.3083000000000001E-3</v>
      </c>
      <c r="I537" s="335">
        <f t="shared" si="63"/>
        <v>45.79</v>
      </c>
      <c r="J537" s="396">
        <f t="shared" si="64"/>
        <v>43.96</v>
      </c>
      <c r="Q537" s="101">
        <f t="shared" si="58"/>
        <v>2016</v>
      </c>
    </row>
    <row r="538" spans="1:17" ht="15">
      <c r="A538" s="333" t="s">
        <v>319</v>
      </c>
      <c r="B538" s="334" t="s">
        <v>1035</v>
      </c>
      <c r="C538" s="435" t="s">
        <v>335</v>
      </c>
      <c r="D538" s="333" t="s">
        <v>1036</v>
      </c>
      <c r="E538" s="334">
        <v>201512</v>
      </c>
      <c r="F538" s="335">
        <v>1.1399999999999999</v>
      </c>
      <c r="G538" s="333">
        <f t="shared" si="65"/>
        <v>11.5</v>
      </c>
      <c r="H538" s="382">
        <v>1.3083000000000001E-3</v>
      </c>
      <c r="I538" s="335">
        <f t="shared" si="63"/>
        <v>0.02</v>
      </c>
      <c r="J538" s="396">
        <f t="shared" si="64"/>
        <v>0.02</v>
      </c>
      <c r="Q538" s="101">
        <f t="shared" si="58"/>
        <v>2016</v>
      </c>
    </row>
    <row r="539" spans="1:17" ht="15">
      <c r="A539" s="333" t="s">
        <v>319</v>
      </c>
      <c r="B539" s="334" t="s">
        <v>1035</v>
      </c>
      <c r="C539" s="435" t="s">
        <v>335</v>
      </c>
      <c r="D539" s="333" t="s">
        <v>1036</v>
      </c>
      <c r="E539" s="334">
        <v>201512</v>
      </c>
      <c r="F539" s="335">
        <v>13.32</v>
      </c>
      <c r="G539" s="333">
        <f t="shared" si="65"/>
        <v>11.5</v>
      </c>
      <c r="H539" s="382">
        <v>1.3083000000000001E-3</v>
      </c>
      <c r="I539" s="335">
        <f t="shared" si="63"/>
        <v>0.2</v>
      </c>
      <c r="J539" s="396">
        <f t="shared" si="64"/>
        <v>0.21</v>
      </c>
      <c r="Q539" s="101">
        <f t="shared" si="58"/>
        <v>2016</v>
      </c>
    </row>
    <row r="540" spans="1:17">
      <c r="A540" s="333" t="s">
        <v>319</v>
      </c>
      <c r="B540" s="334" t="s">
        <v>889</v>
      </c>
      <c r="C540" s="434" t="s">
        <v>338</v>
      </c>
      <c r="D540" s="333" t="s">
        <v>890</v>
      </c>
      <c r="E540" s="334">
        <v>201509</v>
      </c>
      <c r="F540" s="335">
        <v>-960.68000000000006</v>
      </c>
      <c r="G540" s="333">
        <f t="shared" si="65"/>
        <v>14.5</v>
      </c>
      <c r="H540" s="382">
        <v>1.3083000000000001E-3</v>
      </c>
      <c r="I540" s="335">
        <f t="shared" si="63"/>
        <v>-18.22</v>
      </c>
      <c r="J540" s="396">
        <f t="shared" si="64"/>
        <v>-15.08</v>
      </c>
      <c r="Q540" s="101">
        <f t="shared" si="58"/>
        <v>2015</v>
      </c>
    </row>
    <row r="541" spans="1:17" ht="15">
      <c r="A541" s="333" t="s">
        <v>319</v>
      </c>
      <c r="B541" s="334" t="s">
        <v>889</v>
      </c>
      <c r="C541" s="435" t="s">
        <v>338</v>
      </c>
      <c r="D541" s="333" t="s">
        <v>890</v>
      </c>
      <c r="E541" s="334">
        <v>201510</v>
      </c>
      <c r="F541" s="335">
        <v>3.58</v>
      </c>
      <c r="G541" s="333">
        <f t="shared" si="65"/>
        <v>13.5</v>
      </c>
      <c r="H541" s="382">
        <v>1.3083000000000001E-3</v>
      </c>
      <c r="I541" s="335">
        <f t="shared" si="63"/>
        <v>0.06</v>
      </c>
      <c r="J541" s="396">
        <f t="shared" si="64"/>
        <v>0.06</v>
      </c>
      <c r="Q541" s="101">
        <f t="shared" si="58"/>
        <v>2016</v>
      </c>
    </row>
    <row r="542" spans="1:17" ht="15">
      <c r="A542" s="333" t="s">
        <v>319</v>
      </c>
      <c r="B542" s="334" t="s">
        <v>1144</v>
      </c>
      <c r="C542" s="435" t="s">
        <v>338</v>
      </c>
      <c r="D542" s="333" t="s">
        <v>1145</v>
      </c>
      <c r="E542" s="334">
        <v>201512</v>
      </c>
      <c r="F542" s="335">
        <v>14963.94</v>
      </c>
      <c r="G542" s="333">
        <f t="shared" si="65"/>
        <v>11.5</v>
      </c>
      <c r="H542" s="382">
        <v>1.3083000000000001E-3</v>
      </c>
      <c r="I542" s="335">
        <f t="shared" si="63"/>
        <v>225.14</v>
      </c>
      <c r="J542" s="396">
        <f t="shared" si="64"/>
        <v>234.93</v>
      </c>
      <c r="Q542" s="101">
        <f t="shared" si="58"/>
        <v>2016</v>
      </c>
    </row>
    <row r="543" spans="1:17" ht="15">
      <c r="A543" s="333" t="s">
        <v>319</v>
      </c>
      <c r="B543" s="334" t="s">
        <v>1144</v>
      </c>
      <c r="C543" s="435" t="s">
        <v>338</v>
      </c>
      <c r="D543" s="333" t="s">
        <v>1145</v>
      </c>
      <c r="E543" s="334">
        <v>201512</v>
      </c>
      <c r="F543" s="335">
        <v>295611.05</v>
      </c>
      <c r="G543" s="333">
        <f t="shared" si="65"/>
        <v>11.5</v>
      </c>
      <c r="H543" s="382">
        <v>1.3083000000000001E-3</v>
      </c>
      <c r="I543" s="335">
        <f t="shared" si="63"/>
        <v>4447.6000000000004</v>
      </c>
      <c r="J543" s="396">
        <f t="shared" si="64"/>
        <v>4640.9799999999996</v>
      </c>
      <c r="Q543" s="101">
        <f t="shared" si="58"/>
        <v>2016</v>
      </c>
    </row>
    <row r="544" spans="1:17">
      <c r="A544" s="333" t="s">
        <v>319</v>
      </c>
      <c r="B544" s="334" t="s">
        <v>1037</v>
      </c>
      <c r="C544" s="434" t="s">
        <v>335</v>
      </c>
      <c r="D544" s="333" t="s">
        <v>1038</v>
      </c>
      <c r="E544" s="334">
        <v>201509</v>
      </c>
      <c r="F544" s="335">
        <v>-9276.64</v>
      </c>
      <c r="G544" s="333">
        <f t="shared" si="65"/>
        <v>14.5</v>
      </c>
      <c r="H544" s="382">
        <v>1.3083000000000001E-3</v>
      </c>
      <c r="I544" s="335">
        <f t="shared" si="63"/>
        <v>-175.98</v>
      </c>
      <c r="J544" s="396">
        <f t="shared" si="64"/>
        <v>-145.63999999999999</v>
      </c>
      <c r="Q544" s="101">
        <f t="shared" si="58"/>
        <v>2015</v>
      </c>
    </row>
    <row r="545" spans="1:17">
      <c r="A545" s="333" t="s">
        <v>319</v>
      </c>
      <c r="B545" s="334" t="s">
        <v>1037</v>
      </c>
      <c r="C545" s="434" t="s">
        <v>335</v>
      </c>
      <c r="D545" s="333" t="s">
        <v>1038</v>
      </c>
      <c r="E545" s="334">
        <v>201509</v>
      </c>
      <c r="F545" s="335">
        <v>-2837</v>
      </c>
      <c r="G545" s="333">
        <f t="shared" si="65"/>
        <v>14.5</v>
      </c>
      <c r="H545" s="382">
        <v>1.3083000000000001E-3</v>
      </c>
      <c r="I545" s="335">
        <f t="shared" si="63"/>
        <v>-53.82</v>
      </c>
      <c r="J545" s="396">
        <f t="shared" si="64"/>
        <v>-44.54</v>
      </c>
      <c r="Q545" s="101">
        <f t="shared" si="58"/>
        <v>2015</v>
      </c>
    </row>
    <row r="546" spans="1:17" ht="15">
      <c r="A546" s="333" t="s">
        <v>319</v>
      </c>
      <c r="B546" s="334" t="s">
        <v>1037</v>
      </c>
      <c r="C546" s="435" t="s">
        <v>335</v>
      </c>
      <c r="D546" s="333" t="s">
        <v>1038</v>
      </c>
      <c r="E546" s="334">
        <v>201511</v>
      </c>
      <c r="F546" s="335">
        <v>-8923.52</v>
      </c>
      <c r="G546" s="333">
        <f t="shared" si="65"/>
        <v>12.5</v>
      </c>
      <c r="H546" s="382">
        <v>1.3083000000000001E-3</v>
      </c>
      <c r="I546" s="335">
        <f t="shared" si="63"/>
        <v>-145.93</v>
      </c>
      <c r="J546" s="396">
        <f t="shared" si="64"/>
        <v>-140.1</v>
      </c>
      <c r="Q546" s="101">
        <f t="shared" si="58"/>
        <v>2016</v>
      </c>
    </row>
    <row r="547" spans="1:17" ht="15">
      <c r="A547" s="333" t="s">
        <v>319</v>
      </c>
      <c r="B547" s="334" t="s">
        <v>1037</v>
      </c>
      <c r="C547" s="435" t="s">
        <v>335</v>
      </c>
      <c r="D547" s="333" t="s">
        <v>1038</v>
      </c>
      <c r="E547" s="334">
        <v>201511</v>
      </c>
      <c r="F547" s="335">
        <v>8923.52</v>
      </c>
      <c r="G547" s="333">
        <f t="shared" si="65"/>
        <v>12.5</v>
      </c>
      <c r="H547" s="382">
        <v>1.3083000000000001E-3</v>
      </c>
      <c r="I547" s="335">
        <f t="shared" si="63"/>
        <v>145.93</v>
      </c>
      <c r="J547" s="396">
        <f t="shared" si="64"/>
        <v>140.1</v>
      </c>
      <c r="Q547" s="101">
        <f t="shared" si="58"/>
        <v>2016</v>
      </c>
    </row>
    <row r="548" spans="1:17">
      <c r="A548" s="333" t="s">
        <v>319</v>
      </c>
      <c r="B548" s="334" t="s">
        <v>891</v>
      </c>
      <c r="C548" s="434" t="s">
        <v>338</v>
      </c>
      <c r="D548" s="333" t="s">
        <v>1146</v>
      </c>
      <c r="E548" s="334">
        <v>201509</v>
      </c>
      <c r="F548" s="335">
        <v>454.79</v>
      </c>
      <c r="G548" s="333">
        <f t="shared" si="65"/>
        <v>14.5</v>
      </c>
      <c r="H548" s="382">
        <v>1.3083000000000001E-3</v>
      </c>
      <c r="I548" s="335">
        <f t="shared" si="63"/>
        <v>8.6300000000000008</v>
      </c>
      <c r="J548" s="396">
        <f t="shared" si="64"/>
        <v>7.14</v>
      </c>
      <c r="Q548" s="101">
        <f t="shared" si="58"/>
        <v>2015</v>
      </c>
    </row>
    <row r="549" spans="1:17">
      <c r="A549" s="333" t="s">
        <v>319</v>
      </c>
      <c r="B549" s="334" t="s">
        <v>891</v>
      </c>
      <c r="C549" s="434" t="s">
        <v>338</v>
      </c>
      <c r="D549" s="333" t="s">
        <v>1146</v>
      </c>
      <c r="E549" s="334">
        <v>201509</v>
      </c>
      <c r="F549" s="335">
        <v>39</v>
      </c>
      <c r="G549" s="333">
        <f t="shared" si="65"/>
        <v>14.5</v>
      </c>
      <c r="H549" s="382">
        <v>1.3083000000000001E-3</v>
      </c>
      <c r="I549" s="335">
        <f t="shared" si="63"/>
        <v>0.74</v>
      </c>
      <c r="J549" s="396">
        <f t="shared" si="64"/>
        <v>0.61</v>
      </c>
      <c r="Q549" s="101">
        <f t="shared" si="58"/>
        <v>2015</v>
      </c>
    </row>
    <row r="550" spans="1:17">
      <c r="A550" s="333" t="s">
        <v>319</v>
      </c>
      <c r="B550" s="334" t="s">
        <v>1039</v>
      </c>
      <c r="C550" s="434" t="s">
        <v>335</v>
      </c>
      <c r="D550" s="333" t="s">
        <v>1040</v>
      </c>
      <c r="E550" s="334">
        <v>201509</v>
      </c>
      <c r="F550" s="335">
        <v>18953.48</v>
      </c>
      <c r="G550" s="333">
        <f t="shared" si="65"/>
        <v>14.5</v>
      </c>
      <c r="H550" s="382">
        <v>1.3083000000000001E-3</v>
      </c>
      <c r="I550" s="335">
        <f t="shared" si="63"/>
        <v>359.55</v>
      </c>
      <c r="J550" s="396">
        <f t="shared" si="64"/>
        <v>297.56</v>
      </c>
      <c r="Q550" s="101">
        <f t="shared" si="58"/>
        <v>2015</v>
      </c>
    </row>
    <row r="551" spans="1:17">
      <c r="A551" s="333" t="s">
        <v>319</v>
      </c>
      <c r="B551" s="334" t="s">
        <v>1039</v>
      </c>
      <c r="C551" s="434" t="s">
        <v>335</v>
      </c>
      <c r="D551" s="333" t="s">
        <v>1040</v>
      </c>
      <c r="E551" s="334">
        <v>201509</v>
      </c>
      <c r="F551" s="335">
        <v>1380.98</v>
      </c>
      <c r="G551" s="333">
        <f t="shared" si="65"/>
        <v>14.5</v>
      </c>
      <c r="H551" s="382">
        <v>1.3083000000000001E-3</v>
      </c>
      <c r="I551" s="335">
        <f t="shared" si="63"/>
        <v>26.2</v>
      </c>
      <c r="J551" s="396">
        <f t="shared" si="64"/>
        <v>21.68</v>
      </c>
      <c r="Q551" s="101">
        <f t="shared" si="58"/>
        <v>2015</v>
      </c>
    </row>
    <row r="552" spans="1:17" ht="15">
      <c r="A552" s="333" t="s">
        <v>319</v>
      </c>
      <c r="B552" s="334" t="s">
        <v>1039</v>
      </c>
      <c r="C552" s="435" t="s">
        <v>335</v>
      </c>
      <c r="D552" s="333" t="s">
        <v>1040</v>
      </c>
      <c r="E552" s="334">
        <v>201510</v>
      </c>
      <c r="F552" s="335">
        <v>556.72</v>
      </c>
      <c r="G552" s="333">
        <f t="shared" si="65"/>
        <v>13.5</v>
      </c>
      <c r="H552" s="382">
        <v>1.3083000000000001E-3</v>
      </c>
      <c r="I552" s="335">
        <f t="shared" si="63"/>
        <v>9.83</v>
      </c>
      <c r="J552" s="396">
        <f t="shared" si="64"/>
        <v>8.74</v>
      </c>
      <c r="Q552" s="101">
        <f t="shared" si="58"/>
        <v>2016</v>
      </c>
    </row>
    <row r="553" spans="1:17" ht="15">
      <c r="A553" s="333" t="s">
        <v>319</v>
      </c>
      <c r="B553" s="334" t="s">
        <v>1039</v>
      </c>
      <c r="C553" s="435" t="s">
        <v>335</v>
      </c>
      <c r="D553" s="333" t="s">
        <v>1040</v>
      </c>
      <c r="E553" s="334">
        <v>201510</v>
      </c>
      <c r="F553" s="335">
        <v>40.56</v>
      </c>
      <c r="G553" s="333">
        <f t="shared" si="65"/>
        <v>13.5</v>
      </c>
      <c r="H553" s="382">
        <v>1.3083000000000001E-3</v>
      </c>
      <c r="I553" s="335">
        <f t="shared" si="63"/>
        <v>0.72</v>
      </c>
      <c r="J553" s="396">
        <f t="shared" si="64"/>
        <v>0.64</v>
      </c>
      <c r="Q553" s="101">
        <f t="shared" si="58"/>
        <v>2016</v>
      </c>
    </row>
    <row r="554" spans="1:17" ht="15">
      <c r="A554" s="333" t="s">
        <v>319</v>
      </c>
      <c r="B554" s="334" t="s">
        <v>1039</v>
      </c>
      <c r="C554" s="435" t="s">
        <v>335</v>
      </c>
      <c r="D554" s="333" t="s">
        <v>1040</v>
      </c>
      <c r="E554" s="334">
        <v>201511</v>
      </c>
      <c r="F554" s="335">
        <v>-0.77</v>
      </c>
      <c r="G554" s="333">
        <f t="shared" si="65"/>
        <v>12.5</v>
      </c>
      <c r="H554" s="382">
        <v>1.3083000000000001E-3</v>
      </c>
      <c r="I554" s="335">
        <f t="shared" si="63"/>
        <v>-0.01</v>
      </c>
      <c r="J554" s="396">
        <f t="shared" si="64"/>
        <v>-0.01</v>
      </c>
      <c r="Q554" s="101">
        <f t="shared" ref="Q554:Q617" si="66">IF(E554&lt;=$Q$1,$S$5,$S$6)</f>
        <v>2016</v>
      </c>
    </row>
    <row r="555" spans="1:17" ht="15">
      <c r="A555" s="333" t="s">
        <v>319</v>
      </c>
      <c r="B555" s="334" t="s">
        <v>1039</v>
      </c>
      <c r="C555" s="435" t="s">
        <v>335</v>
      </c>
      <c r="D555" s="333" t="s">
        <v>1040</v>
      </c>
      <c r="E555" s="334">
        <v>201511</v>
      </c>
      <c r="F555" s="335">
        <v>-0.06</v>
      </c>
      <c r="G555" s="333">
        <f t="shared" si="65"/>
        <v>12.5</v>
      </c>
      <c r="H555" s="382">
        <v>1.3083000000000001E-3</v>
      </c>
      <c r="I555" s="335">
        <f t="shared" si="63"/>
        <v>0</v>
      </c>
      <c r="J555" s="396">
        <f t="shared" si="64"/>
        <v>0</v>
      </c>
      <c r="Q555" s="101">
        <f t="shared" si="66"/>
        <v>2016</v>
      </c>
    </row>
    <row r="556" spans="1:17" ht="15">
      <c r="A556" s="333" t="s">
        <v>319</v>
      </c>
      <c r="B556" s="334" t="s">
        <v>1039</v>
      </c>
      <c r="C556" s="435" t="s">
        <v>335</v>
      </c>
      <c r="D556" s="333" t="s">
        <v>1040</v>
      </c>
      <c r="E556" s="334">
        <v>201512</v>
      </c>
      <c r="F556" s="335">
        <v>-84254.24</v>
      </c>
      <c r="G556" s="333">
        <f t="shared" si="65"/>
        <v>11.5</v>
      </c>
      <c r="H556" s="382">
        <v>1.3083000000000001E-3</v>
      </c>
      <c r="I556" s="335">
        <f t="shared" si="63"/>
        <v>-1267.6400000000001</v>
      </c>
      <c r="J556" s="396">
        <f t="shared" si="64"/>
        <v>-1322.76</v>
      </c>
      <c r="Q556" s="101">
        <f t="shared" si="66"/>
        <v>2016</v>
      </c>
    </row>
    <row r="557" spans="1:17" ht="15">
      <c r="A557" s="333" t="s">
        <v>319</v>
      </c>
      <c r="B557" s="334" t="s">
        <v>1039</v>
      </c>
      <c r="C557" s="435" t="s">
        <v>335</v>
      </c>
      <c r="D557" s="333" t="s">
        <v>1040</v>
      </c>
      <c r="E557" s="334">
        <v>201512</v>
      </c>
      <c r="F557" s="335">
        <v>84274.07</v>
      </c>
      <c r="G557" s="333">
        <f t="shared" si="65"/>
        <v>11.5</v>
      </c>
      <c r="H557" s="382">
        <v>1.3083000000000001E-3</v>
      </c>
      <c r="I557" s="335">
        <f t="shared" si="63"/>
        <v>1267.94</v>
      </c>
      <c r="J557" s="396">
        <f t="shared" si="64"/>
        <v>1323.07</v>
      </c>
      <c r="Q557" s="101">
        <f t="shared" si="66"/>
        <v>2016</v>
      </c>
    </row>
    <row r="558" spans="1:17">
      <c r="A558" s="333" t="s">
        <v>319</v>
      </c>
      <c r="B558" s="334" t="s">
        <v>1147</v>
      </c>
      <c r="C558" s="434" t="s">
        <v>335</v>
      </c>
      <c r="D558" s="333" t="s">
        <v>1148</v>
      </c>
      <c r="E558" s="334">
        <v>201509</v>
      </c>
      <c r="F558" s="335">
        <v>305891.76</v>
      </c>
      <c r="G558" s="333">
        <f t="shared" si="65"/>
        <v>14.5</v>
      </c>
      <c r="H558" s="382">
        <v>1.3083000000000001E-3</v>
      </c>
      <c r="I558" s="335">
        <f t="shared" si="63"/>
        <v>5802.87</v>
      </c>
      <c r="J558" s="396">
        <f t="shared" si="64"/>
        <v>4802.38</v>
      </c>
      <c r="Q558" s="101">
        <f t="shared" si="66"/>
        <v>2015</v>
      </c>
    </row>
    <row r="559" spans="1:17">
      <c r="A559" s="333" t="s">
        <v>319</v>
      </c>
      <c r="B559" s="334" t="s">
        <v>1147</v>
      </c>
      <c r="C559" s="434" t="s">
        <v>335</v>
      </c>
      <c r="D559" s="333" t="s">
        <v>1148</v>
      </c>
      <c r="E559" s="334">
        <v>201509</v>
      </c>
      <c r="F559" s="335">
        <v>18214.16</v>
      </c>
      <c r="G559" s="333">
        <f t="shared" si="65"/>
        <v>14.5</v>
      </c>
      <c r="H559" s="382">
        <v>1.3083000000000001E-3</v>
      </c>
      <c r="I559" s="335">
        <f t="shared" si="63"/>
        <v>345.53</v>
      </c>
      <c r="J559" s="396">
        <f t="shared" si="64"/>
        <v>285.95999999999998</v>
      </c>
      <c r="Q559" s="101">
        <f t="shared" si="66"/>
        <v>2015</v>
      </c>
    </row>
    <row r="560" spans="1:17" ht="15">
      <c r="A560" s="333" t="s">
        <v>319</v>
      </c>
      <c r="B560" s="334" t="s">
        <v>1147</v>
      </c>
      <c r="C560" s="435" t="s">
        <v>335</v>
      </c>
      <c r="D560" s="333" t="s">
        <v>1149</v>
      </c>
      <c r="E560" s="334">
        <v>201510</v>
      </c>
      <c r="F560" s="335">
        <v>710.09</v>
      </c>
      <c r="G560" s="333">
        <f t="shared" si="65"/>
        <v>13.5</v>
      </c>
      <c r="H560" s="382">
        <v>1.3083000000000001E-3</v>
      </c>
      <c r="I560" s="335">
        <f t="shared" si="63"/>
        <v>12.54</v>
      </c>
      <c r="J560" s="396">
        <f t="shared" si="64"/>
        <v>11.15</v>
      </c>
      <c r="Q560" s="101">
        <f t="shared" si="66"/>
        <v>2016</v>
      </c>
    </row>
    <row r="561" spans="1:17" ht="15">
      <c r="A561" s="333" t="s">
        <v>319</v>
      </c>
      <c r="B561" s="334" t="s">
        <v>1147</v>
      </c>
      <c r="C561" s="435" t="s">
        <v>335</v>
      </c>
      <c r="D561" s="333" t="s">
        <v>1149</v>
      </c>
      <c r="E561" s="334">
        <v>201510</v>
      </c>
      <c r="F561" s="335">
        <v>42.29</v>
      </c>
      <c r="G561" s="333">
        <f t="shared" si="65"/>
        <v>13.5</v>
      </c>
      <c r="H561" s="382">
        <v>1.3083000000000001E-3</v>
      </c>
      <c r="I561" s="335">
        <f>ROUND(F561*G561*H561,2)</f>
        <v>0.75</v>
      </c>
      <c r="J561" s="396">
        <f>ROUND(F561*H561*12,2)</f>
        <v>0.66</v>
      </c>
      <c r="Q561" s="101">
        <f t="shared" si="66"/>
        <v>2016</v>
      </c>
    </row>
    <row r="562" spans="1:17" ht="15">
      <c r="A562" s="333" t="s">
        <v>319</v>
      </c>
      <c r="B562" s="334" t="s">
        <v>1147</v>
      </c>
      <c r="C562" s="435" t="s">
        <v>335</v>
      </c>
      <c r="D562" s="333" t="s">
        <v>1149</v>
      </c>
      <c r="E562" s="334">
        <v>201511</v>
      </c>
      <c r="F562" s="335">
        <v>-5949.46</v>
      </c>
      <c r="G562" s="333">
        <f t="shared" si="65"/>
        <v>12.5</v>
      </c>
      <c r="H562" s="382">
        <v>1.3083000000000001E-3</v>
      </c>
      <c r="I562" s="335">
        <f t="shared" ref="I562:I588" si="67">ROUND(F562*G562*H562,2)</f>
        <v>-97.3</v>
      </c>
      <c r="J562" s="396">
        <f t="shared" ref="J562:J588" si="68">ROUND(F562*H562*12,2)</f>
        <v>-93.4</v>
      </c>
      <c r="Q562" s="101">
        <f t="shared" si="66"/>
        <v>2016</v>
      </c>
    </row>
    <row r="563" spans="1:17" ht="15">
      <c r="A563" s="333" t="s">
        <v>319</v>
      </c>
      <c r="B563" s="334" t="s">
        <v>1147</v>
      </c>
      <c r="C563" s="435" t="s">
        <v>335</v>
      </c>
      <c r="D563" s="333" t="s">
        <v>1149</v>
      </c>
      <c r="E563" s="334">
        <v>201511</v>
      </c>
      <c r="F563" s="335">
        <v>-354.26</v>
      </c>
      <c r="G563" s="333">
        <f t="shared" si="65"/>
        <v>12.5</v>
      </c>
      <c r="H563" s="382">
        <v>1.3083000000000001E-3</v>
      </c>
      <c r="I563" s="335">
        <f t="shared" si="67"/>
        <v>-5.79</v>
      </c>
      <c r="J563" s="396">
        <f t="shared" si="68"/>
        <v>-5.56</v>
      </c>
      <c r="Q563" s="101">
        <f t="shared" si="66"/>
        <v>2016</v>
      </c>
    </row>
    <row r="564" spans="1:17" ht="15">
      <c r="A564" s="333" t="s">
        <v>319</v>
      </c>
      <c r="B564" s="334" t="s">
        <v>1147</v>
      </c>
      <c r="C564" s="435" t="s">
        <v>335</v>
      </c>
      <c r="D564" s="333" t="s">
        <v>1149</v>
      </c>
      <c r="E564" s="334">
        <v>201512</v>
      </c>
      <c r="F564" s="335">
        <v>4.88</v>
      </c>
      <c r="G564" s="333">
        <f t="shared" si="65"/>
        <v>11.5</v>
      </c>
      <c r="H564" s="382">
        <v>1.3083000000000001E-3</v>
      </c>
      <c r="I564" s="335">
        <f t="shared" si="67"/>
        <v>7.0000000000000007E-2</v>
      </c>
      <c r="J564" s="396">
        <f t="shared" si="68"/>
        <v>0.08</v>
      </c>
      <c r="Q564" s="101">
        <f t="shared" si="66"/>
        <v>2016</v>
      </c>
    </row>
    <row r="565" spans="1:17" ht="15">
      <c r="A565" s="333" t="s">
        <v>319</v>
      </c>
      <c r="B565" s="334" t="s">
        <v>1147</v>
      </c>
      <c r="C565" s="435" t="s">
        <v>335</v>
      </c>
      <c r="D565" s="333" t="s">
        <v>1149</v>
      </c>
      <c r="E565" s="334">
        <v>201512</v>
      </c>
      <c r="F565" s="335">
        <v>81.93</v>
      </c>
      <c r="G565" s="333">
        <f t="shared" si="65"/>
        <v>11.5</v>
      </c>
      <c r="H565" s="382">
        <v>1.3083000000000001E-3</v>
      </c>
      <c r="I565" s="335">
        <f t="shared" si="67"/>
        <v>1.23</v>
      </c>
      <c r="J565" s="396">
        <f t="shared" si="68"/>
        <v>1.29</v>
      </c>
      <c r="Q565" s="101">
        <f t="shared" si="66"/>
        <v>2016</v>
      </c>
    </row>
    <row r="566" spans="1:17" ht="15">
      <c r="A566" s="333" t="s">
        <v>319</v>
      </c>
      <c r="B566" s="334" t="s">
        <v>1150</v>
      </c>
      <c r="C566" s="435" t="s">
        <v>338</v>
      </c>
      <c r="D566" s="333" t="s">
        <v>1151</v>
      </c>
      <c r="E566" s="334">
        <v>201512</v>
      </c>
      <c r="F566" s="335">
        <v>9922.2999999999993</v>
      </c>
      <c r="G566" s="333">
        <f t="shared" si="65"/>
        <v>11.5</v>
      </c>
      <c r="H566" s="382">
        <v>1.3083000000000001E-3</v>
      </c>
      <c r="I566" s="335">
        <f t="shared" si="67"/>
        <v>149.29</v>
      </c>
      <c r="J566" s="396">
        <f t="shared" si="68"/>
        <v>155.78</v>
      </c>
      <c r="Q566" s="101">
        <f t="shared" si="66"/>
        <v>2016</v>
      </c>
    </row>
    <row r="567" spans="1:17" ht="15">
      <c r="A567" s="333" t="s">
        <v>319</v>
      </c>
      <c r="B567" s="334" t="s">
        <v>1150</v>
      </c>
      <c r="C567" s="435" t="s">
        <v>338</v>
      </c>
      <c r="D567" s="333" t="s">
        <v>1151</v>
      </c>
      <c r="E567" s="334">
        <v>201512</v>
      </c>
      <c r="F567" s="335">
        <v>400436.29</v>
      </c>
      <c r="G567" s="333">
        <f t="shared" si="65"/>
        <v>11.5</v>
      </c>
      <c r="H567" s="382">
        <v>1.3083000000000001E-3</v>
      </c>
      <c r="I567" s="335">
        <f t="shared" si="67"/>
        <v>6024.74</v>
      </c>
      <c r="J567" s="396">
        <f t="shared" si="68"/>
        <v>6286.69</v>
      </c>
      <c r="Q567" s="101">
        <f t="shared" si="66"/>
        <v>2016</v>
      </c>
    </row>
    <row r="568" spans="1:17">
      <c r="A568" s="333" t="s">
        <v>319</v>
      </c>
      <c r="B568" s="334" t="s">
        <v>893</v>
      </c>
      <c r="C568" s="434" t="s">
        <v>338</v>
      </c>
      <c r="D568" s="333" t="s">
        <v>894</v>
      </c>
      <c r="E568" s="334">
        <v>201509</v>
      </c>
      <c r="F568" s="335">
        <v>44753.62</v>
      </c>
      <c r="G568" s="333">
        <f t="shared" si="65"/>
        <v>14.5</v>
      </c>
      <c r="H568" s="382">
        <v>1.3083000000000001E-3</v>
      </c>
      <c r="I568" s="335">
        <f t="shared" si="67"/>
        <v>848.99</v>
      </c>
      <c r="J568" s="396">
        <f t="shared" si="68"/>
        <v>702.61</v>
      </c>
      <c r="Q568" s="101">
        <f t="shared" si="66"/>
        <v>2015</v>
      </c>
    </row>
    <row r="569" spans="1:17">
      <c r="A569" s="333" t="s">
        <v>319</v>
      </c>
      <c r="B569" s="334" t="s">
        <v>893</v>
      </c>
      <c r="C569" s="434" t="s">
        <v>338</v>
      </c>
      <c r="D569" s="333" t="s">
        <v>894</v>
      </c>
      <c r="E569" s="334">
        <v>201509</v>
      </c>
      <c r="F569" s="335">
        <v>11424.95</v>
      </c>
      <c r="G569" s="333">
        <f t="shared" si="65"/>
        <v>14.5</v>
      </c>
      <c r="H569" s="382">
        <v>1.3083000000000001E-3</v>
      </c>
      <c r="I569" s="335">
        <f t="shared" si="67"/>
        <v>216.74</v>
      </c>
      <c r="J569" s="396">
        <f t="shared" si="68"/>
        <v>179.37</v>
      </c>
      <c r="Q569" s="101">
        <f t="shared" si="66"/>
        <v>2015</v>
      </c>
    </row>
    <row r="570" spans="1:17" ht="15">
      <c r="A570" s="333" t="s">
        <v>319</v>
      </c>
      <c r="B570" s="334" t="s">
        <v>893</v>
      </c>
      <c r="C570" s="435" t="s">
        <v>338</v>
      </c>
      <c r="D570" s="333" t="s">
        <v>894</v>
      </c>
      <c r="E570" s="334">
        <v>201510</v>
      </c>
      <c r="F570" s="335">
        <v>-258.39</v>
      </c>
      <c r="G570" s="333">
        <f t="shared" si="65"/>
        <v>13.5</v>
      </c>
      <c r="H570" s="382">
        <v>1.3083000000000001E-3</v>
      </c>
      <c r="I570" s="335">
        <f t="shared" si="67"/>
        <v>-4.5599999999999996</v>
      </c>
      <c r="J570" s="396">
        <f t="shared" si="68"/>
        <v>-4.0599999999999996</v>
      </c>
      <c r="Q570" s="101">
        <f t="shared" si="66"/>
        <v>2016</v>
      </c>
    </row>
    <row r="571" spans="1:17" ht="15">
      <c r="A571" s="333" t="s">
        <v>319</v>
      </c>
      <c r="B571" s="334" t="s">
        <v>893</v>
      </c>
      <c r="C571" s="435" t="s">
        <v>338</v>
      </c>
      <c r="D571" s="333" t="s">
        <v>894</v>
      </c>
      <c r="E571" s="334">
        <v>201510</v>
      </c>
      <c r="F571" s="335">
        <v>-15.52</v>
      </c>
      <c r="G571" s="333">
        <f t="shared" si="65"/>
        <v>13.5</v>
      </c>
      <c r="H571" s="382">
        <v>1.3083000000000001E-3</v>
      </c>
      <c r="I571" s="335">
        <f t="shared" si="67"/>
        <v>-0.27</v>
      </c>
      <c r="J571" s="396">
        <f t="shared" si="68"/>
        <v>-0.24</v>
      </c>
      <c r="Q571" s="101">
        <f t="shared" si="66"/>
        <v>2016</v>
      </c>
    </row>
    <row r="572" spans="1:17">
      <c r="A572" s="333" t="s">
        <v>319</v>
      </c>
      <c r="B572" s="334" t="s">
        <v>1152</v>
      </c>
      <c r="C572" s="434" t="s">
        <v>338</v>
      </c>
      <c r="D572" s="333" t="s">
        <v>1153</v>
      </c>
      <c r="E572" s="334">
        <v>201509</v>
      </c>
      <c r="F572" s="335">
        <v>207224.86000000002</v>
      </c>
      <c r="G572" s="333">
        <f t="shared" si="65"/>
        <v>14.5</v>
      </c>
      <c r="H572" s="382">
        <v>1.3083000000000001E-3</v>
      </c>
      <c r="I572" s="335">
        <f t="shared" si="67"/>
        <v>3931.13</v>
      </c>
      <c r="J572" s="396">
        <f t="shared" si="68"/>
        <v>3253.35</v>
      </c>
      <c r="Q572" s="101">
        <f t="shared" si="66"/>
        <v>2015</v>
      </c>
    </row>
    <row r="573" spans="1:17">
      <c r="A573" s="333" t="s">
        <v>319</v>
      </c>
      <c r="B573" s="334" t="s">
        <v>1152</v>
      </c>
      <c r="C573" s="434" t="s">
        <v>338</v>
      </c>
      <c r="D573" s="333" t="s">
        <v>1153</v>
      </c>
      <c r="E573" s="334">
        <v>201509</v>
      </c>
      <c r="F573" s="335">
        <v>5106.34</v>
      </c>
      <c r="G573" s="333">
        <f t="shared" si="65"/>
        <v>14.5</v>
      </c>
      <c r="H573" s="382">
        <v>1.3083000000000001E-3</v>
      </c>
      <c r="I573" s="335">
        <f t="shared" si="67"/>
        <v>96.87</v>
      </c>
      <c r="J573" s="396">
        <f t="shared" si="68"/>
        <v>80.17</v>
      </c>
      <c r="Q573" s="101">
        <f t="shared" si="66"/>
        <v>2015</v>
      </c>
    </row>
    <row r="574" spans="1:17" ht="15">
      <c r="A574" s="333" t="s">
        <v>319</v>
      </c>
      <c r="B574" s="334" t="s">
        <v>1152</v>
      </c>
      <c r="C574" s="435" t="s">
        <v>338</v>
      </c>
      <c r="D574" s="333" t="s">
        <v>1153</v>
      </c>
      <c r="E574" s="334">
        <v>201510</v>
      </c>
      <c r="F574" s="335">
        <v>328.21</v>
      </c>
      <c r="G574" s="333">
        <f t="shared" si="65"/>
        <v>13.5</v>
      </c>
      <c r="H574" s="382">
        <v>1.3083000000000001E-3</v>
      </c>
      <c r="I574" s="335">
        <f t="shared" si="67"/>
        <v>5.8</v>
      </c>
      <c r="J574" s="396">
        <f t="shared" si="68"/>
        <v>5.15</v>
      </c>
      <c r="Q574" s="101">
        <f t="shared" si="66"/>
        <v>2016</v>
      </c>
    </row>
    <row r="575" spans="1:17" ht="15">
      <c r="A575" s="333" t="s">
        <v>319</v>
      </c>
      <c r="B575" s="334" t="s">
        <v>1152</v>
      </c>
      <c r="C575" s="435" t="s">
        <v>338</v>
      </c>
      <c r="D575" s="333" t="s">
        <v>1153</v>
      </c>
      <c r="E575" s="334">
        <v>201510</v>
      </c>
      <c r="F575" s="335">
        <v>8.1</v>
      </c>
      <c r="G575" s="333">
        <f t="shared" si="65"/>
        <v>13.5</v>
      </c>
      <c r="H575" s="382">
        <v>1.3083000000000001E-3</v>
      </c>
      <c r="I575" s="335">
        <f t="shared" si="67"/>
        <v>0.14000000000000001</v>
      </c>
      <c r="J575" s="396">
        <f t="shared" si="68"/>
        <v>0.13</v>
      </c>
      <c r="Q575" s="101">
        <f t="shared" si="66"/>
        <v>2016</v>
      </c>
    </row>
    <row r="576" spans="1:17" ht="15">
      <c r="A576" s="333" t="s">
        <v>319</v>
      </c>
      <c r="B576" s="334" t="s">
        <v>1152</v>
      </c>
      <c r="C576" s="435" t="s">
        <v>338</v>
      </c>
      <c r="D576" s="333" t="s">
        <v>1153</v>
      </c>
      <c r="E576" s="334">
        <v>201511</v>
      </c>
      <c r="F576" s="335">
        <v>-1453.94</v>
      </c>
      <c r="G576" s="333">
        <f t="shared" si="65"/>
        <v>12.5</v>
      </c>
      <c r="H576" s="382">
        <v>1.3083000000000001E-3</v>
      </c>
      <c r="I576" s="335">
        <f t="shared" si="67"/>
        <v>-23.78</v>
      </c>
      <c r="J576" s="396">
        <f t="shared" si="68"/>
        <v>-22.83</v>
      </c>
      <c r="Q576" s="101">
        <f t="shared" si="66"/>
        <v>2016</v>
      </c>
    </row>
    <row r="577" spans="1:17" ht="15">
      <c r="A577" s="333" t="s">
        <v>319</v>
      </c>
      <c r="B577" s="334" t="s">
        <v>1152</v>
      </c>
      <c r="C577" s="435" t="s">
        <v>338</v>
      </c>
      <c r="D577" s="333" t="s">
        <v>1153</v>
      </c>
      <c r="E577" s="334">
        <v>201511</v>
      </c>
      <c r="F577" s="335">
        <v>-35.83</v>
      </c>
      <c r="G577" s="333">
        <f t="shared" si="65"/>
        <v>12.5</v>
      </c>
      <c r="H577" s="382">
        <v>1.3083000000000001E-3</v>
      </c>
      <c r="I577" s="335">
        <f t="shared" si="67"/>
        <v>-0.59</v>
      </c>
      <c r="J577" s="396">
        <f t="shared" si="68"/>
        <v>-0.56000000000000005</v>
      </c>
      <c r="Q577" s="101">
        <f t="shared" si="66"/>
        <v>2016</v>
      </c>
    </row>
    <row r="578" spans="1:17" ht="15">
      <c r="A578" s="333" t="s">
        <v>319</v>
      </c>
      <c r="B578" s="334" t="s">
        <v>1152</v>
      </c>
      <c r="C578" s="435" t="s">
        <v>338</v>
      </c>
      <c r="D578" s="333" t="s">
        <v>1153</v>
      </c>
      <c r="E578" s="334">
        <v>201512</v>
      </c>
      <c r="F578" s="335">
        <v>0.71</v>
      </c>
      <c r="G578" s="333">
        <f t="shared" si="65"/>
        <v>11.5</v>
      </c>
      <c r="H578" s="382">
        <v>1.3083000000000001E-3</v>
      </c>
      <c r="I578" s="335">
        <f t="shared" si="67"/>
        <v>0.01</v>
      </c>
      <c r="J578" s="396">
        <f t="shared" si="68"/>
        <v>0.01</v>
      </c>
      <c r="Q578" s="101">
        <f t="shared" si="66"/>
        <v>2016</v>
      </c>
    </row>
    <row r="579" spans="1:17" ht="15">
      <c r="A579" s="333" t="s">
        <v>319</v>
      </c>
      <c r="B579" s="334" t="s">
        <v>1152</v>
      </c>
      <c r="C579" s="435" t="s">
        <v>338</v>
      </c>
      <c r="D579" s="333" t="s">
        <v>1153</v>
      </c>
      <c r="E579" s="334">
        <v>201512</v>
      </c>
      <c r="F579" s="335">
        <v>28.63</v>
      </c>
      <c r="G579" s="333">
        <f t="shared" si="65"/>
        <v>11.5</v>
      </c>
      <c r="H579" s="382">
        <v>1.3083000000000001E-3</v>
      </c>
      <c r="I579" s="335">
        <f t="shared" si="67"/>
        <v>0.43</v>
      </c>
      <c r="J579" s="396">
        <f t="shared" si="68"/>
        <v>0.45</v>
      </c>
      <c r="Q579" s="101">
        <f t="shared" si="66"/>
        <v>2016</v>
      </c>
    </row>
    <row r="580" spans="1:17" ht="15">
      <c r="A580" s="333" t="s">
        <v>319</v>
      </c>
      <c r="B580" s="334" t="s">
        <v>1154</v>
      </c>
      <c r="C580" s="435" t="s">
        <v>338</v>
      </c>
      <c r="D580" s="333" t="s">
        <v>1155</v>
      </c>
      <c r="E580" s="334">
        <v>201511</v>
      </c>
      <c r="F580" s="335">
        <v>1596.26</v>
      </c>
      <c r="G580" s="333">
        <f t="shared" si="65"/>
        <v>12.5</v>
      </c>
      <c r="H580" s="382">
        <v>1.3083000000000001E-3</v>
      </c>
      <c r="I580" s="335">
        <f t="shared" si="67"/>
        <v>26.1</v>
      </c>
      <c r="J580" s="396">
        <f t="shared" si="68"/>
        <v>25.06</v>
      </c>
      <c r="Q580" s="101">
        <f t="shared" si="66"/>
        <v>2016</v>
      </c>
    </row>
    <row r="581" spans="1:17" ht="15">
      <c r="A581" s="333" t="s">
        <v>319</v>
      </c>
      <c r="B581" s="334" t="s">
        <v>1154</v>
      </c>
      <c r="C581" s="435" t="s">
        <v>338</v>
      </c>
      <c r="D581" s="333" t="s">
        <v>1155</v>
      </c>
      <c r="E581" s="334">
        <v>201511</v>
      </c>
      <c r="F581" s="335">
        <v>66.59</v>
      </c>
      <c r="G581" s="333">
        <f t="shared" si="65"/>
        <v>12.5</v>
      </c>
      <c r="H581" s="382">
        <v>1.3083000000000001E-3</v>
      </c>
      <c r="I581" s="335">
        <f t="shared" si="67"/>
        <v>1.0900000000000001</v>
      </c>
      <c r="J581" s="396">
        <f t="shared" si="68"/>
        <v>1.05</v>
      </c>
      <c r="Q581" s="101">
        <f t="shared" si="66"/>
        <v>2016</v>
      </c>
    </row>
    <row r="582" spans="1:17">
      <c r="A582" s="333" t="s">
        <v>319</v>
      </c>
      <c r="B582" s="334" t="s">
        <v>1041</v>
      </c>
      <c r="C582" s="434" t="s">
        <v>338</v>
      </c>
      <c r="D582" s="333" t="s">
        <v>1156</v>
      </c>
      <c r="E582" s="334">
        <v>201509</v>
      </c>
      <c r="F582" s="335">
        <v>-1193.73</v>
      </c>
      <c r="G582" s="333">
        <f t="shared" si="65"/>
        <v>14.5</v>
      </c>
      <c r="H582" s="382">
        <v>1.3083000000000001E-3</v>
      </c>
      <c r="I582" s="335">
        <f t="shared" si="67"/>
        <v>-22.65</v>
      </c>
      <c r="J582" s="396">
        <f t="shared" si="68"/>
        <v>-18.739999999999998</v>
      </c>
      <c r="Q582" s="101">
        <f t="shared" si="66"/>
        <v>2015</v>
      </c>
    </row>
    <row r="583" spans="1:17">
      <c r="A583" s="333" t="s">
        <v>319</v>
      </c>
      <c r="B583" s="334" t="s">
        <v>1041</v>
      </c>
      <c r="C583" s="434" t="s">
        <v>338</v>
      </c>
      <c r="D583" s="333" t="s">
        <v>1156</v>
      </c>
      <c r="E583" s="334">
        <v>201509</v>
      </c>
      <c r="F583" s="335">
        <v>-109.02</v>
      </c>
      <c r="G583" s="333">
        <f t="shared" ref="G583:G838" si="69">VLOOKUP(E583,$N$6:$O$35,2,FALSE)</f>
        <v>14.5</v>
      </c>
      <c r="H583" s="382">
        <v>1.3083000000000001E-3</v>
      </c>
      <c r="I583" s="335">
        <f t="shared" si="67"/>
        <v>-2.0699999999999998</v>
      </c>
      <c r="J583" s="396">
        <f t="shared" si="68"/>
        <v>-1.71</v>
      </c>
      <c r="Q583" s="101">
        <f t="shared" si="66"/>
        <v>2015</v>
      </c>
    </row>
    <row r="584" spans="1:17" ht="15">
      <c r="A584" s="333" t="s">
        <v>319</v>
      </c>
      <c r="B584" s="334" t="s">
        <v>1041</v>
      </c>
      <c r="C584" s="435" t="s">
        <v>338</v>
      </c>
      <c r="D584" s="333" t="s">
        <v>1042</v>
      </c>
      <c r="E584" s="334">
        <v>201510</v>
      </c>
      <c r="F584" s="335">
        <v>52.48</v>
      </c>
      <c r="G584" s="333">
        <f t="shared" si="69"/>
        <v>13.5</v>
      </c>
      <c r="H584" s="382">
        <v>1.3083000000000001E-3</v>
      </c>
      <c r="I584" s="335">
        <f t="shared" si="67"/>
        <v>0.93</v>
      </c>
      <c r="J584" s="396">
        <f t="shared" si="68"/>
        <v>0.82</v>
      </c>
      <c r="Q584" s="101">
        <f t="shared" si="66"/>
        <v>2016</v>
      </c>
    </row>
    <row r="585" spans="1:17" ht="15">
      <c r="A585" s="333" t="s">
        <v>319</v>
      </c>
      <c r="B585" s="334" t="s">
        <v>1041</v>
      </c>
      <c r="C585" s="435" t="s">
        <v>338</v>
      </c>
      <c r="D585" s="333" t="s">
        <v>1042</v>
      </c>
      <c r="E585" s="334">
        <v>201510</v>
      </c>
      <c r="F585" s="335">
        <v>4.8</v>
      </c>
      <c r="G585" s="333">
        <f t="shared" si="69"/>
        <v>13.5</v>
      </c>
      <c r="H585" s="382">
        <v>1.3083000000000001E-3</v>
      </c>
      <c r="I585" s="335">
        <f t="shared" si="67"/>
        <v>0.08</v>
      </c>
      <c r="J585" s="396">
        <f t="shared" si="68"/>
        <v>0.08</v>
      </c>
      <c r="Q585" s="101">
        <f t="shared" si="66"/>
        <v>2016</v>
      </c>
    </row>
    <row r="586" spans="1:17" ht="15">
      <c r="A586" s="333" t="s">
        <v>319</v>
      </c>
      <c r="B586" s="334" t="s">
        <v>1041</v>
      </c>
      <c r="C586" s="435" t="s">
        <v>338</v>
      </c>
      <c r="D586" s="333" t="s">
        <v>1042</v>
      </c>
      <c r="E586" s="334">
        <v>201511</v>
      </c>
      <c r="F586" s="335">
        <v>-4.5599999999999996</v>
      </c>
      <c r="G586" s="333">
        <f t="shared" si="69"/>
        <v>12.5</v>
      </c>
      <c r="H586" s="382">
        <v>1.3083000000000001E-3</v>
      </c>
      <c r="I586" s="335">
        <f t="shared" si="67"/>
        <v>-7.0000000000000007E-2</v>
      </c>
      <c r="J586" s="396">
        <f t="shared" si="68"/>
        <v>-7.0000000000000007E-2</v>
      </c>
      <c r="Q586" s="101">
        <f t="shared" si="66"/>
        <v>2016</v>
      </c>
    </row>
    <row r="587" spans="1:17" ht="15">
      <c r="A587" s="333" t="s">
        <v>319</v>
      </c>
      <c r="B587" s="334" t="s">
        <v>1041</v>
      </c>
      <c r="C587" s="435" t="s">
        <v>338</v>
      </c>
      <c r="D587" s="333" t="s">
        <v>1042</v>
      </c>
      <c r="E587" s="334">
        <v>201511</v>
      </c>
      <c r="F587" s="335">
        <v>4.49</v>
      </c>
      <c r="G587" s="333">
        <f t="shared" si="69"/>
        <v>12.5</v>
      </c>
      <c r="H587" s="382">
        <v>1.3083000000000001E-3</v>
      </c>
      <c r="I587" s="335">
        <f t="shared" si="67"/>
        <v>7.0000000000000007E-2</v>
      </c>
      <c r="J587" s="396">
        <f t="shared" si="68"/>
        <v>7.0000000000000007E-2</v>
      </c>
      <c r="Q587" s="101">
        <f t="shared" si="66"/>
        <v>2016</v>
      </c>
    </row>
    <row r="588" spans="1:17" ht="15">
      <c r="A588" s="333" t="s">
        <v>319</v>
      </c>
      <c r="B588" s="334" t="s">
        <v>1041</v>
      </c>
      <c r="C588" s="435" t="s">
        <v>338</v>
      </c>
      <c r="D588" s="333" t="s">
        <v>1042</v>
      </c>
      <c r="E588" s="334">
        <v>201512</v>
      </c>
      <c r="F588" s="335">
        <v>1.07</v>
      </c>
      <c r="G588" s="333">
        <f t="shared" si="69"/>
        <v>11.5</v>
      </c>
      <c r="H588" s="382">
        <v>1.3083000000000001E-3</v>
      </c>
      <c r="I588" s="335">
        <f t="shared" si="67"/>
        <v>0.02</v>
      </c>
      <c r="J588" s="396">
        <f t="shared" si="68"/>
        <v>0.02</v>
      </c>
      <c r="Q588" s="101">
        <f t="shared" si="66"/>
        <v>2016</v>
      </c>
    </row>
    <row r="589" spans="1:17" ht="15">
      <c r="A589" s="333" t="s">
        <v>319</v>
      </c>
      <c r="B589" s="334" t="s">
        <v>1041</v>
      </c>
      <c r="C589" s="435" t="s">
        <v>338</v>
      </c>
      <c r="D589" s="333" t="s">
        <v>1042</v>
      </c>
      <c r="E589" s="334">
        <v>201512</v>
      </c>
      <c r="F589" s="335">
        <v>9.66</v>
      </c>
      <c r="G589" s="333">
        <f t="shared" si="69"/>
        <v>11.5</v>
      </c>
      <c r="H589" s="382">
        <v>1.3083000000000001E-3</v>
      </c>
      <c r="I589" s="335">
        <f>ROUND(F589*G589*H589,2)</f>
        <v>0.15</v>
      </c>
      <c r="J589" s="396">
        <f>ROUND(F589*H589*12,2)</f>
        <v>0.15</v>
      </c>
      <c r="Q589" s="101">
        <f t="shared" si="66"/>
        <v>2016</v>
      </c>
    </row>
    <row r="590" spans="1:17">
      <c r="A590" s="333" t="s">
        <v>319</v>
      </c>
      <c r="B590" s="334" t="s">
        <v>997</v>
      </c>
      <c r="C590" s="434" t="s">
        <v>338</v>
      </c>
      <c r="D590" s="333" t="s">
        <v>1157</v>
      </c>
      <c r="E590" s="334">
        <v>201509</v>
      </c>
      <c r="F590" s="335">
        <v>-754.32</v>
      </c>
      <c r="G590" s="333">
        <f t="shared" si="69"/>
        <v>14.5</v>
      </c>
      <c r="H590" s="382">
        <v>1.3083000000000001E-3</v>
      </c>
      <c r="I590" s="335">
        <f t="shared" ref="I590:I645" si="70">ROUND(F590*G590*H590,2)</f>
        <v>-14.31</v>
      </c>
      <c r="J590" s="396">
        <f t="shared" ref="J590:J645" si="71">ROUND(F590*H590*12,2)</f>
        <v>-11.84</v>
      </c>
      <c r="Q590" s="101">
        <f t="shared" si="66"/>
        <v>2015</v>
      </c>
    </row>
    <row r="591" spans="1:17">
      <c r="A591" s="333" t="s">
        <v>319</v>
      </c>
      <c r="B591" s="334" t="s">
        <v>997</v>
      </c>
      <c r="C591" s="434" t="s">
        <v>338</v>
      </c>
      <c r="D591" s="333" t="s">
        <v>1157</v>
      </c>
      <c r="E591" s="334">
        <v>201509</v>
      </c>
      <c r="F591" s="335">
        <v>-17.72</v>
      </c>
      <c r="G591" s="333">
        <f t="shared" si="69"/>
        <v>14.5</v>
      </c>
      <c r="H591" s="382">
        <v>1.3083000000000001E-3</v>
      </c>
      <c r="I591" s="335">
        <f t="shared" si="70"/>
        <v>-0.34</v>
      </c>
      <c r="J591" s="396">
        <f t="shared" si="71"/>
        <v>-0.28000000000000003</v>
      </c>
      <c r="Q591" s="101">
        <f t="shared" si="66"/>
        <v>2015</v>
      </c>
    </row>
    <row r="592" spans="1:17">
      <c r="A592" s="333" t="s">
        <v>319</v>
      </c>
      <c r="B592" s="334" t="s">
        <v>1158</v>
      </c>
      <c r="C592" s="434" t="s">
        <v>338</v>
      </c>
      <c r="D592" s="333" t="s">
        <v>1159</v>
      </c>
      <c r="E592" s="334">
        <v>201509</v>
      </c>
      <c r="F592" s="335">
        <v>32723.7</v>
      </c>
      <c r="G592" s="333">
        <f t="shared" si="69"/>
        <v>14.5</v>
      </c>
      <c r="H592" s="382">
        <v>1.3083000000000001E-3</v>
      </c>
      <c r="I592" s="335">
        <f t="shared" si="70"/>
        <v>620.78</v>
      </c>
      <c r="J592" s="396">
        <f t="shared" si="71"/>
        <v>513.75</v>
      </c>
      <c r="Q592" s="101">
        <f t="shared" si="66"/>
        <v>2015</v>
      </c>
    </row>
    <row r="593" spans="1:17">
      <c r="A593" s="333" t="s">
        <v>319</v>
      </c>
      <c r="B593" s="334" t="s">
        <v>1158</v>
      </c>
      <c r="C593" s="434" t="s">
        <v>338</v>
      </c>
      <c r="D593" s="333" t="s">
        <v>1159</v>
      </c>
      <c r="E593" s="334">
        <v>201509</v>
      </c>
      <c r="F593" s="335">
        <v>1565.71</v>
      </c>
      <c r="G593" s="333">
        <f t="shared" si="69"/>
        <v>14.5</v>
      </c>
      <c r="H593" s="382">
        <v>1.3083000000000001E-3</v>
      </c>
      <c r="I593" s="335">
        <f t="shared" si="70"/>
        <v>29.7</v>
      </c>
      <c r="J593" s="396">
        <f t="shared" si="71"/>
        <v>24.58</v>
      </c>
      <c r="Q593" s="101">
        <f t="shared" si="66"/>
        <v>2015</v>
      </c>
    </row>
    <row r="594" spans="1:17" ht="15">
      <c r="A594" s="333" t="s">
        <v>319</v>
      </c>
      <c r="B594" s="334" t="s">
        <v>1158</v>
      </c>
      <c r="C594" s="435" t="s">
        <v>338</v>
      </c>
      <c r="D594" s="333" t="s">
        <v>1160</v>
      </c>
      <c r="E594" s="334">
        <v>201510</v>
      </c>
      <c r="F594" s="335">
        <v>659.67</v>
      </c>
      <c r="G594" s="333">
        <f t="shared" si="69"/>
        <v>13.5</v>
      </c>
      <c r="H594" s="382">
        <v>1.3083000000000001E-3</v>
      </c>
      <c r="I594" s="335">
        <f t="shared" si="70"/>
        <v>11.65</v>
      </c>
      <c r="J594" s="396">
        <f t="shared" si="71"/>
        <v>10.36</v>
      </c>
      <c r="Q594" s="101">
        <f t="shared" si="66"/>
        <v>2016</v>
      </c>
    </row>
    <row r="595" spans="1:17" ht="15">
      <c r="A595" s="333" t="s">
        <v>319</v>
      </c>
      <c r="B595" s="334" t="s">
        <v>1158</v>
      </c>
      <c r="C595" s="435" t="s">
        <v>338</v>
      </c>
      <c r="D595" s="333" t="s">
        <v>1160</v>
      </c>
      <c r="E595" s="334">
        <v>201510</v>
      </c>
      <c r="F595" s="335">
        <v>31.55</v>
      </c>
      <c r="G595" s="333">
        <f t="shared" si="69"/>
        <v>13.5</v>
      </c>
      <c r="H595" s="382">
        <v>1.3083000000000001E-3</v>
      </c>
      <c r="I595" s="335">
        <f t="shared" si="70"/>
        <v>0.56000000000000005</v>
      </c>
      <c r="J595" s="396">
        <f t="shared" si="71"/>
        <v>0.5</v>
      </c>
      <c r="Q595" s="101">
        <f t="shared" si="66"/>
        <v>2016</v>
      </c>
    </row>
    <row r="596" spans="1:17" ht="15">
      <c r="A596" s="333" t="s">
        <v>319</v>
      </c>
      <c r="B596" s="334" t="s">
        <v>1158</v>
      </c>
      <c r="C596" s="435" t="s">
        <v>338</v>
      </c>
      <c r="D596" s="333" t="s">
        <v>1160</v>
      </c>
      <c r="E596" s="334">
        <v>201511</v>
      </c>
      <c r="F596" s="335">
        <v>-448.14</v>
      </c>
      <c r="G596" s="333">
        <f t="shared" si="69"/>
        <v>12.5</v>
      </c>
      <c r="H596" s="382">
        <v>1.3083000000000001E-3</v>
      </c>
      <c r="I596" s="335">
        <f t="shared" si="70"/>
        <v>-7.33</v>
      </c>
      <c r="J596" s="396">
        <f t="shared" si="71"/>
        <v>-7.04</v>
      </c>
      <c r="Q596" s="101">
        <f t="shared" si="66"/>
        <v>2016</v>
      </c>
    </row>
    <row r="597" spans="1:17" ht="15">
      <c r="A597" s="333" t="s">
        <v>319</v>
      </c>
      <c r="B597" s="334" t="s">
        <v>1158</v>
      </c>
      <c r="C597" s="435" t="s">
        <v>338</v>
      </c>
      <c r="D597" s="333" t="s">
        <v>1160</v>
      </c>
      <c r="E597" s="334">
        <v>201511</v>
      </c>
      <c r="F597" s="335">
        <v>-21.44</v>
      </c>
      <c r="G597" s="333">
        <f t="shared" si="69"/>
        <v>12.5</v>
      </c>
      <c r="H597" s="382">
        <v>1.3083000000000001E-3</v>
      </c>
      <c r="I597" s="335">
        <f t="shared" si="70"/>
        <v>-0.35</v>
      </c>
      <c r="J597" s="396">
        <f t="shared" si="71"/>
        <v>-0.34</v>
      </c>
      <c r="Q597" s="101">
        <f t="shared" si="66"/>
        <v>2016</v>
      </c>
    </row>
    <row r="598" spans="1:17" ht="15">
      <c r="A598" s="333" t="s">
        <v>319</v>
      </c>
      <c r="B598" s="334" t="s">
        <v>1158</v>
      </c>
      <c r="C598" s="435" t="s">
        <v>338</v>
      </c>
      <c r="D598" s="333" t="s">
        <v>1160</v>
      </c>
      <c r="E598" s="334">
        <v>201512</v>
      </c>
      <c r="F598" s="335">
        <v>0.74</v>
      </c>
      <c r="G598" s="333">
        <f t="shared" si="69"/>
        <v>11.5</v>
      </c>
      <c r="H598" s="382">
        <v>1.3083000000000001E-3</v>
      </c>
      <c r="I598" s="335">
        <f t="shared" si="70"/>
        <v>0.01</v>
      </c>
      <c r="J598" s="396">
        <f t="shared" si="71"/>
        <v>0.01</v>
      </c>
      <c r="Q598" s="101">
        <f t="shared" si="66"/>
        <v>2016</v>
      </c>
    </row>
    <row r="599" spans="1:17" ht="15">
      <c r="A599" s="333" t="s">
        <v>319</v>
      </c>
      <c r="B599" s="334" t="s">
        <v>1158</v>
      </c>
      <c r="C599" s="435" t="s">
        <v>338</v>
      </c>
      <c r="D599" s="333" t="s">
        <v>1160</v>
      </c>
      <c r="E599" s="334">
        <v>201512</v>
      </c>
      <c r="F599" s="335">
        <v>15.74</v>
      </c>
      <c r="G599" s="333">
        <f t="shared" si="69"/>
        <v>11.5</v>
      </c>
      <c r="H599" s="382">
        <v>1.3083000000000001E-3</v>
      </c>
      <c r="I599" s="335">
        <f t="shared" si="70"/>
        <v>0.24</v>
      </c>
      <c r="J599" s="396">
        <f t="shared" si="71"/>
        <v>0.25</v>
      </c>
      <c r="Q599" s="101">
        <f t="shared" si="66"/>
        <v>2016</v>
      </c>
    </row>
    <row r="600" spans="1:17" ht="15">
      <c r="A600" s="333" t="s">
        <v>319</v>
      </c>
      <c r="B600" s="334" t="s">
        <v>1161</v>
      </c>
      <c r="C600" s="435" t="s">
        <v>335</v>
      </c>
      <c r="D600" s="333" t="s">
        <v>1162</v>
      </c>
      <c r="E600" s="334">
        <v>201512</v>
      </c>
      <c r="F600" s="335">
        <v>39428.370000000003</v>
      </c>
      <c r="G600" s="333">
        <f t="shared" si="69"/>
        <v>11.5</v>
      </c>
      <c r="H600" s="382">
        <v>1.3083000000000001E-3</v>
      </c>
      <c r="I600" s="335">
        <f t="shared" si="70"/>
        <v>593.22</v>
      </c>
      <c r="J600" s="396">
        <f t="shared" si="71"/>
        <v>619.01</v>
      </c>
      <c r="Q600" s="101">
        <f t="shared" si="66"/>
        <v>2016</v>
      </c>
    </row>
    <row r="601" spans="1:17" ht="15">
      <c r="A601" s="333" t="s">
        <v>319</v>
      </c>
      <c r="B601" s="334" t="s">
        <v>1161</v>
      </c>
      <c r="C601" s="435" t="s">
        <v>335</v>
      </c>
      <c r="D601" s="333" t="s">
        <v>1162</v>
      </c>
      <c r="E601" s="334">
        <v>201512</v>
      </c>
      <c r="F601" s="335">
        <v>476956.19</v>
      </c>
      <c r="G601" s="333">
        <f t="shared" si="69"/>
        <v>11.5</v>
      </c>
      <c r="H601" s="382">
        <v>1.3083000000000001E-3</v>
      </c>
      <c r="I601" s="335">
        <f t="shared" si="70"/>
        <v>7176.02</v>
      </c>
      <c r="J601" s="396">
        <f t="shared" si="71"/>
        <v>7488.02</v>
      </c>
      <c r="Q601" s="101">
        <f t="shared" si="66"/>
        <v>2016</v>
      </c>
    </row>
    <row r="602" spans="1:17">
      <c r="A602" s="333" t="s">
        <v>326</v>
      </c>
      <c r="B602" s="334" t="s">
        <v>1163</v>
      </c>
      <c r="C602" s="434" t="s">
        <v>335</v>
      </c>
      <c r="D602" s="333" t="s">
        <v>1164</v>
      </c>
      <c r="E602" s="334">
        <v>201509</v>
      </c>
      <c r="F602" s="335">
        <v>6650.31</v>
      </c>
      <c r="G602" s="333">
        <f t="shared" si="69"/>
        <v>14.5</v>
      </c>
      <c r="H602" s="382">
        <v>1.1999999999999999E-3</v>
      </c>
      <c r="I602" s="335">
        <f t="shared" si="70"/>
        <v>115.72</v>
      </c>
      <c r="J602" s="396">
        <f t="shared" si="71"/>
        <v>95.76</v>
      </c>
      <c r="Q602" s="101">
        <f t="shared" si="66"/>
        <v>2015</v>
      </c>
    </row>
    <row r="603" spans="1:17">
      <c r="A603" s="333" t="s">
        <v>319</v>
      </c>
      <c r="B603" s="334" t="s">
        <v>1163</v>
      </c>
      <c r="C603" s="434" t="s">
        <v>335</v>
      </c>
      <c r="D603" s="333" t="s">
        <v>1164</v>
      </c>
      <c r="E603" s="334">
        <v>201509</v>
      </c>
      <c r="F603" s="335">
        <v>341419.16000000003</v>
      </c>
      <c r="G603" s="333">
        <f t="shared" si="69"/>
        <v>14.5</v>
      </c>
      <c r="H603" s="382">
        <v>1.3083000000000001E-3</v>
      </c>
      <c r="I603" s="335">
        <f t="shared" si="70"/>
        <v>6476.84</v>
      </c>
      <c r="J603" s="396">
        <f t="shared" si="71"/>
        <v>5360.14</v>
      </c>
      <c r="Q603" s="101">
        <f t="shared" si="66"/>
        <v>2015</v>
      </c>
    </row>
    <row r="604" spans="1:17">
      <c r="A604" s="333" t="s">
        <v>319</v>
      </c>
      <c r="B604" s="334" t="s">
        <v>1163</v>
      </c>
      <c r="C604" s="434" t="s">
        <v>335</v>
      </c>
      <c r="D604" s="333" t="s">
        <v>1164</v>
      </c>
      <c r="E604" s="334">
        <v>201509</v>
      </c>
      <c r="F604" s="335">
        <v>71756.88</v>
      </c>
      <c r="G604" s="333">
        <f t="shared" si="69"/>
        <v>14.5</v>
      </c>
      <c r="H604" s="382">
        <v>1.3083000000000001E-3</v>
      </c>
      <c r="I604" s="335">
        <f t="shared" si="70"/>
        <v>1361.25</v>
      </c>
      <c r="J604" s="396">
        <f t="shared" si="71"/>
        <v>1126.55</v>
      </c>
      <c r="Q604" s="101">
        <f t="shared" si="66"/>
        <v>2015</v>
      </c>
    </row>
    <row r="605" spans="1:17" ht="15">
      <c r="A605" s="333" t="s">
        <v>326</v>
      </c>
      <c r="B605" s="334" t="s">
        <v>1163</v>
      </c>
      <c r="C605" s="435" t="s">
        <v>335</v>
      </c>
      <c r="D605" s="333" t="s">
        <v>1164</v>
      </c>
      <c r="E605" s="334">
        <v>201510</v>
      </c>
      <c r="F605" s="335">
        <v>-198.44</v>
      </c>
      <c r="G605" s="333">
        <f t="shared" si="69"/>
        <v>13.5</v>
      </c>
      <c r="H605" s="382">
        <v>1.1999999999999999E-3</v>
      </c>
      <c r="I605" s="335">
        <f t="shared" si="70"/>
        <v>-3.21</v>
      </c>
      <c r="J605" s="396">
        <f t="shared" si="71"/>
        <v>-2.86</v>
      </c>
      <c r="Q605" s="101">
        <f t="shared" si="66"/>
        <v>2016</v>
      </c>
    </row>
    <row r="606" spans="1:17" ht="15">
      <c r="A606" s="333" t="s">
        <v>319</v>
      </c>
      <c r="B606" s="334" t="s">
        <v>1163</v>
      </c>
      <c r="C606" s="435" t="s">
        <v>335</v>
      </c>
      <c r="D606" s="333" t="s">
        <v>1164</v>
      </c>
      <c r="E606" s="334">
        <v>201510</v>
      </c>
      <c r="F606" s="335">
        <v>-10188.42</v>
      </c>
      <c r="G606" s="333">
        <f t="shared" si="69"/>
        <v>13.5</v>
      </c>
      <c r="H606" s="382">
        <v>1.3083000000000001E-3</v>
      </c>
      <c r="I606" s="335">
        <f t="shared" si="70"/>
        <v>-179.95</v>
      </c>
      <c r="J606" s="396">
        <f t="shared" si="71"/>
        <v>-159.94999999999999</v>
      </c>
      <c r="Q606" s="101">
        <f t="shared" si="66"/>
        <v>2016</v>
      </c>
    </row>
    <row r="607" spans="1:17" ht="15">
      <c r="A607" s="333" t="s">
        <v>319</v>
      </c>
      <c r="B607" s="334" t="s">
        <v>1163</v>
      </c>
      <c r="C607" s="435" t="s">
        <v>335</v>
      </c>
      <c r="D607" s="333" t="s">
        <v>1164</v>
      </c>
      <c r="E607" s="334">
        <v>201510</v>
      </c>
      <c r="F607" s="335">
        <v>-2141.33</v>
      </c>
      <c r="G607" s="333">
        <f t="shared" si="69"/>
        <v>13.5</v>
      </c>
      <c r="H607" s="382">
        <v>1.3083000000000001E-3</v>
      </c>
      <c r="I607" s="335">
        <f t="shared" si="70"/>
        <v>-37.82</v>
      </c>
      <c r="J607" s="396">
        <f t="shared" si="71"/>
        <v>-33.619999999999997</v>
      </c>
      <c r="Q607" s="101">
        <f t="shared" si="66"/>
        <v>2016</v>
      </c>
    </row>
    <row r="608" spans="1:17" ht="15">
      <c r="A608" s="333" t="s">
        <v>326</v>
      </c>
      <c r="B608" s="334" t="s">
        <v>1163</v>
      </c>
      <c r="C608" s="435" t="s">
        <v>335</v>
      </c>
      <c r="D608" s="333" t="s">
        <v>1164</v>
      </c>
      <c r="E608" s="334">
        <v>201511</v>
      </c>
      <c r="F608" s="335">
        <v>-50.64</v>
      </c>
      <c r="G608" s="333">
        <f t="shared" si="69"/>
        <v>12.5</v>
      </c>
      <c r="H608" s="382">
        <v>1.1999999999999999E-3</v>
      </c>
      <c r="I608" s="335">
        <f t="shared" si="70"/>
        <v>-0.76</v>
      </c>
      <c r="J608" s="396">
        <f t="shared" si="71"/>
        <v>-0.73</v>
      </c>
      <c r="Q608" s="101">
        <f t="shared" si="66"/>
        <v>2016</v>
      </c>
    </row>
    <row r="609" spans="1:17" ht="15">
      <c r="A609" s="333" t="s">
        <v>319</v>
      </c>
      <c r="B609" s="334" t="s">
        <v>1163</v>
      </c>
      <c r="C609" s="435" t="s">
        <v>335</v>
      </c>
      <c r="D609" s="333" t="s">
        <v>1164</v>
      </c>
      <c r="E609" s="334">
        <v>201511</v>
      </c>
      <c r="F609" s="335">
        <v>-2600.88</v>
      </c>
      <c r="G609" s="333">
        <f t="shared" si="69"/>
        <v>12.5</v>
      </c>
      <c r="H609" s="382">
        <v>1.3083000000000001E-3</v>
      </c>
      <c r="I609" s="335">
        <f t="shared" si="70"/>
        <v>-42.53</v>
      </c>
      <c r="J609" s="396">
        <f t="shared" si="71"/>
        <v>-40.83</v>
      </c>
      <c r="Q609" s="101">
        <f t="shared" si="66"/>
        <v>2016</v>
      </c>
    </row>
    <row r="610" spans="1:17" ht="15">
      <c r="A610" s="333" t="s">
        <v>319</v>
      </c>
      <c r="B610" s="334" t="s">
        <v>1163</v>
      </c>
      <c r="C610" s="435" t="s">
        <v>335</v>
      </c>
      <c r="D610" s="333" t="s">
        <v>1164</v>
      </c>
      <c r="E610" s="334">
        <v>201511</v>
      </c>
      <c r="F610" s="335">
        <v>-546.64</v>
      </c>
      <c r="G610" s="333">
        <f t="shared" si="69"/>
        <v>12.5</v>
      </c>
      <c r="H610" s="382">
        <v>1.3083000000000001E-3</v>
      </c>
      <c r="I610" s="335">
        <f t="shared" si="70"/>
        <v>-8.94</v>
      </c>
      <c r="J610" s="396">
        <f t="shared" si="71"/>
        <v>-8.58</v>
      </c>
      <c r="Q610" s="101">
        <f t="shared" si="66"/>
        <v>2016</v>
      </c>
    </row>
    <row r="611" spans="1:17" ht="15">
      <c r="A611" s="333" t="s">
        <v>319</v>
      </c>
      <c r="B611" s="334" t="s">
        <v>1163</v>
      </c>
      <c r="C611" s="435" t="s">
        <v>335</v>
      </c>
      <c r="D611" s="333" t="s">
        <v>1164</v>
      </c>
      <c r="E611" s="334">
        <v>201512</v>
      </c>
      <c r="F611" s="335">
        <v>-297.42</v>
      </c>
      <c r="G611" s="333">
        <f t="shared" si="69"/>
        <v>11.5</v>
      </c>
      <c r="H611" s="382">
        <v>1.3083000000000001E-3</v>
      </c>
      <c r="I611" s="335">
        <f t="shared" si="70"/>
        <v>-4.47</v>
      </c>
      <c r="J611" s="396">
        <f t="shared" si="71"/>
        <v>-4.67</v>
      </c>
      <c r="Q611" s="101">
        <f t="shared" si="66"/>
        <v>2016</v>
      </c>
    </row>
    <row r="612" spans="1:17" ht="15">
      <c r="A612" s="333" t="s">
        <v>319</v>
      </c>
      <c r="B612" s="334" t="s">
        <v>1163</v>
      </c>
      <c r="C612" s="435" t="s">
        <v>335</v>
      </c>
      <c r="D612" s="333" t="s">
        <v>1164</v>
      </c>
      <c r="E612" s="334">
        <v>201512</v>
      </c>
      <c r="F612" s="335">
        <v>-62.51</v>
      </c>
      <c r="G612" s="333">
        <f t="shared" si="69"/>
        <v>11.5</v>
      </c>
      <c r="H612" s="382">
        <v>1.3083000000000001E-3</v>
      </c>
      <c r="I612" s="335">
        <f t="shared" si="70"/>
        <v>-0.94</v>
      </c>
      <c r="J612" s="396">
        <f t="shared" si="71"/>
        <v>-0.98</v>
      </c>
      <c r="Q612" s="101">
        <f t="shared" si="66"/>
        <v>2016</v>
      </c>
    </row>
    <row r="613" spans="1:17" ht="15">
      <c r="A613" s="333" t="s">
        <v>326</v>
      </c>
      <c r="B613" s="334" t="s">
        <v>1163</v>
      </c>
      <c r="C613" s="435" t="s">
        <v>335</v>
      </c>
      <c r="D613" s="333" t="s">
        <v>1164</v>
      </c>
      <c r="E613" s="334">
        <v>201512</v>
      </c>
      <c r="F613" s="335">
        <v>-5.79</v>
      </c>
      <c r="G613" s="333">
        <f t="shared" si="69"/>
        <v>11.5</v>
      </c>
      <c r="H613" s="382">
        <v>1.1999999999999999E-3</v>
      </c>
      <c r="I613" s="335">
        <f t="shared" si="70"/>
        <v>-0.08</v>
      </c>
      <c r="J613" s="396">
        <f t="shared" si="71"/>
        <v>-0.08</v>
      </c>
      <c r="Q613" s="101">
        <f t="shared" si="66"/>
        <v>2016</v>
      </c>
    </row>
    <row r="614" spans="1:17" ht="15">
      <c r="A614" s="333" t="s">
        <v>319</v>
      </c>
      <c r="B614" s="334" t="s">
        <v>1165</v>
      </c>
      <c r="C614" s="435" t="s">
        <v>338</v>
      </c>
      <c r="D614" s="333" t="s">
        <v>1166</v>
      </c>
      <c r="E614" s="334">
        <v>201512</v>
      </c>
      <c r="F614" s="335">
        <v>7810.51</v>
      </c>
      <c r="G614" s="333">
        <f t="shared" si="69"/>
        <v>11.5</v>
      </c>
      <c r="H614" s="382">
        <v>1.3083000000000001E-3</v>
      </c>
      <c r="I614" s="335">
        <f t="shared" si="70"/>
        <v>117.51</v>
      </c>
      <c r="J614" s="396">
        <f t="shared" si="71"/>
        <v>122.62</v>
      </c>
      <c r="Q614" s="101">
        <f t="shared" si="66"/>
        <v>2016</v>
      </c>
    </row>
    <row r="615" spans="1:17" ht="15">
      <c r="A615" s="333" t="s">
        <v>319</v>
      </c>
      <c r="B615" s="334" t="s">
        <v>1165</v>
      </c>
      <c r="C615" s="435" t="s">
        <v>338</v>
      </c>
      <c r="D615" s="333" t="s">
        <v>1166</v>
      </c>
      <c r="E615" s="334">
        <v>201512</v>
      </c>
      <c r="F615" s="335">
        <v>204650.36</v>
      </c>
      <c r="G615" s="333">
        <f t="shared" si="69"/>
        <v>11.5</v>
      </c>
      <c r="H615" s="382">
        <v>1.3083000000000001E-3</v>
      </c>
      <c r="I615" s="335">
        <f t="shared" si="70"/>
        <v>3079.06</v>
      </c>
      <c r="J615" s="396">
        <f t="shared" si="71"/>
        <v>3212.93</v>
      </c>
      <c r="Q615" s="101">
        <f t="shared" si="66"/>
        <v>2016</v>
      </c>
    </row>
    <row r="616" spans="1:17">
      <c r="A616" s="333" t="s">
        <v>319</v>
      </c>
      <c r="B616" s="334" t="s">
        <v>1167</v>
      </c>
      <c r="C616" s="434" t="s">
        <v>338</v>
      </c>
      <c r="D616" s="333" t="s">
        <v>1168</v>
      </c>
      <c r="E616" s="334">
        <v>201509</v>
      </c>
      <c r="F616" s="335">
        <v>79845.33</v>
      </c>
      <c r="G616" s="333">
        <f t="shared" si="69"/>
        <v>14.5</v>
      </c>
      <c r="H616" s="382">
        <v>1.3083000000000001E-3</v>
      </c>
      <c r="I616" s="335">
        <f t="shared" si="70"/>
        <v>1514.69</v>
      </c>
      <c r="J616" s="396">
        <f t="shared" si="71"/>
        <v>1253.54</v>
      </c>
      <c r="Q616" s="101">
        <f t="shared" si="66"/>
        <v>2015</v>
      </c>
    </row>
    <row r="617" spans="1:17">
      <c r="A617" s="333" t="s">
        <v>319</v>
      </c>
      <c r="B617" s="334" t="s">
        <v>1167</v>
      </c>
      <c r="C617" s="434" t="s">
        <v>338</v>
      </c>
      <c r="D617" s="333" t="s">
        <v>1168</v>
      </c>
      <c r="E617" s="334">
        <v>201509</v>
      </c>
      <c r="F617" s="335">
        <v>3741.9700000000003</v>
      </c>
      <c r="G617" s="333">
        <f t="shared" si="69"/>
        <v>14.5</v>
      </c>
      <c r="H617" s="382">
        <v>1.3083000000000001E-3</v>
      </c>
      <c r="I617" s="335">
        <f t="shared" si="70"/>
        <v>70.989999999999995</v>
      </c>
      <c r="J617" s="396">
        <f t="shared" si="71"/>
        <v>58.75</v>
      </c>
      <c r="Q617" s="101">
        <f t="shared" si="66"/>
        <v>2015</v>
      </c>
    </row>
    <row r="618" spans="1:17" ht="15">
      <c r="A618" s="333" t="s">
        <v>319</v>
      </c>
      <c r="B618" s="334" t="s">
        <v>1167</v>
      </c>
      <c r="C618" s="435" t="s">
        <v>338</v>
      </c>
      <c r="D618" s="333" t="s">
        <v>1169</v>
      </c>
      <c r="E618" s="334">
        <v>201510</v>
      </c>
      <c r="F618" s="335">
        <v>5998.99</v>
      </c>
      <c r="G618" s="333">
        <f t="shared" si="69"/>
        <v>13.5</v>
      </c>
      <c r="H618" s="382">
        <v>1.3083000000000001E-3</v>
      </c>
      <c r="I618" s="335">
        <f t="shared" si="70"/>
        <v>105.95</v>
      </c>
      <c r="J618" s="396">
        <f t="shared" si="71"/>
        <v>94.18</v>
      </c>
      <c r="Q618" s="101">
        <f t="shared" ref="Q618:Q922" si="72">IF(E618&lt;=$Q$1,$S$5,$S$6)</f>
        <v>2016</v>
      </c>
    </row>
    <row r="619" spans="1:17" ht="15">
      <c r="A619" s="333" t="s">
        <v>319</v>
      </c>
      <c r="B619" s="334" t="s">
        <v>1167</v>
      </c>
      <c r="C619" s="435" t="s">
        <v>338</v>
      </c>
      <c r="D619" s="333" t="s">
        <v>1169</v>
      </c>
      <c r="E619" s="334">
        <v>201510</v>
      </c>
      <c r="F619" s="335">
        <v>281.14999999999998</v>
      </c>
      <c r="G619" s="333">
        <f t="shared" si="69"/>
        <v>13.5</v>
      </c>
      <c r="H619" s="382">
        <v>1.3083000000000001E-3</v>
      </c>
      <c r="I619" s="335">
        <f t="shared" si="70"/>
        <v>4.97</v>
      </c>
      <c r="J619" s="396">
        <f t="shared" si="71"/>
        <v>4.41</v>
      </c>
      <c r="Q619" s="101">
        <f t="shared" si="72"/>
        <v>2016</v>
      </c>
    </row>
    <row r="620" spans="1:17" ht="15">
      <c r="A620" s="333" t="s">
        <v>319</v>
      </c>
      <c r="B620" s="334" t="s">
        <v>1167</v>
      </c>
      <c r="C620" s="435" t="s">
        <v>338</v>
      </c>
      <c r="D620" s="333" t="s">
        <v>1169</v>
      </c>
      <c r="E620" s="334">
        <v>201511</v>
      </c>
      <c r="F620" s="335">
        <v>-1178.26</v>
      </c>
      <c r="G620" s="333">
        <f t="shared" si="69"/>
        <v>12.5</v>
      </c>
      <c r="H620" s="382">
        <v>1.3083000000000001E-3</v>
      </c>
      <c r="I620" s="335">
        <f t="shared" si="70"/>
        <v>-19.27</v>
      </c>
      <c r="J620" s="396">
        <f t="shared" si="71"/>
        <v>-18.5</v>
      </c>
      <c r="Q620" s="101">
        <f t="shared" si="72"/>
        <v>2016</v>
      </c>
    </row>
    <row r="621" spans="1:17" ht="15">
      <c r="A621" s="333" t="s">
        <v>319</v>
      </c>
      <c r="B621" s="334" t="s">
        <v>1167</v>
      </c>
      <c r="C621" s="435" t="s">
        <v>338</v>
      </c>
      <c r="D621" s="333" t="s">
        <v>1169</v>
      </c>
      <c r="E621" s="334">
        <v>201511</v>
      </c>
      <c r="F621" s="335">
        <v>-55.23</v>
      </c>
      <c r="G621" s="333">
        <f t="shared" si="69"/>
        <v>12.5</v>
      </c>
      <c r="H621" s="382">
        <v>1.3083000000000001E-3</v>
      </c>
      <c r="I621" s="335">
        <f t="shared" si="70"/>
        <v>-0.9</v>
      </c>
      <c r="J621" s="396">
        <f t="shared" si="71"/>
        <v>-0.87</v>
      </c>
      <c r="Q621" s="101">
        <f t="shared" si="72"/>
        <v>2016</v>
      </c>
    </row>
    <row r="622" spans="1:17" ht="15">
      <c r="A622" s="333" t="s">
        <v>319</v>
      </c>
      <c r="B622" s="334" t="s">
        <v>1167</v>
      </c>
      <c r="C622" s="435" t="s">
        <v>338</v>
      </c>
      <c r="D622" s="333" t="s">
        <v>1169</v>
      </c>
      <c r="E622" s="334">
        <v>201512</v>
      </c>
      <c r="F622" s="335">
        <v>5.43</v>
      </c>
      <c r="G622" s="333">
        <f t="shared" si="69"/>
        <v>11.5</v>
      </c>
      <c r="H622" s="382">
        <v>1.3083000000000001E-3</v>
      </c>
      <c r="I622" s="335">
        <f t="shared" si="70"/>
        <v>0.08</v>
      </c>
      <c r="J622" s="396">
        <f t="shared" si="71"/>
        <v>0.09</v>
      </c>
      <c r="Q622" s="101">
        <f t="shared" si="72"/>
        <v>2016</v>
      </c>
    </row>
    <row r="623" spans="1:17" ht="15">
      <c r="A623" s="333" t="s">
        <v>319</v>
      </c>
      <c r="B623" s="334" t="s">
        <v>1167</v>
      </c>
      <c r="C623" s="435" t="s">
        <v>338</v>
      </c>
      <c r="D623" s="333" t="s">
        <v>1169</v>
      </c>
      <c r="E623" s="334">
        <v>201512</v>
      </c>
      <c r="F623" s="335">
        <v>115.7</v>
      </c>
      <c r="G623" s="333">
        <f t="shared" si="69"/>
        <v>11.5</v>
      </c>
      <c r="H623" s="382">
        <v>1.3083000000000001E-3</v>
      </c>
      <c r="I623" s="335">
        <f t="shared" si="70"/>
        <v>1.74</v>
      </c>
      <c r="J623" s="396">
        <f t="shared" si="71"/>
        <v>1.82</v>
      </c>
      <c r="Q623" s="101">
        <f t="shared" si="72"/>
        <v>2016</v>
      </c>
    </row>
    <row r="624" spans="1:17">
      <c r="A624" s="333" t="s">
        <v>326</v>
      </c>
      <c r="B624" s="334" t="s">
        <v>895</v>
      </c>
      <c r="C624" s="434" t="s">
        <v>338</v>
      </c>
      <c r="D624" s="333" t="s">
        <v>896</v>
      </c>
      <c r="E624" s="334">
        <v>201509</v>
      </c>
      <c r="F624" s="335">
        <v>-5629.12</v>
      </c>
      <c r="G624" s="333">
        <f t="shared" si="69"/>
        <v>14.5</v>
      </c>
      <c r="H624" s="382">
        <v>1.1999999999999999E-3</v>
      </c>
      <c r="I624" s="335">
        <f t="shared" si="70"/>
        <v>-97.95</v>
      </c>
      <c r="J624" s="396">
        <f t="shared" si="71"/>
        <v>-81.06</v>
      </c>
      <c r="Q624" s="101">
        <f t="shared" si="72"/>
        <v>2015</v>
      </c>
    </row>
    <row r="625" spans="1:17" ht="15">
      <c r="A625" s="333" t="s">
        <v>326</v>
      </c>
      <c r="B625" s="334" t="s">
        <v>895</v>
      </c>
      <c r="C625" s="435" t="s">
        <v>338</v>
      </c>
      <c r="D625" s="333" t="s">
        <v>896</v>
      </c>
      <c r="E625" s="334">
        <v>201512</v>
      </c>
      <c r="F625" s="335">
        <v>-216.99</v>
      </c>
      <c r="G625" s="333">
        <f t="shared" si="69"/>
        <v>11.5</v>
      </c>
      <c r="H625" s="382">
        <v>1.1999999999999999E-3</v>
      </c>
      <c r="I625" s="335">
        <f t="shared" si="70"/>
        <v>-2.99</v>
      </c>
      <c r="J625" s="396">
        <f t="shared" si="71"/>
        <v>-3.12</v>
      </c>
      <c r="Q625" s="101">
        <f t="shared" si="72"/>
        <v>2016</v>
      </c>
    </row>
    <row r="626" spans="1:17" ht="15">
      <c r="A626" s="333" t="s">
        <v>319</v>
      </c>
      <c r="B626" s="334" t="s">
        <v>1170</v>
      </c>
      <c r="C626" s="435" t="s">
        <v>338</v>
      </c>
      <c r="D626" s="333" t="s">
        <v>1171</v>
      </c>
      <c r="E626" s="334">
        <v>201512</v>
      </c>
      <c r="F626" s="335">
        <v>6323.75</v>
      </c>
      <c r="G626" s="333">
        <f t="shared" si="69"/>
        <v>11.5</v>
      </c>
      <c r="H626" s="382">
        <v>1.3083000000000001E-3</v>
      </c>
      <c r="I626" s="335">
        <f t="shared" si="70"/>
        <v>95.14</v>
      </c>
      <c r="J626" s="396">
        <f t="shared" si="71"/>
        <v>99.28</v>
      </c>
      <c r="Q626" s="101">
        <f t="shared" si="72"/>
        <v>2016</v>
      </c>
    </row>
    <row r="627" spans="1:17" ht="15">
      <c r="A627" s="333" t="s">
        <v>319</v>
      </c>
      <c r="B627" s="334" t="s">
        <v>1170</v>
      </c>
      <c r="C627" s="435" t="s">
        <v>338</v>
      </c>
      <c r="D627" s="333" t="s">
        <v>1171</v>
      </c>
      <c r="E627" s="334">
        <v>201512</v>
      </c>
      <c r="F627" s="335">
        <v>154355.10999999999</v>
      </c>
      <c r="G627" s="333">
        <f t="shared" si="69"/>
        <v>11.5</v>
      </c>
      <c r="H627" s="382">
        <v>1.3083000000000001E-3</v>
      </c>
      <c r="I627" s="335">
        <f t="shared" si="70"/>
        <v>2322.34</v>
      </c>
      <c r="J627" s="396">
        <f t="shared" si="71"/>
        <v>2423.31</v>
      </c>
      <c r="Q627" s="101">
        <f t="shared" si="72"/>
        <v>2016</v>
      </c>
    </row>
    <row r="628" spans="1:17">
      <c r="A628" s="333" t="s">
        <v>319</v>
      </c>
      <c r="B628" s="334" t="s">
        <v>1172</v>
      </c>
      <c r="C628" s="434" t="s">
        <v>338</v>
      </c>
      <c r="D628" s="333" t="s">
        <v>1173</v>
      </c>
      <c r="E628" s="334">
        <v>201509</v>
      </c>
      <c r="F628" s="335">
        <v>40932.69</v>
      </c>
      <c r="G628" s="333">
        <f t="shared" si="69"/>
        <v>14.5</v>
      </c>
      <c r="H628" s="382">
        <v>1.3083000000000001E-3</v>
      </c>
      <c r="I628" s="335">
        <f t="shared" si="70"/>
        <v>776.51</v>
      </c>
      <c r="J628" s="396">
        <f t="shared" si="71"/>
        <v>642.63</v>
      </c>
      <c r="Q628" s="101">
        <f t="shared" si="72"/>
        <v>2015</v>
      </c>
    </row>
    <row r="629" spans="1:17">
      <c r="A629" s="333" t="s">
        <v>319</v>
      </c>
      <c r="B629" s="334" t="s">
        <v>1172</v>
      </c>
      <c r="C629" s="434" t="s">
        <v>338</v>
      </c>
      <c r="D629" s="333" t="s">
        <v>1173</v>
      </c>
      <c r="E629" s="334">
        <v>201509</v>
      </c>
      <c r="F629" s="335">
        <v>2690.78</v>
      </c>
      <c r="G629" s="333">
        <f t="shared" si="69"/>
        <v>14.5</v>
      </c>
      <c r="H629" s="382">
        <v>1.3083000000000001E-3</v>
      </c>
      <c r="I629" s="335">
        <f t="shared" si="70"/>
        <v>51.05</v>
      </c>
      <c r="J629" s="396">
        <f t="shared" si="71"/>
        <v>42.24</v>
      </c>
      <c r="Q629" s="101">
        <f t="shared" si="72"/>
        <v>2015</v>
      </c>
    </row>
    <row r="630" spans="1:17" ht="15">
      <c r="A630" s="333" t="s">
        <v>319</v>
      </c>
      <c r="B630" s="334" t="s">
        <v>1172</v>
      </c>
      <c r="C630" s="435" t="s">
        <v>338</v>
      </c>
      <c r="D630" s="333" t="s">
        <v>1173</v>
      </c>
      <c r="E630" s="334">
        <v>201510</v>
      </c>
      <c r="F630" s="335">
        <v>8674.51</v>
      </c>
      <c r="G630" s="333">
        <f t="shared" si="69"/>
        <v>13.5</v>
      </c>
      <c r="H630" s="382">
        <v>1.3083000000000001E-3</v>
      </c>
      <c r="I630" s="335">
        <f t="shared" si="70"/>
        <v>153.21</v>
      </c>
      <c r="J630" s="396">
        <f t="shared" si="71"/>
        <v>136.19</v>
      </c>
      <c r="Q630" s="101">
        <f t="shared" si="72"/>
        <v>2016</v>
      </c>
    </row>
    <row r="631" spans="1:17" ht="15">
      <c r="A631" s="333" t="s">
        <v>319</v>
      </c>
      <c r="B631" s="334" t="s">
        <v>1172</v>
      </c>
      <c r="C631" s="435" t="s">
        <v>338</v>
      </c>
      <c r="D631" s="333" t="s">
        <v>1173</v>
      </c>
      <c r="E631" s="334">
        <v>201510</v>
      </c>
      <c r="F631" s="335">
        <v>570.23</v>
      </c>
      <c r="G631" s="333">
        <f t="shared" si="69"/>
        <v>13.5</v>
      </c>
      <c r="H631" s="382">
        <v>1.3083000000000001E-3</v>
      </c>
      <c r="I631" s="335">
        <f t="shared" si="70"/>
        <v>10.07</v>
      </c>
      <c r="J631" s="396">
        <f t="shared" si="71"/>
        <v>8.9499999999999993</v>
      </c>
      <c r="Q631" s="101">
        <f t="shared" si="72"/>
        <v>2016</v>
      </c>
    </row>
    <row r="632" spans="1:17" ht="15">
      <c r="A632" s="333" t="s">
        <v>319</v>
      </c>
      <c r="B632" s="334" t="s">
        <v>1172</v>
      </c>
      <c r="C632" s="435" t="s">
        <v>338</v>
      </c>
      <c r="D632" s="333" t="s">
        <v>1173</v>
      </c>
      <c r="E632" s="334">
        <v>201511</v>
      </c>
      <c r="F632" s="335">
        <v>-261.3</v>
      </c>
      <c r="G632" s="333">
        <f t="shared" si="69"/>
        <v>12.5</v>
      </c>
      <c r="H632" s="382">
        <v>1.3083000000000001E-3</v>
      </c>
      <c r="I632" s="335">
        <f t="shared" si="70"/>
        <v>-4.2699999999999996</v>
      </c>
      <c r="J632" s="396">
        <f t="shared" si="71"/>
        <v>-4.0999999999999996</v>
      </c>
      <c r="Q632" s="101">
        <f t="shared" si="72"/>
        <v>2016</v>
      </c>
    </row>
    <row r="633" spans="1:17" ht="15">
      <c r="A633" s="333" t="s">
        <v>319</v>
      </c>
      <c r="B633" s="334" t="s">
        <v>1172</v>
      </c>
      <c r="C633" s="435" t="s">
        <v>338</v>
      </c>
      <c r="D633" s="333" t="s">
        <v>1173</v>
      </c>
      <c r="E633" s="334">
        <v>201511</v>
      </c>
      <c r="F633" s="335">
        <v>-17.190000000000001</v>
      </c>
      <c r="G633" s="333">
        <f t="shared" si="69"/>
        <v>12.5</v>
      </c>
      <c r="H633" s="382">
        <v>1.3083000000000001E-3</v>
      </c>
      <c r="I633" s="335">
        <f t="shared" si="70"/>
        <v>-0.28000000000000003</v>
      </c>
      <c r="J633" s="396">
        <f t="shared" si="71"/>
        <v>-0.27</v>
      </c>
      <c r="Q633" s="101">
        <f t="shared" si="72"/>
        <v>2016</v>
      </c>
    </row>
    <row r="634" spans="1:17" ht="15">
      <c r="A634" s="333" t="s">
        <v>319</v>
      </c>
      <c r="B634" s="334" t="s">
        <v>1172</v>
      </c>
      <c r="C634" s="435" t="s">
        <v>338</v>
      </c>
      <c r="D634" s="333" t="s">
        <v>1173</v>
      </c>
      <c r="E634" s="334">
        <v>201512</v>
      </c>
      <c r="F634" s="335">
        <v>-5.29</v>
      </c>
      <c r="G634" s="333">
        <f t="shared" si="69"/>
        <v>11.5</v>
      </c>
      <c r="H634" s="382">
        <v>1.3083000000000001E-3</v>
      </c>
      <c r="I634" s="335">
        <f t="shared" si="70"/>
        <v>-0.08</v>
      </c>
      <c r="J634" s="396">
        <f t="shared" si="71"/>
        <v>-0.08</v>
      </c>
      <c r="Q634" s="101">
        <f t="shared" si="72"/>
        <v>2016</v>
      </c>
    </row>
    <row r="635" spans="1:17" ht="15">
      <c r="A635" s="333" t="s">
        <v>319</v>
      </c>
      <c r="B635" s="334" t="s">
        <v>1172</v>
      </c>
      <c r="C635" s="435" t="s">
        <v>338</v>
      </c>
      <c r="D635" s="333" t="s">
        <v>1173</v>
      </c>
      <c r="E635" s="334">
        <v>201512</v>
      </c>
      <c r="F635" s="335">
        <v>-0.37</v>
      </c>
      <c r="G635" s="333">
        <f t="shared" si="69"/>
        <v>11.5</v>
      </c>
      <c r="H635" s="382">
        <v>1.3083000000000001E-3</v>
      </c>
      <c r="I635" s="335">
        <f t="shared" si="70"/>
        <v>-0.01</v>
      </c>
      <c r="J635" s="396">
        <f t="shared" si="71"/>
        <v>-0.01</v>
      </c>
      <c r="Q635" s="101">
        <f t="shared" si="72"/>
        <v>2016</v>
      </c>
    </row>
    <row r="636" spans="1:17" ht="15">
      <c r="A636" s="333" t="s">
        <v>319</v>
      </c>
      <c r="B636" s="334" t="s">
        <v>1174</v>
      </c>
      <c r="C636" s="435" t="s">
        <v>338</v>
      </c>
      <c r="D636" s="333" t="s">
        <v>1175</v>
      </c>
      <c r="E636" s="334">
        <v>201512</v>
      </c>
      <c r="F636" s="335">
        <v>869.82</v>
      </c>
      <c r="G636" s="333">
        <f t="shared" si="69"/>
        <v>11.5</v>
      </c>
      <c r="H636" s="382">
        <v>1.3083000000000001E-3</v>
      </c>
      <c r="I636" s="335">
        <f t="shared" si="70"/>
        <v>13.09</v>
      </c>
      <c r="J636" s="396">
        <f t="shared" si="71"/>
        <v>13.66</v>
      </c>
      <c r="Q636" s="101">
        <f t="shared" si="72"/>
        <v>2016</v>
      </c>
    </row>
    <row r="637" spans="1:17" ht="15">
      <c r="A637" s="333" t="s">
        <v>319</v>
      </c>
      <c r="B637" s="334" t="s">
        <v>1174</v>
      </c>
      <c r="C637" s="435" t="s">
        <v>338</v>
      </c>
      <c r="D637" s="333" t="s">
        <v>1175</v>
      </c>
      <c r="E637" s="334">
        <v>201512</v>
      </c>
      <c r="F637" s="335">
        <v>41404.01</v>
      </c>
      <c r="G637" s="333">
        <f t="shared" si="69"/>
        <v>11.5</v>
      </c>
      <c r="H637" s="382">
        <v>1.3083000000000001E-3</v>
      </c>
      <c r="I637" s="335">
        <f t="shared" si="70"/>
        <v>622.94000000000005</v>
      </c>
      <c r="J637" s="396">
        <f t="shared" si="71"/>
        <v>650.03</v>
      </c>
      <c r="Q637" s="101">
        <f t="shared" si="72"/>
        <v>2016</v>
      </c>
    </row>
    <row r="638" spans="1:17" ht="15">
      <c r="A638" s="333" t="s">
        <v>319</v>
      </c>
      <c r="B638" s="334" t="s">
        <v>1176</v>
      </c>
      <c r="C638" s="435" t="s">
        <v>338</v>
      </c>
      <c r="D638" s="333" t="s">
        <v>1177</v>
      </c>
      <c r="E638" s="334">
        <v>201512</v>
      </c>
      <c r="F638" s="335">
        <v>1388.83</v>
      </c>
      <c r="G638" s="333">
        <f t="shared" si="69"/>
        <v>11.5</v>
      </c>
      <c r="H638" s="382">
        <v>1.3083000000000001E-3</v>
      </c>
      <c r="I638" s="335">
        <f t="shared" si="70"/>
        <v>20.9</v>
      </c>
      <c r="J638" s="396">
        <f t="shared" si="71"/>
        <v>21.8</v>
      </c>
      <c r="Q638" s="101">
        <f t="shared" si="72"/>
        <v>2016</v>
      </c>
    </row>
    <row r="639" spans="1:17" ht="15">
      <c r="A639" s="333" t="s">
        <v>319</v>
      </c>
      <c r="B639" s="334" t="s">
        <v>1176</v>
      </c>
      <c r="C639" s="435" t="s">
        <v>338</v>
      </c>
      <c r="D639" s="333" t="s">
        <v>1177</v>
      </c>
      <c r="E639" s="334">
        <v>201512</v>
      </c>
      <c r="F639" s="335">
        <v>32114.37</v>
      </c>
      <c r="G639" s="333">
        <f t="shared" si="69"/>
        <v>11.5</v>
      </c>
      <c r="H639" s="382">
        <v>1.3083000000000001E-3</v>
      </c>
      <c r="I639" s="335">
        <f t="shared" si="70"/>
        <v>483.18</v>
      </c>
      <c r="J639" s="396">
        <f t="shared" si="71"/>
        <v>504.18</v>
      </c>
      <c r="Q639" s="101">
        <f t="shared" si="72"/>
        <v>2016</v>
      </c>
    </row>
    <row r="640" spans="1:17">
      <c r="A640" s="333" t="s">
        <v>319</v>
      </c>
      <c r="B640" s="334" t="s">
        <v>1178</v>
      </c>
      <c r="C640" s="434" t="s">
        <v>338</v>
      </c>
      <c r="D640" s="333" t="s">
        <v>1179</v>
      </c>
      <c r="E640" s="334">
        <v>201509</v>
      </c>
      <c r="F640" s="335">
        <v>7839.5</v>
      </c>
      <c r="G640" s="333">
        <f t="shared" si="69"/>
        <v>14.5</v>
      </c>
      <c r="H640" s="382">
        <v>1.3083000000000001E-3</v>
      </c>
      <c r="I640" s="335">
        <f t="shared" si="70"/>
        <v>148.72</v>
      </c>
      <c r="J640" s="396">
        <f t="shared" si="71"/>
        <v>123.08</v>
      </c>
      <c r="Q640" s="101">
        <f t="shared" si="72"/>
        <v>2015</v>
      </c>
    </row>
    <row r="641" spans="1:17" ht="15">
      <c r="A641" s="333" t="s">
        <v>319</v>
      </c>
      <c r="B641" s="334" t="s">
        <v>1178</v>
      </c>
      <c r="C641" s="435" t="s">
        <v>338</v>
      </c>
      <c r="D641" s="333" t="s">
        <v>1180</v>
      </c>
      <c r="E641" s="334">
        <v>201510</v>
      </c>
      <c r="F641" s="335">
        <v>604.27</v>
      </c>
      <c r="G641" s="333">
        <f t="shared" si="69"/>
        <v>13.5</v>
      </c>
      <c r="H641" s="436">
        <v>1.3083000000000001E-3</v>
      </c>
      <c r="I641" s="335">
        <f t="shared" si="70"/>
        <v>10.67</v>
      </c>
      <c r="J641" s="396">
        <f t="shared" si="71"/>
        <v>9.49</v>
      </c>
      <c r="Q641" s="101">
        <f t="shared" si="72"/>
        <v>2016</v>
      </c>
    </row>
    <row r="642" spans="1:17" ht="15">
      <c r="A642" s="333" t="s">
        <v>319</v>
      </c>
      <c r="B642" s="334" t="s">
        <v>1178</v>
      </c>
      <c r="C642" s="435" t="s">
        <v>338</v>
      </c>
      <c r="D642" s="333" t="s">
        <v>1180</v>
      </c>
      <c r="E642" s="334">
        <v>201511</v>
      </c>
      <c r="F642" s="335">
        <v>-0.6</v>
      </c>
      <c r="G642" s="333">
        <f t="shared" si="69"/>
        <v>12.5</v>
      </c>
      <c r="H642" s="436">
        <v>1.3083000000000001E-3</v>
      </c>
      <c r="I642" s="335">
        <f t="shared" si="70"/>
        <v>-0.01</v>
      </c>
      <c r="J642" s="396">
        <f t="shared" si="71"/>
        <v>-0.01</v>
      </c>
      <c r="Q642" s="101">
        <f t="shared" si="72"/>
        <v>2016</v>
      </c>
    </row>
    <row r="643" spans="1:17" ht="15">
      <c r="A643" s="333" t="s">
        <v>319</v>
      </c>
      <c r="B643" s="334" t="s">
        <v>1178</v>
      </c>
      <c r="C643" s="435" t="s">
        <v>338</v>
      </c>
      <c r="D643" s="333" t="s">
        <v>1180</v>
      </c>
      <c r="E643" s="334">
        <v>201512</v>
      </c>
      <c r="F643" s="335">
        <v>22.98</v>
      </c>
      <c r="G643" s="333">
        <f t="shared" si="69"/>
        <v>11.5</v>
      </c>
      <c r="H643" s="382">
        <v>1.3083000000000001E-3</v>
      </c>
      <c r="I643" s="335">
        <f t="shared" si="70"/>
        <v>0.35</v>
      </c>
      <c r="J643" s="396">
        <f t="shared" si="71"/>
        <v>0.36</v>
      </c>
      <c r="Q643" s="101">
        <f t="shared" si="72"/>
        <v>2016</v>
      </c>
    </row>
    <row r="644" spans="1:17" ht="15">
      <c r="A644" s="333" t="s">
        <v>319</v>
      </c>
      <c r="B644" s="334" t="s">
        <v>1181</v>
      </c>
      <c r="C644" s="435" t="s">
        <v>338</v>
      </c>
      <c r="D644" s="333" t="s">
        <v>1182</v>
      </c>
      <c r="E644" s="334">
        <v>201512</v>
      </c>
      <c r="F644" s="335">
        <v>606.37</v>
      </c>
      <c r="G644" s="333">
        <f t="shared" si="69"/>
        <v>11.5</v>
      </c>
      <c r="H644" s="382">
        <v>1.3083000000000001E-3</v>
      </c>
      <c r="I644" s="335">
        <f t="shared" si="70"/>
        <v>9.1199999999999992</v>
      </c>
      <c r="J644" s="396">
        <f t="shared" si="71"/>
        <v>9.52</v>
      </c>
      <c r="Q644" s="101">
        <f t="shared" si="72"/>
        <v>2016</v>
      </c>
    </row>
    <row r="645" spans="1:17" ht="15">
      <c r="A645" s="333" t="s">
        <v>319</v>
      </c>
      <c r="B645" s="334" t="s">
        <v>1181</v>
      </c>
      <c r="C645" s="435" t="s">
        <v>338</v>
      </c>
      <c r="D645" s="333" t="s">
        <v>1182</v>
      </c>
      <c r="E645" s="334">
        <v>201512</v>
      </c>
      <c r="F645" s="335">
        <v>5399.81</v>
      </c>
      <c r="G645" s="333">
        <f t="shared" si="69"/>
        <v>11.5</v>
      </c>
      <c r="H645" s="382">
        <v>1.3083000000000001E-3</v>
      </c>
      <c r="I645" s="335">
        <f t="shared" si="70"/>
        <v>81.239999999999995</v>
      </c>
      <c r="J645" s="396">
        <f t="shared" si="71"/>
        <v>84.77</v>
      </c>
      <c r="Q645" s="101">
        <f t="shared" si="72"/>
        <v>2016</v>
      </c>
    </row>
    <row r="646" spans="1:17" s="717" customFormat="1" ht="15">
      <c r="A646" s="650"/>
      <c r="B646" s="651"/>
      <c r="C646" s="435"/>
      <c r="D646" s="650"/>
      <c r="E646" s="651"/>
      <c r="F646" s="652"/>
      <c r="G646" s="650"/>
      <c r="H646" s="653"/>
      <c r="I646" s="652"/>
      <c r="J646" s="471"/>
      <c r="Q646" s="717">
        <f t="shared" si="72"/>
        <v>2015</v>
      </c>
    </row>
    <row r="647" spans="1:17" s="717" customFormat="1">
      <c r="A647" s="571" t="s">
        <v>319</v>
      </c>
      <c r="B647" s="594" t="s">
        <v>1021</v>
      </c>
      <c r="C647" s="749" t="s">
        <v>338</v>
      </c>
      <c r="D647" s="571" t="s">
        <v>1022</v>
      </c>
      <c r="E647" s="594">
        <v>201601</v>
      </c>
      <c r="F647" s="572">
        <v>-191.51</v>
      </c>
      <c r="G647" s="650">
        <f t="shared" si="69"/>
        <v>10.5</v>
      </c>
      <c r="H647" s="595">
        <v>1.3083000000000001E-3</v>
      </c>
      <c r="I647" s="652">
        <f t="shared" ref="I647:I710" si="73">ROUND(F647*G647*H647,2)</f>
        <v>-2.63</v>
      </c>
      <c r="J647" s="471">
        <f t="shared" ref="J647:J710" si="74">ROUND(F647*H647*12,2)</f>
        <v>-3.01</v>
      </c>
      <c r="Q647" s="717">
        <f t="shared" si="72"/>
        <v>2016</v>
      </c>
    </row>
    <row r="648" spans="1:17" s="717" customFormat="1">
      <c r="A648" s="571" t="s">
        <v>319</v>
      </c>
      <c r="B648" s="594" t="s">
        <v>324</v>
      </c>
      <c r="C648" s="749" t="s">
        <v>320</v>
      </c>
      <c r="D648" s="571" t="s">
        <v>325</v>
      </c>
      <c r="E648" s="594">
        <v>201601</v>
      </c>
      <c r="F648" s="572">
        <v>-445.09</v>
      </c>
      <c r="G648" s="650">
        <f t="shared" si="69"/>
        <v>10.5</v>
      </c>
      <c r="H648" s="595">
        <v>1.3083000000000001E-3</v>
      </c>
      <c r="I648" s="652">
        <f t="shared" si="73"/>
        <v>-6.11</v>
      </c>
      <c r="J648" s="471">
        <f t="shared" si="74"/>
        <v>-6.99</v>
      </c>
      <c r="Q648" s="717">
        <f t="shared" si="72"/>
        <v>2016</v>
      </c>
    </row>
    <row r="649" spans="1:17" s="717" customFormat="1">
      <c r="A649" s="571" t="s">
        <v>319</v>
      </c>
      <c r="B649" s="594" t="s">
        <v>329</v>
      </c>
      <c r="C649" s="749" t="s">
        <v>320</v>
      </c>
      <c r="D649" s="571" t="s">
        <v>330</v>
      </c>
      <c r="E649" s="594">
        <v>201601</v>
      </c>
      <c r="F649" s="572">
        <v>32536.7</v>
      </c>
      <c r="G649" s="650">
        <f t="shared" si="69"/>
        <v>10.5</v>
      </c>
      <c r="H649" s="595">
        <v>1.3083000000000001E-3</v>
      </c>
      <c r="I649" s="652">
        <f t="shared" si="73"/>
        <v>446.96</v>
      </c>
      <c r="J649" s="471">
        <f t="shared" si="74"/>
        <v>510.81</v>
      </c>
      <c r="Q649" s="717">
        <f t="shared" si="72"/>
        <v>2016</v>
      </c>
    </row>
    <row r="650" spans="1:17" s="717" customFormat="1">
      <c r="A650" s="571" t="s">
        <v>326</v>
      </c>
      <c r="B650" s="594" t="s">
        <v>331</v>
      </c>
      <c r="C650" s="749" t="s">
        <v>320</v>
      </c>
      <c r="D650" s="571" t="s">
        <v>332</v>
      </c>
      <c r="E650" s="594">
        <v>201601</v>
      </c>
      <c r="F650" s="572">
        <v>28326.25</v>
      </c>
      <c r="G650" s="650">
        <f t="shared" si="69"/>
        <v>10.5</v>
      </c>
      <c r="H650" s="595">
        <v>1.1999999999999999E-3</v>
      </c>
      <c r="I650" s="652">
        <f t="shared" si="73"/>
        <v>356.91</v>
      </c>
      <c r="J650" s="471">
        <f t="shared" si="74"/>
        <v>407.9</v>
      </c>
      <c r="Q650" s="717">
        <f t="shared" si="72"/>
        <v>2016</v>
      </c>
    </row>
    <row r="651" spans="1:17" s="717" customFormat="1">
      <c r="A651" s="571" t="s">
        <v>319</v>
      </c>
      <c r="B651" s="594" t="s">
        <v>333</v>
      </c>
      <c r="C651" s="749" t="s">
        <v>320</v>
      </c>
      <c r="D651" s="571" t="s">
        <v>334</v>
      </c>
      <c r="E651" s="594">
        <v>201601</v>
      </c>
      <c r="F651" s="572">
        <v>110486.19</v>
      </c>
      <c r="G651" s="650">
        <f t="shared" si="69"/>
        <v>10.5</v>
      </c>
      <c r="H651" s="595">
        <v>1.3083000000000001E-3</v>
      </c>
      <c r="I651" s="652">
        <f t="shared" si="73"/>
        <v>1517.77</v>
      </c>
      <c r="J651" s="471">
        <f t="shared" si="74"/>
        <v>1734.59</v>
      </c>
      <c r="Q651" s="717">
        <f t="shared" si="72"/>
        <v>2016</v>
      </c>
    </row>
    <row r="652" spans="1:17" s="717" customFormat="1">
      <c r="A652" s="571" t="s">
        <v>319</v>
      </c>
      <c r="B652" s="594" t="s">
        <v>940</v>
      </c>
      <c r="C652" s="749" t="s">
        <v>338</v>
      </c>
      <c r="D652" s="571" t="s">
        <v>941</v>
      </c>
      <c r="E652" s="594">
        <v>201601</v>
      </c>
      <c r="F652" s="572">
        <v>16.28</v>
      </c>
      <c r="G652" s="650">
        <f t="shared" si="69"/>
        <v>10.5</v>
      </c>
      <c r="H652" s="595">
        <v>1.3083000000000001E-3</v>
      </c>
      <c r="I652" s="652">
        <f t="shared" si="73"/>
        <v>0.22</v>
      </c>
      <c r="J652" s="471">
        <f t="shared" si="74"/>
        <v>0.26</v>
      </c>
      <c r="Q652" s="717">
        <f t="shared" si="72"/>
        <v>2016</v>
      </c>
    </row>
    <row r="653" spans="1:17" s="717" customFormat="1">
      <c r="A653" s="571" t="s">
        <v>319</v>
      </c>
      <c r="B653" s="594" t="s">
        <v>940</v>
      </c>
      <c r="C653" s="749" t="s">
        <v>338</v>
      </c>
      <c r="D653" s="571" t="s">
        <v>941</v>
      </c>
      <c r="E653" s="594">
        <v>201601</v>
      </c>
      <c r="F653" s="572">
        <v>0.52</v>
      </c>
      <c r="G653" s="650">
        <f t="shared" si="69"/>
        <v>10.5</v>
      </c>
      <c r="H653" s="595">
        <v>1.3083000000000001E-3</v>
      </c>
      <c r="I653" s="652">
        <f t="shared" si="73"/>
        <v>0.01</v>
      </c>
      <c r="J653" s="471">
        <f t="shared" si="74"/>
        <v>0.01</v>
      </c>
      <c r="Q653" s="717">
        <f t="shared" si="72"/>
        <v>2016</v>
      </c>
    </row>
    <row r="654" spans="1:17" s="717" customFormat="1">
      <c r="A654" s="571" t="s">
        <v>326</v>
      </c>
      <c r="B654" s="594" t="s">
        <v>1045</v>
      </c>
      <c r="C654" s="749" t="s">
        <v>338</v>
      </c>
      <c r="D654" s="571" t="s">
        <v>1046</v>
      </c>
      <c r="E654" s="594">
        <v>201601</v>
      </c>
      <c r="F654" s="572">
        <v>26.95</v>
      </c>
      <c r="G654" s="650">
        <f t="shared" si="69"/>
        <v>10.5</v>
      </c>
      <c r="H654" s="595">
        <v>1.1999999999999999E-3</v>
      </c>
      <c r="I654" s="652">
        <f t="shared" si="73"/>
        <v>0.34</v>
      </c>
      <c r="J654" s="471">
        <f t="shared" si="74"/>
        <v>0.39</v>
      </c>
      <c r="Q654" s="717">
        <f t="shared" si="72"/>
        <v>2016</v>
      </c>
    </row>
    <row r="655" spans="1:17" s="717" customFormat="1">
      <c r="A655" s="571" t="s">
        <v>319</v>
      </c>
      <c r="B655" s="594" t="s">
        <v>1045</v>
      </c>
      <c r="C655" s="749" t="s">
        <v>338</v>
      </c>
      <c r="D655" s="571" t="s">
        <v>1046</v>
      </c>
      <c r="E655" s="594">
        <v>201601</v>
      </c>
      <c r="F655" s="572">
        <v>1850.19</v>
      </c>
      <c r="G655" s="650">
        <f t="shared" si="69"/>
        <v>10.5</v>
      </c>
      <c r="H655" s="595">
        <v>1.3083000000000001E-3</v>
      </c>
      <c r="I655" s="652">
        <f t="shared" si="73"/>
        <v>25.42</v>
      </c>
      <c r="J655" s="471">
        <f t="shared" si="74"/>
        <v>29.05</v>
      </c>
      <c r="Q655" s="717">
        <f t="shared" si="72"/>
        <v>2016</v>
      </c>
    </row>
    <row r="656" spans="1:17" s="717" customFormat="1">
      <c r="A656" s="571" t="s">
        <v>319</v>
      </c>
      <c r="B656" s="594" t="s">
        <v>1045</v>
      </c>
      <c r="C656" s="749" t="s">
        <v>338</v>
      </c>
      <c r="D656" s="571" t="s">
        <v>1046</v>
      </c>
      <c r="E656" s="594">
        <v>201601</v>
      </c>
      <c r="F656" s="572">
        <v>129.43</v>
      </c>
      <c r="G656" s="650">
        <f t="shared" si="69"/>
        <v>10.5</v>
      </c>
      <c r="H656" s="595">
        <v>1.3083000000000001E-3</v>
      </c>
      <c r="I656" s="652">
        <f t="shared" si="73"/>
        <v>1.78</v>
      </c>
      <c r="J656" s="471">
        <f t="shared" si="74"/>
        <v>2.0299999999999998</v>
      </c>
      <c r="Q656" s="717">
        <f t="shared" si="72"/>
        <v>2016</v>
      </c>
    </row>
    <row r="657" spans="1:17" s="717" customFormat="1">
      <c r="A657" s="571" t="s">
        <v>319</v>
      </c>
      <c r="B657" s="594" t="s">
        <v>509</v>
      </c>
      <c r="C657" s="749" t="s">
        <v>338</v>
      </c>
      <c r="D657" s="571" t="s">
        <v>510</v>
      </c>
      <c r="E657" s="594">
        <v>201601</v>
      </c>
      <c r="F657" s="572">
        <v>-1.34</v>
      </c>
      <c r="G657" s="650">
        <f t="shared" si="69"/>
        <v>10.5</v>
      </c>
      <c r="H657" s="595">
        <v>1.3083000000000001E-3</v>
      </c>
      <c r="I657" s="652">
        <f t="shared" si="73"/>
        <v>-0.02</v>
      </c>
      <c r="J657" s="471">
        <f t="shared" si="74"/>
        <v>-0.02</v>
      </c>
      <c r="Q657" s="717">
        <f t="shared" si="72"/>
        <v>2016</v>
      </c>
    </row>
    <row r="658" spans="1:17" s="717" customFormat="1">
      <c r="A658" s="571" t="s">
        <v>319</v>
      </c>
      <c r="B658" s="594" t="s">
        <v>509</v>
      </c>
      <c r="C658" s="749" t="s">
        <v>338</v>
      </c>
      <c r="D658" s="571" t="s">
        <v>510</v>
      </c>
      <c r="E658" s="594">
        <v>201601</v>
      </c>
      <c r="F658" s="572">
        <v>-0.03</v>
      </c>
      <c r="G658" s="650">
        <f t="shared" si="69"/>
        <v>10.5</v>
      </c>
      <c r="H658" s="595">
        <v>1.3083000000000001E-3</v>
      </c>
      <c r="I658" s="652">
        <f t="shared" si="73"/>
        <v>0</v>
      </c>
      <c r="J658" s="471">
        <f t="shared" si="74"/>
        <v>0</v>
      </c>
      <c r="Q658" s="717">
        <f t="shared" si="72"/>
        <v>2016</v>
      </c>
    </row>
    <row r="659" spans="1:17" s="717" customFormat="1">
      <c r="A659" s="571" t="s">
        <v>319</v>
      </c>
      <c r="B659" s="594" t="s">
        <v>1053</v>
      </c>
      <c r="C659" s="749" t="s">
        <v>338</v>
      </c>
      <c r="D659" s="571" t="s">
        <v>1054</v>
      </c>
      <c r="E659" s="594">
        <v>201601</v>
      </c>
      <c r="F659" s="572">
        <v>20663.919999999998</v>
      </c>
      <c r="G659" s="650">
        <f t="shared" si="69"/>
        <v>10.5</v>
      </c>
      <c r="H659" s="595">
        <v>1.3083000000000001E-3</v>
      </c>
      <c r="I659" s="652">
        <f t="shared" si="73"/>
        <v>283.86</v>
      </c>
      <c r="J659" s="471">
        <f t="shared" si="74"/>
        <v>324.42</v>
      </c>
      <c r="Q659" s="717">
        <f t="shared" si="72"/>
        <v>2016</v>
      </c>
    </row>
    <row r="660" spans="1:17" s="717" customFormat="1">
      <c r="A660" s="571" t="s">
        <v>319</v>
      </c>
      <c r="B660" s="594" t="s">
        <v>1053</v>
      </c>
      <c r="C660" s="749" t="s">
        <v>338</v>
      </c>
      <c r="D660" s="571" t="s">
        <v>1054</v>
      </c>
      <c r="E660" s="594">
        <v>201601</v>
      </c>
      <c r="F660" s="572">
        <v>1311.22</v>
      </c>
      <c r="G660" s="650">
        <f t="shared" si="69"/>
        <v>10.5</v>
      </c>
      <c r="H660" s="595">
        <v>1.3083000000000001E-3</v>
      </c>
      <c r="I660" s="652">
        <f t="shared" si="73"/>
        <v>18.010000000000002</v>
      </c>
      <c r="J660" s="471">
        <f t="shared" si="74"/>
        <v>20.59</v>
      </c>
      <c r="Q660" s="717">
        <f t="shared" si="72"/>
        <v>2016</v>
      </c>
    </row>
    <row r="661" spans="1:17" s="717" customFormat="1">
      <c r="A661" s="571" t="s">
        <v>319</v>
      </c>
      <c r="B661" s="594" t="s">
        <v>1055</v>
      </c>
      <c r="C661" s="749" t="s">
        <v>338</v>
      </c>
      <c r="D661" s="571" t="s">
        <v>1056</v>
      </c>
      <c r="E661" s="594">
        <v>201601</v>
      </c>
      <c r="F661" s="572">
        <v>1103.04</v>
      </c>
      <c r="G661" s="650">
        <f t="shared" si="69"/>
        <v>10.5</v>
      </c>
      <c r="H661" s="595">
        <v>1.3083000000000001E-3</v>
      </c>
      <c r="I661" s="652">
        <f t="shared" si="73"/>
        <v>15.15</v>
      </c>
      <c r="J661" s="471">
        <f t="shared" si="74"/>
        <v>17.32</v>
      </c>
      <c r="Q661" s="717">
        <f t="shared" si="72"/>
        <v>2016</v>
      </c>
    </row>
    <row r="662" spans="1:17" s="717" customFormat="1">
      <c r="A662" s="571" t="s">
        <v>319</v>
      </c>
      <c r="B662" s="594" t="s">
        <v>1055</v>
      </c>
      <c r="C662" s="749" t="s">
        <v>338</v>
      </c>
      <c r="D662" s="571" t="s">
        <v>1056</v>
      </c>
      <c r="E662" s="594">
        <v>201601</v>
      </c>
      <c r="F662" s="572">
        <v>70.010000000000005</v>
      </c>
      <c r="G662" s="650">
        <f t="shared" si="69"/>
        <v>10.5</v>
      </c>
      <c r="H662" s="595">
        <v>1.3083000000000001E-3</v>
      </c>
      <c r="I662" s="652">
        <f t="shared" si="73"/>
        <v>0.96</v>
      </c>
      <c r="J662" s="471">
        <f t="shared" si="74"/>
        <v>1.1000000000000001</v>
      </c>
      <c r="Q662" s="717">
        <f t="shared" si="72"/>
        <v>2016</v>
      </c>
    </row>
    <row r="663" spans="1:17" s="717" customFormat="1">
      <c r="A663" s="571" t="s">
        <v>319</v>
      </c>
      <c r="B663" s="594" t="s">
        <v>1408</v>
      </c>
      <c r="C663" s="749" t="s">
        <v>338</v>
      </c>
      <c r="D663" s="571" t="s">
        <v>1409</v>
      </c>
      <c r="E663" s="594">
        <v>201601</v>
      </c>
      <c r="F663" s="572">
        <v>379979.09</v>
      </c>
      <c r="G663" s="650">
        <f t="shared" si="69"/>
        <v>10.5</v>
      </c>
      <c r="H663" s="595">
        <v>1.3083000000000001E-3</v>
      </c>
      <c r="I663" s="652">
        <f t="shared" si="73"/>
        <v>5219.83</v>
      </c>
      <c r="J663" s="471">
        <f t="shared" si="74"/>
        <v>5965.52</v>
      </c>
      <c r="Q663" s="717">
        <f t="shared" si="72"/>
        <v>2016</v>
      </c>
    </row>
    <row r="664" spans="1:17" s="717" customFormat="1">
      <c r="A664" s="571" t="s">
        <v>319</v>
      </c>
      <c r="B664" s="594" t="s">
        <v>1408</v>
      </c>
      <c r="C664" s="749" t="s">
        <v>338</v>
      </c>
      <c r="D664" s="571" t="s">
        <v>1409</v>
      </c>
      <c r="E664" s="594">
        <v>201601</v>
      </c>
      <c r="F664" s="572">
        <v>2390.84</v>
      </c>
      <c r="G664" s="650">
        <f t="shared" si="69"/>
        <v>10.5</v>
      </c>
      <c r="H664" s="595">
        <v>1.3083000000000001E-3</v>
      </c>
      <c r="I664" s="652">
        <f t="shared" si="73"/>
        <v>32.840000000000003</v>
      </c>
      <c r="J664" s="471">
        <f t="shared" si="74"/>
        <v>37.54</v>
      </c>
      <c r="Q664" s="717">
        <f t="shared" si="72"/>
        <v>2016</v>
      </c>
    </row>
    <row r="665" spans="1:17" s="717" customFormat="1">
      <c r="A665" s="571" t="s">
        <v>319</v>
      </c>
      <c r="B665" s="594" t="s">
        <v>956</v>
      </c>
      <c r="C665" s="749" t="s">
        <v>335</v>
      </c>
      <c r="D665" s="571" t="s">
        <v>957</v>
      </c>
      <c r="E665" s="594">
        <v>201601</v>
      </c>
      <c r="F665" s="572">
        <v>-0.48</v>
      </c>
      <c r="G665" s="650">
        <f t="shared" si="69"/>
        <v>10.5</v>
      </c>
      <c r="H665" s="595">
        <v>1.3083000000000001E-3</v>
      </c>
      <c r="I665" s="652">
        <f t="shared" si="73"/>
        <v>-0.01</v>
      </c>
      <c r="J665" s="471">
        <f t="shared" si="74"/>
        <v>-0.01</v>
      </c>
      <c r="Q665" s="717">
        <f t="shared" si="72"/>
        <v>2016</v>
      </c>
    </row>
    <row r="666" spans="1:17" s="717" customFormat="1">
      <c r="A666" s="571" t="s">
        <v>319</v>
      </c>
      <c r="B666" s="594" t="s">
        <v>956</v>
      </c>
      <c r="C666" s="749" t="s">
        <v>335</v>
      </c>
      <c r="D666" s="571" t="s">
        <v>957</v>
      </c>
      <c r="E666" s="594">
        <v>201601</v>
      </c>
      <c r="F666" s="572">
        <v>-0.05</v>
      </c>
      <c r="G666" s="650">
        <f t="shared" si="69"/>
        <v>10.5</v>
      </c>
      <c r="H666" s="595">
        <v>1.3083000000000001E-3</v>
      </c>
      <c r="I666" s="652">
        <f t="shared" si="73"/>
        <v>0</v>
      </c>
      <c r="J666" s="471">
        <f t="shared" si="74"/>
        <v>0</v>
      </c>
      <c r="Q666" s="717">
        <f t="shared" si="72"/>
        <v>2016</v>
      </c>
    </row>
    <row r="667" spans="1:17" s="717" customFormat="1">
      <c r="A667" s="571" t="s">
        <v>319</v>
      </c>
      <c r="B667" s="594" t="s">
        <v>1027</v>
      </c>
      <c r="C667" s="749" t="s">
        <v>338</v>
      </c>
      <c r="D667" s="571" t="s">
        <v>1028</v>
      </c>
      <c r="E667" s="594">
        <v>201601</v>
      </c>
      <c r="F667" s="572">
        <v>-275.24</v>
      </c>
      <c r="G667" s="650">
        <f t="shared" si="69"/>
        <v>10.5</v>
      </c>
      <c r="H667" s="595">
        <v>1.3083000000000001E-3</v>
      </c>
      <c r="I667" s="652">
        <f t="shared" si="73"/>
        <v>-3.78</v>
      </c>
      <c r="J667" s="471">
        <f t="shared" si="74"/>
        <v>-4.32</v>
      </c>
      <c r="Q667" s="717">
        <f t="shared" si="72"/>
        <v>2016</v>
      </c>
    </row>
    <row r="668" spans="1:17" s="717" customFormat="1">
      <c r="A668" s="571" t="s">
        <v>319</v>
      </c>
      <c r="B668" s="594" t="s">
        <v>1027</v>
      </c>
      <c r="C668" s="749" t="s">
        <v>338</v>
      </c>
      <c r="D668" s="571" t="s">
        <v>1028</v>
      </c>
      <c r="E668" s="594">
        <v>201601</v>
      </c>
      <c r="F668" s="572">
        <v>-4.9800000000000004</v>
      </c>
      <c r="G668" s="650">
        <f t="shared" si="69"/>
        <v>10.5</v>
      </c>
      <c r="H668" s="595">
        <v>1.3083000000000001E-3</v>
      </c>
      <c r="I668" s="652">
        <f t="shared" si="73"/>
        <v>-7.0000000000000007E-2</v>
      </c>
      <c r="J668" s="471">
        <f t="shared" si="74"/>
        <v>-0.08</v>
      </c>
      <c r="Q668" s="717">
        <f t="shared" si="72"/>
        <v>2016</v>
      </c>
    </row>
    <row r="669" spans="1:17" s="717" customFormat="1">
      <c r="A669" s="571" t="s">
        <v>319</v>
      </c>
      <c r="B669" s="594" t="s">
        <v>1076</v>
      </c>
      <c r="C669" s="749" t="s">
        <v>338</v>
      </c>
      <c r="D669" s="571" t="s">
        <v>1077</v>
      </c>
      <c r="E669" s="594">
        <v>201601</v>
      </c>
      <c r="F669" s="572">
        <v>5505.4</v>
      </c>
      <c r="G669" s="650">
        <f t="shared" si="69"/>
        <v>10.5</v>
      </c>
      <c r="H669" s="595">
        <v>1.3083000000000001E-3</v>
      </c>
      <c r="I669" s="652">
        <f t="shared" si="73"/>
        <v>75.63</v>
      </c>
      <c r="J669" s="471">
        <f t="shared" si="74"/>
        <v>86.43</v>
      </c>
      <c r="Q669" s="717">
        <f t="shared" si="72"/>
        <v>2016</v>
      </c>
    </row>
    <row r="670" spans="1:17" s="717" customFormat="1">
      <c r="A670" s="571" t="s">
        <v>319</v>
      </c>
      <c r="B670" s="594" t="s">
        <v>1076</v>
      </c>
      <c r="C670" s="749" t="s">
        <v>338</v>
      </c>
      <c r="D670" s="571" t="s">
        <v>1077</v>
      </c>
      <c r="E670" s="594">
        <v>201601</v>
      </c>
      <c r="F670" s="572">
        <v>57.73</v>
      </c>
      <c r="G670" s="650">
        <f t="shared" si="69"/>
        <v>10.5</v>
      </c>
      <c r="H670" s="595">
        <v>1.3083000000000001E-3</v>
      </c>
      <c r="I670" s="652">
        <f t="shared" si="73"/>
        <v>0.79</v>
      </c>
      <c r="J670" s="471">
        <f t="shared" si="74"/>
        <v>0.91</v>
      </c>
      <c r="Q670" s="717">
        <f t="shared" si="72"/>
        <v>2016</v>
      </c>
    </row>
    <row r="671" spans="1:17" s="717" customFormat="1">
      <c r="A671" s="571" t="s">
        <v>319</v>
      </c>
      <c r="B671" s="594" t="s">
        <v>1078</v>
      </c>
      <c r="C671" s="749" t="s">
        <v>338</v>
      </c>
      <c r="D671" s="571" t="s">
        <v>1079</v>
      </c>
      <c r="E671" s="594">
        <v>201601</v>
      </c>
      <c r="F671" s="572">
        <v>7446.83</v>
      </c>
      <c r="G671" s="650">
        <f t="shared" si="69"/>
        <v>10.5</v>
      </c>
      <c r="H671" s="595">
        <v>1.3083000000000001E-3</v>
      </c>
      <c r="I671" s="652">
        <f t="shared" si="73"/>
        <v>102.3</v>
      </c>
      <c r="J671" s="471">
        <f t="shared" si="74"/>
        <v>116.91</v>
      </c>
      <c r="Q671" s="717">
        <f t="shared" si="72"/>
        <v>2016</v>
      </c>
    </row>
    <row r="672" spans="1:17" s="717" customFormat="1">
      <c r="A672" s="571" t="s">
        <v>319</v>
      </c>
      <c r="B672" s="594" t="s">
        <v>1078</v>
      </c>
      <c r="C672" s="749" t="s">
        <v>338</v>
      </c>
      <c r="D672" s="571" t="s">
        <v>1079</v>
      </c>
      <c r="E672" s="594">
        <v>201601</v>
      </c>
      <c r="F672" s="572">
        <v>554.63</v>
      </c>
      <c r="G672" s="650">
        <f t="shared" si="69"/>
        <v>10.5</v>
      </c>
      <c r="H672" s="595">
        <v>1.3083000000000001E-3</v>
      </c>
      <c r="I672" s="652">
        <f t="shared" si="73"/>
        <v>7.62</v>
      </c>
      <c r="J672" s="471">
        <f t="shared" si="74"/>
        <v>8.7100000000000009</v>
      </c>
      <c r="Q672" s="717">
        <f t="shared" si="72"/>
        <v>2016</v>
      </c>
    </row>
    <row r="673" spans="1:17" s="717" customFormat="1">
      <c r="A673" s="571" t="s">
        <v>319</v>
      </c>
      <c r="B673" s="594" t="s">
        <v>1410</v>
      </c>
      <c r="C673" s="749" t="s">
        <v>338</v>
      </c>
      <c r="D673" s="571" t="s">
        <v>1411</v>
      </c>
      <c r="E673" s="594">
        <v>201601</v>
      </c>
      <c r="F673" s="572">
        <v>406568.9</v>
      </c>
      <c r="G673" s="650">
        <f t="shared" si="69"/>
        <v>10.5</v>
      </c>
      <c r="H673" s="595">
        <v>1.3083000000000001E-3</v>
      </c>
      <c r="I673" s="652">
        <f t="shared" si="73"/>
        <v>5585.1</v>
      </c>
      <c r="J673" s="471">
        <f t="shared" si="74"/>
        <v>6382.97</v>
      </c>
      <c r="Q673" s="717">
        <f t="shared" si="72"/>
        <v>2016</v>
      </c>
    </row>
    <row r="674" spans="1:17" s="717" customFormat="1">
      <c r="A674" s="571" t="s">
        <v>319</v>
      </c>
      <c r="B674" s="594" t="s">
        <v>1410</v>
      </c>
      <c r="C674" s="749" t="s">
        <v>338</v>
      </c>
      <c r="D674" s="571" t="s">
        <v>1411</v>
      </c>
      <c r="E674" s="594">
        <v>201601</v>
      </c>
      <c r="F674" s="572">
        <v>27518.85</v>
      </c>
      <c r="G674" s="650">
        <f t="shared" si="69"/>
        <v>10.5</v>
      </c>
      <c r="H674" s="595">
        <v>1.3083000000000001E-3</v>
      </c>
      <c r="I674" s="652">
        <f t="shared" si="73"/>
        <v>378.03</v>
      </c>
      <c r="J674" s="471">
        <f t="shared" si="74"/>
        <v>432.03</v>
      </c>
      <c r="Q674" s="717">
        <f t="shared" si="72"/>
        <v>2016</v>
      </c>
    </row>
    <row r="675" spans="1:17" s="717" customFormat="1">
      <c r="A675" s="571" t="s">
        <v>319</v>
      </c>
      <c r="B675" s="594" t="s">
        <v>1080</v>
      </c>
      <c r="C675" s="749" t="s">
        <v>338</v>
      </c>
      <c r="D675" s="571" t="s">
        <v>1081</v>
      </c>
      <c r="E675" s="594">
        <v>201601</v>
      </c>
      <c r="F675" s="572">
        <v>3543.64</v>
      </c>
      <c r="G675" s="650">
        <f t="shared" si="69"/>
        <v>10.5</v>
      </c>
      <c r="H675" s="595">
        <v>1.3083000000000001E-3</v>
      </c>
      <c r="I675" s="652">
        <f t="shared" si="73"/>
        <v>48.68</v>
      </c>
      <c r="J675" s="471">
        <f t="shared" si="74"/>
        <v>55.63</v>
      </c>
      <c r="Q675" s="717">
        <f t="shared" si="72"/>
        <v>2016</v>
      </c>
    </row>
    <row r="676" spans="1:17" s="717" customFormat="1">
      <c r="A676" s="571" t="s">
        <v>319</v>
      </c>
      <c r="B676" s="594" t="s">
        <v>1080</v>
      </c>
      <c r="C676" s="749" t="s">
        <v>338</v>
      </c>
      <c r="D676" s="571" t="s">
        <v>1081</v>
      </c>
      <c r="E676" s="594">
        <v>201601</v>
      </c>
      <c r="F676" s="572">
        <v>88.78</v>
      </c>
      <c r="G676" s="650">
        <f t="shared" si="69"/>
        <v>10.5</v>
      </c>
      <c r="H676" s="595">
        <v>1.3083000000000001E-3</v>
      </c>
      <c r="I676" s="652">
        <f t="shared" si="73"/>
        <v>1.22</v>
      </c>
      <c r="J676" s="471">
        <f t="shared" si="74"/>
        <v>1.39</v>
      </c>
      <c r="Q676" s="717">
        <f t="shared" si="72"/>
        <v>2016</v>
      </c>
    </row>
    <row r="677" spans="1:17" s="717" customFormat="1">
      <c r="A677" s="571" t="s">
        <v>319</v>
      </c>
      <c r="B677" s="594" t="s">
        <v>1082</v>
      </c>
      <c r="C677" s="749" t="s">
        <v>338</v>
      </c>
      <c r="D677" s="571" t="s">
        <v>1084</v>
      </c>
      <c r="E677" s="594">
        <v>201601</v>
      </c>
      <c r="F677" s="572">
        <v>7740.57</v>
      </c>
      <c r="G677" s="650">
        <f t="shared" si="69"/>
        <v>10.5</v>
      </c>
      <c r="H677" s="595">
        <v>1.3083000000000001E-3</v>
      </c>
      <c r="I677" s="652">
        <f t="shared" si="73"/>
        <v>106.33</v>
      </c>
      <c r="J677" s="471">
        <f t="shared" si="74"/>
        <v>121.52</v>
      </c>
      <c r="Q677" s="717">
        <f t="shared" si="72"/>
        <v>2016</v>
      </c>
    </row>
    <row r="678" spans="1:17" s="717" customFormat="1">
      <c r="A678" s="571" t="s">
        <v>319</v>
      </c>
      <c r="B678" s="594" t="s">
        <v>1082</v>
      </c>
      <c r="C678" s="749" t="s">
        <v>338</v>
      </c>
      <c r="D678" s="571" t="s">
        <v>1084</v>
      </c>
      <c r="E678" s="594">
        <v>201601</v>
      </c>
      <c r="F678" s="572">
        <v>-11996.03</v>
      </c>
      <c r="G678" s="650">
        <f t="shared" si="69"/>
        <v>10.5</v>
      </c>
      <c r="H678" s="595">
        <v>1.3083000000000001E-3</v>
      </c>
      <c r="I678" s="652">
        <f t="shared" si="73"/>
        <v>-164.79</v>
      </c>
      <c r="J678" s="471">
        <f t="shared" si="74"/>
        <v>-188.33</v>
      </c>
      <c r="Q678" s="717">
        <f t="shared" si="72"/>
        <v>2016</v>
      </c>
    </row>
    <row r="679" spans="1:17" s="717" customFormat="1">
      <c r="A679" s="571" t="s">
        <v>319</v>
      </c>
      <c r="B679" s="594" t="s">
        <v>962</v>
      </c>
      <c r="C679" s="749" t="s">
        <v>338</v>
      </c>
      <c r="D679" s="571" t="s">
        <v>963</v>
      </c>
      <c r="E679" s="594">
        <v>201601</v>
      </c>
      <c r="F679" s="572">
        <v>-62334.44</v>
      </c>
      <c r="G679" s="650">
        <f t="shared" si="69"/>
        <v>10.5</v>
      </c>
      <c r="H679" s="595">
        <v>1.3083000000000001E-3</v>
      </c>
      <c r="I679" s="652">
        <f t="shared" si="73"/>
        <v>-856.3</v>
      </c>
      <c r="J679" s="471">
        <f t="shared" si="74"/>
        <v>-978.63</v>
      </c>
      <c r="Q679" s="717">
        <f t="shared" si="72"/>
        <v>2016</v>
      </c>
    </row>
    <row r="680" spans="1:17" s="717" customFormat="1">
      <c r="A680" s="571" t="s">
        <v>319</v>
      </c>
      <c r="B680" s="594" t="s">
        <v>962</v>
      </c>
      <c r="C680" s="749" t="s">
        <v>338</v>
      </c>
      <c r="D680" s="571" t="s">
        <v>963</v>
      </c>
      <c r="E680" s="594">
        <v>201601</v>
      </c>
      <c r="F680" s="572">
        <v>-4774.21</v>
      </c>
      <c r="G680" s="650">
        <f t="shared" si="69"/>
        <v>10.5</v>
      </c>
      <c r="H680" s="595">
        <v>1.3083000000000001E-3</v>
      </c>
      <c r="I680" s="652">
        <f t="shared" si="73"/>
        <v>-65.58</v>
      </c>
      <c r="J680" s="471">
        <f t="shared" si="74"/>
        <v>-74.95</v>
      </c>
      <c r="Q680" s="717">
        <f t="shared" si="72"/>
        <v>2016</v>
      </c>
    </row>
    <row r="681" spans="1:17" s="717" customFormat="1">
      <c r="A681" s="571" t="s">
        <v>319</v>
      </c>
      <c r="B681" s="594" t="s">
        <v>964</v>
      </c>
      <c r="C681" s="749" t="s">
        <v>338</v>
      </c>
      <c r="D681" s="571" t="s">
        <v>965</v>
      </c>
      <c r="E681" s="594">
        <v>201601</v>
      </c>
      <c r="F681" s="572">
        <v>1.02</v>
      </c>
      <c r="G681" s="650">
        <f t="shared" si="69"/>
        <v>10.5</v>
      </c>
      <c r="H681" s="595">
        <v>1.3083000000000001E-3</v>
      </c>
      <c r="I681" s="652">
        <f t="shared" si="73"/>
        <v>0.01</v>
      </c>
      <c r="J681" s="471">
        <f t="shared" si="74"/>
        <v>0.02</v>
      </c>
      <c r="Q681" s="717">
        <f t="shared" si="72"/>
        <v>2016</v>
      </c>
    </row>
    <row r="682" spans="1:17" s="717" customFormat="1">
      <c r="A682" s="571" t="s">
        <v>319</v>
      </c>
      <c r="B682" s="594" t="s">
        <v>964</v>
      </c>
      <c r="C682" s="749" t="s">
        <v>338</v>
      </c>
      <c r="D682" s="571" t="s">
        <v>965</v>
      </c>
      <c r="E682" s="594">
        <v>201601</v>
      </c>
      <c r="F682" s="572">
        <v>0.01</v>
      </c>
      <c r="G682" s="650">
        <f t="shared" si="69"/>
        <v>10.5</v>
      </c>
      <c r="H682" s="595">
        <v>1.3083000000000001E-3</v>
      </c>
      <c r="I682" s="652">
        <f t="shared" si="73"/>
        <v>0</v>
      </c>
      <c r="J682" s="471">
        <f t="shared" si="74"/>
        <v>0</v>
      </c>
      <c r="Q682" s="717">
        <f t="shared" si="72"/>
        <v>2016</v>
      </c>
    </row>
    <row r="683" spans="1:17" s="717" customFormat="1">
      <c r="A683" s="571" t="s">
        <v>319</v>
      </c>
      <c r="B683" s="594" t="s">
        <v>1087</v>
      </c>
      <c r="C683" s="749" t="s">
        <v>338</v>
      </c>
      <c r="D683" s="571" t="s">
        <v>1088</v>
      </c>
      <c r="E683" s="594">
        <v>201601</v>
      </c>
      <c r="F683" s="572">
        <v>3955.18</v>
      </c>
      <c r="G683" s="650">
        <f t="shared" si="69"/>
        <v>10.5</v>
      </c>
      <c r="H683" s="595">
        <v>1.3083000000000001E-3</v>
      </c>
      <c r="I683" s="652">
        <f t="shared" si="73"/>
        <v>54.33</v>
      </c>
      <c r="J683" s="471">
        <f t="shared" si="74"/>
        <v>62.09</v>
      </c>
      <c r="Q683" s="717">
        <f t="shared" si="72"/>
        <v>2016</v>
      </c>
    </row>
    <row r="684" spans="1:17" s="717" customFormat="1">
      <c r="A684" s="571" t="s">
        <v>319</v>
      </c>
      <c r="B684" s="594" t="s">
        <v>1087</v>
      </c>
      <c r="C684" s="749" t="s">
        <v>338</v>
      </c>
      <c r="D684" s="571" t="s">
        <v>1088</v>
      </c>
      <c r="E684" s="594">
        <v>201601</v>
      </c>
      <c r="F684" s="572">
        <v>211.81</v>
      </c>
      <c r="G684" s="650">
        <f t="shared" si="69"/>
        <v>10.5</v>
      </c>
      <c r="H684" s="595">
        <v>1.3083000000000001E-3</v>
      </c>
      <c r="I684" s="652">
        <f t="shared" si="73"/>
        <v>2.91</v>
      </c>
      <c r="J684" s="471">
        <f t="shared" si="74"/>
        <v>3.33</v>
      </c>
      <c r="Q684" s="717">
        <f t="shared" si="72"/>
        <v>2016</v>
      </c>
    </row>
    <row r="685" spans="1:17" s="717" customFormat="1">
      <c r="A685" s="571" t="s">
        <v>319</v>
      </c>
      <c r="B685" s="594" t="s">
        <v>1089</v>
      </c>
      <c r="C685" s="749" t="s">
        <v>338</v>
      </c>
      <c r="D685" s="571" t="s">
        <v>1090</v>
      </c>
      <c r="E685" s="594">
        <v>201601</v>
      </c>
      <c r="F685" s="572">
        <v>-233.19</v>
      </c>
      <c r="G685" s="650">
        <f t="shared" si="69"/>
        <v>10.5</v>
      </c>
      <c r="H685" s="595">
        <v>1.3083000000000001E-3</v>
      </c>
      <c r="I685" s="652">
        <f t="shared" si="73"/>
        <v>-3.2</v>
      </c>
      <c r="J685" s="471">
        <f t="shared" si="74"/>
        <v>-3.66</v>
      </c>
      <c r="Q685" s="717">
        <f t="shared" si="72"/>
        <v>2016</v>
      </c>
    </row>
    <row r="686" spans="1:17" s="717" customFormat="1">
      <c r="A686" s="571" t="s">
        <v>319</v>
      </c>
      <c r="B686" s="594" t="s">
        <v>1089</v>
      </c>
      <c r="C686" s="749" t="s">
        <v>338</v>
      </c>
      <c r="D686" s="571" t="s">
        <v>1090</v>
      </c>
      <c r="E686" s="594">
        <v>201601</v>
      </c>
      <c r="F686" s="572">
        <v>-2.66</v>
      </c>
      <c r="G686" s="650">
        <f t="shared" si="69"/>
        <v>10.5</v>
      </c>
      <c r="H686" s="595">
        <v>1.3083000000000001E-3</v>
      </c>
      <c r="I686" s="652">
        <f t="shared" si="73"/>
        <v>-0.04</v>
      </c>
      <c r="J686" s="471">
        <f t="shared" si="74"/>
        <v>-0.04</v>
      </c>
      <c r="Q686" s="717">
        <f t="shared" si="72"/>
        <v>2016</v>
      </c>
    </row>
    <row r="687" spans="1:17" s="717" customFormat="1">
      <c r="A687" s="571" t="s">
        <v>319</v>
      </c>
      <c r="B687" s="594" t="s">
        <v>1092</v>
      </c>
      <c r="C687" s="749" t="s">
        <v>338</v>
      </c>
      <c r="D687" s="571" t="s">
        <v>1093</v>
      </c>
      <c r="E687" s="594">
        <v>201601</v>
      </c>
      <c r="F687" s="572">
        <v>39916.81</v>
      </c>
      <c r="G687" s="650">
        <f t="shared" si="69"/>
        <v>10.5</v>
      </c>
      <c r="H687" s="595">
        <v>1.3083000000000001E-3</v>
      </c>
      <c r="I687" s="652">
        <f t="shared" si="73"/>
        <v>548.34</v>
      </c>
      <c r="J687" s="471">
        <f t="shared" si="74"/>
        <v>626.67999999999995</v>
      </c>
      <c r="Q687" s="717">
        <f t="shared" si="72"/>
        <v>2016</v>
      </c>
    </row>
    <row r="688" spans="1:17" s="717" customFormat="1">
      <c r="A688" s="571" t="s">
        <v>319</v>
      </c>
      <c r="B688" s="594" t="s">
        <v>1092</v>
      </c>
      <c r="C688" s="749" t="s">
        <v>338</v>
      </c>
      <c r="D688" s="571" t="s">
        <v>1093</v>
      </c>
      <c r="E688" s="594">
        <v>201601</v>
      </c>
      <c r="F688" s="572">
        <v>2642.38</v>
      </c>
      <c r="G688" s="650">
        <f t="shared" si="69"/>
        <v>10.5</v>
      </c>
      <c r="H688" s="595">
        <v>1.3083000000000001E-3</v>
      </c>
      <c r="I688" s="652">
        <f t="shared" si="73"/>
        <v>36.299999999999997</v>
      </c>
      <c r="J688" s="471">
        <f t="shared" si="74"/>
        <v>41.48</v>
      </c>
      <c r="Q688" s="717">
        <f t="shared" si="72"/>
        <v>2016</v>
      </c>
    </row>
    <row r="689" spans="1:17" s="717" customFormat="1">
      <c r="A689" s="571" t="s">
        <v>319</v>
      </c>
      <c r="B689" s="594" t="s">
        <v>1094</v>
      </c>
      <c r="C689" s="749" t="s">
        <v>338</v>
      </c>
      <c r="D689" s="571" t="s">
        <v>1095</v>
      </c>
      <c r="E689" s="594">
        <v>201601</v>
      </c>
      <c r="F689" s="572">
        <v>10205.61</v>
      </c>
      <c r="G689" s="650">
        <f t="shared" si="69"/>
        <v>10.5</v>
      </c>
      <c r="H689" s="595">
        <v>1.3083000000000001E-3</v>
      </c>
      <c r="I689" s="652">
        <f t="shared" si="73"/>
        <v>140.19999999999999</v>
      </c>
      <c r="J689" s="471">
        <f t="shared" si="74"/>
        <v>160.22</v>
      </c>
      <c r="Q689" s="717">
        <f t="shared" si="72"/>
        <v>2016</v>
      </c>
    </row>
    <row r="690" spans="1:17" s="717" customFormat="1">
      <c r="A690" s="571" t="s">
        <v>319</v>
      </c>
      <c r="B690" s="594" t="s">
        <v>1094</v>
      </c>
      <c r="C690" s="749" t="s">
        <v>338</v>
      </c>
      <c r="D690" s="571" t="s">
        <v>1095</v>
      </c>
      <c r="E690" s="594">
        <v>201601</v>
      </c>
      <c r="F690" s="572">
        <v>742.36</v>
      </c>
      <c r="G690" s="650">
        <f t="shared" si="69"/>
        <v>10.5</v>
      </c>
      <c r="H690" s="595">
        <v>1.3083000000000001E-3</v>
      </c>
      <c r="I690" s="652">
        <f t="shared" si="73"/>
        <v>10.199999999999999</v>
      </c>
      <c r="J690" s="471">
        <f t="shared" si="74"/>
        <v>11.65</v>
      </c>
      <c r="Q690" s="717">
        <f t="shared" si="72"/>
        <v>2016</v>
      </c>
    </row>
    <row r="691" spans="1:17" s="717" customFormat="1">
      <c r="A691" s="571" t="s">
        <v>319</v>
      </c>
      <c r="B691" s="594" t="s">
        <v>1096</v>
      </c>
      <c r="C691" s="749" t="s">
        <v>338</v>
      </c>
      <c r="D691" s="571" t="s">
        <v>1098</v>
      </c>
      <c r="E691" s="594">
        <v>201601</v>
      </c>
      <c r="F691" s="572">
        <v>2.92</v>
      </c>
      <c r="G691" s="650">
        <f t="shared" si="69"/>
        <v>10.5</v>
      </c>
      <c r="H691" s="595">
        <v>1.3083000000000001E-3</v>
      </c>
      <c r="I691" s="652">
        <f t="shared" si="73"/>
        <v>0.04</v>
      </c>
      <c r="J691" s="471">
        <f t="shared" si="74"/>
        <v>0.05</v>
      </c>
      <c r="Q691" s="717">
        <f t="shared" si="72"/>
        <v>2016</v>
      </c>
    </row>
    <row r="692" spans="1:17" s="717" customFormat="1">
      <c r="A692" s="571" t="s">
        <v>319</v>
      </c>
      <c r="B692" s="594" t="s">
        <v>1096</v>
      </c>
      <c r="C692" s="749" t="s">
        <v>338</v>
      </c>
      <c r="D692" s="571" t="s">
        <v>1098</v>
      </c>
      <c r="E692" s="594">
        <v>201601</v>
      </c>
      <c r="F692" s="572">
        <v>0.11</v>
      </c>
      <c r="G692" s="650">
        <f t="shared" si="69"/>
        <v>10.5</v>
      </c>
      <c r="H692" s="595">
        <v>1.3083000000000001E-3</v>
      </c>
      <c r="I692" s="652">
        <f t="shared" si="73"/>
        <v>0</v>
      </c>
      <c r="J692" s="471">
        <f t="shared" si="74"/>
        <v>0</v>
      </c>
      <c r="Q692" s="717">
        <f t="shared" si="72"/>
        <v>2016</v>
      </c>
    </row>
    <row r="693" spans="1:17" s="717" customFormat="1">
      <c r="A693" s="571" t="s">
        <v>319</v>
      </c>
      <c r="B693" s="594" t="s">
        <v>1029</v>
      </c>
      <c r="C693" s="749" t="s">
        <v>335</v>
      </c>
      <c r="D693" s="571" t="s">
        <v>1030</v>
      </c>
      <c r="E693" s="594">
        <v>201601</v>
      </c>
      <c r="F693" s="572">
        <v>-6677.12</v>
      </c>
      <c r="G693" s="650">
        <f t="shared" si="69"/>
        <v>10.5</v>
      </c>
      <c r="H693" s="595">
        <v>1.3083000000000001E-3</v>
      </c>
      <c r="I693" s="652">
        <f t="shared" si="73"/>
        <v>-91.72</v>
      </c>
      <c r="J693" s="471">
        <f t="shared" si="74"/>
        <v>-104.83</v>
      </c>
      <c r="Q693" s="717">
        <f t="shared" si="72"/>
        <v>2016</v>
      </c>
    </row>
    <row r="694" spans="1:17" s="717" customFormat="1">
      <c r="A694" s="571" t="s">
        <v>319</v>
      </c>
      <c r="B694" s="594" t="s">
        <v>1029</v>
      </c>
      <c r="C694" s="749" t="s">
        <v>335</v>
      </c>
      <c r="D694" s="571" t="s">
        <v>1030</v>
      </c>
      <c r="E694" s="594">
        <v>201601</v>
      </c>
      <c r="F694" s="572">
        <v>-396.7</v>
      </c>
      <c r="G694" s="650">
        <f t="shared" si="69"/>
        <v>10.5</v>
      </c>
      <c r="H694" s="595">
        <v>1.3083000000000001E-3</v>
      </c>
      <c r="I694" s="652">
        <f t="shared" si="73"/>
        <v>-5.45</v>
      </c>
      <c r="J694" s="471">
        <f t="shared" si="74"/>
        <v>-6.23</v>
      </c>
      <c r="Q694" s="717">
        <f t="shared" si="72"/>
        <v>2016</v>
      </c>
    </row>
    <row r="695" spans="1:17" s="717" customFormat="1">
      <c r="A695" s="571" t="s">
        <v>319</v>
      </c>
      <c r="B695" s="594" t="s">
        <v>1103</v>
      </c>
      <c r="C695" s="749" t="s">
        <v>335</v>
      </c>
      <c r="D695" s="571" t="s">
        <v>1104</v>
      </c>
      <c r="E695" s="594">
        <v>201601</v>
      </c>
      <c r="F695" s="572">
        <v>598.52</v>
      </c>
      <c r="G695" s="650">
        <f t="shared" si="69"/>
        <v>10.5</v>
      </c>
      <c r="H695" s="595">
        <v>1.3083000000000001E-3</v>
      </c>
      <c r="I695" s="652">
        <f t="shared" si="73"/>
        <v>8.2200000000000006</v>
      </c>
      <c r="J695" s="471">
        <f t="shared" si="74"/>
        <v>9.4</v>
      </c>
      <c r="Q695" s="717">
        <f t="shared" si="72"/>
        <v>2016</v>
      </c>
    </row>
    <row r="696" spans="1:17" s="717" customFormat="1">
      <c r="A696" s="571" t="s">
        <v>326</v>
      </c>
      <c r="B696" s="594" t="s">
        <v>1103</v>
      </c>
      <c r="C696" s="749" t="s">
        <v>335</v>
      </c>
      <c r="D696" s="571" t="s">
        <v>1104</v>
      </c>
      <c r="E696" s="594">
        <v>201601</v>
      </c>
      <c r="F696" s="572">
        <v>70.03</v>
      </c>
      <c r="G696" s="650">
        <f t="shared" si="69"/>
        <v>10.5</v>
      </c>
      <c r="H696" s="595">
        <v>1.1999999999999999E-3</v>
      </c>
      <c r="I696" s="652">
        <f t="shared" si="73"/>
        <v>0.88</v>
      </c>
      <c r="J696" s="471">
        <f t="shared" si="74"/>
        <v>1.01</v>
      </c>
      <c r="Q696" s="717">
        <f t="shared" si="72"/>
        <v>2016</v>
      </c>
    </row>
    <row r="697" spans="1:17" s="717" customFormat="1">
      <c r="A697" s="571" t="s">
        <v>319</v>
      </c>
      <c r="B697" s="594" t="s">
        <v>1103</v>
      </c>
      <c r="C697" s="749" t="s">
        <v>335</v>
      </c>
      <c r="D697" s="571" t="s">
        <v>1104</v>
      </c>
      <c r="E697" s="594">
        <v>201601</v>
      </c>
      <c r="F697" s="572">
        <v>41.2</v>
      </c>
      <c r="G697" s="650">
        <f t="shared" si="69"/>
        <v>10.5</v>
      </c>
      <c r="H697" s="595">
        <v>1.3083000000000001E-3</v>
      </c>
      <c r="I697" s="652">
        <f t="shared" si="73"/>
        <v>0.56999999999999995</v>
      </c>
      <c r="J697" s="471">
        <f t="shared" si="74"/>
        <v>0.65</v>
      </c>
      <c r="Q697" s="717">
        <f t="shared" si="72"/>
        <v>2016</v>
      </c>
    </row>
    <row r="698" spans="1:17" s="717" customFormat="1">
      <c r="A698" s="571" t="s">
        <v>319</v>
      </c>
      <c r="B698" s="594" t="s">
        <v>972</v>
      </c>
      <c r="C698" s="749" t="s">
        <v>338</v>
      </c>
      <c r="D698" s="571" t="s">
        <v>973</v>
      </c>
      <c r="E698" s="594">
        <v>201601</v>
      </c>
      <c r="F698" s="572">
        <v>0.71</v>
      </c>
      <c r="G698" s="650">
        <f t="shared" si="69"/>
        <v>10.5</v>
      </c>
      <c r="H698" s="595">
        <v>1.3083000000000001E-3</v>
      </c>
      <c r="I698" s="652">
        <f t="shared" si="73"/>
        <v>0.01</v>
      </c>
      <c r="J698" s="471">
        <f t="shared" si="74"/>
        <v>0.01</v>
      </c>
      <c r="Q698" s="717">
        <f t="shared" si="72"/>
        <v>2016</v>
      </c>
    </row>
    <row r="699" spans="1:17" s="717" customFormat="1">
      <c r="A699" s="571" t="s">
        <v>319</v>
      </c>
      <c r="B699" s="594" t="s">
        <v>837</v>
      </c>
      <c r="C699" s="749" t="s">
        <v>338</v>
      </c>
      <c r="D699" s="571" t="s">
        <v>838</v>
      </c>
      <c r="E699" s="594">
        <v>201601</v>
      </c>
      <c r="F699" s="572">
        <v>0.63</v>
      </c>
      <c r="G699" s="650">
        <f t="shared" si="69"/>
        <v>10.5</v>
      </c>
      <c r="H699" s="595">
        <v>1.3083000000000001E-3</v>
      </c>
      <c r="I699" s="652">
        <f t="shared" si="73"/>
        <v>0.01</v>
      </c>
      <c r="J699" s="471">
        <f t="shared" si="74"/>
        <v>0.01</v>
      </c>
      <c r="Q699" s="717">
        <f t="shared" si="72"/>
        <v>2016</v>
      </c>
    </row>
    <row r="700" spans="1:17" s="717" customFormat="1">
      <c r="A700" s="571" t="s">
        <v>319</v>
      </c>
      <c r="B700" s="594" t="s">
        <v>837</v>
      </c>
      <c r="C700" s="749" t="s">
        <v>338</v>
      </c>
      <c r="D700" s="571" t="s">
        <v>838</v>
      </c>
      <c r="E700" s="594">
        <v>201601</v>
      </c>
      <c r="F700" s="572">
        <v>0.03</v>
      </c>
      <c r="G700" s="650">
        <f t="shared" si="69"/>
        <v>10.5</v>
      </c>
      <c r="H700" s="595">
        <v>1.3083000000000001E-3</v>
      </c>
      <c r="I700" s="652">
        <f t="shared" si="73"/>
        <v>0</v>
      </c>
      <c r="J700" s="471">
        <f t="shared" si="74"/>
        <v>0</v>
      </c>
      <c r="Q700" s="717">
        <f t="shared" si="72"/>
        <v>2016</v>
      </c>
    </row>
    <row r="701" spans="1:17" s="717" customFormat="1">
      <c r="A701" s="571" t="s">
        <v>319</v>
      </c>
      <c r="B701" s="594" t="s">
        <v>839</v>
      </c>
      <c r="C701" s="749" t="s">
        <v>338</v>
      </c>
      <c r="D701" s="571" t="s">
        <v>840</v>
      </c>
      <c r="E701" s="594">
        <v>201601</v>
      </c>
      <c r="F701" s="572">
        <v>1.37</v>
      </c>
      <c r="G701" s="650">
        <f t="shared" si="69"/>
        <v>10.5</v>
      </c>
      <c r="H701" s="595">
        <v>1.3083000000000001E-3</v>
      </c>
      <c r="I701" s="652">
        <f t="shared" si="73"/>
        <v>0.02</v>
      </c>
      <c r="J701" s="471">
        <f t="shared" si="74"/>
        <v>0.02</v>
      </c>
      <c r="Q701" s="717">
        <f t="shared" si="72"/>
        <v>2016</v>
      </c>
    </row>
    <row r="702" spans="1:17" s="717" customFormat="1">
      <c r="A702" s="571" t="s">
        <v>319</v>
      </c>
      <c r="B702" s="594" t="s">
        <v>839</v>
      </c>
      <c r="C702" s="749" t="s">
        <v>338</v>
      </c>
      <c r="D702" s="571" t="s">
        <v>840</v>
      </c>
      <c r="E702" s="594">
        <v>201601</v>
      </c>
      <c r="F702" s="572">
        <v>0.01</v>
      </c>
      <c r="G702" s="650">
        <f t="shared" si="69"/>
        <v>10.5</v>
      </c>
      <c r="H702" s="595">
        <v>1.3083000000000001E-3</v>
      </c>
      <c r="I702" s="652">
        <f t="shared" si="73"/>
        <v>0</v>
      </c>
      <c r="J702" s="471">
        <f t="shared" si="74"/>
        <v>0</v>
      </c>
      <c r="Q702" s="717">
        <f t="shared" si="72"/>
        <v>2016</v>
      </c>
    </row>
    <row r="703" spans="1:17" s="717" customFormat="1">
      <c r="A703" s="571" t="s">
        <v>319</v>
      </c>
      <c r="B703" s="594" t="s">
        <v>843</v>
      </c>
      <c r="C703" s="749" t="s">
        <v>338</v>
      </c>
      <c r="D703" s="571" t="s">
        <v>844</v>
      </c>
      <c r="E703" s="594">
        <v>201601</v>
      </c>
      <c r="F703" s="572">
        <v>-2.4300000000000002</v>
      </c>
      <c r="G703" s="650">
        <f t="shared" si="69"/>
        <v>10.5</v>
      </c>
      <c r="H703" s="595">
        <v>1.3083000000000001E-3</v>
      </c>
      <c r="I703" s="652">
        <f t="shared" si="73"/>
        <v>-0.03</v>
      </c>
      <c r="J703" s="471">
        <f t="shared" si="74"/>
        <v>-0.04</v>
      </c>
      <c r="Q703" s="717">
        <f t="shared" si="72"/>
        <v>2016</v>
      </c>
    </row>
    <row r="704" spans="1:17" s="717" customFormat="1">
      <c r="A704" s="571" t="s">
        <v>319</v>
      </c>
      <c r="B704" s="594" t="s">
        <v>843</v>
      </c>
      <c r="C704" s="749" t="s">
        <v>338</v>
      </c>
      <c r="D704" s="571" t="s">
        <v>844</v>
      </c>
      <c r="E704" s="594">
        <v>201601</v>
      </c>
      <c r="F704" s="572">
        <v>-0.13</v>
      </c>
      <c r="G704" s="650">
        <f t="shared" si="69"/>
        <v>10.5</v>
      </c>
      <c r="H704" s="595">
        <v>1.3083000000000001E-3</v>
      </c>
      <c r="I704" s="652">
        <f t="shared" si="73"/>
        <v>0</v>
      </c>
      <c r="J704" s="471">
        <f t="shared" si="74"/>
        <v>0</v>
      </c>
      <c r="Q704" s="717">
        <f t="shared" si="72"/>
        <v>2016</v>
      </c>
    </row>
    <row r="705" spans="1:17" s="717" customFormat="1">
      <c r="A705" s="571" t="s">
        <v>319</v>
      </c>
      <c r="B705" s="594" t="s">
        <v>845</v>
      </c>
      <c r="C705" s="749" t="s">
        <v>338</v>
      </c>
      <c r="D705" s="571" t="s">
        <v>846</v>
      </c>
      <c r="E705" s="594">
        <v>201601</v>
      </c>
      <c r="F705" s="572">
        <v>1320.26</v>
      </c>
      <c r="G705" s="650">
        <f t="shared" si="69"/>
        <v>10.5</v>
      </c>
      <c r="H705" s="595">
        <v>1.3083000000000001E-3</v>
      </c>
      <c r="I705" s="652">
        <f t="shared" si="73"/>
        <v>18.14</v>
      </c>
      <c r="J705" s="471">
        <f t="shared" si="74"/>
        <v>20.73</v>
      </c>
      <c r="Q705" s="717">
        <f t="shared" si="72"/>
        <v>2016</v>
      </c>
    </row>
    <row r="706" spans="1:17" s="717" customFormat="1">
      <c r="A706" s="571" t="s">
        <v>319</v>
      </c>
      <c r="B706" s="594" t="s">
        <v>845</v>
      </c>
      <c r="C706" s="749" t="s">
        <v>338</v>
      </c>
      <c r="D706" s="571" t="s">
        <v>846</v>
      </c>
      <c r="E706" s="594">
        <v>201601</v>
      </c>
      <c r="F706" s="572">
        <v>790.1</v>
      </c>
      <c r="G706" s="650">
        <f t="shared" si="69"/>
        <v>10.5</v>
      </c>
      <c r="H706" s="595">
        <v>1.3083000000000001E-3</v>
      </c>
      <c r="I706" s="652">
        <f t="shared" si="73"/>
        <v>10.85</v>
      </c>
      <c r="J706" s="471">
        <f t="shared" si="74"/>
        <v>12.4</v>
      </c>
      <c r="Q706" s="717">
        <f t="shared" si="72"/>
        <v>2016</v>
      </c>
    </row>
    <row r="707" spans="1:17" s="717" customFormat="1">
      <c r="A707" s="571" t="s">
        <v>319</v>
      </c>
      <c r="B707" s="594" t="s">
        <v>979</v>
      </c>
      <c r="C707" s="749" t="s">
        <v>338</v>
      </c>
      <c r="D707" s="571" t="s">
        <v>980</v>
      </c>
      <c r="E707" s="594">
        <v>201601</v>
      </c>
      <c r="F707" s="572">
        <v>28.21</v>
      </c>
      <c r="G707" s="650">
        <f t="shared" si="69"/>
        <v>10.5</v>
      </c>
      <c r="H707" s="595">
        <v>1.3083000000000001E-3</v>
      </c>
      <c r="I707" s="652">
        <f t="shared" si="73"/>
        <v>0.39</v>
      </c>
      <c r="J707" s="471">
        <f t="shared" si="74"/>
        <v>0.44</v>
      </c>
      <c r="Q707" s="717">
        <f t="shared" si="72"/>
        <v>2016</v>
      </c>
    </row>
    <row r="708" spans="1:17" s="717" customFormat="1">
      <c r="A708" s="571" t="s">
        <v>319</v>
      </c>
      <c r="B708" s="594" t="s">
        <v>979</v>
      </c>
      <c r="C708" s="749" t="s">
        <v>338</v>
      </c>
      <c r="D708" s="571" t="s">
        <v>980</v>
      </c>
      <c r="E708" s="594">
        <v>201601</v>
      </c>
      <c r="F708" s="572">
        <v>13.36</v>
      </c>
      <c r="G708" s="650">
        <f t="shared" si="69"/>
        <v>10.5</v>
      </c>
      <c r="H708" s="595">
        <v>1.3083000000000001E-3</v>
      </c>
      <c r="I708" s="652">
        <f t="shared" si="73"/>
        <v>0.18</v>
      </c>
      <c r="J708" s="471">
        <f t="shared" si="74"/>
        <v>0.21</v>
      </c>
      <c r="Q708" s="717">
        <f t="shared" si="72"/>
        <v>2016</v>
      </c>
    </row>
    <row r="709" spans="1:17" s="717" customFormat="1">
      <c r="A709" s="571" t="s">
        <v>319</v>
      </c>
      <c r="B709" s="594" t="s">
        <v>1033</v>
      </c>
      <c r="C709" s="749" t="s">
        <v>335</v>
      </c>
      <c r="D709" s="571" t="s">
        <v>1034</v>
      </c>
      <c r="E709" s="594">
        <v>201601</v>
      </c>
      <c r="F709" s="572">
        <v>5.58</v>
      </c>
      <c r="G709" s="650">
        <f t="shared" si="69"/>
        <v>10.5</v>
      </c>
      <c r="H709" s="595">
        <v>1.3083000000000001E-3</v>
      </c>
      <c r="I709" s="652">
        <f t="shared" si="73"/>
        <v>0.08</v>
      </c>
      <c r="J709" s="471">
        <f t="shared" si="74"/>
        <v>0.09</v>
      </c>
      <c r="Q709" s="717">
        <f t="shared" si="72"/>
        <v>2016</v>
      </c>
    </row>
    <row r="710" spans="1:17" s="717" customFormat="1">
      <c r="A710" s="571" t="s">
        <v>319</v>
      </c>
      <c r="B710" s="594" t="s">
        <v>1033</v>
      </c>
      <c r="C710" s="749" t="s">
        <v>335</v>
      </c>
      <c r="D710" s="571" t="s">
        <v>1034</v>
      </c>
      <c r="E710" s="594">
        <v>201601</v>
      </c>
      <c r="F710" s="572">
        <v>0.13</v>
      </c>
      <c r="G710" s="650">
        <f t="shared" si="69"/>
        <v>10.5</v>
      </c>
      <c r="H710" s="595">
        <v>1.3083000000000001E-3</v>
      </c>
      <c r="I710" s="652">
        <f t="shared" si="73"/>
        <v>0</v>
      </c>
      <c r="J710" s="471">
        <f t="shared" si="74"/>
        <v>0</v>
      </c>
      <c r="Q710" s="717">
        <f t="shared" si="72"/>
        <v>2016</v>
      </c>
    </row>
    <row r="711" spans="1:17" s="717" customFormat="1">
      <c r="A711" s="571" t="s">
        <v>319</v>
      </c>
      <c r="B711" s="594" t="s">
        <v>1412</v>
      </c>
      <c r="C711" s="749" t="s">
        <v>338</v>
      </c>
      <c r="D711" s="571" t="s">
        <v>1413</v>
      </c>
      <c r="E711" s="594">
        <v>201601</v>
      </c>
      <c r="F711" s="572">
        <v>146334.85999999999</v>
      </c>
      <c r="G711" s="650">
        <f t="shared" si="69"/>
        <v>10.5</v>
      </c>
      <c r="H711" s="595">
        <v>1.3083000000000001E-3</v>
      </c>
      <c r="I711" s="652">
        <f t="shared" ref="I711:I764" si="75">ROUND(F711*G711*H711,2)</f>
        <v>2010.22</v>
      </c>
      <c r="J711" s="471">
        <f t="shared" ref="J711:J764" si="76">ROUND(F711*H711*12,2)</f>
        <v>2297.4</v>
      </c>
      <c r="Q711" s="717">
        <f t="shared" si="72"/>
        <v>2016</v>
      </c>
    </row>
    <row r="712" spans="1:17" s="717" customFormat="1">
      <c r="A712" s="571" t="s">
        <v>319</v>
      </c>
      <c r="B712" s="594" t="s">
        <v>1412</v>
      </c>
      <c r="C712" s="749" t="s">
        <v>338</v>
      </c>
      <c r="D712" s="571" t="s">
        <v>1413</v>
      </c>
      <c r="E712" s="594">
        <v>201601</v>
      </c>
      <c r="F712" s="572">
        <v>999.72</v>
      </c>
      <c r="G712" s="650">
        <f t="shared" si="69"/>
        <v>10.5</v>
      </c>
      <c r="H712" s="595">
        <v>1.3083000000000001E-3</v>
      </c>
      <c r="I712" s="652">
        <f t="shared" si="75"/>
        <v>13.73</v>
      </c>
      <c r="J712" s="471">
        <f t="shared" si="76"/>
        <v>15.7</v>
      </c>
      <c r="Q712" s="717">
        <f t="shared" si="72"/>
        <v>2016</v>
      </c>
    </row>
    <row r="713" spans="1:17" s="717" customFormat="1">
      <c r="A713" s="571" t="s">
        <v>319</v>
      </c>
      <c r="B713" s="594" t="s">
        <v>867</v>
      </c>
      <c r="C713" s="749" t="s">
        <v>338</v>
      </c>
      <c r="D713" s="571" t="s">
        <v>1127</v>
      </c>
      <c r="E713" s="594">
        <v>201601</v>
      </c>
      <c r="F713" s="572">
        <v>-1.26</v>
      </c>
      <c r="G713" s="650">
        <f t="shared" si="69"/>
        <v>10.5</v>
      </c>
      <c r="H713" s="595">
        <v>1.3083000000000001E-3</v>
      </c>
      <c r="I713" s="652">
        <f t="shared" si="75"/>
        <v>-0.02</v>
      </c>
      <c r="J713" s="471">
        <f t="shared" si="76"/>
        <v>-0.02</v>
      </c>
      <c r="Q713" s="717">
        <f t="shared" si="72"/>
        <v>2016</v>
      </c>
    </row>
    <row r="714" spans="1:17" s="717" customFormat="1">
      <c r="A714" s="571" t="s">
        <v>319</v>
      </c>
      <c r="B714" s="594" t="s">
        <v>867</v>
      </c>
      <c r="C714" s="749" t="s">
        <v>338</v>
      </c>
      <c r="D714" s="571" t="s">
        <v>1127</v>
      </c>
      <c r="E714" s="594">
        <v>201601</v>
      </c>
      <c r="F714" s="572">
        <v>-0.09</v>
      </c>
      <c r="G714" s="650">
        <f t="shared" si="69"/>
        <v>10.5</v>
      </c>
      <c r="H714" s="595">
        <v>1.3083000000000001E-3</v>
      </c>
      <c r="I714" s="652">
        <f t="shared" si="75"/>
        <v>0</v>
      </c>
      <c r="J714" s="471">
        <f t="shared" si="76"/>
        <v>0</v>
      </c>
      <c r="Q714" s="717">
        <f t="shared" si="72"/>
        <v>2016</v>
      </c>
    </row>
    <row r="715" spans="1:17" s="717" customFormat="1">
      <c r="A715" s="571" t="s">
        <v>319</v>
      </c>
      <c r="B715" s="594" t="s">
        <v>1128</v>
      </c>
      <c r="C715" s="749" t="s">
        <v>338</v>
      </c>
      <c r="D715" s="571" t="s">
        <v>1129</v>
      </c>
      <c r="E715" s="594">
        <v>201601</v>
      </c>
      <c r="F715" s="572">
        <v>-2332.52</v>
      </c>
      <c r="G715" s="650">
        <f t="shared" si="69"/>
        <v>10.5</v>
      </c>
      <c r="H715" s="595">
        <v>1.3083000000000001E-3</v>
      </c>
      <c r="I715" s="652">
        <f t="shared" si="75"/>
        <v>-32.04</v>
      </c>
      <c r="J715" s="471">
        <f t="shared" si="76"/>
        <v>-36.619999999999997</v>
      </c>
      <c r="Q715" s="717">
        <f t="shared" si="72"/>
        <v>2016</v>
      </c>
    </row>
    <row r="716" spans="1:17" s="717" customFormat="1">
      <c r="A716" s="571" t="s">
        <v>319</v>
      </c>
      <c r="B716" s="594" t="s">
        <v>1128</v>
      </c>
      <c r="C716" s="749" t="s">
        <v>338</v>
      </c>
      <c r="D716" s="571" t="s">
        <v>1129</v>
      </c>
      <c r="E716" s="594">
        <v>201601</v>
      </c>
      <c r="F716" s="572">
        <v>-37.49</v>
      </c>
      <c r="G716" s="650">
        <f t="shared" si="69"/>
        <v>10.5</v>
      </c>
      <c r="H716" s="595">
        <v>1.3083000000000001E-3</v>
      </c>
      <c r="I716" s="652">
        <f t="shared" si="75"/>
        <v>-0.52</v>
      </c>
      <c r="J716" s="471">
        <f t="shared" si="76"/>
        <v>-0.59</v>
      </c>
      <c r="Q716" s="717">
        <f t="shared" si="72"/>
        <v>2016</v>
      </c>
    </row>
    <row r="717" spans="1:17" s="717" customFormat="1">
      <c r="A717" s="571" t="s">
        <v>319</v>
      </c>
      <c r="B717" s="594" t="s">
        <v>989</v>
      </c>
      <c r="C717" s="749" t="s">
        <v>338</v>
      </c>
      <c r="D717" s="571" t="s">
        <v>990</v>
      </c>
      <c r="E717" s="594">
        <v>201601</v>
      </c>
      <c r="F717" s="572">
        <v>11.19</v>
      </c>
      <c r="G717" s="650">
        <f t="shared" si="69"/>
        <v>10.5</v>
      </c>
      <c r="H717" s="595">
        <v>1.3083000000000001E-3</v>
      </c>
      <c r="I717" s="652">
        <f t="shared" si="75"/>
        <v>0.15</v>
      </c>
      <c r="J717" s="471">
        <f t="shared" si="76"/>
        <v>0.18</v>
      </c>
      <c r="Q717" s="717">
        <f t="shared" si="72"/>
        <v>2016</v>
      </c>
    </row>
    <row r="718" spans="1:17" s="717" customFormat="1">
      <c r="A718" s="571" t="s">
        <v>319</v>
      </c>
      <c r="B718" s="594" t="s">
        <v>989</v>
      </c>
      <c r="C718" s="749" t="s">
        <v>338</v>
      </c>
      <c r="D718" s="571" t="s">
        <v>990</v>
      </c>
      <c r="E718" s="594">
        <v>201601</v>
      </c>
      <c r="F718" s="572">
        <v>0.09</v>
      </c>
      <c r="G718" s="650">
        <f t="shared" si="69"/>
        <v>10.5</v>
      </c>
      <c r="H718" s="595">
        <v>1.3083000000000001E-3</v>
      </c>
      <c r="I718" s="652">
        <f t="shared" si="75"/>
        <v>0</v>
      </c>
      <c r="J718" s="471">
        <f t="shared" si="76"/>
        <v>0</v>
      </c>
      <c r="Q718" s="717">
        <f t="shared" si="72"/>
        <v>2016</v>
      </c>
    </row>
    <row r="719" spans="1:17" s="717" customFormat="1">
      <c r="A719" s="571" t="s">
        <v>319</v>
      </c>
      <c r="B719" s="594" t="s">
        <v>873</v>
      </c>
      <c r="C719" s="749" t="s">
        <v>338</v>
      </c>
      <c r="D719" s="571" t="s">
        <v>874</v>
      </c>
      <c r="E719" s="594">
        <v>201601</v>
      </c>
      <c r="F719" s="572">
        <v>0.01</v>
      </c>
      <c r="G719" s="650">
        <f t="shared" si="69"/>
        <v>10.5</v>
      </c>
      <c r="H719" s="595">
        <v>1.3083000000000001E-3</v>
      </c>
      <c r="I719" s="652">
        <f t="shared" si="75"/>
        <v>0</v>
      </c>
      <c r="J719" s="471">
        <f t="shared" si="76"/>
        <v>0</v>
      </c>
      <c r="Q719" s="717">
        <f t="shared" si="72"/>
        <v>2016</v>
      </c>
    </row>
    <row r="720" spans="1:17" s="717" customFormat="1">
      <c r="A720" s="571" t="s">
        <v>319</v>
      </c>
      <c r="B720" s="594" t="s">
        <v>993</v>
      </c>
      <c r="C720" s="749" t="s">
        <v>338</v>
      </c>
      <c r="D720" s="571" t="s">
        <v>994</v>
      </c>
      <c r="E720" s="594">
        <v>201601</v>
      </c>
      <c r="F720" s="572">
        <v>2.17</v>
      </c>
      <c r="G720" s="650">
        <f t="shared" si="69"/>
        <v>10.5</v>
      </c>
      <c r="H720" s="595">
        <v>1.3083000000000001E-3</v>
      </c>
      <c r="I720" s="652">
        <f t="shared" si="75"/>
        <v>0.03</v>
      </c>
      <c r="J720" s="471">
        <f t="shared" si="76"/>
        <v>0.03</v>
      </c>
      <c r="Q720" s="717">
        <f t="shared" si="72"/>
        <v>2016</v>
      </c>
    </row>
    <row r="721" spans="1:17" s="717" customFormat="1">
      <c r="A721" s="571" t="s">
        <v>319</v>
      </c>
      <c r="B721" s="594" t="s">
        <v>993</v>
      </c>
      <c r="C721" s="749" t="s">
        <v>338</v>
      </c>
      <c r="D721" s="571" t="s">
        <v>994</v>
      </c>
      <c r="E721" s="594">
        <v>201601</v>
      </c>
      <c r="F721" s="572">
        <v>0.09</v>
      </c>
      <c r="G721" s="650">
        <f t="shared" si="69"/>
        <v>10.5</v>
      </c>
      <c r="H721" s="595">
        <v>1.3083000000000001E-3</v>
      </c>
      <c r="I721" s="652">
        <f t="shared" si="75"/>
        <v>0</v>
      </c>
      <c r="J721" s="471">
        <f t="shared" si="76"/>
        <v>0</v>
      </c>
      <c r="Q721" s="717">
        <f t="shared" si="72"/>
        <v>2016</v>
      </c>
    </row>
    <row r="722" spans="1:17" s="717" customFormat="1">
      <c r="A722" s="571" t="s">
        <v>319</v>
      </c>
      <c r="B722" s="594" t="s">
        <v>887</v>
      </c>
      <c r="C722" s="749" t="s">
        <v>338</v>
      </c>
      <c r="D722" s="571" t="s">
        <v>888</v>
      </c>
      <c r="E722" s="594">
        <v>201601</v>
      </c>
      <c r="F722" s="572">
        <v>1836.52</v>
      </c>
      <c r="G722" s="650">
        <f t="shared" si="69"/>
        <v>10.5</v>
      </c>
      <c r="H722" s="595">
        <v>1.3083000000000001E-3</v>
      </c>
      <c r="I722" s="652">
        <f t="shared" si="75"/>
        <v>25.23</v>
      </c>
      <c r="J722" s="471">
        <f t="shared" si="76"/>
        <v>28.83</v>
      </c>
      <c r="Q722" s="717">
        <f t="shared" si="72"/>
        <v>2016</v>
      </c>
    </row>
    <row r="723" spans="1:17" s="717" customFormat="1">
      <c r="A723" s="571" t="s">
        <v>319</v>
      </c>
      <c r="B723" s="594" t="s">
        <v>887</v>
      </c>
      <c r="C723" s="749" t="s">
        <v>338</v>
      </c>
      <c r="D723" s="571" t="s">
        <v>888</v>
      </c>
      <c r="E723" s="594">
        <v>201601</v>
      </c>
      <c r="F723" s="572">
        <v>181.95</v>
      </c>
      <c r="G723" s="650">
        <f t="shared" si="69"/>
        <v>10.5</v>
      </c>
      <c r="H723" s="595">
        <v>1.3083000000000001E-3</v>
      </c>
      <c r="I723" s="652">
        <f t="shared" si="75"/>
        <v>2.5</v>
      </c>
      <c r="J723" s="471">
        <f t="shared" si="76"/>
        <v>2.86</v>
      </c>
      <c r="Q723" s="717">
        <f t="shared" si="72"/>
        <v>2016</v>
      </c>
    </row>
    <row r="724" spans="1:17" s="717" customFormat="1">
      <c r="A724" s="571" t="s">
        <v>319</v>
      </c>
      <c r="B724" s="594" t="s">
        <v>1142</v>
      </c>
      <c r="C724" s="749" t="s">
        <v>338</v>
      </c>
      <c r="D724" s="571" t="s">
        <v>1143</v>
      </c>
      <c r="E724" s="594">
        <v>201601</v>
      </c>
      <c r="F724" s="572">
        <v>13158.66</v>
      </c>
      <c r="G724" s="650">
        <f t="shared" si="69"/>
        <v>10.5</v>
      </c>
      <c r="H724" s="595">
        <v>1.3083000000000001E-3</v>
      </c>
      <c r="I724" s="652">
        <f t="shared" si="75"/>
        <v>180.76</v>
      </c>
      <c r="J724" s="471">
        <f t="shared" si="76"/>
        <v>206.59</v>
      </c>
      <c r="Q724" s="717">
        <f t="shared" si="72"/>
        <v>2016</v>
      </c>
    </row>
    <row r="725" spans="1:17" s="717" customFormat="1">
      <c r="A725" s="571" t="s">
        <v>319</v>
      </c>
      <c r="B725" s="594" t="s">
        <v>1142</v>
      </c>
      <c r="C725" s="749" t="s">
        <v>338</v>
      </c>
      <c r="D725" s="571" t="s">
        <v>1143</v>
      </c>
      <c r="E725" s="594">
        <v>201601</v>
      </c>
      <c r="F725" s="572">
        <v>1095.02</v>
      </c>
      <c r="G725" s="650">
        <f t="shared" si="69"/>
        <v>10.5</v>
      </c>
      <c r="H725" s="595">
        <v>1.3083000000000001E-3</v>
      </c>
      <c r="I725" s="652">
        <f t="shared" si="75"/>
        <v>15.04</v>
      </c>
      <c r="J725" s="471">
        <f t="shared" si="76"/>
        <v>17.190000000000001</v>
      </c>
      <c r="Q725" s="717">
        <f t="shared" si="72"/>
        <v>2016</v>
      </c>
    </row>
    <row r="726" spans="1:17" s="717" customFormat="1">
      <c r="A726" s="571" t="s">
        <v>319</v>
      </c>
      <c r="B726" s="594" t="s">
        <v>1035</v>
      </c>
      <c r="C726" s="749" t="s">
        <v>335</v>
      </c>
      <c r="D726" s="571" t="s">
        <v>1036</v>
      </c>
      <c r="E726" s="594">
        <v>201601</v>
      </c>
      <c r="F726" s="572">
        <v>2.5499999999999998</v>
      </c>
      <c r="G726" s="650">
        <f t="shared" si="69"/>
        <v>10.5</v>
      </c>
      <c r="H726" s="595">
        <v>1.3083000000000001E-3</v>
      </c>
      <c r="I726" s="652">
        <f t="shared" si="75"/>
        <v>0.04</v>
      </c>
      <c r="J726" s="471">
        <f t="shared" si="76"/>
        <v>0.04</v>
      </c>
      <c r="Q726" s="717">
        <f t="shared" si="72"/>
        <v>2016</v>
      </c>
    </row>
    <row r="727" spans="1:17" s="717" customFormat="1">
      <c r="A727" s="571" t="s">
        <v>319</v>
      </c>
      <c r="B727" s="594" t="s">
        <v>1035</v>
      </c>
      <c r="C727" s="749" t="s">
        <v>335</v>
      </c>
      <c r="D727" s="571" t="s">
        <v>1036</v>
      </c>
      <c r="E727" s="594">
        <v>201601</v>
      </c>
      <c r="F727" s="572">
        <v>0.15</v>
      </c>
      <c r="G727" s="650">
        <f t="shared" si="69"/>
        <v>10.5</v>
      </c>
      <c r="H727" s="595">
        <v>1.3083000000000001E-3</v>
      </c>
      <c r="I727" s="652">
        <f t="shared" si="75"/>
        <v>0</v>
      </c>
      <c r="J727" s="471">
        <f t="shared" si="76"/>
        <v>0</v>
      </c>
      <c r="Q727" s="717">
        <f t="shared" si="72"/>
        <v>2016</v>
      </c>
    </row>
    <row r="728" spans="1:17" s="717" customFormat="1">
      <c r="A728" s="571" t="s">
        <v>319</v>
      </c>
      <c r="B728" s="594" t="s">
        <v>1144</v>
      </c>
      <c r="C728" s="749" t="s">
        <v>338</v>
      </c>
      <c r="D728" s="571" t="s">
        <v>1145</v>
      </c>
      <c r="E728" s="594">
        <v>201601</v>
      </c>
      <c r="F728" s="572">
        <v>65.02</v>
      </c>
      <c r="G728" s="650">
        <f t="shared" si="69"/>
        <v>10.5</v>
      </c>
      <c r="H728" s="595">
        <v>1.3083000000000001E-3</v>
      </c>
      <c r="I728" s="652">
        <f t="shared" si="75"/>
        <v>0.89</v>
      </c>
      <c r="J728" s="471">
        <f t="shared" si="76"/>
        <v>1.02</v>
      </c>
      <c r="Q728" s="717">
        <f t="shared" si="72"/>
        <v>2016</v>
      </c>
    </row>
    <row r="729" spans="1:17" s="717" customFormat="1">
      <c r="A729" s="571" t="s">
        <v>319</v>
      </c>
      <c r="B729" s="594" t="s">
        <v>1144</v>
      </c>
      <c r="C729" s="749" t="s">
        <v>338</v>
      </c>
      <c r="D729" s="571" t="s">
        <v>1145</v>
      </c>
      <c r="E729" s="594">
        <v>201601</v>
      </c>
      <c r="F729" s="572">
        <v>3.31</v>
      </c>
      <c r="G729" s="650">
        <f t="shared" si="69"/>
        <v>10.5</v>
      </c>
      <c r="H729" s="595">
        <v>1.3083000000000001E-3</v>
      </c>
      <c r="I729" s="652">
        <f t="shared" si="75"/>
        <v>0.05</v>
      </c>
      <c r="J729" s="471">
        <f t="shared" si="76"/>
        <v>0.05</v>
      </c>
      <c r="Q729" s="717">
        <f t="shared" si="72"/>
        <v>2016</v>
      </c>
    </row>
    <row r="730" spans="1:17" s="717" customFormat="1">
      <c r="A730" s="571" t="s">
        <v>319</v>
      </c>
      <c r="B730" s="594" t="s">
        <v>1414</v>
      </c>
      <c r="C730" s="749" t="s">
        <v>338</v>
      </c>
      <c r="D730" s="571" t="s">
        <v>1415</v>
      </c>
      <c r="E730" s="594">
        <v>201601</v>
      </c>
      <c r="F730" s="572">
        <v>218602.69</v>
      </c>
      <c r="G730" s="650">
        <f t="shared" si="69"/>
        <v>10.5</v>
      </c>
      <c r="H730" s="595">
        <v>1.3083000000000001E-3</v>
      </c>
      <c r="I730" s="652">
        <f t="shared" si="75"/>
        <v>3002.98</v>
      </c>
      <c r="J730" s="471">
        <f t="shared" si="76"/>
        <v>3431.97</v>
      </c>
      <c r="Q730" s="717">
        <f t="shared" si="72"/>
        <v>2016</v>
      </c>
    </row>
    <row r="731" spans="1:17" s="717" customFormat="1">
      <c r="A731" s="571" t="s">
        <v>319</v>
      </c>
      <c r="B731" s="594" t="s">
        <v>1414</v>
      </c>
      <c r="C731" s="749" t="s">
        <v>338</v>
      </c>
      <c r="D731" s="571" t="s">
        <v>1415</v>
      </c>
      <c r="E731" s="594">
        <v>201601</v>
      </c>
      <c r="F731" s="572">
        <v>9282.51</v>
      </c>
      <c r="G731" s="650">
        <f t="shared" si="69"/>
        <v>10.5</v>
      </c>
      <c r="H731" s="595">
        <v>1.3083000000000001E-3</v>
      </c>
      <c r="I731" s="652">
        <f t="shared" si="75"/>
        <v>127.52</v>
      </c>
      <c r="J731" s="471">
        <f t="shared" si="76"/>
        <v>145.72999999999999</v>
      </c>
      <c r="Q731" s="717">
        <f t="shared" si="72"/>
        <v>2016</v>
      </c>
    </row>
    <row r="732" spans="1:17" s="717" customFormat="1">
      <c r="A732" s="571" t="s">
        <v>319</v>
      </c>
      <c r="B732" s="594" t="s">
        <v>1039</v>
      </c>
      <c r="C732" s="749" t="s">
        <v>335</v>
      </c>
      <c r="D732" s="571" t="s">
        <v>1040</v>
      </c>
      <c r="E732" s="594">
        <v>201601</v>
      </c>
      <c r="F732" s="572">
        <v>3.13</v>
      </c>
      <c r="G732" s="650">
        <f t="shared" si="69"/>
        <v>10.5</v>
      </c>
      <c r="H732" s="595">
        <v>1.3083000000000001E-3</v>
      </c>
      <c r="I732" s="652">
        <f t="shared" si="75"/>
        <v>0.04</v>
      </c>
      <c r="J732" s="471">
        <f t="shared" si="76"/>
        <v>0.05</v>
      </c>
      <c r="Q732" s="717">
        <f t="shared" si="72"/>
        <v>2016</v>
      </c>
    </row>
    <row r="733" spans="1:17" s="717" customFormat="1">
      <c r="A733" s="571" t="s">
        <v>319</v>
      </c>
      <c r="B733" s="594" t="s">
        <v>1039</v>
      </c>
      <c r="C733" s="749" t="s">
        <v>335</v>
      </c>
      <c r="D733" s="571" t="s">
        <v>1040</v>
      </c>
      <c r="E733" s="594">
        <v>201601</v>
      </c>
      <c r="F733" s="572">
        <v>0.57999999999999996</v>
      </c>
      <c r="G733" s="650">
        <f t="shared" si="69"/>
        <v>10.5</v>
      </c>
      <c r="H733" s="595">
        <v>1.3083000000000001E-3</v>
      </c>
      <c r="I733" s="652">
        <f t="shared" si="75"/>
        <v>0.01</v>
      </c>
      <c r="J733" s="471">
        <f t="shared" si="76"/>
        <v>0.01</v>
      </c>
      <c r="Q733" s="717">
        <f t="shared" si="72"/>
        <v>2016</v>
      </c>
    </row>
    <row r="734" spans="1:17" s="717" customFormat="1">
      <c r="A734" s="571" t="s">
        <v>319</v>
      </c>
      <c r="B734" s="594" t="s">
        <v>1147</v>
      </c>
      <c r="C734" s="749" t="s">
        <v>335</v>
      </c>
      <c r="D734" s="571" t="s">
        <v>1149</v>
      </c>
      <c r="E734" s="594">
        <v>201601</v>
      </c>
      <c r="F734" s="572">
        <v>-36084.519999999997</v>
      </c>
      <c r="G734" s="650">
        <f t="shared" si="69"/>
        <v>10.5</v>
      </c>
      <c r="H734" s="595">
        <v>1.3083000000000001E-3</v>
      </c>
      <c r="I734" s="652">
        <f t="shared" si="75"/>
        <v>-495.7</v>
      </c>
      <c r="J734" s="471">
        <f t="shared" si="76"/>
        <v>-566.51</v>
      </c>
      <c r="Q734" s="717">
        <f t="shared" si="72"/>
        <v>2016</v>
      </c>
    </row>
    <row r="735" spans="1:17" s="717" customFormat="1">
      <c r="A735" s="571" t="s">
        <v>319</v>
      </c>
      <c r="B735" s="594" t="s">
        <v>1147</v>
      </c>
      <c r="C735" s="749" t="s">
        <v>335</v>
      </c>
      <c r="D735" s="571" t="s">
        <v>1149</v>
      </c>
      <c r="E735" s="594">
        <v>201601</v>
      </c>
      <c r="F735" s="572">
        <v>35713.64</v>
      </c>
      <c r="G735" s="650">
        <f t="shared" si="69"/>
        <v>10.5</v>
      </c>
      <c r="H735" s="595">
        <v>1.3083000000000001E-3</v>
      </c>
      <c r="I735" s="652">
        <f t="shared" si="75"/>
        <v>490.6</v>
      </c>
      <c r="J735" s="471">
        <f t="shared" si="76"/>
        <v>560.69000000000005</v>
      </c>
      <c r="Q735" s="717">
        <f t="shared" si="72"/>
        <v>2016</v>
      </c>
    </row>
    <row r="736" spans="1:17" s="717" customFormat="1">
      <c r="A736" s="571" t="s">
        <v>319</v>
      </c>
      <c r="B736" s="594" t="s">
        <v>1150</v>
      </c>
      <c r="C736" s="749" t="s">
        <v>338</v>
      </c>
      <c r="D736" s="571" t="s">
        <v>1151</v>
      </c>
      <c r="E736" s="594">
        <v>201601</v>
      </c>
      <c r="F736" s="572">
        <v>1793.62</v>
      </c>
      <c r="G736" s="650">
        <f t="shared" si="69"/>
        <v>10.5</v>
      </c>
      <c r="H736" s="595">
        <v>1.3083000000000001E-3</v>
      </c>
      <c r="I736" s="652">
        <f t="shared" si="75"/>
        <v>24.64</v>
      </c>
      <c r="J736" s="471">
        <f t="shared" si="76"/>
        <v>28.16</v>
      </c>
      <c r="Q736" s="717">
        <f t="shared" si="72"/>
        <v>2016</v>
      </c>
    </row>
    <row r="737" spans="1:17" s="717" customFormat="1">
      <c r="A737" s="571" t="s">
        <v>319</v>
      </c>
      <c r="B737" s="594" t="s">
        <v>1150</v>
      </c>
      <c r="C737" s="749" t="s">
        <v>338</v>
      </c>
      <c r="D737" s="571" t="s">
        <v>1151</v>
      </c>
      <c r="E737" s="594">
        <v>201601</v>
      </c>
      <c r="F737" s="572">
        <v>44.44</v>
      </c>
      <c r="G737" s="650">
        <f t="shared" si="69"/>
        <v>10.5</v>
      </c>
      <c r="H737" s="595">
        <v>1.3083000000000001E-3</v>
      </c>
      <c r="I737" s="652">
        <f t="shared" si="75"/>
        <v>0.61</v>
      </c>
      <c r="J737" s="471">
        <f t="shared" si="76"/>
        <v>0.7</v>
      </c>
      <c r="Q737" s="717">
        <f t="shared" si="72"/>
        <v>2016</v>
      </c>
    </row>
    <row r="738" spans="1:17" s="717" customFormat="1">
      <c r="A738" s="571" t="s">
        <v>319</v>
      </c>
      <c r="B738" s="594" t="s">
        <v>1152</v>
      </c>
      <c r="C738" s="749" t="s">
        <v>338</v>
      </c>
      <c r="D738" s="571" t="s">
        <v>1153</v>
      </c>
      <c r="E738" s="594">
        <v>201601</v>
      </c>
      <c r="F738" s="572">
        <v>2073.2399999999998</v>
      </c>
      <c r="G738" s="650">
        <f t="shared" si="69"/>
        <v>10.5</v>
      </c>
      <c r="H738" s="595">
        <v>1.3083000000000001E-3</v>
      </c>
      <c r="I738" s="652">
        <f t="shared" si="75"/>
        <v>28.48</v>
      </c>
      <c r="J738" s="471">
        <f t="shared" si="76"/>
        <v>32.549999999999997</v>
      </c>
      <c r="Q738" s="717">
        <f t="shared" si="72"/>
        <v>2016</v>
      </c>
    </row>
    <row r="739" spans="1:17" s="717" customFormat="1">
      <c r="A739" s="571" t="s">
        <v>319</v>
      </c>
      <c r="B739" s="594" t="s">
        <v>1152</v>
      </c>
      <c r="C739" s="749" t="s">
        <v>338</v>
      </c>
      <c r="D739" s="571" t="s">
        <v>1153</v>
      </c>
      <c r="E739" s="594">
        <v>201601</v>
      </c>
      <c r="F739" s="572">
        <v>51.09</v>
      </c>
      <c r="G739" s="650">
        <f t="shared" si="69"/>
        <v>10.5</v>
      </c>
      <c r="H739" s="595">
        <v>1.3083000000000001E-3</v>
      </c>
      <c r="I739" s="652">
        <f t="shared" si="75"/>
        <v>0.7</v>
      </c>
      <c r="J739" s="471">
        <f t="shared" si="76"/>
        <v>0.8</v>
      </c>
      <c r="Q739" s="717">
        <f t="shared" si="72"/>
        <v>2016</v>
      </c>
    </row>
    <row r="740" spans="1:17" s="717" customFormat="1">
      <c r="A740" s="571" t="s">
        <v>319</v>
      </c>
      <c r="B740" s="594" t="s">
        <v>1041</v>
      </c>
      <c r="C740" s="749" t="s">
        <v>338</v>
      </c>
      <c r="D740" s="571" t="s">
        <v>1042</v>
      </c>
      <c r="E740" s="594">
        <v>201601</v>
      </c>
      <c r="F740" s="572">
        <v>0.31</v>
      </c>
      <c r="G740" s="650">
        <f t="shared" si="69"/>
        <v>10.5</v>
      </c>
      <c r="H740" s="595">
        <v>1.3083000000000001E-3</v>
      </c>
      <c r="I740" s="652">
        <f t="shared" si="75"/>
        <v>0</v>
      </c>
      <c r="J740" s="471">
        <f t="shared" si="76"/>
        <v>0</v>
      </c>
      <c r="Q740" s="717">
        <f t="shared" si="72"/>
        <v>2016</v>
      </c>
    </row>
    <row r="741" spans="1:17" s="717" customFormat="1">
      <c r="A741" s="571" t="s">
        <v>319</v>
      </c>
      <c r="B741" s="594" t="s">
        <v>1041</v>
      </c>
      <c r="C741" s="749" t="s">
        <v>338</v>
      </c>
      <c r="D741" s="571" t="s">
        <v>1042</v>
      </c>
      <c r="E741" s="594">
        <v>201601</v>
      </c>
      <c r="F741" s="572">
        <v>0.02</v>
      </c>
      <c r="G741" s="650">
        <f t="shared" si="69"/>
        <v>10.5</v>
      </c>
      <c r="H741" s="595">
        <v>1.3083000000000001E-3</v>
      </c>
      <c r="I741" s="652">
        <f t="shared" si="75"/>
        <v>0</v>
      </c>
      <c r="J741" s="471">
        <f t="shared" si="76"/>
        <v>0</v>
      </c>
      <c r="Q741" s="717">
        <f t="shared" si="72"/>
        <v>2016</v>
      </c>
    </row>
    <row r="742" spans="1:17" s="717" customFormat="1">
      <c r="A742" s="571" t="s">
        <v>319</v>
      </c>
      <c r="B742" s="594" t="s">
        <v>1158</v>
      </c>
      <c r="C742" s="749" t="s">
        <v>338</v>
      </c>
      <c r="D742" s="571" t="s">
        <v>1160</v>
      </c>
      <c r="E742" s="594">
        <v>201601</v>
      </c>
      <c r="F742" s="572">
        <v>1074.31</v>
      </c>
      <c r="G742" s="650">
        <f t="shared" si="69"/>
        <v>10.5</v>
      </c>
      <c r="H742" s="595">
        <v>1.3083000000000001E-3</v>
      </c>
      <c r="I742" s="652">
        <f t="shared" si="75"/>
        <v>14.76</v>
      </c>
      <c r="J742" s="471">
        <f t="shared" si="76"/>
        <v>16.87</v>
      </c>
      <c r="Q742" s="717">
        <f t="shared" si="72"/>
        <v>2016</v>
      </c>
    </row>
    <row r="743" spans="1:17" s="717" customFormat="1">
      <c r="A743" s="571" t="s">
        <v>319</v>
      </c>
      <c r="B743" s="594" t="s">
        <v>1158</v>
      </c>
      <c r="C743" s="749" t="s">
        <v>338</v>
      </c>
      <c r="D743" s="571" t="s">
        <v>1160</v>
      </c>
      <c r="E743" s="594">
        <v>201601</v>
      </c>
      <c r="F743" s="572">
        <v>51.38</v>
      </c>
      <c r="G743" s="650">
        <f t="shared" si="69"/>
        <v>10.5</v>
      </c>
      <c r="H743" s="595">
        <v>1.3083000000000001E-3</v>
      </c>
      <c r="I743" s="652">
        <f t="shared" si="75"/>
        <v>0.71</v>
      </c>
      <c r="J743" s="471">
        <f t="shared" si="76"/>
        <v>0.81</v>
      </c>
      <c r="Q743" s="717">
        <f t="shared" si="72"/>
        <v>2016</v>
      </c>
    </row>
    <row r="744" spans="1:17" s="717" customFormat="1">
      <c r="A744" s="571" t="s">
        <v>319</v>
      </c>
      <c r="B744" s="594" t="s">
        <v>1416</v>
      </c>
      <c r="C744" s="749" t="s">
        <v>335</v>
      </c>
      <c r="D744" s="571" t="s">
        <v>1417</v>
      </c>
      <c r="E744" s="594">
        <v>201601</v>
      </c>
      <c r="F744" s="572">
        <v>626277.55000000005</v>
      </c>
      <c r="G744" s="650">
        <f t="shared" si="69"/>
        <v>10.5</v>
      </c>
      <c r="H744" s="595">
        <v>1.3083000000000001E-3</v>
      </c>
      <c r="I744" s="652">
        <f t="shared" si="75"/>
        <v>8603.27</v>
      </c>
      <c r="J744" s="471">
        <f t="shared" si="76"/>
        <v>9832.31</v>
      </c>
      <c r="Q744" s="717">
        <f t="shared" si="72"/>
        <v>2016</v>
      </c>
    </row>
    <row r="745" spans="1:17" s="717" customFormat="1">
      <c r="A745" s="571" t="s">
        <v>319</v>
      </c>
      <c r="B745" s="594" t="s">
        <v>1416</v>
      </c>
      <c r="C745" s="749" t="s">
        <v>335</v>
      </c>
      <c r="D745" s="571" t="s">
        <v>1417</v>
      </c>
      <c r="E745" s="594">
        <v>201601</v>
      </c>
      <c r="F745" s="572">
        <v>169394.93</v>
      </c>
      <c r="G745" s="650">
        <f t="shared" si="69"/>
        <v>10.5</v>
      </c>
      <c r="H745" s="595">
        <v>1.3083000000000001E-3</v>
      </c>
      <c r="I745" s="652">
        <f t="shared" si="75"/>
        <v>2327</v>
      </c>
      <c r="J745" s="471">
        <f t="shared" si="76"/>
        <v>2659.43</v>
      </c>
      <c r="Q745" s="717">
        <f t="shared" si="72"/>
        <v>2016</v>
      </c>
    </row>
    <row r="746" spans="1:17" s="717" customFormat="1">
      <c r="A746" s="571" t="s">
        <v>319</v>
      </c>
      <c r="B746" s="594" t="s">
        <v>1161</v>
      </c>
      <c r="C746" s="749" t="s">
        <v>335</v>
      </c>
      <c r="D746" s="571" t="s">
        <v>1162</v>
      </c>
      <c r="E746" s="594">
        <v>201601</v>
      </c>
      <c r="F746" s="572">
        <v>645</v>
      </c>
      <c r="G746" s="650">
        <f t="shared" si="69"/>
        <v>10.5</v>
      </c>
      <c r="H746" s="595">
        <v>1.3083000000000001E-3</v>
      </c>
      <c r="I746" s="652">
        <f t="shared" si="75"/>
        <v>8.86</v>
      </c>
      <c r="J746" s="471">
        <f t="shared" si="76"/>
        <v>10.130000000000001</v>
      </c>
      <c r="Q746" s="717">
        <f t="shared" si="72"/>
        <v>2016</v>
      </c>
    </row>
    <row r="747" spans="1:17" s="717" customFormat="1">
      <c r="A747" s="571" t="s">
        <v>319</v>
      </c>
      <c r="B747" s="594" t="s">
        <v>1161</v>
      </c>
      <c r="C747" s="749" t="s">
        <v>335</v>
      </c>
      <c r="D747" s="571" t="s">
        <v>1162</v>
      </c>
      <c r="E747" s="594">
        <v>201601</v>
      </c>
      <c r="F747" s="572">
        <v>53.32</v>
      </c>
      <c r="G747" s="650">
        <f t="shared" si="69"/>
        <v>10.5</v>
      </c>
      <c r="H747" s="595">
        <v>1.3083000000000001E-3</v>
      </c>
      <c r="I747" s="652">
        <f t="shared" si="75"/>
        <v>0.73</v>
      </c>
      <c r="J747" s="471">
        <f t="shared" si="76"/>
        <v>0.84</v>
      </c>
      <c r="Q747" s="717">
        <f t="shared" si="72"/>
        <v>2016</v>
      </c>
    </row>
    <row r="748" spans="1:17" s="717" customFormat="1">
      <c r="A748" s="571" t="s">
        <v>326</v>
      </c>
      <c r="B748" s="594" t="s">
        <v>1163</v>
      </c>
      <c r="C748" s="749" t="s">
        <v>335</v>
      </c>
      <c r="D748" s="571" t="s">
        <v>1164</v>
      </c>
      <c r="E748" s="594">
        <v>201601</v>
      </c>
      <c r="F748" s="572">
        <v>359.21</v>
      </c>
      <c r="G748" s="650">
        <f t="shared" si="69"/>
        <v>10.5</v>
      </c>
      <c r="H748" s="595">
        <v>1.1999999999999999E-3</v>
      </c>
      <c r="I748" s="652">
        <f t="shared" si="75"/>
        <v>4.53</v>
      </c>
      <c r="J748" s="471">
        <f t="shared" si="76"/>
        <v>5.17</v>
      </c>
      <c r="Q748" s="717">
        <f t="shared" si="72"/>
        <v>2016</v>
      </c>
    </row>
    <row r="749" spans="1:17" s="717" customFormat="1">
      <c r="A749" s="571" t="s">
        <v>319</v>
      </c>
      <c r="B749" s="594" t="s">
        <v>1163</v>
      </c>
      <c r="C749" s="749" t="s">
        <v>335</v>
      </c>
      <c r="D749" s="571" t="s">
        <v>1164</v>
      </c>
      <c r="E749" s="594">
        <v>201601</v>
      </c>
      <c r="F749" s="572">
        <v>-5374.01</v>
      </c>
      <c r="G749" s="650">
        <f t="shared" si="69"/>
        <v>10.5</v>
      </c>
      <c r="H749" s="595">
        <v>1.3083000000000001E-3</v>
      </c>
      <c r="I749" s="652">
        <f t="shared" si="75"/>
        <v>-73.819999999999993</v>
      </c>
      <c r="J749" s="471">
        <f t="shared" si="76"/>
        <v>-84.37</v>
      </c>
      <c r="Q749" s="717">
        <f t="shared" si="72"/>
        <v>2016</v>
      </c>
    </row>
    <row r="750" spans="1:17" s="717" customFormat="1">
      <c r="A750" s="571" t="s">
        <v>319</v>
      </c>
      <c r="B750" s="594" t="s">
        <v>1163</v>
      </c>
      <c r="C750" s="749" t="s">
        <v>335</v>
      </c>
      <c r="D750" s="571" t="s">
        <v>1164</v>
      </c>
      <c r="E750" s="594">
        <v>201601</v>
      </c>
      <c r="F750" s="572">
        <v>4719.0600000000004</v>
      </c>
      <c r="G750" s="650">
        <f t="shared" si="69"/>
        <v>10.5</v>
      </c>
      <c r="H750" s="595">
        <v>1.3083000000000001E-3</v>
      </c>
      <c r="I750" s="652">
        <f t="shared" si="75"/>
        <v>64.83</v>
      </c>
      <c r="J750" s="471">
        <f t="shared" si="76"/>
        <v>74.09</v>
      </c>
      <c r="Q750" s="717">
        <f t="shared" si="72"/>
        <v>2016</v>
      </c>
    </row>
    <row r="751" spans="1:17" s="717" customFormat="1">
      <c r="A751" s="571" t="s">
        <v>319</v>
      </c>
      <c r="B751" s="594" t="s">
        <v>1165</v>
      </c>
      <c r="C751" s="749" t="s">
        <v>338</v>
      </c>
      <c r="D751" s="571" t="s">
        <v>1166</v>
      </c>
      <c r="E751" s="594">
        <v>201601</v>
      </c>
      <c r="F751" s="572">
        <v>-1561.13</v>
      </c>
      <c r="G751" s="650">
        <f t="shared" si="69"/>
        <v>10.5</v>
      </c>
      <c r="H751" s="595">
        <v>1.3083000000000001E-3</v>
      </c>
      <c r="I751" s="652">
        <f t="shared" si="75"/>
        <v>-21.45</v>
      </c>
      <c r="J751" s="471">
        <f t="shared" si="76"/>
        <v>-24.51</v>
      </c>
      <c r="Q751" s="717">
        <f t="shared" si="72"/>
        <v>2016</v>
      </c>
    </row>
    <row r="752" spans="1:17" s="717" customFormat="1">
      <c r="A752" s="571" t="s">
        <v>319</v>
      </c>
      <c r="B752" s="594" t="s">
        <v>1165</v>
      </c>
      <c r="C752" s="749" t="s">
        <v>338</v>
      </c>
      <c r="D752" s="571" t="s">
        <v>1166</v>
      </c>
      <c r="E752" s="594">
        <v>201601</v>
      </c>
      <c r="F752" s="572">
        <v>-59.59</v>
      </c>
      <c r="G752" s="650">
        <f t="shared" si="69"/>
        <v>10.5</v>
      </c>
      <c r="H752" s="595">
        <v>1.3083000000000001E-3</v>
      </c>
      <c r="I752" s="652">
        <f t="shared" si="75"/>
        <v>-0.82</v>
      </c>
      <c r="J752" s="471">
        <f t="shared" si="76"/>
        <v>-0.94</v>
      </c>
      <c r="Q752" s="717">
        <f t="shared" si="72"/>
        <v>2016</v>
      </c>
    </row>
    <row r="753" spans="1:17" s="717" customFormat="1">
      <c r="A753" s="571" t="s">
        <v>319</v>
      </c>
      <c r="B753" s="594" t="s">
        <v>1167</v>
      </c>
      <c r="C753" s="749" t="s">
        <v>338</v>
      </c>
      <c r="D753" s="571" t="s">
        <v>1169</v>
      </c>
      <c r="E753" s="594">
        <v>201601</v>
      </c>
      <c r="F753" s="572">
        <v>-1802.39</v>
      </c>
      <c r="G753" s="650">
        <f t="shared" si="69"/>
        <v>10.5</v>
      </c>
      <c r="H753" s="595">
        <v>1.3083000000000001E-3</v>
      </c>
      <c r="I753" s="652">
        <f t="shared" si="75"/>
        <v>-24.76</v>
      </c>
      <c r="J753" s="471">
        <f t="shared" si="76"/>
        <v>-28.3</v>
      </c>
      <c r="Q753" s="717">
        <f t="shared" si="72"/>
        <v>2016</v>
      </c>
    </row>
    <row r="754" spans="1:17" s="717" customFormat="1">
      <c r="A754" s="571" t="s">
        <v>319</v>
      </c>
      <c r="B754" s="594" t="s">
        <v>1167</v>
      </c>
      <c r="C754" s="749" t="s">
        <v>338</v>
      </c>
      <c r="D754" s="571" t="s">
        <v>1169</v>
      </c>
      <c r="E754" s="594">
        <v>201601</v>
      </c>
      <c r="F754" s="572">
        <v>-84.44</v>
      </c>
      <c r="G754" s="650">
        <f t="shared" si="69"/>
        <v>10.5</v>
      </c>
      <c r="H754" s="595">
        <v>1.3083000000000001E-3</v>
      </c>
      <c r="I754" s="652">
        <f t="shared" si="75"/>
        <v>-1.1599999999999999</v>
      </c>
      <c r="J754" s="471">
        <f t="shared" si="76"/>
        <v>-1.33</v>
      </c>
      <c r="Q754" s="717">
        <f t="shared" si="72"/>
        <v>2016</v>
      </c>
    </row>
    <row r="755" spans="1:17" s="717" customFormat="1">
      <c r="A755" s="571" t="s">
        <v>319</v>
      </c>
      <c r="B755" s="594" t="s">
        <v>1170</v>
      </c>
      <c r="C755" s="749" t="s">
        <v>338</v>
      </c>
      <c r="D755" s="571" t="s">
        <v>1171</v>
      </c>
      <c r="E755" s="594">
        <v>201601</v>
      </c>
      <c r="F755" s="572">
        <v>119.2</v>
      </c>
      <c r="G755" s="650">
        <f t="shared" si="69"/>
        <v>10.5</v>
      </c>
      <c r="H755" s="595">
        <v>1.3083000000000001E-3</v>
      </c>
      <c r="I755" s="652">
        <f t="shared" si="75"/>
        <v>1.64</v>
      </c>
      <c r="J755" s="471">
        <f t="shared" si="76"/>
        <v>1.87</v>
      </c>
      <c r="Q755" s="717">
        <f t="shared" si="72"/>
        <v>2016</v>
      </c>
    </row>
    <row r="756" spans="1:17" s="717" customFormat="1">
      <c r="A756" s="571" t="s">
        <v>319</v>
      </c>
      <c r="B756" s="594" t="s">
        <v>1170</v>
      </c>
      <c r="C756" s="749" t="s">
        <v>338</v>
      </c>
      <c r="D756" s="571" t="s">
        <v>1171</v>
      </c>
      <c r="E756" s="594">
        <v>201601</v>
      </c>
      <c r="F756" s="572">
        <v>4.87</v>
      </c>
      <c r="G756" s="650">
        <f t="shared" si="69"/>
        <v>10.5</v>
      </c>
      <c r="H756" s="595">
        <v>1.3083000000000001E-3</v>
      </c>
      <c r="I756" s="652">
        <f t="shared" si="75"/>
        <v>7.0000000000000007E-2</v>
      </c>
      <c r="J756" s="471">
        <f t="shared" si="76"/>
        <v>0.08</v>
      </c>
      <c r="Q756" s="717">
        <f t="shared" si="72"/>
        <v>2016</v>
      </c>
    </row>
    <row r="757" spans="1:17" s="717" customFormat="1">
      <c r="A757" s="571" t="s">
        <v>319</v>
      </c>
      <c r="B757" s="594" t="s">
        <v>1172</v>
      </c>
      <c r="C757" s="749" t="s">
        <v>338</v>
      </c>
      <c r="D757" s="571" t="s">
        <v>1173</v>
      </c>
      <c r="E757" s="594">
        <v>201601</v>
      </c>
      <c r="F757" s="572">
        <v>10062.18</v>
      </c>
      <c r="G757" s="650">
        <f t="shared" si="69"/>
        <v>10.5</v>
      </c>
      <c r="H757" s="595">
        <v>1.3083000000000001E-3</v>
      </c>
      <c r="I757" s="652">
        <f t="shared" si="75"/>
        <v>138.22999999999999</v>
      </c>
      <c r="J757" s="471">
        <f t="shared" si="76"/>
        <v>157.97</v>
      </c>
      <c r="Q757" s="717">
        <f t="shared" si="72"/>
        <v>2016</v>
      </c>
    </row>
    <row r="758" spans="1:17" s="717" customFormat="1">
      <c r="A758" s="571" t="s">
        <v>319</v>
      </c>
      <c r="B758" s="594" t="s">
        <v>1172</v>
      </c>
      <c r="C758" s="749" t="s">
        <v>338</v>
      </c>
      <c r="D758" s="571" t="s">
        <v>1173</v>
      </c>
      <c r="E758" s="594">
        <v>201601</v>
      </c>
      <c r="F758" s="572">
        <v>2701.61</v>
      </c>
      <c r="G758" s="650">
        <f t="shared" si="69"/>
        <v>10.5</v>
      </c>
      <c r="H758" s="595">
        <v>1.3083000000000001E-3</v>
      </c>
      <c r="I758" s="652">
        <f t="shared" si="75"/>
        <v>37.11</v>
      </c>
      <c r="J758" s="471">
        <f t="shared" si="76"/>
        <v>42.41</v>
      </c>
      <c r="Q758" s="717">
        <f t="shared" si="72"/>
        <v>2016</v>
      </c>
    </row>
    <row r="759" spans="1:17" s="717" customFormat="1">
      <c r="A759" s="571" t="s">
        <v>319</v>
      </c>
      <c r="B759" s="594" t="s">
        <v>1174</v>
      </c>
      <c r="C759" s="749" t="s">
        <v>338</v>
      </c>
      <c r="D759" s="571" t="s">
        <v>1175</v>
      </c>
      <c r="E759" s="594">
        <v>201601</v>
      </c>
      <c r="F759" s="572">
        <v>218.24</v>
      </c>
      <c r="G759" s="650">
        <f t="shared" si="69"/>
        <v>10.5</v>
      </c>
      <c r="H759" s="595">
        <v>1.3083000000000001E-3</v>
      </c>
      <c r="I759" s="652">
        <f t="shared" si="75"/>
        <v>3</v>
      </c>
      <c r="J759" s="471">
        <f t="shared" si="76"/>
        <v>3.43</v>
      </c>
      <c r="Q759" s="717">
        <f t="shared" si="72"/>
        <v>2016</v>
      </c>
    </row>
    <row r="760" spans="1:17" s="717" customFormat="1">
      <c r="A760" s="571" t="s">
        <v>319</v>
      </c>
      <c r="B760" s="594" t="s">
        <v>1174</v>
      </c>
      <c r="C760" s="749" t="s">
        <v>338</v>
      </c>
      <c r="D760" s="571" t="s">
        <v>1175</v>
      </c>
      <c r="E760" s="594">
        <v>201601</v>
      </c>
      <c r="F760" s="572">
        <v>4.59</v>
      </c>
      <c r="G760" s="650">
        <f t="shared" si="69"/>
        <v>10.5</v>
      </c>
      <c r="H760" s="595">
        <v>1.3083000000000001E-3</v>
      </c>
      <c r="I760" s="652">
        <f t="shared" si="75"/>
        <v>0.06</v>
      </c>
      <c r="J760" s="471">
        <f t="shared" si="76"/>
        <v>7.0000000000000007E-2</v>
      </c>
      <c r="Q760" s="717">
        <f t="shared" si="72"/>
        <v>2016</v>
      </c>
    </row>
    <row r="761" spans="1:17" s="717" customFormat="1">
      <c r="A761" s="571" t="s">
        <v>319</v>
      </c>
      <c r="B761" s="594" t="s">
        <v>1176</v>
      </c>
      <c r="C761" s="749" t="s">
        <v>338</v>
      </c>
      <c r="D761" s="571" t="s">
        <v>1177</v>
      </c>
      <c r="E761" s="594">
        <v>201601</v>
      </c>
      <c r="F761" s="572">
        <v>1122.21</v>
      </c>
      <c r="G761" s="650">
        <f t="shared" si="69"/>
        <v>10.5</v>
      </c>
      <c r="H761" s="595">
        <v>1.3083000000000001E-3</v>
      </c>
      <c r="I761" s="652">
        <f t="shared" si="75"/>
        <v>15.42</v>
      </c>
      <c r="J761" s="471">
        <f t="shared" si="76"/>
        <v>17.62</v>
      </c>
      <c r="Q761" s="717">
        <f t="shared" si="72"/>
        <v>2016</v>
      </c>
    </row>
    <row r="762" spans="1:17" s="717" customFormat="1">
      <c r="A762" s="571" t="s">
        <v>319</v>
      </c>
      <c r="B762" s="594" t="s">
        <v>1176</v>
      </c>
      <c r="C762" s="749" t="s">
        <v>338</v>
      </c>
      <c r="D762" s="571" t="s">
        <v>1177</v>
      </c>
      <c r="E762" s="594">
        <v>201601</v>
      </c>
      <c r="F762" s="572">
        <v>48.55</v>
      </c>
      <c r="G762" s="650">
        <f t="shared" si="69"/>
        <v>10.5</v>
      </c>
      <c r="H762" s="595">
        <v>1.3083000000000001E-3</v>
      </c>
      <c r="I762" s="652">
        <f t="shared" si="75"/>
        <v>0.67</v>
      </c>
      <c r="J762" s="471">
        <f t="shared" si="76"/>
        <v>0.76</v>
      </c>
      <c r="Q762" s="717">
        <f t="shared" si="72"/>
        <v>2016</v>
      </c>
    </row>
    <row r="763" spans="1:17" s="717" customFormat="1">
      <c r="A763" s="571" t="s">
        <v>319</v>
      </c>
      <c r="B763" s="594" t="s">
        <v>1418</v>
      </c>
      <c r="C763" s="749" t="s">
        <v>338</v>
      </c>
      <c r="D763" s="571" t="s">
        <v>1419</v>
      </c>
      <c r="E763" s="594">
        <v>201601</v>
      </c>
      <c r="F763" s="572">
        <v>2569.2399999999998</v>
      </c>
      <c r="G763" s="650">
        <f t="shared" si="69"/>
        <v>10.5</v>
      </c>
      <c r="H763" s="595">
        <v>1.3083000000000001E-3</v>
      </c>
      <c r="I763" s="652">
        <f t="shared" si="75"/>
        <v>35.29</v>
      </c>
      <c r="J763" s="471">
        <f t="shared" si="76"/>
        <v>40.340000000000003</v>
      </c>
      <c r="Q763" s="717">
        <f t="shared" si="72"/>
        <v>2016</v>
      </c>
    </row>
    <row r="764" spans="1:17" s="717" customFormat="1">
      <c r="A764" s="571" t="s">
        <v>319</v>
      </c>
      <c r="B764" s="594" t="s">
        <v>1178</v>
      </c>
      <c r="C764" s="749" t="s">
        <v>338</v>
      </c>
      <c r="D764" s="571" t="s">
        <v>1180</v>
      </c>
      <c r="E764" s="594">
        <v>201601</v>
      </c>
      <c r="F764" s="572">
        <v>3.45</v>
      </c>
      <c r="G764" s="650">
        <f t="shared" si="69"/>
        <v>10.5</v>
      </c>
      <c r="H764" s="595">
        <v>1.3083000000000001E-3</v>
      </c>
      <c r="I764" s="652">
        <f t="shared" si="75"/>
        <v>0.05</v>
      </c>
      <c r="J764" s="471">
        <f t="shared" si="76"/>
        <v>0.05</v>
      </c>
      <c r="Q764" s="717">
        <f t="shared" si="72"/>
        <v>2016</v>
      </c>
    </row>
    <row r="765" spans="1:17" s="717" customFormat="1">
      <c r="A765" s="571"/>
      <c r="B765" s="594"/>
      <c r="C765" s="749"/>
      <c r="D765" s="571"/>
      <c r="E765" s="594"/>
      <c r="F765" s="572"/>
      <c r="G765" s="650"/>
      <c r="H765" s="653"/>
      <c r="I765" s="652"/>
      <c r="J765" s="471"/>
    </row>
    <row r="766" spans="1:17" s="717" customFormat="1" ht="15">
      <c r="A766" s="571" t="s">
        <v>319</v>
      </c>
      <c r="B766" s="450" t="s">
        <v>1021</v>
      </c>
      <c r="C766" s="749" t="s">
        <v>338</v>
      </c>
      <c r="D766" s="941" t="s">
        <v>1022</v>
      </c>
      <c r="E766" s="594">
        <v>201602</v>
      </c>
      <c r="F766" s="942">
        <v>170.78</v>
      </c>
      <c r="G766" s="650">
        <f t="shared" si="69"/>
        <v>9.5</v>
      </c>
      <c r="H766" s="403">
        <v>1.3083000000000001E-3</v>
      </c>
      <c r="I766" s="652">
        <f t="shared" ref="I766:I829" si="77">ROUND(F766*G766*H766,2)</f>
        <v>2.12</v>
      </c>
      <c r="J766" s="471">
        <f t="shared" ref="J766:J829" si="78">ROUND(F766*H766*12,2)</f>
        <v>2.68</v>
      </c>
      <c r="Q766" s="717">
        <f t="shared" ref="Q766:Q829" si="79">IF(E766&lt;=$Q$1,$S$5,$S$6)</f>
        <v>2016</v>
      </c>
    </row>
    <row r="767" spans="1:17" s="717" customFormat="1" ht="15">
      <c r="A767" s="571" t="s">
        <v>319</v>
      </c>
      <c r="B767" s="450" t="s">
        <v>324</v>
      </c>
      <c r="C767" s="749" t="s">
        <v>320</v>
      </c>
      <c r="D767" s="941" t="s">
        <v>325</v>
      </c>
      <c r="E767" s="594">
        <v>201602</v>
      </c>
      <c r="F767" s="942">
        <v>79.66</v>
      </c>
      <c r="G767" s="650">
        <f t="shared" si="69"/>
        <v>9.5</v>
      </c>
      <c r="H767" s="403">
        <v>1.3083000000000001E-3</v>
      </c>
      <c r="I767" s="652">
        <f t="shared" si="77"/>
        <v>0.99</v>
      </c>
      <c r="J767" s="471">
        <f t="shared" si="78"/>
        <v>1.25</v>
      </c>
      <c r="Q767" s="717">
        <f t="shared" si="79"/>
        <v>2016</v>
      </c>
    </row>
    <row r="768" spans="1:17" s="717" customFormat="1" ht="15">
      <c r="A768" s="571" t="s">
        <v>319</v>
      </c>
      <c r="B768" s="450" t="s">
        <v>329</v>
      </c>
      <c r="C768" s="749" t="s">
        <v>320</v>
      </c>
      <c r="D768" s="941" t="s">
        <v>330</v>
      </c>
      <c r="E768" s="594">
        <v>201602</v>
      </c>
      <c r="F768" s="942">
        <v>51195</v>
      </c>
      <c r="G768" s="650">
        <f t="shared" si="69"/>
        <v>9.5</v>
      </c>
      <c r="H768" s="403">
        <v>1.3083000000000001E-3</v>
      </c>
      <c r="I768" s="652">
        <f t="shared" si="77"/>
        <v>636.29</v>
      </c>
      <c r="J768" s="471">
        <f t="shared" si="78"/>
        <v>803.74</v>
      </c>
      <c r="Q768" s="717">
        <f t="shared" si="79"/>
        <v>2016</v>
      </c>
    </row>
    <row r="769" spans="1:17" s="717" customFormat="1" ht="15">
      <c r="A769" s="571" t="s">
        <v>326</v>
      </c>
      <c r="B769" s="450" t="s">
        <v>331</v>
      </c>
      <c r="C769" s="749" t="s">
        <v>320</v>
      </c>
      <c r="D769" s="941" t="s">
        <v>332</v>
      </c>
      <c r="E769" s="594">
        <v>201602</v>
      </c>
      <c r="F769" s="942">
        <v>-1220.1300000000001</v>
      </c>
      <c r="G769" s="650">
        <f t="shared" si="69"/>
        <v>9.5</v>
      </c>
      <c r="H769" s="403">
        <v>1.1999999999999999E-3</v>
      </c>
      <c r="I769" s="652">
        <f t="shared" si="77"/>
        <v>-13.91</v>
      </c>
      <c r="J769" s="471">
        <f t="shared" si="78"/>
        <v>-17.57</v>
      </c>
      <c r="Q769" s="717">
        <f t="shared" si="79"/>
        <v>2016</v>
      </c>
    </row>
    <row r="770" spans="1:17" s="717" customFormat="1" ht="15">
      <c r="A770" s="571" t="s">
        <v>319</v>
      </c>
      <c r="B770" s="450" t="s">
        <v>333</v>
      </c>
      <c r="C770" s="749" t="s">
        <v>320</v>
      </c>
      <c r="D770" s="941" t="s">
        <v>334</v>
      </c>
      <c r="E770" s="594">
        <v>201602</v>
      </c>
      <c r="F770" s="942">
        <v>8224.48</v>
      </c>
      <c r="G770" s="650">
        <f t="shared" si="69"/>
        <v>9.5</v>
      </c>
      <c r="H770" s="403">
        <v>1.3083000000000001E-3</v>
      </c>
      <c r="I770" s="652">
        <f t="shared" si="77"/>
        <v>102.22</v>
      </c>
      <c r="J770" s="471">
        <f t="shared" si="78"/>
        <v>129.12</v>
      </c>
      <c r="Q770" s="717">
        <f t="shared" si="79"/>
        <v>2016</v>
      </c>
    </row>
    <row r="771" spans="1:17" s="717" customFormat="1" ht="15">
      <c r="A771" s="571" t="s">
        <v>319</v>
      </c>
      <c r="B771" s="450" t="s">
        <v>731</v>
      </c>
      <c r="C771" s="749" t="s">
        <v>338</v>
      </c>
      <c r="D771" s="941" t="s">
        <v>732</v>
      </c>
      <c r="E771" s="594">
        <v>201602</v>
      </c>
      <c r="F771" s="942">
        <v>-86.54</v>
      </c>
      <c r="G771" s="650">
        <f t="shared" si="69"/>
        <v>9.5</v>
      </c>
      <c r="H771" s="403">
        <v>1.3083000000000001E-3</v>
      </c>
      <c r="I771" s="652">
        <f t="shared" si="77"/>
        <v>-1.08</v>
      </c>
      <c r="J771" s="471">
        <f t="shared" si="78"/>
        <v>-1.36</v>
      </c>
      <c r="Q771" s="717">
        <f t="shared" si="79"/>
        <v>2016</v>
      </c>
    </row>
    <row r="772" spans="1:17" s="717" customFormat="1" ht="15">
      <c r="A772" s="571" t="s">
        <v>319</v>
      </c>
      <c r="B772" s="450" t="s">
        <v>731</v>
      </c>
      <c r="C772" s="749" t="s">
        <v>338</v>
      </c>
      <c r="D772" s="941" t="s">
        <v>732</v>
      </c>
      <c r="E772" s="594">
        <v>201602</v>
      </c>
      <c r="F772" s="942">
        <v>-11.03</v>
      </c>
      <c r="G772" s="650">
        <f t="shared" si="69"/>
        <v>9.5</v>
      </c>
      <c r="H772" s="403">
        <v>1.3083000000000001E-3</v>
      </c>
      <c r="I772" s="652">
        <f t="shared" si="77"/>
        <v>-0.14000000000000001</v>
      </c>
      <c r="J772" s="471">
        <f t="shared" si="78"/>
        <v>-0.17</v>
      </c>
      <c r="Q772" s="717">
        <f t="shared" si="79"/>
        <v>2016</v>
      </c>
    </row>
    <row r="773" spans="1:17" s="717" customFormat="1" ht="15">
      <c r="A773" s="571" t="s">
        <v>319</v>
      </c>
      <c r="B773" s="450" t="s">
        <v>940</v>
      </c>
      <c r="C773" s="749" t="s">
        <v>338</v>
      </c>
      <c r="D773" s="941" t="s">
        <v>941</v>
      </c>
      <c r="E773" s="594">
        <v>201602</v>
      </c>
      <c r="F773" s="942">
        <v>-13649.78</v>
      </c>
      <c r="G773" s="650">
        <f t="shared" si="69"/>
        <v>9.5</v>
      </c>
      <c r="H773" s="403">
        <v>1.3083000000000001E-3</v>
      </c>
      <c r="I773" s="652">
        <f t="shared" si="77"/>
        <v>-169.65</v>
      </c>
      <c r="J773" s="471">
        <f t="shared" si="78"/>
        <v>-214.3</v>
      </c>
      <c r="Q773" s="717">
        <f t="shared" si="79"/>
        <v>2016</v>
      </c>
    </row>
    <row r="774" spans="1:17" s="717" customFormat="1" ht="15">
      <c r="A774" s="571" t="s">
        <v>319</v>
      </c>
      <c r="B774" s="450" t="s">
        <v>940</v>
      </c>
      <c r="C774" s="749" t="s">
        <v>338</v>
      </c>
      <c r="D774" s="941" t="s">
        <v>941</v>
      </c>
      <c r="E774" s="594">
        <v>201602</v>
      </c>
      <c r="F774" s="942">
        <v>-440</v>
      </c>
      <c r="G774" s="650">
        <f t="shared" si="69"/>
        <v>9.5</v>
      </c>
      <c r="H774" s="403">
        <v>1.3083000000000001E-3</v>
      </c>
      <c r="I774" s="652">
        <f t="shared" si="77"/>
        <v>-5.47</v>
      </c>
      <c r="J774" s="471">
        <f t="shared" si="78"/>
        <v>-6.91</v>
      </c>
      <c r="Q774" s="717">
        <f t="shared" si="79"/>
        <v>2016</v>
      </c>
    </row>
    <row r="775" spans="1:17" s="717" customFormat="1" ht="15">
      <c r="A775" s="571" t="s">
        <v>326</v>
      </c>
      <c r="B775" s="450" t="s">
        <v>1045</v>
      </c>
      <c r="C775" s="749" t="s">
        <v>338</v>
      </c>
      <c r="D775" s="941" t="s">
        <v>1046</v>
      </c>
      <c r="E775" s="594">
        <v>201602</v>
      </c>
      <c r="F775" s="942">
        <v>35.479999999999997</v>
      </c>
      <c r="G775" s="650">
        <f t="shared" si="69"/>
        <v>9.5</v>
      </c>
      <c r="H775" s="403">
        <v>1.1999999999999999E-3</v>
      </c>
      <c r="I775" s="652">
        <f t="shared" si="77"/>
        <v>0.4</v>
      </c>
      <c r="J775" s="471">
        <f t="shared" si="78"/>
        <v>0.51</v>
      </c>
      <c r="Q775" s="717">
        <f t="shared" si="79"/>
        <v>2016</v>
      </c>
    </row>
    <row r="776" spans="1:17" s="717" customFormat="1" ht="15">
      <c r="A776" s="571" t="s">
        <v>319</v>
      </c>
      <c r="B776" s="450" t="s">
        <v>1045</v>
      </c>
      <c r="C776" s="749" t="s">
        <v>338</v>
      </c>
      <c r="D776" s="941" t="s">
        <v>1046</v>
      </c>
      <c r="E776" s="594">
        <v>201602</v>
      </c>
      <c r="F776" s="942">
        <v>2436.2800000000002</v>
      </c>
      <c r="G776" s="650">
        <f t="shared" si="69"/>
        <v>9.5</v>
      </c>
      <c r="H776" s="403">
        <v>1.3083000000000001E-3</v>
      </c>
      <c r="I776" s="652">
        <f t="shared" si="77"/>
        <v>30.28</v>
      </c>
      <c r="J776" s="471">
        <f t="shared" si="78"/>
        <v>38.25</v>
      </c>
      <c r="Q776" s="717">
        <f t="shared" si="79"/>
        <v>2016</v>
      </c>
    </row>
    <row r="777" spans="1:17" s="717" customFormat="1" ht="15">
      <c r="A777" s="571" t="s">
        <v>319</v>
      </c>
      <c r="B777" s="450" t="s">
        <v>1045</v>
      </c>
      <c r="C777" s="749" t="s">
        <v>338</v>
      </c>
      <c r="D777" s="941" t="s">
        <v>1046</v>
      </c>
      <c r="E777" s="594">
        <v>201602</v>
      </c>
      <c r="F777" s="942">
        <v>170.44</v>
      </c>
      <c r="G777" s="650">
        <f t="shared" si="69"/>
        <v>9.5</v>
      </c>
      <c r="H777" s="403">
        <v>1.3083000000000001E-3</v>
      </c>
      <c r="I777" s="652">
        <f t="shared" si="77"/>
        <v>2.12</v>
      </c>
      <c r="J777" s="471">
        <f t="shared" si="78"/>
        <v>2.68</v>
      </c>
      <c r="Q777" s="717">
        <f t="shared" si="79"/>
        <v>2016</v>
      </c>
    </row>
    <row r="778" spans="1:17" s="717" customFormat="1" ht="15">
      <c r="A778" s="571" t="s">
        <v>319</v>
      </c>
      <c r="B778" s="450" t="s">
        <v>1427</v>
      </c>
      <c r="C778" s="749" t="s">
        <v>338</v>
      </c>
      <c r="D778" s="941" t="s">
        <v>1428</v>
      </c>
      <c r="E778" s="594">
        <v>201602</v>
      </c>
      <c r="F778" s="942">
        <v>89532.41</v>
      </c>
      <c r="G778" s="650">
        <f t="shared" si="69"/>
        <v>9.5</v>
      </c>
      <c r="H778" s="403">
        <v>1.3083000000000001E-3</v>
      </c>
      <c r="I778" s="652">
        <f t="shared" si="77"/>
        <v>1112.78</v>
      </c>
      <c r="J778" s="471">
        <f t="shared" si="78"/>
        <v>1405.62</v>
      </c>
      <c r="Q778" s="717">
        <f t="shared" si="79"/>
        <v>2016</v>
      </c>
    </row>
    <row r="779" spans="1:17" s="717" customFormat="1" ht="15">
      <c r="A779" s="571" t="s">
        <v>319</v>
      </c>
      <c r="B779" s="450" t="s">
        <v>1427</v>
      </c>
      <c r="C779" s="749" t="s">
        <v>338</v>
      </c>
      <c r="D779" s="941" t="s">
        <v>1428</v>
      </c>
      <c r="E779" s="594">
        <v>201602</v>
      </c>
      <c r="F779" s="942">
        <v>5018.29</v>
      </c>
      <c r="G779" s="650">
        <f t="shared" si="69"/>
        <v>9.5</v>
      </c>
      <c r="H779" s="403">
        <v>1.3083000000000001E-3</v>
      </c>
      <c r="I779" s="652">
        <f t="shared" si="77"/>
        <v>62.37</v>
      </c>
      <c r="J779" s="471">
        <f t="shared" si="78"/>
        <v>78.790000000000006</v>
      </c>
      <c r="Q779" s="717">
        <f t="shared" si="79"/>
        <v>2016</v>
      </c>
    </row>
    <row r="780" spans="1:17" s="717" customFormat="1" ht="15">
      <c r="A780" s="571" t="s">
        <v>319</v>
      </c>
      <c r="B780" s="450" t="s">
        <v>509</v>
      </c>
      <c r="C780" s="749" t="s">
        <v>338</v>
      </c>
      <c r="D780" s="941" t="s">
        <v>510</v>
      </c>
      <c r="E780" s="594">
        <v>201602</v>
      </c>
      <c r="F780" s="942">
        <v>-0.03</v>
      </c>
      <c r="G780" s="650">
        <f t="shared" si="69"/>
        <v>9.5</v>
      </c>
      <c r="H780" s="403">
        <v>1.3083000000000001E-3</v>
      </c>
      <c r="I780" s="652">
        <f t="shared" si="77"/>
        <v>0</v>
      </c>
      <c r="J780" s="471">
        <f t="shared" si="78"/>
        <v>0</v>
      </c>
      <c r="Q780" s="717">
        <f t="shared" si="79"/>
        <v>2016</v>
      </c>
    </row>
    <row r="781" spans="1:17" s="717" customFormat="1" ht="15">
      <c r="A781" s="571" t="s">
        <v>319</v>
      </c>
      <c r="B781" s="450" t="s">
        <v>1053</v>
      </c>
      <c r="C781" s="749" t="s">
        <v>338</v>
      </c>
      <c r="D781" s="941" t="s">
        <v>1054</v>
      </c>
      <c r="E781" s="594">
        <v>201602</v>
      </c>
      <c r="F781" s="942">
        <v>-1.86</v>
      </c>
      <c r="G781" s="650">
        <f t="shared" si="69"/>
        <v>9.5</v>
      </c>
      <c r="H781" s="403">
        <v>1.3083000000000001E-3</v>
      </c>
      <c r="I781" s="652">
        <f t="shared" si="77"/>
        <v>-0.02</v>
      </c>
      <c r="J781" s="471">
        <f t="shared" si="78"/>
        <v>-0.03</v>
      </c>
      <c r="Q781" s="717">
        <f t="shared" si="79"/>
        <v>2016</v>
      </c>
    </row>
    <row r="782" spans="1:17" s="717" customFormat="1" ht="15">
      <c r="A782" s="571" t="s">
        <v>319</v>
      </c>
      <c r="B782" s="450" t="s">
        <v>1053</v>
      </c>
      <c r="C782" s="749" t="s">
        <v>338</v>
      </c>
      <c r="D782" s="941" t="s">
        <v>1054</v>
      </c>
      <c r="E782" s="594">
        <v>201602</v>
      </c>
      <c r="F782" s="942">
        <v>-0.12</v>
      </c>
      <c r="G782" s="650">
        <f t="shared" si="69"/>
        <v>9.5</v>
      </c>
      <c r="H782" s="403">
        <v>1.3083000000000001E-3</v>
      </c>
      <c r="I782" s="652">
        <f t="shared" si="77"/>
        <v>0</v>
      </c>
      <c r="J782" s="471">
        <f t="shared" si="78"/>
        <v>0</v>
      </c>
      <c r="Q782" s="717">
        <f t="shared" si="79"/>
        <v>2016</v>
      </c>
    </row>
    <row r="783" spans="1:17" s="717" customFormat="1" ht="15">
      <c r="A783" s="571" t="s">
        <v>319</v>
      </c>
      <c r="B783" s="450" t="s">
        <v>1055</v>
      </c>
      <c r="C783" s="749" t="s">
        <v>338</v>
      </c>
      <c r="D783" s="941" t="s">
        <v>1056</v>
      </c>
      <c r="E783" s="594">
        <v>201602</v>
      </c>
      <c r="F783" s="942">
        <v>28.68</v>
      </c>
      <c r="G783" s="650">
        <f t="shared" si="69"/>
        <v>9.5</v>
      </c>
      <c r="H783" s="403">
        <v>1.3083000000000001E-3</v>
      </c>
      <c r="I783" s="652">
        <f t="shared" si="77"/>
        <v>0.36</v>
      </c>
      <c r="J783" s="471">
        <f t="shared" si="78"/>
        <v>0.45</v>
      </c>
      <c r="Q783" s="717">
        <f t="shared" si="79"/>
        <v>2016</v>
      </c>
    </row>
    <row r="784" spans="1:17" s="717" customFormat="1" ht="15">
      <c r="A784" s="571" t="s">
        <v>319</v>
      </c>
      <c r="B784" s="450" t="s">
        <v>1055</v>
      </c>
      <c r="C784" s="749" t="s">
        <v>338</v>
      </c>
      <c r="D784" s="941" t="s">
        <v>1056</v>
      </c>
      <c r="E784" s="594">
        <v>201602</v>
      </c>
      <c r="F784" s="942">
        <v>1.8</v>
      </c>
      <c r="G784" s="650">
        <f t="shared" si="69"/>
        <v>9.5</v>
      </c>
      <c r="H784" s="403">
        <v>1.3083000000000001E-3</v>
      </c>
      <c r="I784" s="652">
        <f t="shared" si="77"/>
        <v>0.02</v>
      </c>
      <c r="J784" s="471">
        <f t="shared" si="78"/>
        <v>0.03</v>
      </c>
      <c r="Q784" s="717">
        <f t="shared" si="79"/>
        <v>2016</v>
      </c>
    </row>
    <row r="785" spans="1:17" s="717" customFormat="1" ht="15">
      <c r="A785" s="571" t="s">
        <v>319</v>
      </c>
      <c r="B785" s="450" t="s">
        <v>1408</v>
      </c>
      <c r="C785" s="749" t="s">
        <v>338</v>
      </c>
      <c r="D785" s="941" t="s">
        <v>1409</v>
      </c>
      <c r="E785" s="594">
        <v>201602</v>
      </c>
      <c r="F785" s="942">
        <v>1974.05</v>
      </c>
      <c r="G785" s="650">
        <f t="shared" si="69"/>
        <v>9.5</v>
      </c>
      <c r="H785" s="403">
        <v>1.3083000000000001E-3</v>
      </c>
      <c r="I785" s="652">
        <f t="shared" si="77"/>
        <v>24.54</v>
      </c>
      <c r="J785" s="471">
        <f t="shared" si="78"/>
        <v>30.99</v>
      </c>
      <c r="Q785" s="717">
        <f t="shared" si="79"/>
        <v>2016</v>
      </c>
    </row>
    <row r="786" spans="1:17" s="717" customFormat="1" ht="15">
      <c r="A786" s="571" t="s">
        <v>319</v>
      </c>
      <c r="B786" s="450" t="s">
        <v>1408</v>
      </c>
      <c r="C786" s="749" t="s">
        <v>338</v>
      </c>
      <c r="D786" s="941" t="s">
        <v>1409</v>
      </c>
      <c r="E786" s="594">
        <v>201602</v>
      </c>
      <c r="F786" s="942">
        <v>12.43</v>
      </c>
      <c r="G786" s="650">
        <f t="shared" si="69"/>
        <v>9.5</v>
      </c>
      <c r="H786" s="403">
        <v>1.3083000000000001E-3</v>
      </c>
      <c r="I786" s="652">
        <f t="shared" si="77"/>
        <v>0.15</v>
      </c>
      <c r="J786" s="471">
        <f t="shared" si="78"/>
        <v>0.2</v>
      </c>
      <c r="Q786" s="717">
        <f t="shared" si="79"/>
        <v>2016</v>
      </c>
    </row>
    <row r="787" spans="1:17" s="717" customFormat="1" ht="15">
      <c r="A787" s="571" t="s">
        <v>319</v>
      </c>
      <c r="B787" s="450" t="s">
        <v>1025</v>
      </c>
      <c r="C787" s="749" t="s">
        <v>338</v>
      </c>
      <c r="D787" s="941" t="s">
        <v>1026</v>
      </c>
      <c r="E787" s="594">
        <v>201602</v>
      </c>
      <c r="F787" s="942">
        <v>-218.22</v>
      </c>
      <c r="G787" s="650">
        <f t="shared" si="69"/>
        <v>9.5</v>
      </c>
      <c r="H787" s="403">
        <v>1.3083000000000001E-3</v>
      </c>
      <c r="I787" s="652">
        <f t="shared" si="77"/>
        <v>-2.71</v>
      </c>
      <c r="J787" s="471">
        <f t="shared" si="78"/>
        <v>-3.43</v>
      </c>
      <c r="Q787" s="717">
        <f t="shared" si="79"/>
        <v>2016</v>
      </c>
    </row>
    <row r="788" spans="1:17" s="717" customFormat="1" ht="15">
      <c r="A788" s="571" t="s">
        <v>319</v>
      </c>
      <c r="B788" s="450" t="s">
        <v>1025</v>
      </c>
      <c r="C788" s="749" t="s">
        <v>338</v>
      </c>
      <c r="D788" s="941" t="s">
        <v>1026</v>
      </c>
      <c r="E788" s="594">
        <v>201602</v>
      </c>
      <c r="F788" s="942">
        <v>-282573.43</v>
      </c>
      <c r="G788" s="650">
        <f t="shared" si="69"/>
        <v>9.5</v>
      </c>
      <c r="H788" s="403">
        <v>1.3083000000000001E-3</v>
      </c>
      <c r="I788" s="652">
        <f t="shared" si="77"/>
        <v>-3512.06</v>
      </c>
      <c r="J788" s="471">
        <f t="shared" si="78"/>
        <v>-4436.29</v>
      </c>
      <c r="Q788" s="717">
        <f t="shared" si="79"/>
        <v>2016</v>
      </c>
    </row>
    <row r="789" spans="1:17" s="717" customFormat="1" ht="15">
      <c r="A789" s="571" t="s">
        <v>319</v>
      </c>
      <c r="B789" s="450" t="s">
        <v>956</v>
      </c>
      <c r="C789" s="749" t="s">
        <v>335</v>
      </c>
      <c r="D789" s="941" t="s">
        <v>957</v>
      </c>
      <c r="E789" s="594">
        <v>201602</v>
      </c>
      <c r="F789" s="942">
        <v>-0.02</v>
      </c>
      <c r="G789" s="650">
        <f t="shared" si="69"/>
        <v>9.5</v>
      </c>
      <c r="H789" s="403">
        <v>1.3083000000000001E-3</v>
      </c>
      <c r="I789" s="652">
        <f t="shared" si="77"/>
        <v>0</v>
      </c>
      <c r="J789" s="471">
        <f t="shared" si="78"/>
        <v>0</v>
      </c>
      <c r="Q789" s="717">
        <f t="shared" si="79"/>
        <v>2016</v>
      </c>
    </row>
    <row r="790" spans="1:17" s="717" customFormat="1" ht="15">
      <c r="A790" s="571" t="s">
        <v>319</v>
      </c>
      <c r="B790" s="450" t="s">
        <v>956</v>
      </c>
      <c r="C790" s="749" t="s">
        <v>335</v>
      </c>
      <c r="D790" s="941" t="s">
        <v>957</v>
      </c>
      <c r="E790" s="594">
        <v>201602</v>
      </c>
      <c r="F790" s="942">
        <v>-0.13</v>
      </c>
      <c r="G790" s="650">
        <f t="shared" si="69"/>
        <v>9.5</v>
      </c>
      <c r="H790" s="403">
        <v>1.3083000000000001E-3</v>
      </c>
      <c r="I790" s="652">
        <f t="shared" si="77"/>
        <v>0</v>
      </c>
      <c r="J790" s="471">
        <f t="shared" si="78"/>
        <v>0</v>
      </c>
      <c r="Q790" s="717">
        <f t="shared" si="79"/>
        <v>2016</v>
      </c>
    </row>
    <row r="791" spans="1:17" s="717" customFormat="1" ht="15">
      <c r="A791" s="571" t="s">
        <v>319</v>
      </c>
      <c r="B791" s="450" t="s">
        <v>1027</v>
      </c>
      <c r="C791" s="749" t="s">
        <v>338</v>
      </c>
      <c r="D791" s="941" t="s">
        <v>1028</v>
      </c>
      <c r="E791" s="594">
        <v>201602</v>
      </c>
      <c r="F791" s="942">
        <v>0.02</v>
      </c>
      <c r="G791" s="650">
        <f t="shared" si="69"/>
        <v>9.5</v>
      </c>
      <c r="H791" s="403">
        <v>1.3083000000000001E-3</v>
      </c>
      <c r="I791" s="652">
        <f t="shared" si="77"/>
        <v>0</v>
      </c>
      <c r="J791" s="471">
        <f t="shared" si="78"/>
        <v>0</v>
      </c>
      <c r="Q791" s="717">
        <f t="shared" si="79"/>
        <v>2016</v>
      </c>
    </row>
    <row r="792" spans="1:17" s="717" customFormat="1" ht="15">
      <c r="A792" s="571" t="s">
        <v>319</v>
      </c>
      <c r="B792" s="450" t="s">
        <v>1027</v>
      </c>
      <c r="C792" s="749" t="s">
        <v>338</v>
      </c>
      <c r="D792" s="941" t="s">
        <v>1028</v>
      </c>
      <c r="E792" s="594">
        <v>201602</v>
      </c>
      <c r="F792" s="942">
        <v>1.24</v>
      </c>
      <c r="G792" s="650">
        <f t="shared" si="69"/>
        <v>9.5</v>
      </c>
      <c r="H792" s="403">
        <v>1.3083000000000001E-3</v>
      </c>
      <c r="I792" s="652">
        <f t="shared" si="77"/>
        <v>0.02</v>
      </c>
      <c r="J792" s="471">
        <f t="shared" si="78"/>
        <v>0.02</v>
      </c>
      <c r="Q792" s="717">
        <f t="shared" si="79"/>
        <v>2016</v>
      </c>
    </row>
    <row r="793" spans="1:17" s="717" customFormat="1" ht="15">
      <c r="A793" s="571" t="s">
        <v>319</v>
      </c>
      <c r="B793" s="450" t="s">
        <v>1076</v>
      </c>
      <c r="C793" s="749" t="s">
        <v>338</v>
      </c>
      <c r="D793" s="941" t="s">
        <v>1077</v>
      </c>
      <c r="E793" s="594">
        <v>201602</v>
      </c>
      <c r="F793" s="942">
        <v>346.8</v>
      </c>
      <c r="G793" s="650">
        <f t="shared" si="69"/>
        <v>9.5</v>
      </c>
      <c r="H793" s="403">
        <v>1.3083000000000001E-3</v>
      </c>
      <c r="I793" s="652">
        <f t="shared" si="77"/>
        <v>4.3099999999999996</v>
      </c>
      <c r="J793" s="471">
        <f t="shared" si="78"/>
        <v>5.44</v>
      </c>
      <c r="Q793" s="717">
        <f t="shared" si="79"/>
        <v>2016</v>
      </c>
    </row>
    <row r="794" spans="1:17" s="717" customFormat="1" ht="15">
      <c r="A794" s="571" t="s">
        <v>319</v>
      </c>
      <c r="B794" s="450" t="s">
        <v>1076</v>
      </c>
      <c r="C794" s="749" t="s">
        <v>338</v>
      </c>
      <c r="D794" s="941" t="s">
        <v>1077</v>
      </c>
      <c r="E794" s="594">
        <v>201602</v>
      </c>
      <c r="F794" s="942">
        <v>33078.75</v>
      </c>
      <c r="G794" s="650">
        <f t="shared" si="69"/>
        <v>9.5</v>
      </c>
      <c r="H794" s="403">
        <v>1.3083000000000001E-3</v>
      </c>
      <c r="I794" s="652">
        <f t="shared" si="77"/>
        <v>411.13</v>
      </c>
      <c r="J794" s="471">
        <f t="shared" si="78"/>
        <v>519.32000000000005</v>
      </c>
      <c r="Q794" s="717">
        <f t="shared" si="79"/>
        <v>2016</v>
      </c>
    </row>
    <row r="795" spans="1:17" s="717" customFormat="1" ht="15">
      <c r="A795" s="571" t="s">
        <v>319</v>
      </c>
      <c r="B795" s="450" t="s">
        <v>1078</v>
      </c>
      <c r="C795" s="749" t="s">
        <v>338</v>
      </c>
      <c r="D795" s="941" t="s">
        <v>1079</v>
      </c>
      <c r="E795" s="594">
        <v>201602</v>
      </c>
      <c r="F795" s="942">
        <v>16879.37</v>
      </c>
      <c r="G795" s="650">
        <f t="shared" si="69"/>
        <v>9.5</v>
      </c>
      <c r="H795" s="403">
        <v>1.3083000000000001E-3</v>
      </c>
      <c r="I795" s="652">
        <f t="shared" si="77"/>
        <v>209.79</v>
      </c>
      <c r="J795" s="471">
        <f t="shared" si="78"/>
        <v>265</v>
      </c>
      <c r="Q795" s="717">
        <f t="shared" si="79"/>
        <v>2016</v>
      </c>
    </row>
    <row r="796" spans="1:17" s="717" customFormat="1" ht="15">
      <c r="A796" s="571" t="s">
        <v>319</v>
      </c>
      <c r="B796" s="450" t="s">
        <v>1078</v>
      </c>
      <c r="C796" s="749" t="s">
        <v>338</v>
      </c>
      <c r="D796" s="941" t="s">
        <v>1079</v>
      </c>
      <c r="E796" s="594">
        <v>201602</v>
      </c>
      <c r="F796" s="942">
        <v>1257.17</v>
      </c>
      <c r="G796" s="650">
        <f t="shared" si="69"/>
        <v>9.5</v>
      </c>
      <c r="H796" s="403">
        <v>1.3083000000000001E-3</v>
      </c>
      <c r="I796" s="652">
        <f t="shared" si="77"/>
        <v>15.63</v>
      </c>
      <c r="J796" s="471">
        <f t="shared" si="78"/>
        <v>19.739999999999998</v>
      </c>
      <c r="Q796" s="717">
        <f t="shared" si="79"/>
        <v>2016</v>
      </c>
    </row>
    <row r="797" spans="1:17" s="717" customFormat="1" ht="15">
      <c r="A797" s="571" t="s">
        <v>319</v>
      </c>
      <c r="B797" s="450" t="s">
        <v>1410</v>
      </c>
      <c r="C797" s="749" t="s">
        <v>338</v>
      </c>
      <c r="D797" s="941" t="s">
        <v>1411</v>
      </c>
      <c r="E797" s="594">
        <v>201602</v>
      </c>
      <c r="F797" s="942">
        <v>37450.44</v>
      </c>
      <c r="G797" s="650">
        <f t="shared" si="69"/>
        <v>9.5</v>
      </c>
      <c r="H797" s="403">
        <v>1.3083000000000001E-3</v>
      </c>
      <c r="I797" s="652">
        <f t="shared" si="77"/>
        <v>465.47</v>
      </c>
      <c r="J797" s="471">
        <f t="shared" si="78"/>
        <v>587.96</v>
      </c>
      <c r="Q797" s="717">
        <f t="shared" si="79"/>
        <v>2016</v>
      </c>
    </row>
    <row r="798" spans="1:17" s="717" customFormat="1" ht="15">
      <c r="A798" s="571" t="s">
        <v>319</v>
      </c>
      <c r="B798" s="450" t="s">
        <v>1410</v>
      </c>
      <c r="C798" s="749" t="s">
        <v>338</v>
      </c>
      <c r="D798" s="941" t="s">
        <v>1411</v>
      </c>
      <c r="E798" s="594">
        <v>201602</v>
      </c>
      <c r="F798" s="942">
        <v>2534.85</v>
      </c>
      <c r="G798" s="650">
        <f t="shared" si="69"/>
        <v>9.5</v>
      </c>
      <c r="H798" s="403">
        <v>1.3083000000000001E-3</v>
      </c>
      <c r="I798" s="652">
        <f t="shared" si="77"/>
        <v>31.51</v>
      </c>
      <c r="J798" s="471">
        <f t="shared" si="78"/>
        <v>39.799999999999997</v>
      </c>
      <c r="Q798" s="717">
        <f t="shared" si="79"/>
        <v>2016</v>
      </c>
    </row>
    <row r="799" spans="1:17" s="717" customFormat="1" ht="15">
      <c r="A799" s="571" t="s">
        <v>319</v>
      </c>
      <c r="B799" s="450" t="s">
        <v>1080</v>
      </c>
      <c r="C799" s="749" t="s">
        <v>338</v>
      </c>
      <c r="D799" s="941" t="s">
        <v>1081</v>
      </c>
      <c r="E799" s="594">
        <v>201602</v>
      </c>
      <c r="F799" s="942">
        <v>590.84</v>
      </c>
      <c r="G799" s="650">
        <f t="shared" si="69"/>
        <v>9.5</v>
      </c>
      <c r="H799" s="403">
        <v>1.3083000000000001E-3</v>
      </c>
      <c r="I799" s="652">
        <f t="shared" si="77"/>
        <v>7.34</v>
      </c>
      <c r="J799" s="471">
        <f t="shared" si="78"/>
        <v>9.2799999999999994</v>
      </c>
      <c r="Q799" s="717">
        <f t="shared" si="79"/>
        <v>2016</v>
      </c>
    </row>
    <row r="800" spans="1:17" s="717" customFormat="1" ht="15">
      <c r="A800" s="571" t="s">
        <v>319</v>
      </c>
      <c r="B800" s="450" t="s">
        <v>1080</v>
      </c>
      <c r="C800" s="749" t="s">
        <v>338</v>
      </c>
      <c r="D800" s="941" t="s">
        <v>1081</v>
      </c>
      <c r="E800" s="594">
        <v>201602</v>
      </c>
      <c r="F800" s="942">
        <v>23582.080000000002</v>
      </c>
      <c r="G800" s="650">
        <f t="shared" si="69"/>
        <v>9.5</v>
      </c>
      <c r="H800" s="403">
        <v>1.3083000000000001E-3</v>
      </c>
      <c r="I800" s="652">
        <f t="shared" si="77"/>
        <v>293.10000000000002</v>
      </c>
      <c r="J800" s="471">
        <f t="shared" si="78"/>
        <v>370.23</v>
      </c>
      <c r="Q800" s="717">
        <f t="shared" si="79"/>
        <v>2016</v>
      </c>
    </row>
    <row r="801" spans="1:17" s="717" customFormat="1" ht="15">
      <c r="A801" s="571" t="s">
        <v>319</v>
      </c>
      <c r="B801" s="450" t="s">
        <v>1082</v>
      </c>
      <c r="C801" s="749" t="s">
        <v>338</v>
      </c>
      <c r="D801" s="941" t="s">
        <v>1084</v>
      </c>
      <c r="E801" s="594">
        <v>201602</v>
      </c>
      <c r="F801" s="942">
        <v>15.35</v>
      </c>
      <c r="G801" s="650">
        <f t="shared" si="69"/>
        <v>9.5</v>
      </c>
      <c r="H801" s="403">
        <v>1.3083000000000001E-3</v>
      </c>
      <c r="I801" s="652">
        <f t="shared" si="77"/>
        <v>0.19</v>
      </c>
      <c r="J801" s="471">
        <f t="shared" si="78"/>
        <v>0.24</v>
      </c>
      <c r="Q801" s="717">
        <f t="shared" si="79"/>
        <v>2016</v>
      </c>
    </row>
    <row r="802" spans="1:17" s="717" customFormat="1" ht="15">
      <c r="A802" s="571" t="s">
        <v>319</v>
      </c>
      <c r="B802" s="450" t="s">
        <v>1082</v>
      </c>
      <c r="C802" s="749" t="s">
        <v>338</v>
      </c>
      <c r="D802" s="941" t="s">
        <v>1084</v>
      </c>
      <c r="E802" s="594">
        <v>201602</v>
      </c>
      <c r="F802" s="942">
        <v>0.21</v>
      </c>
      <c r="G802" s="650">
        <f t="shared" si="69"/>
        <v>9.5</v>
      </c>
      <c r="H802" s="403">
        <v>1.3083000000000001E-3</v>
      </c>
      <c r="I802" s="652">
        <f t="shared" si="77"/>
        <v>0</v>
      </c>
      <c r="J802" s="471">
        <f t="shared" si="78"/>
        <v>0</v>
      </c>
      <c r="Q802" s="717">
        <f t="shared" si="79"/>
        <v>2016</v>
      </c>
    </row>
    <row r="803" spans="1:17" s="717" customFormat="1" ht="15">
      <c r="A803" s="571" t="s">
        <v>319</v>
      </c>
      <c r="B803" s="450" t="s">
        <v>962</v>
      </c>
      <c r="C803" s="749" t="s">
        <v>338</v>
      </c>
      <c r="D803" s="941" t="s">
        <v>963</v>
      </c>
      <c r="E803" s="594">
        <v>201602</v>
      </c>
      <c r="F803" s="942">
        <v>1.78</v>
      </c>
      <c r="G803" s="650">
        <f t="shared" si="69"/>
        <v>9.5</v>
      </c>
      <c r="H803" s="403">
        <v>1.3083000000000001E-3</v>
      </c>
      <c r="I803" s="652">
        <f t="shared" si="77"/>
        <v>0.02</v>
      </c>
      <c r="J803" s="471">
        <f t="shared" si="78"/>
        <v>0.03</v>
      </c>
      <c r="Q803" s="717">
        <f t="shared" si="79"/>
        <v>2016</v>
      </c>
    </row>
    <row r="804" spans="1:17" s="717" customFormat="1" ht="15">
      <c r="A804" s="571" t="s">
        <v>319</v>
      </c>
      <c r="B804" s="450" t="s">
        <v>962</v>
      </c>
      <c r="C804" s="749" t="s">
        <v>338</v>
      </c>
      <c r="D804" s="941" t="s">
        <v>963</v>
      </c>
      <c r="E804" s="594">
        <v>201602</v>
      </c>
      <c r="F804" s="942">
        <v>0.05</v>
      </c>
      <c r="G804" s="650">
        <f t="shared" si="69"/>
        <v>9.5</v>
      </c>
      <c r="H804" s="403">
        <v>1.3083000000000001E-3</v>
      </c>
      <c r="I804" s="652">
        <f t="shared" si="77"/>
        <v>0</v>
      </c>
      <c r="J804" s="471">
        <f t="shared" si="78"/>
        <v>0</v>
      </c>
      <c r="Q804" s="717">
        <f t="shared" si="79"/>
        <v>2016</v>
      </c>
    </row>
    <row r="805" spans="1:17" s="717" customFormat="1" ht="15">
      <c r="A805" s="571" t="s">
        <v>319</v>
      </c>
      <c r="B805" s="450" t="s">
        <v>964</v>
      </c>
      <c r="C805" s="749" t="s">
        <v>338</v>
      </c>
      <c r="D805" s="941" t="s">
        <v>965</v>
      </c>
      <c r="E805" s="594">
        <v>201602</v>
      </c>
      <c r="F805" s="942">
        <v>0.01</v>
      </c>
      <c r="G805" s="650">
        <f t="shared" si="69"/>
        <v>9.5</v>
      </c>
      <c r="H805" s="403">
        <v>1.3083000000000001E-3</v>
      </c>
      <c r="I805" s="652">
        <f t="shared" si="77"/>
        <v>0</v>
      </c>
      <c r="J805" s="471">
        <f t="shared" si="78"/>
        <v>0</v>
      </c>
      <c r="Q805" s="717">
        <f t="shared" si="79"/>
        <v>2016</v>
      </c>
    </row>
    <row r="806" spans="1:17" s="717" customFormat="1" ht="15">
      <c r="A806" s="571" t="s">
        <v>319</v>
      </c>
      <c r="B806" s="450" t="s">
        <v>964</v>
      </c>
      <c r="C806" s="749" t="s">
        <v>338</v>
      </c>
      <c r="D806" s="941" t="s">
        <v>965</v>
      </c>
      <c r="E806" s="594">
        <v>201602</v>
      </c>
      <c r="F806" s="942">
        <v>0.24</v>
      </c>
      <c r="G806" s="650">
        <f t="shared" si="69"/>
        <v>9.5</v>
      </c>
      <c r="H806" s="403">
        <v>1.3083000000000001E-3</v>
      </c>
      <c r="I806" s="652">
        <f t="shared" si="77"/>
        <v>0</v>
      </c>
      <c r="J806" s="471">
        <f t="shared" si="78"/>
        <v>0</v>
      </c>
      <c r="Q806" s="717">
        <f t="shared" si="79"/>
        <v>2016</v>
      </c>
    </row>
    <row r="807" spans="1:17" s="717" customFormat="1" ht="15">
      <c r="A807" s="571" t="s">
        <v>319</v>
      </c>
      <c r="B807" s="450" t="s">
        <v>1087</v>
      </c>
      <c r="C807" s="749" t="s">
        <v>338</v>
      </c>
      <c r="D807" s="941" t="s">
        <v>1088</v>
      </c>
      <c r="E807" s="594">
        <v>201602</v>
      </c>
      <c r="F807" s="942">
        <v>-3.6</v>
      </c>
      <c r="G807" s="650">
        <f t="shared" si="69"/>
        <v>9.5</v>
      </c>
      <c r="H807" s="403">
        <v>1.3083000000000001E-3</v>
      </c>
      <c r="I807" s="652">
        <f t="shared" si="77"/>
        <v>-0.04</v>
      </c>
      <c r="J807" s="471">
        <f t="shared" si="78"/>
        <v>-0.06</v>
      </c>
      <c r="Q807" s="717">
        <f t="shared" si="79"/>
        <v>2016</v>
      </c>
    </row>
    <row r="808" spans="1:17" s="717" customFormat="1" ht="15">
      <c r="A808" s="571" t="s">
        <v>319</v>
      </c>
      <c r="B808" s="450" t="s">
        <v>1087</v>
      </c>
      <c r="C808" s="749" t="s">
        <v>338</v>
      </c>
      <c r="D808" s="941" t="s">
        <v>1088</v>
      </c>
      <c r="E808" s="594">
        <v>201602</v>
      </c>
      <c r="F808" s="942">
        <v>-0.2</v>
      </c>
      <c r="G808" s="650">
        <f t="shared" si="69"/>
        <v>9.5</v>
      </c>
      <c r="H808" s="403">
        <v>1.3083000000000001E-3</v>
      </c>
      <c r="I808" s="652">
        <f t="shared" si="77"/>
        <v>0</v>
      </c>
      <c r="J808" s="471">
        <f t="shared" si="78"/>
        <v>0</v>
      </c>
      <c r="Q808" s="717">
        <f t="shared" si="79"/>
        <v>2016</v>
      </c>
    </row>
    <row r="809" spans="1:17" s="717" customFormat="1" ht="15">
      <c r="A809" s="571" t="s">
        <v>319</v>
      </c>
      <c r="B809" s="450" t="s">
        <v>1089</v>
      </c>
      <c r="C809" s="749" t="s">
        <v>338</v>
      </c>
      <c r="D809" s="941" t="s">
        <v>1090</v>
      </c>
      <c r="E809" s="594">
        <v>201602</v>
      </c>
      <c r="F809" s="942">
        <v>-5.04</v>
      </c>
      <c r="G809" s="650">
        <f t="shared" si="69"/>
        <v>9.5</v>
      </c>
      <c r="H809" s="403">
        <v>1.3083000000000001E-3</v>
      </c>
      <c r="I809" s="652">
        <f t="shared" si="77"/>
        <v>-0.06</v>
      </c>
      <c r="J809" s="471">
        <f t="shared" si="78"/>
        <v>-0.08</v>
      </c>
      <c r="Q809" s="717">
        <f t="shared" si="79"/>
        <v>2016</v>
      </c>
    </row>
    <row r="810" spans="1:17" s="717" customFormat="1" ht="15">
      <c r="A810" s="571" t="s">
        <v>319</v>
      </c>
      <c r="B810" s="450" t="s">
        <v>1089</v>
      </c>
      <c r="C810" s="749" t="s">
        <v>338</v>
      </c>
      <c r="D810" s="941" t="s">
        <v>1090</v>
      </c>
      <c r="E810" s="594">
        <v>201602</v>
      </c>
      <c r="F810" s="942">
        <v>-441.45</v>
      </c>
      <c r="G810" s="650">
        <f t="shared" si="69"/>
        <v>9.5</v>
      </c>
      <c r="H810" s="403">
        <v>1.3083000000000001E-3</v>
      </c>
      <c r="I810" s="652">
        <f t="shared" si="77"/>
        <v>-5.49</v>
      </c>
      <c r="J810" s="471">
        <f t="shared" si="78"/>
        <v>-6.93</v>
      </c>
      <c r="Q810" s="717">
        <f t="shared" si="79"/>
        <v>2016</v>
      </c>
    </row>
    <row r="811" spans="1:17" s="717" customFormat="1" ht="15">
      <c r="A811" s="571" t="s">
        <v>319</v>
      </c>
      <c r="B811" s="450" t="s">
        <v>1092</v>
      </c>
      <c r="C811" s="749" t="s">
        <v>338</v>
      </c>
      <c r="D811" s="941" t="s">
        <v>1093</v>
      </c>
      <c r="E811" s="594">
        <v>201602</v>
      </c>
      <c r="F811" s="942">
        <v>2834.73</v>
      </c>
      <c r="G811" s="650">
        <f t="shared" si="69"/>
        <v>9.5</v>
      </c>
      <c r="H811" s="403">
        <v>1.3083000000000001E-3</v>
      </c>
      <c r="I811" s="652">
        <f t="shared" si="77"/>
        <v>35.229999999999997</v>
      </c>
      <c r="J811" s="471">
        <f t="shared" si="78"/>
        <v>44.5</v>
      </c>
      <c r="Q811" s="717">
        <f t="shared" si="79"/>
        <v>2016</v>
      </c>
    </row>
    <row r="812" spans="1:17" s="717" customFormat="1" ht="15">
      <c r="A812" s="571" t="s">
        <v>319</v>
      </c>
      <c r="B812" s="450" t="s">
        <v>1092</v>
      </c>
      <c r="C812" s="749" t="s">
        <v>338</v>
      </c>
      <c r="D812" s="941" t="s">
        <v>1093</v>
      </c>
      <c r="E812" s="594">
        <v>201602</v>
      </c>
      <c r="F812" s="942">
        <v>42822.62</v>
      </c>
      <c r="G812" s="650">
        <f t="shared" si="69"/>
        <v>9.5</v>
      </c>
      <c r="H812" s="403">
        <v>1.3083000000000001E-3</v>
      </c>
      <c r="I812" s="652">
        <f t="shared" si="77"/>
        <v>532.24</v>
      </c>
      <c r="J812" s="471">
        <f t="shared" si="78"/>
        <v>672.3</v>
      </c>
      <c r="Q812" s="717">
        <f t="shared" si="79"/>
        <v>2016</v>
      </c>
    </row>
    <row r="813" spans="1:17" s="717" customFormat="1" ht="15">
      <c r="A813" s="571" t="s">
        <v>319</v>
      </c>
      <c r="B813" s="450" t="s">
        <v>1094</v>
      </c>
      <c r="C813" s="749" t="s">
        <v>338</v>
      </c>
      <c r="D813" s="941" t="s">
        <v>1095</v>
      </c>
      <c r="E813" s="594">
        <v>201602</v>
      </c>
      <c r="F813" s="942">
        <v>-525.42999999999995</v>
      </c>
      <c r="G813" s="650">
        <f t="shared" si="69"/>
        <v>9.5</v>
      </c>
      <c r="H813" s="403">
        <v>1.3083000000000001E-3</v>
      </c>
      <c r="I813" s="652">
        <f t="shared" si="77"/>
        <v>-6.53</v>
      </c>
      <c r="J813" s="471">
        <f t="shared" si="78"/>
        <v>-8.25</v>
      </c>
      <c r="Q813" s="717">
        <f t="shared" si="79"/>
        <v>2016</v>
      </c>
    </row>
    <row r="814" spans="1:17" s="717" customFormat="1" ht="15">
      <c r="A814" s="571" t="s">
        <v>319</v>
      </c>
      <c r="B814" s="450" t="s">
        <v>1094</v>
      </c>
      <c r="C814" s="749" t="s">
        <v>338</v>
      </c>
      <c r="D814" s="941" t="s">
        <v>1095</v>
      </c>
      <c r="E814" s="594">
        <v>201602</v>
      </c>
      <c r="F814" s="942">
        <v>-7223.39</v>
      </c>
      <c r="G814" s="650">
        <f t="shared" si="69"/>
        <v>9.5</v>
      </c>
      <c r="H814" s="403">
        <v>1.3083000000000001E-3</v>
      </c>
      <c r="I814" s="652">
        <f t="shared" si="77"/>
        <v>-89.78</v>
      </c>
      <c r="J814" s="471">
        <f t="shared" si="78"/>
        <v>-113.4</v>
      </c>
      <c r="Q814" s="717">
        <f t="shared" si="79"/>
        <v>2016</v>
      </c>
    </row>
    <row r="815" spans="1:17" s="717" customFormat="1" ht="15">
      <c r="A815" s="571" t="s">
        <v>319</v>
      </c>
      <c r="B815" s="450" t="s">
        <v>1096</v>
      </c>
      <c r="C815" s="749" t="s">
        <v>338</v>
      </c>
      <c r="D815" s="941" t="s">
        <v>1098</v>
      </c>
      <c r="E815" s="594">
        <v>201602</v>
      </c>
      <c r="F815" s="942">
        <v>-50494.05</v>
      </c>
      <c r="G815" s="650">
        <f t="shared" si="69"/>
        <v>9.5</v>
      </c>
      <c r="H815" s="403">
        <v>1.3083000000000001E-3</v>
      </c>
      <c r="I815" s="652">
        <f t="shared" si="77"/>
        <v>-627.58000000000004</v>
      </c>
      <c r="J815" s="471">
        <f t="shared" si="78"/>
        <v>-792.74</v>
      </c>
      <c r="Q815" s="717">
        <f t="shared" si="79"/>
        <v>2016</v>
      </c>
    </row>
    <row r="816" spans="1:17" s="717" customFormat="1" ht="15">
      <c r="A816" s="571" t="s">
        <v>319</v>
      </c>
      <c r="B816" s="450" t="s">
        <v>1096</v>
      </c>
      <c r="C816" s="749" t="s">
        <v>338</v>
      </c>
      <c r="D816" s="941" t="s">
        <v>1098</v>
      </c>
      <c r="E816" s="594">
        <v>201602</v>
      </c>
      <c r="F816" s="942">
        <v>-6122.81</v>
      </c>
      <c r="G816" s="650">
        <f t="shared" si="69"/>
        <v>9.5</v>
      </c>
      <c r="H816" s="403">
        <v>1.3083000000000001E-3</v>
      </c>
      <c r="I816" s="652">
        <f t="shared" si="77"/>
        <v>-76.099999999999994</v>
      </c>
      <c r="J816" s="471">
        <f t="shared" si="78"/>
        <v>-96.13</v>
      </c>
      <c r="Q816" s="717">
        <f t="shared" si="79"/>
        <v>2016</v>
      </c>
    </row>
    <row r="817" spans="1:17" s="717" customFormat="1" ht="15">
      <c r="A817" s="571" t="s">
        <v>319</v>
      </c>
      <c r="B817" s="450" t="s">
        <v>1429</v>
      </c>
      <c r="C817" s="749" t="s">
        <v>338</v>
      </c>
      <c r="D817" s="941" t="s">
        <v>1430</v>
      </c>
      <c r="E817" s="594">
        <v>201602</v>
      </c>
      <c r="F817" s="942">
        <v>15375.67</v>
      </c>
      <c r="G817" s="650">
        <f t="shared" si="69"/>
        <v>9.5</v>
      </c>
      <c r="H817" s="403">
        <v>1.3083000000000001E-3</v>
      </c>
      <c r="I817" s="652">
        <f t="shared" si="77"/>
        <v>191.1</v>
      </c>
      <c r="J817" s="471">
        <f t="shared" si="78"/>
        <v>241.39</v>
      </c>
      <c r="Q817" s="717">
        <f t="shared" si="79"/>
        <v>2016</v>
      </c>
    </row>
    <row r="818" spans="1:17" s="717" customFormat="1" ht="15">
      <c r="A818" s="571" t="s">
        <v>319</v>
      </c>
      <c r="B818" s="450" t="s">
        <v>1429</v>
      </c>
      <c r="C818" s="749" t="s">
        <v>338</v>
      </c>
      <c r="D818" s="941" t="s">
        <v>1430</v>
      </c>
      <c r="E818" s="594">
        <v>201602</v>
      </c>
      <c r="F818" s="942">
        <v>205616.16</v>
      </c>
      <c r="G818" s="650">
        <f t="shared" si="69"/>
        <v>9.5</v>
      </c>
      <c r="H818" s="403">
        <v>1.3083000000000001E-3</v>
      </c>
      <c r="I818" s="652">
        <f t="shared" si="77"/>
        <v>2555.5700000000002</v>
      </c>
      <c r="J818" s="471">
        <f t="shared" si="78"/>
        <v>3228.09</v>
      </c>
      <c r="Q818" s="717">
        <f t="shared" si="79"/>
        <v>2016</v>
      </c>
    </row>
    <row r="819" spans="1:17" s="717" customFormat="1" ht="15">
      <c r="A819" s="571" t="s">
        <v>319</v>
      </c>
      <c r="B819" s="450" t="s">
        <v>1431</v>
      </c>
      <c r="C819" s="749" t="s">
        <v>338</v>
      </c>
      <c r="D819" s="941" t="s">
        <v>1432</v>
      </c>
      <c r="E819" s="594">
        <v>201602</v>
      </c>
      <c r="F819" s="942">
        <v>135169.66</v>
      </c>
      <c r="G819" s="650">
        <f t="shared" si="69"/>
        <v>9.5</v>
      </c>
      <c r="H819" s="403">
        <v>1.3083000000000001E-3</v>
      </c>
      <c r="I819" s="652">
        <f t="shared" si="77"/>
        <v>1680</v>
      </c>
      <c r="J819" s="471">
        <f t="shared" si="78"/>
        <v>2122.11</v>
      </c>
      <c r="Q819" s="717">
        <f t="shared" si="79"/>
        <v>2016</v>
      </c>
    </row>
    <row r="820" spans="1:17" s="717" customFormat="1" ht="15">
      <c r="A820" s="571" t="s">
        <v>319</v>
      </c>
      <c r="B820" s="450" t="s">
        <v>1431</v>
      </c>
      <c r="C820" s="749" t="s">
        <v>338</v>
      </c>
      <c r="D820" s="941" t="s">
        <v>1432</v>
      </c>
      <c r="E820" s="594">
        <v>201602</v>
      </c>
      <c r="F820" s="942">
        <v>9976.99</v>
      </c>
      <c r="G820" s="650">
        <f t="shared" si="69"/>
        <v>9.5</v>
      </c>
      <c r="H820" s="403">
        <v>1.3083000000000001E-3</v>
      </c>
      <c r="I820" s="652">
        <f t="shared" si="77"/>
        <v>124</v>
      </c>
      <c r="J820" s="471">
        <f t="shared" si="78"/>
        <v>156.63</v>
      </c>
      <c r="Q820" s="717">
        <f t="shared" si="79"/>
        <v>2016</v>
      </c>
    </row>
    <row r="821" spans="1:17" s="717" customFormat="1" ht="15">
      <c r="A821" s="571" t="s">
        <v>319</v>
      </c>
      <c r="B821" s="450" t="s">
        <v>1433</v>
      </c>
      <c r="C821" s="749" t="s">
        <v>338</v>
      </c>
      <c r="D821" s="941" t="s">
        <v>1434</v>
      </c>
      <c r="E821" s="594">
        <v>201602</v>
      </c>
      <c r="F821" s="942">
        <v>201870.7</v>
      </c>
      <c r="G821" s="650">
        <f t="shared" si="69"/>
        <v>9.5</v>
      </c>
      <c r="H821" s="403">
        <v>1.3083000000000001E-3</v>
      </c>
      <c r="I821" s="652">
        <f t="shared" si="77"/>
        <v>2509.02</v>
      </c>
      <c r="J821" s="471">
        <f t="shared" si="78"/>
        <v>3169.29</v>
      </c>
      <c r="Q821" s="717">
        <f t="shared" si="79"/>
        <v>2016</v>
      </c>
    </row>
    <row r="822" spans="1:17" s="717" customFormat="1" ht="15">
      <c r="A822" s="571" t="s">
        <v>319</v>
      </c>
      <c r="B822" s="450" t="s">
        <v>1433</v>
      </c>
      <c r="C822" s="749" t="s">
        <v>338</v>
      </c>
      <c r="D822" s="941" t="s">
        <v>1434</v>
      </c>
      <c r="E822" s="594">
        <v>201602</v>
      </c>
      <c r="F822" s="942">
        <v>7691.71</v>
      </c>
      <c r="G822" s="650">
        <f t="shared" si="69"/>
        <v>9.5</v>
      </c>
      <c r="H822" s="403">
        <v>1.3083000000000001E-3</v>
      </c>
      <c r="I822" s="652">
        <f t="shared" si="77"/>
        <v>95.6</v>
      </c>
      <c r="J822" s="471">
        <f t="shared" si="78"/>
        <v>120.76</v>
      </c>
      <c r="Q822" s="717">
        <f t="shared" si="79"/>
        <v>2016</v>
      </c>
    </row>
    <row r="823" spans="1:17" s="717" customFormat="1" ht="15">
      <c r="A823" s="571" t="s">
        <v>319</v>
      </c>
      <c r="B823" s="450" t="s">
        <v>1029</v>
      </c>
      <c r="C823" s="749" t="s">
        <v>335</v>
      </c>
      <c r="D823" s="941" t="s">
        <v>1435</v>
      </c>
      <c r="E823" s="594">
        <v>201602</v>
      </c>
      <c r="F823" s="942">
        <v>1713.3</v>
      </c>
      <c r="G823" s="650">
        <f t="shared" si="69"/>
        <v>9.5</v>
      </c>
      <c r="H823" s="403">
        <v>1.3083000000000001E-3</v>
      </c>
      <c r="I823" s="652">
        <f t="shared" si="77"/>
        <v>21.29</v>
      </c>
      <c r="J823" s="471">
        <f t="shared" si="78"/>
        <v>26.9</v>
      </c>
      <c r="Q823" s="717">
        <f t="shared" si="79"/>
        <v>2016</v>
      </c>
    </row>
    <row r="824" spans="1:17" s="717" customFormat="1" ht="15">
      <c r="A824" s="571" t="s">
        <v>319</v>
      </c>
      <c r="B824" s="450" t="s">
        <v>1029</v>
      </c>
      <c r="C824" s="749" t="s">
        <v>335</v>
      </c>
      <c r="D824" s="941" t="s">
        <v>1435</v>
      </c>
      <c r="E824" s="594">
        <v>201602</v>
      </c>
      <c r="F824" s="942">
        <v>101.79</v>
      </c>
      <c r="G824" s="650">
        <f t="shared" si="69"/>
        <v>9.5</v>
      </c>
      <c r="H824" s="403">
        <v>1.3083000000000001E-3</v>
      </c>
      <c r="I824" s="652">
        <f t="shared" si="77"/>
        <v>1.27</v>
      </c>
      <c r="J824" s="471">
        <f t="shared" si="78"/>
        <v>1.6</v>
      </c>
      <c r="Q824" s="717">
        <f t="shared" si="79"/>
        <v>2016</v>
      </c>
    </row>
    <row r="825" spans="1:17" s="717" customFormat="1" ht="15">
      <c r="A825" s="571" t="s">
        <v>319</v>
      </c>
      <c r="B825" s="450" t="s">
        <v>1436</v>
      </c>
      <c r="C825" s="749" t="s">
        <v>335</v>
      </c>
      <c r="D825" s="941" t="s">
        <v>1437</v>
      </c>
      <c r="E825" s="594">
        <v>201602</v>
      </c>
      <c r="F825" s="942">
        <v>443401.29</v>
      </c>
      <c r="G825" s="650">
        <f t="shared" si="69"/>
        <v>9.5</v>
      </c>
      <c r="H825" s="403">
        <v>1.3083000000000001E-3</v>
      </c>
      <c r="I825" s="652">
        <f t="shared" si="77"/>
        <v>5510.97</v>
      </c>
      <c r="J825" s="471">
        <f t="shared" si="78"/>
        <v>6961.22</v>
      </c>
      <c r="Q825" s="717">
        <f t="shared" si="79"/>
        <v>2016</v>
      </c>
    </row>
    <row r="826" spans="1:17" s="717" customFormat="1" ht="15">
      <c r="A826" s="571" t="s">
        <v>319</v>
      </c>
      <c r="B826" s="450" t="s">
        <v>1436</v>
      </c>
      <c r="C826" s="749" t="s">
        <v>335</v>
      </c>
      <c r="D826" s="941" t="s">
        <v>1437</v>
      </c>
      <c r="E826" s="594">
        <v>201602</v>
      </c>
      <c r="F826" s="942">
        <v>110735.95</v>
      </c>
      <c r="G826" s="650">
        <f t="shared" si="69"/>
        <v>9.5</v>
      </c>
      <c r="H826" s="403">
        <v>1.3083000000000001E-3</v>
      </c>
      <c r="I826" s="652">
        <f t="shared" si="77"/>
        <v>1376.32</v>
      </c>
      <c r="J826" s="471">
        <f t="shared" si="78"/>
        <v>1738.51</v>
      </c>
      <c r="Q826" s="717">
        <f t="shared" si="79"/>
        <v>2016</v>
      </c>
    </row>
    <row r="827" spans="1:17" s="717" customFormat="1" ht="15">
      <c r="A827" s="571" t="s">
        <v>326</v>
      </c>
      <c r="B827" s="450" t="s">
        <v>1103</v>
      </c>
      <c r="C827" s="749" t="s">
        <v>335</v>
      </c>
      <c r="D827" s="941" t="s">
        <v>1104</v>
      </c>
      <c r="E827" s="594">
        <v>201602</v>
      </c>
      <c r="F827" s="942">
        <v>116.92</v>
      </c>
      <c r="G827" s="650">
        <f t="shared" si="69"/>
        <v>9.5</v>
      </c>
      <c r="H827" s="403">
        <v>1.1999999999999999E-3</v>
      </c>
      <c r="I827" s="652">
        <f t="shared" si="77"/>
        <v>1.33</v>
      </c>
      <c r="J827" s="471">
        <f t="shared" si="78"/>
        <v>1.68</v>
      </c>
      <c r="Q827" s="717">
        <f t="shared" si="79"/>
        <v>2016</v>
      </c>
    </row>
    <row r="828" spans="1:17" s="717" customFormat="1" ht="15">
      <c r="A828" s="571" t="s">
        <v>319</v>
      </c>
      <c r="B828" s="450" t="s">
        <v>1103</v>
      </c>
      <c r="C828" s="749" t="s">
        <v>335</v>
      </c>
      <c r="D828" s="941" t="s">
        <v>1104</v>
      </c>
      <c r="E828" s="594">
        <v>201602</v>
      </c>
      <c r="F828" s="942">
        <v>68.819999999999993</v>
      </c>
      <c r="G828" s="650">
        <f t="shared" si="69"/>
        <v>9.5</v>
      </c>
      <c r="H828" s="403">
        <v>1.3083000000000001E-3</v>
      </c>
      <c r="I828" s="652">
        <f t="shared" si="77"/>
        <v>0.86</v>
      </c>
      <c r="J828" s="471">
        <f t="shared" si="78"/>
        <v>1.08</v>
      </c>
      <c r="Q828" s="717">
        <f t="shared" si="79"/>
        <v>2016</v>
      </c>
    </row>
    <row r="829" spans="1:17" s="717" customFormat="1" ht="15">
      <c r="A829" s="571" t="s">
        <v>319</v>
      </c>
      <c r="B829" s="450" t="s">
        <v>1103</v>
      </c>
      <c r="C829" s="749" t="s">
        <v>335</v>
      </c>
      <c r="D829" s="941" t="s">
        <v>1104</v>
      </c>
      <c r="E829" s="594">
        <v>201602</v>
      </c>
      <c r="F829" s="942">
        <v>999.56</v>
      </c>
      <c r="G829" s="650">
        <f t="shared" si="69"/>
        <v>9.5</v>
      </c>
      <c r="H829" s="403">
        <v>1.3083000000000001E-3</v>
      </c>
      <c r="I829" s="652">
        <f t="shared" si="77"/>
        <v>12.42</v>
      </c>
      <c r="J829" s="471">
        <f t="shared" si="78"/>
        <v>15.69</v>
      </c>
      <c r="Q829" s="717">
        <f t="shared" si="79"/>
        <v>2016</v>
      </c>
    </row>
    <row r="830" spans="1:17" s="717" customFormat="1" ht="15">
      <c r="A830" s="571" t="s">
        <v>319</v>
      </c>
      <c r="B830" s="450" t="s">
        <v>968</v>
      </c>
      <c r="C830" s="749" t="s">
        <v>338</v>
      </c>
      <c r="D830" s="941" t="s">
        <v>969</v>
      </c>
      <c r="E830" s="594">
        <v>201602</v>
      </c>
      <c r="F830" s="942">
        <v>-17.47</v>
      </c>
      <c r="G830" s="650">
        <f t="shared" si="69"/>
        <v>9.5</v>
      </c>
      <c r="H830" s="403">
        <v>1.3083000000000001E-3</v>
      </c>
      <c r="I830" s="652">
        <f t="shared" ref="I830:I893" si="80">ROUND(F830*G830*H830,2)</f>
        <v>-0.22</v>
      </c>
      <c r="J830" s="471">
        <f t="shared" ref="J830:J893" si="81">ROUND(F830*H830*12,2)</f>
        <v>-0.27</v>
      </c>
      <c r="Q830" s="717">
        <f t="shared" ref="Q830:Q893" si="82">IF(E830&lt;=$Q$1,$S$5,$S$6)</f>
        <v>2016</v>
      </c>
    </row>
    <row r="831" spans="1:17" s="717" customFormat="1" ht="15">
      <c r="A831" s="571" t="s">
        <v>319</v>
      </c>
      <c r="B831" s="450" t="s">
        <v>968</v>
      </c>
      <c r="C831" s="749" t="s">
        <v>338</v>
      </c>
      <c r="D831" s="941" t="s">
        <v>969</v>
      </c>
      <c r="E831" s="594">
        <v>201602</v>
      </c>
      <c r="F831" s="942">
        <v>-13.04</v>
      </c>
      <c r="G831" s="650">
        <f t="shared" si="69"/>
        <v>9.5</v>
      </c>
      <c r="H831" s="403">
        <v>1.3083000000000001E-3</v>
      </c>
      <c r="I831" s="652">
        <f t="shared" si="80"/>
        <v>-0.16</v>
      </c>
      <c r="J831" s="471">
        <f t="shared" si="81"/>
        <v>-0.2</v>
      </c>
      <c r="Q831" s="717">
        <f t="shared" si="82"/>
        <v>2016</v>
      </c>
    </row>
    <row r="832" spans="1:17" s="717" customFormat="1" ht="15">
      <c r="A832" s="571" t="s">
        <v>319</v>
      </c>
      <c r="B832" s="450" t="s">
        <v>972</v>
      </c>
      <c r="C832" s="749" t="s">
        <v>338</v>
      </c>
      <c r="D832" s="941" t="s">
        <v>973</v>
      </c>
      <c r="E832" s="594">
        <v>201602</v>
      </c>
      <c r="F832" s="942">
        <v>0.23</v>
      </c>
      <c r="G832" s="650">
        <f t="shared" si="69"/>
        <v>9.5</v>
      </c>
      <c r="H832" s="403">
        <v>1.3083000000000001E-3</v>
      </c>
      <c r="I832" s="652">
        <f t="shared" si="80"/>
        <v>0</v>
      </c>
      <c r="J832" s="471">
        <f t="shared" si="81"/>
        <v>0</v>
      </c>
      <c r="Q832" s="717">
        <f t="shared" si="82"/>
        <v>2016</v>
      </c>
    </row>
    <row r="833" spans="1:17" s="717" customFormat="1" ht="15">
      <c r="A833" s="571" t="s">
        <v>319</v>
      </c>
      <c r="B833" s="450" t="s">
        <v>837</v>
      </c>
      <c r="C833" s="749" t="s">
        <v>338</v>
      </c>
      <c r="D833" s="941" t="s">
        <v>838</v>
      </c>
      <c r="E833" s="594">
        <v>201602</v>
      </c>
      <c r="F833" s="942">
        <v>0.21</v>
      </c>
      <c r="G833" s="650">
        <f t="shared" si="69"/>
        <v>9.5</v>
      </c>
      <c r="H833" s="403">
        <v>1.3083000000000001E-3</v>
      </c>
      <c r="I833" s="652">
        <f t="shared" si="80"/>
        <v>0</v>
      </c>
      <c r="J833" s="471">
        <f t="shared" si="81"/>
        <v>0</v>
      </c>
      <c r="Q833" s="717">
        <f t="shared" si="82"/>
        <v>2016</v>
      </c>
    </row>
    <row r="834" spans="1:17" s="717" customFormat="1" ht="15">
      <c r="A834" s="571" t="s">
        <v>319</v>
      </c>
      <c r="B834" s="450" t="s">
        <v>837</v>
      </c>
      <c r="C834" s="749" t="s">
        <v>338</v>
      </c>
      <c r="D834" s="941" t="s">
        <v>838</v>
      </c>
      <c r="E834" s="594">
        <v>201602</v>
      </c>
      <c r="F834" s="942">
        <v>0.02</v>
      </c>
      <c r="G834" s="650">
        <f t="shared" si="69"/>
        <v>9.5</v>
      </c>
      <c r="H834" s="403">
        <v>1.3083000000000001E-3</v>
      </c>
      <c r="I834" s="652">
        <f t="shared" si="80"/>
        <v>0</v>
      </c>
      <c r="J834" s="471">
        <f t="shared" si="81"/>
        <v>0</v>
      </c>
      <c r="Q834" s="717">
        <f t="shared" si="82"/>
        <v>2016</v>
      </c>
    </row>
    <row r="835" spans="1:17" s="717" customFormat="1" ht="15">
      <c r="A835" s="571" t="s">
        <v>319</v>
      </c>
      <c r="B835" s="450" t="s">
        <v>839</v>
      </c>
      <c r="C835" s="749" t="s">
        <v>338</v>
      </c>
      <c r="D835" s="941" t="s">
        <v>840</v>
      </c>
      <c r="E835" s="594">
        <v>201602</v>
      </c>
      <c r="F835" s="942">
        <v>37.409999999999997</v>
      </c>
      <c r="G835" s="650">
        <f t="shared" si="69"/>
        <v>9.5</v>
      </c>
      <c r="H835" s="403">
        <v>1.3083000000000001E-3</v>
      </c>
      <c r="I835" s="652">
        <f t="shared" si="80"/>
        <v>0.46</v>
      </c>
      <c r="J835" s="471">
        <f t="shared" si="81"/>
        <v>0.59</v>
      </c>
      <c r="Q835" s="717">
        <f t="shared" si="82"/>
        <v>2016</v>
      </c>
    </row>
    <row r="836" spans="1:17" s="717" customFormat="1" ht="15">
      <c r="A836" s="571" t="s">
        <v>319</v>
      </c>
      <c r="B836" s="450" t="s">
        <v>839</v>
      </c>
      <c r="C836" s="749" t="s">
        <v>338</v>
      </c>
      <c r="D836" s="941" t="s">
        <v>840</v>
      </c>
      <c r="E836" s="594">
        <v>201602</v>
      </c>
      <c r="F836" s="942">
        <v>114.23</v>
      </c>
      <c r="G836" s="650">
        <f t="shared" si="69"/>
        <v>9.5</v>
      </c>
      <c r="H836" s="403">
        <v>1.3083000000000001E-3</v>
      </c>
      <c r="I836" s="652">
        <f t="shared" si="80"/>
        <v>1.42</v>
      </c>
      <c r="J836" s="471">
        <f t="shared" si="81"/>
        <v>1.79</v>
      </c>
      <c r="Q836" s="717">
        <f t="shared" si="82"/>
        <v>2016</v>
      </c>
    </row>
    <row r="837" spans="1:17" s="717" customFormat="1" ht="15">
      <c r="A837" s="571" t="s">
        <v>319</v>
      </c>
      <c r="B837" s="450" t="s">
        <v>843</v>
      </c>
      <c r="C837" s="749" t="s">
        <v>338</v>
      </c>
      <c r="D837" s="941" t="s">
        <v>844</v>
      </c>
      <c r="E837" s="594">
        <v>201602</v>
      </c>
      <c r="F837" s="942">
        <v>-0.73</v>
      </c>
      <c r="G837" s="650">
        <f t="shared" si="69"/>
        <v>9.5</v>
      </c>
      <c r="H837" s="403">
        <v>1.3083000000000001E-3</v>
      </c>
      <c r="I837" s="652">
        <f t="shared" si="80"/>
        <v>-0.01</v>
      </c>
      <c r="J837" s="471">
        <f t="shared" si="81"/>
        <v>-0.01</v>
      </c>
      <c r="Q837" s="717">
        <f t="shared" si="82"/>
        <v>2016</v>
      </c>
    </row>
    <row r="838" spans="1:17" s="717" customFormat="1" ht="15">
      <c r="A838" s="571" t="s">
        <v>319</v>
      </c>
      <c r="B838" s="450" t="s">
        <v>843</v>
      </c>
      <c r="C838" s="749" t="s">
        <v>338</v>
      </c>
      <c r="D838" s="941" t="s">
        <v>844</v>
      </c>
      <c r="E838" s="594">
        <v>201602</v>
      </c>
      <c r="F838" s="942">
        <v>-0.06</v>
      </c>
      <c r="G838" s="650">
        <f t="shared" si="69"/>
        <v>9.5</v>
      </c>
      <c r="H838" s="403">
        <v>1.3083000000000001E-3</v>
      </c>
      <c r="I838" s="652">
        <f t="shared" si="80"/>
        <v>0</v>
      </c>
      <c r="J838" s="471">
        <f t="shared" si="81"/>
        <v>0</v>
      </c>
      <c r="Q838" s="717">
        <f t="shared" si="82"/>
        <v>2016</v>
      </c>
    </row>
    <row r="839" spans="1:17" s="717" customFormat="1" ht="15">
      <c r="A839" s="571" t="s">
        <v>319</v>
      </c>
      <c r="B839" s="450" t="s">
        <v>845</v>
      </c>
      <c r="C839" s="749" t="s">
        <v>338</v>
      </c>
      <c r="D839" s="941" t="s">
        <v>846</v>
      </c>
      <c r="E839" s="594">
        <v>201602</v>
      </c>
      <c r="F839" s="942">
        <v>0.68</v>
      </c>
      <c r="G839" s="650">
        <f t="shared" ref="G839:G902" si="83">VLOOKUP(E839,$N$6:$O$35,2,FALSE)</f>
        <v>9.5</v>
      </c>
      <c r="H839" s="403">
        <v>1.3083000000000001E-3</v>
      </c>
      <c r="I839" s="652">
        <f t="shared" si="80"/>
        <v>0.01</v>
      </c>
      <c r="J839" s="471">
        <f t="shared" si="81"/>
        <v>0.01</v>
      </c>
      <c r="Q839" s="717">
        <f t="shared" si="82"/>
        <v>2016</v>
      </c>
    </row>
    <row r="840" spans="1:17" s="717" customFormat="1" ht="15">
      <c r="A840" s="571" t="s">
        <v>319</v>
      </c>
      <c r="B840" s="450" t="s">
        <v>845</v>
      </c>
      <c r="C840" s="749" t="s">
        <v>338</v>
      </c>
      <c r="D840" s="941" t="s">
        <v>846</v>
      </c>
      <c r="E840" s="594">
        <v>201602</v>
      </c>
      <c r="F840" s="942">
        <v>7.62</v>
      </c>
      <c r="G840" s="650">
        <f t="shared" si="83"/>
        <v>9.5</v>
      </c>
      <c r="H840" s="403">
        <v>1.3083000000000001E-3</v>
      </c>
      <c r="I840" s="652">
        <f t="shared" si="80"/>
        <v>0.09</v>
      </c>
      <c r="J840" s="471">
        <f t="shared" si="81"/>
        <v>0.12</v>
      </c>
      <c r="Q840" s="717">
        <f t="shared" si="82"/>
        <v>2016</v>
      </c>
    </row>
    <row r="841" spans="1:17" s="717" customFormat="1" ht="15">
      <c r="A841" s="571" t="s">
        <v>319</v>
      </c>
      <c r="B841" s="450" t="s">
        <v>979</v>
      </c>
      <c r="C841" s="749" t="s">
        <v>338</v>
      </c>
      <c r="D841" s="941" t="s">
        <v>980</v>
      </c>
      <c r="E841" s="594">
        <v>201602</v>
      </c>
      <c r="F841" s="942">
        <v>13.34</v>
      </c>
      <c r="G841" s="650">
        <f t="shared" si="83"/>
        <v>9.5</v>
      </c>
      <c r="H841" s="403">
        <v>1.3083000000000001E-3</v>
      </c>
      <c r="I841" s="652">
        <f t="shared" si="80"/>
        <v>0.17</v>
      </c>
      <c r="J841" s="471">
        <f t="shared" si="81"/>
        <v>0.21</v>
      </c>
      <c r="Q841" s="717">
        <f t="shared" si="82"/>
        <v>2016</v>
      </c>
    </row>
    <row r="842" spans="1:17" s="717" customFormat="1" ht="15">
      <c r="A842" s="571" t="s">
        <v>319</v>
      </c>
      <c r="B842" s="450" t="s">
        <v>979</v>
      </c>
      <c r="C842" s="749" t="s">
        <v>338</v>
      </c>
      <c r="D842" s="941" t="s">
        <v>980</v>
      </c>
      <c r="E842" s="594">
        <v>201602</v>
      </c>
      <c r="F842" s="942">
        <v>27.67</v>
      </c>
      <c r="G842" s="650">
        <f t="shared" si="83"/>
        <v>9.5</v>
      </c>
      <c r="H842" s="403">
        <v>1.3083000000000001E-3</v>
      </c>
      <c r="I842" s="652">
        <f t="shared" si="80"/>
        <v>0.34</v>
      </c>
      <c r="J842" s="471">
        <f t="shared" si="81"/>
        <v>0.43</v>
      </c>
      <c r="Q842" s="717">
        <f t="shared" si="82"/>
        <v>2016</v>
      </c>
    </row>
    <row r="843" spans="1:17" s="717" customFormat="1" ht="15">
      <c r="A843" s="571" t="s">
        <v>319</v>
      </c>
      <c r="B843" s="450" t="s">
        <v>1438</v>
      </c>
      <c r="C843" s="749" t="s">
        <v>338</v>
      </c>
      <c r="D843" s="941" t="s">
        <v>1439</v>
      </c>
      <c r="E843" s="594">
        <v>201602</v>
      </c>
      <c r="F843" s="942">
        <v>36973.79</v>
      </c>
      <c r="G843" s="650">
        <f t="shared" si="83"/>
        <v>9.5</v>
      </c>
      <c r="H843" s="403">
        <v>1.3083000000000001E-3</v>
      </c>
      <c r="I843" s="652">
        <f t="shared" si="80"/>
        <v>459.54</v>
      </c>
      <c r="J843" s="471">
        <f t="shared" si="81"/>
        <v>580.47</v>
      </c>
      <c r="Q843" s="717">
        <f t="shared" si="82"/>
        <v>2016</v>
      </c>
    </row>
    <row r="844" spans="1:17" s="717" customFormat="1" ht="15">
      <c r="A844" s="571" t="s">
        <v>319</v>
      </c>
      <c r="B844" s="450" t="s">
        <v>1438</v>
      </c>
      <c r="C844" s="749" t="s">
        <v>338</v>
      </c>
      <c r="D844" s="941" t="s">
        <v>1439</v>
      </c>
      <c r="E844" s="594">
        <v>201602</v>
      </c>
      <c r="F844" s="942">
        <v>751760.51</v>
      </c>
      <c r="G844" s="650">
        <f t="shared" si="83"/>
        <v>9.5</v>
      </c>
      <c r="H844" s="403">
        <v>1.3083000000000001E-3</v>
      </c>
      <c r="I844" s="652">
        <f t="shared" si="80"/>
        <v>9343.52</v>
      </c>
      <c r="J844" s="471">
        <f t="shared" si="81"/>
        <v>11802.34</v>
      </c>
      <c r="Q844" s="717">
        <f t="shared" si="82"/>
        <v>2016</v>
      </c>
    </row>
    <row r="845" spans="1:17" s="717" customFormat="1" ht="15">
      <c r="A845" s="571" t="s">
        <v>319</v>
      </c>
      <c r="B845" s="450" t="s">
        <v>1033</v>
      </c>
      <c r="C845" s="749" t="s">
        <v>335</v>
      </c>
      <c r="D845" s="941" t="s">
        <v>1034</v>
      </c>
      <c r="E845" s="594">
        <v>201602</v>
      </c>
      <c r="F845" s="942">
        <v>-6.83</v>
      </c>
      <c r="G845" s="650">
        <f t="shared" si="83"/>
        <v>9.5</v>
      </c>
      <c r="H845" s="403">
        <v>1.3083000000000001E-3</v>
      </c>
      <c r="I845" s="652">
        <f t="shared" si="80"/>
        <v>-0.08</v>
      </c>
      <c r="J845" s="471">
        <f t="shared" si="81"/>
        <v>-0.11</v>
      </c>
      <c r="Q845" s="717">
        <f t="shared" si="82"/>
        <v>2016</v>
      </c>
    </row>
    <row r="846" spans="1:17" s="717" customFormat="1" ht="15">
      <c r="A846" s="571" t="s">
        <v>319</v>
      </c>
      <c r="B846" s="450" t="s">
        <v>1033</v>
      </c>
      <c r="C846" s="749" t="s">
        <v>335</v>
      </c>
      <c r="D846" s="941" t="s">
        <v>1034</v>
      </c>
      <c r="E846" s="594">
        <v>201602</v>
      </c>
      <c r="F846" s="942">
        <v>-72.12</v>
      </c>
      <c r="G846" s="650">
        <f t="shared" si="83"/>
        <v>9.5</v>
      </c>
      <c r="H846" s="403">
        <v>1.3083000000000001E-3</v>
      </c>
      <c r="I846" s="652">
        <f t="shared" si="80"/>
        <v>-0.9</v>
      </c>
      <c r="J846" s="471">
        <f t="shared" si="81"/>
        <v>-1.1299999999999999</v>
      </c>
      <c r="Q846" s="717">
        <f t="shared" si="82"/>
        <v>2016</v>
      </c>
    </row>
    <row r="847" spans="1:17" s="717" customFormat="1" ht="15">
      <c r="A847" s="571" t="s">
        <v>319</v>
      </c>
      <c r="B847" s="450" t="s">
        <v>1440</v>
      </c>
      <c r="C847" s="749" t="s">
        <v>338</v>
      </c>
      <c r="D847" s="941" t="s">
        <v>1441</v>
      </c>
      <c r="E847" s="594">
        <v>201602</v>
      </c>
      <c r="F847" s="942">
        <v>615850.86</v>
      </c>
      <c r="G847" s="650">
        <f t="shared" si="83"/>
        <v>9.5</v>
      </c>
      <c r="H847" s="403">
        <v>1.3083000000000001E-3</v>
      </c>
      <c r="I847" s="652">
        <f t="shared" si="80"/>
        <v>7654.32</v>
      </c>
      <c r="J847" s="471">
        <f t="shared" si="81"/>
        <v>9668.61</v>
      </c>
      <c r="Q847" s="717">
        <f t="shared" si="82"/>
        <v>2016</v>
      </c>
    </row>
    <row r="848" spans="1:17" s="717" customFormat="1" ht="15">
      <c r="A848" s="571" t="s">
        <v>319</v>
      </c>
      <c r="B848" s="450" t="s">
        <v>1440</v>
      </c>
      <c r="C848" s="749" t="s">
        <v>338</v>
      </c>
      <c r="D848" s="941" t="s">
        <v>1441</v>
      </c>
      <c r="E848" s="594">
        <v>201602</v>
      </c>
      <c r="F848" s="942">
        <v>34257.83</v>
      </c>
      <c r="G848" s="650">
        <f t="shared" si="83"/>
        <v>9.5</v>
      </c>
      <c r="H848" s="403">
        <v>1.3083000000000001E-3</v>
      </c>
      <c r="I848" s="652">
        <f t="shared" si="80"/>
        <v>425.79</v>
      </c>
      <c r="J848" s="471">
        <f t="shared" si="81"/>
        <v>537.83000000000004</v>
      </c>
      <c r="Q848" s="717">
        <f t="shared" si="82"/>
        <v>2016</v>
      </c>
    </row>
    <row r="849" spans="1:17" s="717" customFormat="1" ht="15">
      <c r="A849" s="571" t="s">
        <v>319</v>
      </c>
      <c r="B849" s="450" t="s">
        <v>1412</v>
      </c>
      <c r="C849" s="749" t="s">
        <v>338</v>
      </c>
      <c r="D849" s="941" t="s">
        <v>1413</v>
      </c>
      <c r="E849" s="594">
        <v>201602</v>
      </c>
      <c r="F849" s="942">
        <v>214.31</v>
      </c>
      <c r="G849" s="650">
        <f t="shared" si="83"/>
        <v>9.5</v>
      </c>
      <c r="H849" s="403">
        <v>1.3083000000000001E-3</v>
      </c>
      <c r="I849" s="652">
        <f t="shared" si="80"/>
        <v>2.66</v>
      </c>
      <c r="J849" s="471">
        <f t="shared" si="81"/>
        <v>3.36</v>
      </c>
      <c r="Q849" s="717">
        <f t="shared" si="82"/>
        <v>2016</v>
      </c>
    </row>
    <row r="850" spans="1:17" s="717" customFormat="1" ht="15">
      <c r="A850" s="571" t="s">
        <v>319</v>
      </c>
      <c r="B850" s="450" t="s">
        <v>1412</v>
      </c>
      <c r="C850" s="749" t="s">
        <v>338</v>
      </c>
      <c r="D850" s="941" t="s">
        <v>1413</v>
      </c>
      <c r="E850" s="594">
        <v>201602</v>
      </c>
      <c r="F850" s="942">
        <v>1.47</v>
      </c>
      <c r="G850" s="650">
        <f t="shared" si="83"/>
        <v>9.5</v>
      </c>
      <c r="H850" s="403">
        <v>1.3083000000000001E-3</v>
      </c>
      <c r="I850" s="652">
        <f t="shared" si="80"/>
        <v>0.02</v>
      </c>
      <c r="J850" s="471">
        <f t="shared" si="81"/>
        <v>0.02</v>
      </c>
      <c r="Q850" s="717">
        <f t="shared" si="82"/>
        <v>2016</v>
      </c>
    </row>
    <row r="851" spans="1:17" s="717" customFormat="1" ht="15">
      <c r="A851" s="571" t="s">
        <v>319</v>
      </c>
      <c r="B851" s="450" t="s">
        <v>867</v>
      </c>
      <c r="C851" s="749" t="s">
        <v>338</v>
      </c>
      <c r="D851" s="941" t="s">
        <v>1127</v>
      </c>
      <c r="E851" s="594">
        <v>201602</v>
      </c>
      <c r="F851" s="942">
        <v>-0.38</v>
      </c>
      <c r="G851" s="650">
        <f t="shared" si="83"/>
        <v>9.5</v>
      </c>
      <c r="H851" s="403">
        <v>1.3083000000000001E-3</v>
      </c>
      <c r="I851" s="652">
        <f t="shared" si="80"/>
        <v>0</v>
      </c>
      <c r="J851" s="471">
        <f t="shared" si="81"/>
        <v>-0.01</v>
      </c>
      <c r="Q851" s="717">
        <f t="shared" si="82"/>
        <v>2016</v>
      </c>
    </row>
    <row r="852" spans="1:17" s="717" customFormat="1" ht="15">
      <c r="A852" s="571" t="s">
        <v>319</v>
      </c>
      <c r="B852" s="450" t="s">
        <v>867</v>
      </c>
      <c r="C852" s="749" t="s">
        <v>338</v>
      </c>
      <c r="D852" s="941" t="s">
        <v>1127</v>
      </c>
      <c r="E852" s="594">
        <v>201602</v>
      </c>
      <c r="F852" s="942">
        <v>-0.04</v>
      </c>
      <c r="G852" s="650">
        <f t="shared" si="83"/>
        <v>9.5</v>
      </c>
      <c r="H852" s="403">
        <v>1.3083000000000001E-3</v>
      </c>
      <c r="I852" s="652">
        <f t="shared" si="80"/>
        <v>0</v>
      </c>
      <c r="J852" s="471">
        <f t="shared" si="81"/>
        <v>0</v>
      </c>
      <c r="Q852" s="717">
        <f t="shared" si="82"/>
        <v>2016</v>
      </c>
    </row>
    <row r="853" spans="1:17" s="717" customFormat="1" ht="15">
      <c r="A853" s="571" t="s">
        <v>319</v>
      </c>
      <c r="B853" s="450" t="s">
        <v>1128</v>
      </c>
      <c r="C853" s="749" t="s">
        <v>338</v>
      </c>
      <c r="D853" s="941" t="s">
        <v>1129</v>
      </c>
      <c r="E853" s="594">
        <v>201602</v>
      </c>
      <c r="F853" s="942">
        <v>32.869999999999997</v>
      </c>
      <c r="G853" s="650">
        <f t="shared" si="83"/>
        <v>9.5</v>
      </c>
      <c r="H853" s="403">
        <v>1.3083000000000001E-3</v>
      </c>
      <c r="I853" s="652">
        <f t="shared" si="80"/>
        <v>0.41</v>
      </c>
      <c r="J853" s="471">
        <f t="shared" si="81"/>
        <v>0.52</v>
      </c>
      <c r="Q853" s="717">
        <f t="shared" si="82"/>
        <v>2016</v>
      </c>
    </row>
    <row r="854" spans="1:17" s="717" customFormat="1" ht="15">
      <c r="A854" s="571" t="s">
        <v>319</v>
      </c>
      <c r="B854" s="450" t="s">
        <v>1128</v>
      </c>
      <c r="C854" s="749" t="s">
        <v>338</v>
      </c>
      <c r="D854" s="941" t="s">
        <v>1129</v>
      </c>
      <c r="E854" s="594">
        <v>201602</v>
      </c>
      <c r="F854" s="942">
        <v>2044.23</v>
      </c>
      <c r="G854" s="650">
        <f t="shared" si="83"/>
        <v>9.5</v>
      </c>
      <c r="H854" s="403">
        <v>1.3083000000000001E-3</v>
      </c>
      <c r="I854" s="652">
        <f t="shared" si="80"/>
        <v>25.41</v>
      </c>
      <c r="J854" s="471">
        <f t="shared" si="81"/>
        <v>32.090000000000003</v>
      </c>
      <c r="Q854" s="717">
        <f t="shared" si="82"/>
        <v>2016</v>
      </c>
    </row>
    <row r="855" spans="1:17" s="717" customFormat="1" ht="15">
      <c r="A855" s="571" t="s">
        <v>319</v>
      </c>
      <c r="B855" s="450" t="s">
        <v>987</v>
      </c>
      <c r="C855" s="749" t="s">
        <v>338</v>
      </c>
      <c r="D855" s="941" t="s">
        <v>988</v>
      </c>
      <c r="E855" s="594">
        <v>201602</v>
      </c>
      <c r="F855" s="942">
        <v>-3209.68</v>
      </c>
      <c r="G855" s="650">
        <f t="shared" si="83"/>
        <v>9.5</v>
      </c>
      <c r="H855" s="403">
        <v>1.3083000000000001E-3</v>
      </c>
      <c r="I855" s="652">
        <f t="shared" si="80"/>
        <v>-39.89</v>
      </c>
      <c r="J855" s="471">
        <f t="shared" si="81"/>
        <v>-50.39</v>
      </c>
      <c r="Q855" s="717">
        <f t="shared" si="82"/>
        <v>2016</v>
      </c>
    </row>
    <row r="856" spans="1:17" s="717" customFormat="1" ht="15">
      <c r="A856" s="571" t="s">
        <v>319</v>
      </c>
      <c r="B856" s="450" t="s">
        <v>987</v>
      </c>
      <c r="C856" s="749" t="s">
        <v>338</v>
      </c>
      <c r="D856" s="941" t="s">
        <v>988</v>
      </c>
      <c r="E856" s="594">
        <v>201602</v>
      </c>
      <c r="F856" s="942">
        <v>-11927.37</v>
      </c>
      <c r="G856" s="650">
        <f t="shared" si="83"/>
        <v>9.5</v>
      </c>
      <c r="H856" s="403">
        <v>1.3083000000000001E-3</v>
      </c>
      <c r="I856" s="652">
        <f t="shared" si="80"/>
        <v>-148.24</v>
      </c>
      <c r="J856" s="471">
        <f t="shared" si="81"/>
        <v>-187.25</v>
      </c>
      <c r="Q856" s="717">
        <f t="shared" si="82"/>
        <v>2016</v>
      </c>
    </row>
    <row r="857" spans="1:17" s="717" customFormat="1" ht="15">
      <c r="A857" s="571" t="s">
        <v>319</v>
      </c>
      <c r="B857" s="450" t="s">
        <v>989</v>
      </c>
      <c r="C857" s="749" t="s">
        <v>338</v>
      </c>
      <c r="D857" s="941" t="s">
        <v>990</v>
      </c>
      <c r="E857" s="594">
        <v>201602</v>
      </c>
      <c r="F857" s="942">
        <v>0.04</v>
      </c>
      <c r="G857" s="650">
        <f t="shared" si="83"/>
        <v>9.5</v>
      </c>
      <c r="H857" s="403">
        <v>1.3083000000000001E-3</v>
      </c>
      <c r="I857" s="652">
        <f t="shared" si="80"/>
        <v>0</v>
      </c>
      <c r="J857" s="471">
        <f t="shared" si="81"/>
        <v>0</v>
      </c>
      <c r="Q857" s="717">
        <f t="shared" si="82"/>
        <v>2016</v>
      </c>
    </row>
    <row r="858" spans="1:17" s="717" customFormat="1" ht="15">
      <c r="A858" s="571" t="s">
        <v>319</v>
      </c>
      <c r="B858" s="450" t="s">
        <v>989</v>
      </c>
      <c r="C858" s="749" t="s">
        <v>338</v>
      </c>
      <c r="D858" s="941" t="s">
        <v>990</v>
      </c>
      <c r="E858" s="594">
        <v>201602</v>
      </c>
      <c r="F858" s="942">
        <v>1.86</v>
      </c>
      <c r="G858" s="650">
        <f t="shared" si="83"/>
        <v>9.5</v>
      </c>
      <c r="H858" s="403">
        <v>1.3083000000000001E-3</v>
      </c>
      <c r="I858" s="652">
        <f t="shared" si="80"/>
        <v>0.02</v>
      </c>
      <c r="J858" s="471">
        <f t="shared" si="81"/>
        <v>0.03</v>
      </c>
      <c r="Q858" s="717">
        <f t="shared" si="82"/>
        <v>2016</v>
      </c>
    </row>
    <row r="859" spans="1:17" s="717" customFormat="1" ht="15">
      <c r="A859" s="571" t="s">
        <v>319</v>
      </c>
      <c r="B859" s="450" t="s">
        <v>991</v>
      </c>
      <c r="C859" s="749" t="s">
        <v>338</v>
      </c>
      <c r="D859" s="941" t="s">
        <v>992</v>
      </c>
      <c r="E859" s="594">
        <v>201602</v>
      </c>
      <c r="F859" s="942">
        <v>53.08</v>
      </c>
      <c r="G859" s="650">
        <f t="shared" si="83"/>
        <v>9.5</v>
      </c>
      <c r="H859" s="403">
        <v>1.3083000000000001E-3</v>
      </c>
      <c r="I859" s="652">
        <f t="shared" si="80"/>
        <v>0.66</v>
      </c>
      <c r="J859" s="471">
        <f t="shared" si="81"/>
        <v>0.83</v>
      </c>
      <c r="Q859" s="717">
        <f t="shared" si="82"/>
        <v>2016</v>
      </c>
    </row>
    <row r="860" spans="1:17" s="717" customFormat="1" ht="15">
      <c r="A860" s="571" t="s">
        <v>319</v>
      </c>
      <c r="B860" s="450" t="s">
        <v>991</v>
      </c>
      <c r="C860" s="749" t="s">
        <v>338</v>
      </c>
      <c r="D860" s="941" t="s">
        <v>992</v>
      </c>
      <c r="E860" s="594">
        <v>201602</v>
      </c>
      <c r="F860" s="942">
        <v>88.16</v>
      </c>
      <c r="G860" s="650">
        <f t="shared" si="83"/>
        <v>9.5</v>
      </c>
      <c r="H860" s="403">
        <v>1.3083000000000001E-3</v>
      </c>
      <c r="I860" s="652">
        <f t="shared" si="80"/>
        <v>1.1000000000000001</v>
      </c>
      <c r="J860" s="471">
        <f t="shared" si="81"/>
        <v>1.38</v>
      </c>
      <c r="Q860" s="717">
        <f t="shared" si="82"/>
        <v>2016</v>
      </c>
    </row>
    <row r="861" spans="1:17" s="717" customFormat="1" ht="15">
      <c r="A861" s="571" t="s">
        <v>319</v>
      </c>
      <c r="B861" s="450" t="s">
        <v>873</v>
      </c>
      <c r="C861" s="749" t="s">
        <v>338</v>
      </c>
      <c r="D861" s="941" t="s">
        <v>874</v>
      </c>
      <c r="E861" s="594">
        <v>201602</v>
      </c>
      <c r="F861" s="942">
        <v>0.01</v>
      </c>
      <c r="G861" s="650">
        <f t="shared" si="83"/>
        <v>9.5</v>
      </c>
      <c r="H861" s="403">
        <v>1.3083000000000001E-3</v>
      </c>
      <c r="I861" s="652">
        <f t="shared" si="80"/>
        <v>0</v>
      </c>
      <c r="J861" s="471">
        <f t="shared" si="81"/>
        <v>0</v>
      </c>
      <c r="Q861" s="717">
        <f t="shared" si="82"/>
        <v>2016</v>
      </c>
    </row>
    <row r="862" spans="1:17" s="717" customFormat="1" ht="15">
      <c r="A862" s="571" t="s">
        <v>319</v>
      </c>
      <c r="B862" s="450" t="s">
        <v>993</v>
      </c>
      <c r="C862" s="749" t="s">
        <v>338</v>
      </c>
      <c r="D862" s="941" t="s">
        <v>994</v>
      </c>
      <c r="E862" s="594">
        <v>201602</v>
      </c>
      <c r="F862" s="942">
        <v>0.64</v>
      </c>
      <c r="G862" s="650">
        <f t="shared" si="83"/>
        <v>9.5</v>
      </c>
      <c r="H862" s="403">
        <v>1.3083000000000001E-3</v>
      </c>
      <c r="I862" s="652">
        <f t="shared" si="80"/>
        <v>0.01</v>
      </c>
      <c r="J862" s="471">
        <f t="shared" si="81"/>
        <v>0.01</v>
      </c>
      <c r="Q862" s="717">
        <f t="shared" si="82"/>
        <v>2016</v>
      </c>
    </row>
    <row r="863" spans="1:17" s="717" customFormat="1" ht="15">
      <c r="A863" s="571" t="s">
        <v>319</v>
      </c>
      <c r="B863" s="450" t="s">
        <v>993</v>
      </c>
      <c r="C863" s="749" t="s">
        <v>338</v>
      </c>
      <c r="D863" s="941" t="s">
        <v>994</v>
      </c>
      <c r="E863" s="594">
        <v>201602</v>
      </c>
      <c r="F863" s="942">
        <v>0.05</v>
      </c>
      <c r="G863" s="650">
        <f t="shared" si="83"/>
        <v>9.5</v>
      </c>
      <c r="H863" s="403">
        <v>1.3083000000000001E-3</v>
      </c>
      <c r="I863" s="652">
        <f t="shared" si="80"/>
        <v>0</v>
      </c>
      <c r="J863" s="471">
        <f t="shared" si="81"/>
        <v>0</v>
      </c>
      <c r="Q863" s="717">
        <f t="shared" si="82"/>
        <v>2016</v>
      </c>
    </row>
    <row r="864" spans="1:17" s="717" customFormat="1" ht="15">
      <c r="A864" s="571" t="s">
        <v>319</v>
      </c>
      <c r="B864" s="450" t="s">
        <v>1142</v>
      </c>
      <c r="C864" s="749" t="s">
        <v>338</v>
      </c>
      <c r="D864" s="941" t="s">
        <v>1143</v>
      </c>
      <c r="E864" s="594">
        <v>201602</v>
      </c>
      <c r="F864" s="942">
        <v>2.0099999999999998</v>
      </c>
      <c r="G864" s="650">
        <f t="shared" si="83"/>
        <v>9.5</v>
      </c>
      <c r="H864" s="403">
        <v>1.3083000000000001E-3</v>
      </c>
      <c r="I864" s="652">
        <f t="shared" si="80"/>
        <v>0.02</v>
      </c>
      <c r="J864" s="471">
        <f t="shared" si="81"/>
        <v>0.03</v>
      </c>
      <c r="Q864" s="717">
        <f t="shared" si="82"/>
        <v>2016</v>
      </c>
    </row>
    <row r="865" spans="1:17" s="717" customFormat="1" ht="15">
      <c r="A865" s="571" t="s">
        <v>319</v>
      </c>
      <c r="B865" s="450" t="s">
        <v>1142</v>
      </c>
      <c r="C865" s="749" t="s">
        <v>338</v>
      </c>
      <c r="D865" s="941" t="s">
        <v>1143</v>
      </c>
      <c r="E865" s="594">
        <v>201602</v>
      </c>
      <c r="F865" s="942">
        <v>24.13</v>
      </c>
      <c r="G865" s="650">
        <f t="shared" si="83"/>
        <v>9.5</v>
      </c>
      <c r="H865" s="403">
        <v>1.3083000000000001E-3</v>
      </c>
      <c r="I865" s="652">
        <f t="shared" si="80"/>
        <v>0.3</v>
      </c>
      <c r="J865" s="471">
        <f t="shared" si="81"/>
        <v>0.38</v>
      </c>
      <c r="Q865" s="717">
        <f t="shared" si="82"/>
        <v>2016</v>
      </c>
    </row>
    <row r="866" spans="1:17" s="717" customFormat="1" ht="15">
      <c r="A866" s="571" t="s">
        <v>319</v>
      </c>
      <c r="B866" s="450" t="s">
        <v>1035</v>
      </c>
      <c r="C866" s="749" t="s">
        <v>335</v>
      </c>
      <c r="D866" s="941" t="s">
        <v>1036</v>
      </c>
      <c r="E866" s="594">
        <v>201602</v>
      </c>
      <c r="F866" s="942">
        <v>7.0000000000000007E-2</v>
      </c>
      <c r="G866" s="650">
        <f t="shared" si="83"/>
        <v>9.5</v>
      </c>
      <c r="H866" s="403">
        <v>1.3083000000000001E-3</v>
      </c>
      <c r="I866" s="652">
        <f t="shared" si="80"/>
        <v>0</v>
      </c>
      <c r="J866" s="471">
        <f t="shared" si="81"/>
        <v>0</v>
      </c>
      <c r="Q866" s="717">
        <f t="shared" si="82"/>
        <v>2016</v>
      </c>
    </row>
    <row r="867" spans="1:17" s="717" customFormat="1" ht="15">
      <c r="A867" s="571" t="s">
        <v>319</v>
      </c>
      <c r="B867" s="450" t="s">
        <v>1035</v>
      </c>
      <c r="C867" s="749" t="s">
        <v>335</v>
      </c>
      <c r="D867" s="941" t="s">
        <v>1036</v>
      </c>
      <c r="E867" s="594">
        <v>201602</v>
      </c>
      <c r="F867" s="942">
        <v>0.77</v>
      </c>
      <c r="G867" s="650">
        <f t="shared" si="83"/>
        <v>9.5</v>
      </c>
      <c r="H867" s="403">
        <v>1.3083000000000001E-3</v>
      </c>
      <c r="I867" s="652">
        <f t="shared" si="80"/>
        <v>0.01</v>
      </c>
      <c r="J867" s="471">
        <f t="shared" si="81"/>
        <v>0.01</v>
      </c>
      <c r="Q867" s="717">
        <f t="shared" si="82"/>
        <v>2016</v>
      </c>
    </row>
    <row r="868" spans="1:17" s="717" customFormat="1" ht="15">
      <c r="A868" s="571" t="s">
        <v>319</v>
      </c>
      <c r="B868" s="450" t="s">
        <v>1442</v>
      </c>
      <c r="C868" s="749" t="s">
        <v>338</v>
      </c>
      <c r="D868" s="941" t="s">
        <v>1443</v>
      </c>
      <c r="E868" s="594">
        <v>201602</v>
      </c>
      <c r="F868" s="942">
        <v>488980.26</v>
      </c>
      <c r="G868" s="650">
        <f t="shared" si="83"/>
        <v>9.5</v>
      </c>
      <c r="H868" s="403">
        <v>1.3083000000000001E-3</v>
      </c>
      <c r="I868" s="652">
        <f t="shared" si="80"/>
        <v>6077.46</v>
      </c>
      <c r="J868" s="471">
        <f t="shared" si="81"/>
        <v>7676.79</v>
      </c>
      <c r="Q868" s="717">
        <f t="shared" si="82"/>
        <v>2016</v>
      </c>
    </row>
    <row r="869" spans="1:17" s="717" customFormat="1" ht="15">
      <c r="A869" s="571" t="s">
        <v>319</v>
      </c>
      <c r="B869" s="450" t="s">
        <v>1442</v>
      </c>
      <c r="C869" s="749" t="s">
        <v>338</v>
      </c>
      <c r="D869" s="941" t="s">
        <v>1443</v>
      </c>
      <c r="E869" s="594">
        <v>201602</v>
      </c>
      <c r="F869" s="942">
        <v>20981.79</v>
      </c>
      <c r="G869" s="650">
        <f t="shared" si="83"/>
        <v>9.5</v>
      </c>
      <c r="H869" s="403">
        <v>1.3083000000000001E-3</v>
      </c>
      <c r="I869" s="652">
        <f t="shared" si="80"/>
        <v>260.77999999999997</v>
      </c>
      <c r="J869" s="471">
        <f t="shared" si="81"/>
        <v>329.41</v>
      </c>
      <c r="Q869" s="717">
        <f t="shared" si="82"/>
        <v>2016</v>
      </c>
    </row>
    <row r="870" spans="1:17" s="717" customFormat="1" ht="15">
      <c r="A870" s="571" t="s">
        <v>319</v>
      </c>
      <c r="B870" s="450" t="s">
        <v>1144</v>
      </c>
      <c r="C870" s="749" t="s">
        <v>338</v>
      </c>
      <c r="D870" s="941" t="s">
        <v>1145</v>
      </c>
      <c r="E870" s="594">
        <v>201602</v>
      </c>
      <c r="F870" s="942">
        <v>39424.92</v>
      </c>
      <c r="G870" s="650">
        <f t="shared" si="83"/>
        <v>9.5</v>
      </c>
      <c r="H870" s="403">
        <v>1.3083000000000001E-3</v>
      </c>
      <c r="I870" s="652">
        <f t="shared" si="80"/>
        <v>490.01</v>
      </c>
      <c r="J870" s="471">
        <f t="shared" si="81"/>
        <v>618.96</v>
      </c>
      <c r="Q870" s="717">
        <f t="shared" si="82"/>
        <v>2016</v>
      </c>
    </row>
    <row r="871" spans="1:17" s="717" customFormat="1" ht="15">
      <c r="A871" s="571" t="s">
        <v>319</v>
      </c>
      <c r="B871" s="450" t="s">
        <v>1144</v>
      </c>
      <c r="C871" s="749" t="s">
        <v>338</v>
      </c>
      <c r="D871" s="941" t="s">
        <v>1145</v>
      </c>
      <c r="E871" s="594">
        <v>201602</v>
      </c>
      <c r="F871" s="942">
        <v>1995.72</v>
      </c>
      <c r="G871" s="650">
        <f t="shared" si="83"/>
        <v>9.5</v>
      </c>
      <c r="H871" s="403">
        <v>1.3083000000000001E-3</v>
      </c>
      <c r="I871" s="652">
        <f t="shared" si="80"/>
        <v>24.8</v>
      </c>
      <c r="J871" s="471">
        <f t="shared" si="81"/>
        <v>31.33</v>
      </c>
      <c r="Q871" s="717">
        <f t="shared" si="82"/>
        <v>2016</v>
      </c>
    </row>
    <row r="872" spans="1:17" s="717" customFormat="1" ht="15">
      <c r="A872" s="571" t="s">
        <v>319</v>
      </c>
      <c r="B872" s="450" t="s">
        <v>1414</v>
      </c>
      <c r="C872" s="749" t="s">
        <v>338</v>
      </c>
      <c r="D872" s="941" t="s">
        <v>1415</v>
      </c>
      <c r="E872" s="594">
        <v>201602</v>
      </c>
      <c r="F872" s="942">
        <v>486.31</v>
      </c>
      <c r="G872" s="650">
        <f t="shared" si="83"/>
        <v>9.5</v>
      </c>
      <c r="H872" s="403">
        <v>1.3083000000000001E-3</v>
      </c>
      <c r="I872" s="652">
        <f t="shared" si="80"/>
        <v>6.04</v>
      </c>
      <c r="J872" s="471">
        <f t="shared" si="81"/>
        <v>7.63</v>
      </c>
      <c r="Q872" s="717">
        <f t="shared" si="82"/>
        <v>2016</v>
      </c>
    </row>
    <row r="873" spans="1:17" s="717" customFormat="1" ht="15">
      <c r="A873" s="571" t="s">
        <v>319</v>
      </c>
      <c r="B873" s="450" t="s">
        <v>1414</v>
      </c>
      <c r="C873" s="749" t="s">
        <v>338</v>
      </c>
      <c r="D873" s="941" t="s">
        <v>1415</v>
      </c>
      <c r="E873" s="594">
        <v>201602</v>
      </c>
      <c r="F873" s="942">
        <v>11452.8</v>
      </c>
      <c r="G873" s="650">
        <f t="shared" si="83"/>
        <v>9.5</v>
      </c>
      <c r="H873" s="403">
        <v>1.3083000000000001E-3</v>
      </c>
      <c r="I873" s="652">
        <f t="shared" si="80"/>
        <v>142.35</v>
      </c>
      <c r="J873" s="471">
        <f t="shared" si="81"/>
        <v>179.8</v>
      </c>
      <c r="Q873" s="717">
        <f t="shared" si="82"/>
        <v>2016</v>
      </c>
    </row>
    <row r="874" spans="1:17" s="717" customFormat="1" ht="15">
      <c r="A874" s="571" t="s">
        <v>319</v>
      </c>
      <c r="B874" s="450" t="s">
        <v>1039</v>
      </c>
      <c r="C874" s="749" t="s">
        <v>335</v>
      </c>
      <c r="D874" s="941" t="s">
        <v>1040</v>
      </c>
      <c r="E874" s="594">
        <v>201602</v>
      </c>
      <c r="F874" s="942">
        <v>-45.66</v>
      </c>
      <c r="G874" s="650">
        <f t="shared" si="83"/>
        <v>9.5</v>
      </c>
      <c r="H874" s="403">
        <v>1.3083000000000001E-3</v>
      </c>
      <c r="I874" s="652">
        <f t="shared" si="80"/>
        <v>-0.56999999999999995</v>
      </c>
      <c r="J874" s="471">
        <f t="shared" si="81"/>
        <v>-0.72</v>
      </c>
      <c r="Q874" s="717">
        <f t="shared" si="82"/>
        <v>2016</v>
      </c>
    </row>
    <row r="875" spans="1:17" s="717" customFormat="1" ht="15">
      <c r="A875" s="571" t="s">
        <v>319</v>
      </c>
      <c r="B875" s="450" t="s">
        <v>1039</v>
      </c>
      <c r="C875" s="749" t="s">
        <v>335</v>
      </c>
      <c r="D875" s="941" t="s">
        <v>1040</v>
      </c>
      <c r="E875" s="594">
        <v>201602</v>
      </c>
      <c r="F875" s="942">
        <v>-33.880000000000003</v>
      </c>
      <c r="G875" s="650">
        <f t="shared" si="83"/>
        <v>9.5</v>
      </c>
      <c r="H875" s="403">
        <v>1.3083000000000001E-3</v>
      </c>
      <c r="I875" s="652">
        <f t="shared" si="80"/>
        <v>-0.42</v>
      </c>
      <c r="J875" s="471">
        <f t="shared" si="81"/>
        <v>-0.53</v>
      </c>
      <c r="Q875" s="717">
        <f t="shared" si="82"/>
        <v>2016</v>
      </c>
    </row>
    <row r="876" spans="1:17" s="717" customFormat="1" ht="15">
      <c r="A876" s="571" t="s">
        <v>319</v>
      </c>
      <c r="B876" s="450" t="s">
        <v>1147</v>
      </c>
      <c r="C876" s="749" t="s">
        <v>335</v>
      </c>
      <c r="D876" s="941" t="s">
        <v>1149</v>
      </c>
      <c r="E876" s="594">
        <v>201602</v>
      </c>
      <c r="F876" s="942">
        <v>-15.1</v>
      </c>
      <c r="G876" s="650">
        <f t="shared" si="83"/>
        <v>9.5</v>
      </c>
      <c r="H876" s="403">
        <v>1.3083000000000001E-3</v>
      </c>
      <c r="I876" s="652">
        <f t="shared" si="80"/>
        <v>-0.19</v>
      </c>
      <c r="J876" s="471">
        <f t="shared" si="81"/>
        <v>-0.24</v>
      </c>
      <c r="Q876" s="717">
        <f t="shared" si="82"/>
        <v>2016</v>
      </c>
    </row>
    <row r="877" spans="1:17" s="717" customFormat="1" ht="15">
      <c r="A877" s="571" t="s">
        <v>319</v>
      </c>
      <c r="B877" s="450" t="s">
        <v>1147</v>
      </c>
      <c r="C877" s="749" t="s">
        <v>335</v>
      </c>
      <c r="D877" s="941" t="s">
        <v>1149</v>
      </c>
      <c r="E877" s="594">
        <v>201602</v>
      </c>
      <c r="F877" s="942">
        <v>-97.34</v>
      </c>
      <c r="G877" s="650">
        <f t="shared" si="83"/>
        <v>9.5</v>
      </c>
      <c r="H877" s="403">
        <v>1.3083000000000001E-3</v>
      </c>
      <c r="I877" s="652">
        <f t="shared" si="80"/>
        <v>-1.21</v>
      </c>
      <c r="J877" s="471">
        <f t="shared" si="81"/>
        <v>-1.53</v>
      </c>
      <c r="Q877" s="717">
        <f t="shared" si="82"/>
        <v>2016</v>
      </c>
    </row>
    <row r="878" spans="1:17" s="717" customFormat="1" ht="15">
      <c r="A878" s="571" t="s">
        <v>319</v>
      </c>
      <c r="B878" s="450" t="s">
        <v>1150</v>
      </c>
      <c r="C878" s="749" t="s">
        <v>338</v>
      </c>
      <c r="D878" s="941" t="s">
        <v>1151</v>
      </c>
      <c r="E878" s="594">
        <v>201602</v>
      </c>
      <c r="F878" s="942">
        <v>111.93</v>
      </c>
      <c r="G878" s="650">
        <f t="shared" si="83"/>
        <v>9.5</v>
      </c>
      <c r="H878" s="403">
        <v>1.3083000000000001E-3</v>
      </c>
      <c r="I878" s="652">
        <f t="shared" si="80"/>
        <v>1.39</v>
      </c>
      <c r="J878" s="471">
        <f t="shared" si="81"/>
        <v>1.76</v>
      </c>
      <c r="Q878" s="717">
        <f t="shared" si="82"/>
        <v>2016</v>
      </c>
    </row>
    <row r="879" spans="1:17" s="717" customFormat="1" ht="15">
      <c r="A879" s="571" t="s">
        <v>319</v>
      </c>
      <c r="B879" s="450" t="s">
        <v>1150</v>
      </c>
      <c r="C879" s="749" t="s">
        <v>338</v>
      </c>
      <c r="D879" s="941" t="s">
        <v>1151</v>
      </c>
      <c r="E879" s="594">
        <v>201602</v>
      </c>
      <c r="F879" s="942">
        <v>4517.7299999999996</v>
      </c>
      <c r="G879" s="650">
        <f t="shared" si="83"/>
        <v>9.5</v>
      </c>
      <c r="H879" s="403">
        <v>1.3083000000000001E-3</v>
      </c>
      <c r="I879" s="652">
        <f t="shared" si="80"/>
        <v>56.15</v>
      </c>
      <c r="J879" s="471">
        <f t="shared" si="81"/>
        <v>70.930000000000007</v>
      </c>
      <c r="Q879" s="717">
        <f t="shared" si="82"/>
        <v>2016</v>
      </c>
    </row>
    <row r="880" spans="1:17" s="717" customFormat="1" ht="15">
      <c r="A880" s="571" t="s">
        <v>319</v>
      </c>
      <c r="B880" s="450" t="s">
        <v>1152</v>
      </c>
      <c r="C880" s="749" t="s">
        <v>338</v>
      </c>
      <c r="D880" s="941" t="s">
        <v>1153</v>
      </c>
      <c r="E880" s="594">
        <v>201602</v>
      </c>
      <c r="F880" s="942">
        <v>97.72</v>
      </c>
      <c r="G880" s="650">
        <f t="shared" si="83"/>
        <v>9.5</v>
      </c>
      <c r="H880" s="403">
        <v>1.3083000000000001E-3</v>
      </c>
      <c r="I880" s="652">
        <f t="shared" si="80"/>
        <v>1.21</v>
      </c>
      <c r="J880" s="471">
        <f t="shared" si="81"/>
        <v>1.53</v>
      </c>
      <c r="Q880" s="717">
        <f t="shared" si="82"/>
        <v>2016</v>
      </c>
    </row>
    <row r="881" spans="1:17" s="717" customFormat="1" ht="15">
      <c r="A881" s="571" t="s">
        <v>319</v>
      </c>
      <c r="B881" s="450" t="s">
        <v>1152</v>
      </c>
      <c r="C881" s="749" t="s">
        <v>338</v>
      </c>
      <c r="D881" s="941" t="s">
        <v>1153</v>
      </c>
      <c r="E881" s="594">
        <v>201602</v>
      </c>
      <c r="F881" s="942">
        <v>2.42</v>
      </c>
      <c r="G881" s="650">
        <f t="shared" si="83"/>
        <v>9.5</v>
      </c>
      <c r="H881" s="403">
        <v>1.3083000000000001E-3</v>
      </c>
      <c r="I881" s="652">
        <f t="shared" si="80"/>
        <v>0.03</v>
      </c>
      <c r="J881" s="471">
        <f t="shared" si="81"/>
        <v>0.04</v>
      </c>
      <c r="Q881" s="717">
        <f t="shared" si="82"/>
        <v>2016</v>
      </c>
    </row>
    <row r="882" spans="1:17" s="717" customFormat="1" ht="15">
      <c r="A882" s="571" t="s">
        <v>319</v>
      </c>
      <c r="B882" s="450" t="s">
        <v>1041</v>
      </c>
      <c r="C882" s="749" t="s">
        <v>338</v>
      </c>
      <c r="D882" s="941" t="s">
        <v>1042</v>
      </c>
      <c r="E882" s="594">
        <v>201602</v>
      </c>
      <c r="F882" s="942">
        <v>0.01</v>
      </c>
      <c r="G882" s="650">
        <f t="shared" si="83"/>
        <v>9.5</v>
      </c>
      <c r="H882" s="403">
        <v>1.3083000000000001E-3</v>
      </c>
      <c r="I882" s="652">
        <f t="shared" si="80"/>
        <v>0</v>
      </c>
      <c r="J882" s="471">
        <f t="shared" si="81"/>
        <v>0</v>
      </c>
      <c r="Q882" s="717">
        <f t="shared" si="82"/>
        <v>2016</v>
      </c>
    </row>
    <row r="883" spans="1:17" s="717" customFormat="1" ht="15">
      <c r="A883" s="571" t="s">
        <v>319</v>
      </c>
      <c r="B883" s="450" t="s">
        <v>1041</v>
      </c>
      <c r="C883" s="749" t="s">
        <v>338</v>
      </c>
      <c r="D883" s="941" t="s">
        <v>1042</v>
      </c>
      <c r="E883" s="594">
        <v>201602</v>
      </c>
      <c r="F883" s="942">
        <v>0.1</v>
      </c>
      <c r="G883" s="650">
        <f t="shared" si="83"/>
        <v>9.5</v>
      </c>
      <c r="H883" s="403">
        <v>1.3083000000000001E-3</v>
      </c>
      <c r="I883" s="652">
        <f t="shared" si="80"/>
        <v>0</v>
      </c>
      <c r="J883" s="471">
        <f t="shared" si="81"/>
        <v>0</v>
      </c>
      <c r="Q883" s="717">
        <f t="shared" si="82"/>
        <v>2016</v>
      </c>
    </row>
    <row r="884" spans="1:17" s="717" customFormat="1" ht="15">
      <c r="A884" s="571" t="s">
        <v>319</v>
      </c>
      <c r="B884" s="450" t="s">
        <v>1444</v>
      </c>
      <c r="C884" s="749" t="s">
        <v>335</v>
      </c>
      <c r="D884" s="941" t="s">
        <v>1445</v>
      </c>
      <c r="E884" s="594">
        <v>201602</v>
      </c>
      <c r="F884" s="942">
        <v>291943.93</v>
      </c>
      <c r="G884" s="650">
        <f t="shared" si="83"/>
        <v>9.5</v>
      </c>
      <c r="H884" s="403">
        <v>1.3083000000000001E-3</v>
      </c>
      <c r="I884" s="652">
        <f t="shared" si="80"/>
        <v>3628.53</v>
      </c>
      <c r="J884" s="471">
        <f t="shared" si="81"/>
        <v>4583.3999999999996</v>
      </c>
      <c r="Q884" s="717">
        <f t="shared" si="82"/>
        <v>2016</v>
      </c>
    </row>
    <row r="885" spans="1:17" s="717" customFormat="1" ht="15">
      <c r="A885" s="571" t="s">
        <v>319</v>
      </c>
      <c r="B885" s="450" t="s">
        <v>1444</v>
      </c>
      <c r="C885" s="749" t="s">
        <v>335</v>
      </c>
      <c r="D885" s="941" t="s">
        <v>1445</v>
      </c>
      <c r="E885" s="594">
        <v>201602</v>
      </c>
      <c r="F885" s="942">
        <v>26089.77</v>
      </c>
      <c r="G885" s="650">
        <f t="shared" si="83"/>
        <v>9.5</v>
      </c>
      <c r="H885" s="403">
        <v>1.3083000000000001E-3</v>
      </c>
      <c r="I885" s="652">
        <f t="shared" si="80"/>
        <v>324.27</v>
      </c>
      <c r="J885" s="471">
        <f t="shared" si="81"/>
        <v>409.6</v>
      </c>
      <c r="Q885" s="717">
        <f t="shared" si="82"/>
        <v>2016</v>
      </c>
    </row>
    <row r="886" spans="1:17" s="717" customFormat="1" ht="15">
      <c r="A886" s="571" t="s">
        <v>319</v>
      </c>
      <c r="B886" s="450" t="s">
        <v>997</v>
      </c>
      <c r="C886" s="749" t="s">
        <v>338</v>
      </c>
      <c r="D886" s="941" t="s">
        <v>998</v>
      </c>
      <c r="E886" s="594">
        <v>201602</v>
      </c>
      <c r="F886" s="942">
        <v>218.44</v>
      </c>
      <c r="G886" s="650">
        <f t="shared" si="83"/>
        <v>9.5</v>
      </c>
      <c r="H886" s="403">
        <v>1.3083000000000001E-3</v>
      </c>
      <c r="I886" s="652">
        <f t="shared" si="80"/>
        <v>2.71</v>
      </c>
      <c r="J886" s="471">
        <f t="shared" si="81"/>
        <v>3.43</v>
      </c>
      <c r="Q886" s="717">
        <f t="shared" si="82"/>
        <v>2016</v>
      </c>
    </row>
    <row r="887" spans="1:17" s="717" customFormat="1" ht="15">
      <c r="A887" s="571" t="s">
        <v>319</v>
      </c>
      <c r="B887" s="450" t="s">
        <v>997</v>
      </c>
      <c r="C887" s="749" t="s">
        <v>338</v>
      </c>
      <c r="D887" s="941" t="s">
        <v>998</v>
      </c>
      <c r="E887" s="594">
        <v>201602</v>
      </c>
      <c r="F887" s="942">
        <v>-626.54999999999995</v>
      </c>
      <c r="G887" s="650">
        <f t="shared" si="83"/>
        <v>9.5</v>
      </c>
      <c r="H887" s="403">
        <v>1.3083000000000001E-3</v>
      </c>
      <c r="I887" s="652">
        <f t="shared" si="80"/>
        <v>-7.79</v>
      </c>
      <c r="J887" s="471">
        <f t="shared" si="81"/>
        <v>-9.84</v>
      </c>
      <c r="Q887" s="717">
        <f t="shared" si="82"/>
        <v>2016</v>
      </c>
    </row>
    <row r="888" spans="1:17" s="717" customFormat="1" ht="15">
      <c r="A888" s="571" t="s">
        <v>319</v>
      </c>
      <c r="B888" s="450" t="s">
        <v>1158</v>
      </c>
      <c r="C888" s="749" t="s">
        <v>338</v>
      </c>
      <c r="D888" s="941" t="s">
        <v>1160</v>
      </c>
      <c r="E888" s="594">
        <v>201602</v>
      </c>
      <c r="F888" s="942">
        <v>-0.1</v>
      </c>
      <c r="G888" s="650">
        <f t="shared" si="83"/>
        <v>9.5</v>
      </c>
      <c r="H888" s="403">
        <v>1.3083000000000001E-3</v>
      </c>
      <c r="I888" s="652">
        <f t="shared" si="80"/>
        <v>0</v>
      </c>
      <c r="J888" s="471">
        <f t="shared" si="81"/>
        <v>0</v>
      </c>
      <c r="Q888" s="717">
        <f t="shared" si="82"/>
        <v>2016</v>
      </c>
    </row>
    <row r="889" spans="1:17" s="717" customFormat="1" ht="15">
      <c r="A889" s="571" t="s">
        <v>319</v>
      </c>
      <c r="B889" s="450" t="s">
        <v>1158</v>
      </c>
      <c r="C889" s="749" t="s">
        <v>338</v>
      </c>
      <c r="D889" s="941" t="s">
        <v>1160</v>
      </c>
      <c r="E889" s="594">
        <v>201602</v>
      </c>
      <c r="F889" s="942">
        <v>-2.4900000000000002</v>
      </c>
      <c r="G889" s="650">
        <f t="shared" si="83"/>
        <v>9.5</v>
      </c>
      <c r="H889" s="403">
        <v>1.3083000000000001E-3</v>
      </c>
      <c r="I889" s="652">
        <f t="shared" si="80"/>
        <v>-0.03</v>
      </c>
      <c r="J889" s="471">
        <f t="shared" si="81"/>
        <v>-0.04</v>
      </c>
      <c r="Q889" s="717">
        <f t="shared" si="82"/>
        <v>2016</v>
      </c>
    </row>
    <row r="890" spans="1:17" s="717" customFormat="1" ht="15">
      <c r="A890" s="571" t="s">
        <v>319</v>
      </c>
      <c r="B890" s="450" t="s">
        <v>1416</v>
      </c>
      <c r="C890" s="749" t="s">
        <v>335</v>
      </c>
      <c r="D890" s="941" t="s">
        <v>1417</v>
      </c>
      <c r="E890" s="594">
        <v>201602</v>
      </c>
      <c r="F890" s="942">
        <v>2677.17</v>
      </c>
      <c r="G890" s="650">
        <f t="shared" si="83"/>
        <v>9.5</v>
      </c>
      <c r="H890" s="403">
        <v>1.3083000000000001E-3</v>
      </c>
      <c r="I890" s="652">
        <f t="shared" si="80"/>
        <v>33.270000000000003</v>
      </c>
      <c r="J890" s="471">
        <f t="shared" si="81"/>
        <v>42.03</v>
      </c>
      <c r="Q890" s="717">
        <f t="shared" si="82"/>
        <v>2016</v>
      </c>
    </row>
    <row r="891" spans="1:17" s="717" customFormat="1" ht="15">
      <c r="A891" s="571" t="s">
        <v>319</v>
      </c>
      <c r="B891" s="450" t="s">
        <v>1416</v>
      </c>
      <c r="C891" s="749" t="s">
        <v>335</v>
      </c>
      <c r="D891" s="941" t="s">
        <v>1417</v>
      </c>
      <c r="E891" s="594">
        <v>201602</v>
      </c>
      <c r="F891" s="942">
        <v>9897.84</v>
      </c>
      <c r="G891" s="650">
        <f t="shared" si="83"/>
        <v>9.5</v>
      </c>
      <c r="H891" s="403">
        <v>1.3083000000000001E-3</v>
      </c>
      <c r="I891" s="652">
        <f t="shared" si="80"/>
        <v>123.02</v>
      </c>
      <c r="J891" s="471">
        <f t="shared" si="81"/>
        <v>155.38999999999999</v>
      </c>
      <c r="Q891" s="717">
        <f t="shared" si="82"/>
        <v>2016</v>
      </c>
    </row>
    <row r="892" spans="1:17" s="717" customFormat="1" ht="15">
      <c r="A892" s="571" t="s">
        <v>319</v>
      </c>
      <c r="B892" s="450" t="s">
        <v>1161</v>
      </c>
      <c r="C892" s="749" t="s">
        <v>335</v>
      </c>
      <c r="D892" s="941" t="s">
        <v>1162</v>
      </c>
      <c r="E892" s="594">
        <v>201602</v>
      </c>
      <c r="F892" s="942">
        <v>348.97</v>
      </c>
      <c r="G892" s="650">
        <f t="shared" si="83"/>
        <v>9.5</v>
      </c>
      <c r="H892" s="403">
        <v>1.3083000000000001E-3</v>
      </c>
      <c r="I892" s="652">
        <f t="shared" si="80"/>
        <v>4.34</v>
      </c>
      <c r="J892" s="471">
        <f t="shared" si="81"/>
        <v>5.48</v>
      </c>
      <c r="Q892" s="717">
        <f t="shared" si="82"/>
        <v>2016</v>
      </c>
    </row>
    <row r="893" spans="1:17" s="717" customFormat="1" ht="15">
      <c r="A893" s="571" t="s">
        <v>319</v>
      </c>
      <c r="B893" s="450" t="s">
        <v>1161</v>
      </c>
      <c r="C893" s="749" t="s">
        <v>335</v>
      </c>
      <c r="D893" s="941" t="s">
        <v>1162</v>
      </c>
      <c r="E893" s="594">
        <v>201602</v>
      </c>
      <c r="F893" s="942">
        <v>4221.4399999999996</v>
      </c>
      <c r="G893" s="650">
        <f t="shared" si="83"/>
        <v>9.5</v>
      </c>
      <c r="H893" s="403">
        <v>1.3083000000000001E-3</v>
      </c>
      <c r="I893" s="652">
        <f t="shared" si="80"/>
        <v>52.47</v>
      </c>
      <c r="J893" s="471">
        <f t="shared" si="81"/>
        <v>66.27</v>
      </c>
      <c r="Q893" s="717">
        <f t="shared" si="82"/>
        <v>2016</v>
      </c>
    </row>
    <row r="894" spans="1:17" s="717" customFormat="1" ht="15">
      <c r="A894" s="571" t="s">
        <v>319</v>
      </c>
      <c r="B894" s="450" t="s">
        <v>1446</v>
      </c>
      <c r="C894" s="749" t="s">
        <v>335</v>
      </c>
      <c r="D894" s="941" t="s">
        <v>1447</v>
      </c>
      <c r="E894" s="594">
        <v>201602</v>
      </c>
      <c r="F894" s="942">
        <v>382665.26</v>
      </c>
      <c r="G894" s="650">
        <f t="shared" si="83"/>
        <v>9.5</v>
      </c>
      <c r="H894" s="403">
        <v>1.3083000000000001E-3</v>
      </c>
      <c r="I894" s="652">
        <f t="shared" ref="I894:I919" si="84">ROUND(F894*G894*H894,2)</f>
        <v>4756.09</v>
      </c>
      <c r="J894" s="471">
        <f t="shared" ref="J894:J919" si="85">ROUND(F894*H894*12,2)</f>
        <v>6007.69</v>
      </c>
      <c r="Q894" s="717">
        <f t="shared" ref="Q894:Q919" si="86">IF(E894&lt;=$Q$1,$S$5,$S$6)</f>
        <v>2016</v>
      </c>
    </row>
    <row r="895" spans="1:17" s="717" customFormat="1" ht="15">
      <c r="A895" s="571" t="s">
        <v>319</v>
      </c>
      <c r="B895" s="450" t="s">
        <v>1446</v>
      </c>
      <c r="C895" s="749" t="s">
        <v>335</v>
      </c>
      <c r="D895" s="941" t="s">
        <v>1447</v>
      </c>
      <c r="E895" s="594">
        <v>201602</v>
      </c>
      <c r="F895" s="942">
        <v>52900.33</v>
      </c>
      <c r="G895" s="650">
        <f t="shared" si="83"/>
        <v>9.5</v>
      </c>
      <c r="H895" s="403">
        <v>1.3083000000000001E-3</v>
      </c>
      <c r="I895" s="652">
        <f t="shared" si="84"/>
        <v>657.49</v>
      </c>
      <c r="J895" s="471">
        <f t="shared" si="85"/>
        <v>830.51</v>
      </c>
      <c r="Q895" s="717">
        <f t="shared" si="86"/>
        <v>2016</v>
      </c>
    </row>
    <row r="896" spans="1:17" s="717" customFormat="1" ht="15">
      <c r="A896" s="571" t="s">
        <v>319</v>
      </c>
      <c r="B896" s="450" t="s">
        <v>1448</v>
      </c>
      <c r="C896" s="749" t="s">
        <v>335</v>
      </c>
      <c r="D896" s="941" t="s">
        <v>1449</v>
      </c>
      <c r="E896" s="594">
        <v>201602</v>
      </c>
      <c r="F896" s="942">
        <v>673414.36</v>
      </c>
      <c r="G896" s="650">
        <f t="shared" si="83"/>
        <v>9.5</v>
      </c>
      <c r="H896" s="403">
        <v>1.3083000000000001E-3</v>
      </c>
      <c r="I896" s="652">
        <f t="shared" si="84"/>
        <v>8369.77</v>
      </c>
      <c r="J896" s="471">
        <f t="shared" si="85"/>
        <v>10572.34</v>
      </c>
      <c r="Q896" s="717">
        <f t="shared" si="86"/>
        <v>2016</v>
      </c>
    </row>
    <row r="897" spans="1:17" s="717" customFormat="1" ht="15">
      <c r="A897" s="571" t="s">
        <v>319</v>
      </c>
      <c r="B897" s="450" t="s">
        <v>1448</v>
      </c>
      <c r="C897" s="749" t="s">
        <v>335</v>
      </c>
      <c r="D897" s="941" t="s">
        <v>1449</v>
      </c>
      <c r="E897" s="594">
        <v>201602</v>
      </c>
      <c r="F897" s="942">
        <v>52475.17</v>
      </c>
      <c r="G897" s="650">
        <f t="shared" si="83"/>
        <v>9.5</v>
      </c>
      <c r="H897" s="403">
        <v>1.3083000000000001E-3</v>
      </c>
      <c r="I897" s="652">
        <f t="shared" si="84"/>
        <v>652.21</v>
      </c>
      <c r="J897" s="471">
        <f t="shared" si="85"/>
        <v>823.84</v>
      </c>
      <c r="Q897" s="717">
        <f t="shared" si="86"/>
        <v>2016</v>
      </c>
    </row>
    <row r="898" spans="1:17" s="717" customFormat="1" ht="15">
      <c r="A898" s="571" t="s">
        <v>326</v>
      </c>
      <c r="B898" s="450" t="s">
        <v>1163</v>
      </c>
      <c r="C898" s="749" t="s">
        <v>335</v>
      </c>
      <c r="D898" s="941" t="s">
        <v>1164</v>
      </c>
      <c r="E898" s="594">
        <v>201602</v>
      </c>
      <c r="F898" s="942">
        <v>-1.29</v>
      </c>
      <c r="G898" s="650">
        <f t="shared" si="83"/>
        <v>9.5</v>
      </c>
      <c r="H898" s="403">
        <v>1.1999999999999999E-3</v>
      </c>
      <c r="I898" s="652">
        <f t="shared" si="84"/>
        <v>-0.01</v>
      </c>
      <c r="J898" s="471">
        <f t="shared" si="85"/>
        <v>-0.02</v>
      </c>
      <c r="Q898" s="717">
        <f t="shared" si="86"/>
        <v>2016</v>
      </c>
    </row>
    <row r="899" spans="1:17" s="717" customFormat="1" ht="15">
      <c r="A899" s="571" t="s">
        <v>319</v>
      </c>
      <c r="B899" s="450" t="s">
        <v>1163</v>
      </c>
      <c r="C899" s="749" t="s">
        <v>335</v>
      </c>
      <c r="D899" s="941" t="s">
        <v>1164</v>
      </c>
      <c r="E899" s="594">
        <v>201602</v>
      </c>
      <c r="F899" s="942">
        <v>-13.47</v>
      </c>
      <c r="G899" s="650">
        <f t="shared" si="83"/>
        <v>9.5</v>
      </c>
      <c r="H899" s="403">
        <v>1.3083000000000001E-3</v>
      </c>
      <c r="I899" s="652">
        <f t="shared" si="84"/>
        <v>-0.17</v>
      </c>
      <c r="J899" s="471">
        <f t="shared" si="85"/>
        <v>-0.21</v>
      </c>
      <c r="Q899" s="717">
        <f t="shared" si="86"/>
        <v>2016</v>
      </c>
    </row>
    <row r="900" spans="1:17" s="717" customFormat="1" ht="15">
      <c r="A900" s="571" t="s">
        <v>319</v>
      </c>
      <c r="B900" s="450" t="s">
        <v>1163</v>
      </c>
      <c r="C900" s="749" t="s">
        <v>335</v>
      </c>
      <c r="D900" s="941" t="s">
        <v>1164</v>
      </c>
      <c r="E900" s="594">
        <v>201602</v>
      </c>
      <c r="F900" s="942">
        <v>-75.28</v>
      </c>
      <c r="G900" s="650">
        <f t="shared" si="83"/>
        <v>9.5</v>
      </c>
      <c r="H900" s="403">
        <v>1.3083000000000001E-3</v>
      </c>
      <c r="I900" s="652">
        <f t="shared" si="84"/>
        <v>-0.94</v>
      </c>
      <c r="J900" s="471">
        <f t="shared" si="85"/>
        <v>-1.18</v>
      </c>
      <c r="Q900" s="717">
        <f t="shared" si="86"/>
        <v>2016</v>
      </c>
    </row>
    <row r="901" spans="1:17" s="717" customFormat="1" ht="15">
      <c r="A901" s="571" t="s">
        <v>319</v>
      </c>
      <c r="B901" s="450" t="s">
        <v>1450</v>
      </c>
      <c r="C901" s="749" t="s">
        <v>338</v>
      </c>
      <c r="D901" s="941" t="s">
        <v>1451</v>
      </c>
      <c r="E901" s="594">
        <v>201602</v>
      </c>
      <c r="F901" s="942">
        <v>355971.19</v>
      </c>
      <c r="G901" s="650">
        <f t="shared" si="83"/>
        <v>9.5</v>
      </c>
      <c r="H901" s="403">
        <v>1.3083000000000001E-3</v>
      </c>
      <c r="I901" s="652">
        <f t="shared" si="84"/>
        <v>4424.3100000000004</v>
      </c>
      <c r="J901" s="471">
        <f t="shared" si="85"/>
        <v>5588.61</v>
      </c>
      <c r="Q901" s="717">
        <f t="shared" si="86"/>
        <v>2016</v>
      </c>
    </row>
    <row r="902" spans="1:17" s="717" customFormat="1" ht="15">
      <c r="A902" s="571" t="s">
        <v>319</v>
      </c>
      <c r="B902" s="450" t="s">
        <v>1450</v>
      </c>
      <c r="C902" s="749" t="s">
        <v>338</v>
      </c>
      <c r="D902" s="941" t="s">
        <v>1451</v>
      </c>
      <c r="E902" s="594">
        <v>201602</v>
      </c>
      <c r="F902" s="942">
        <v>25459.17</v>
      </c>
      <c r="G902" s="650">
        <f t="shared" si="83"/>
        <v>9.5</v>
      </c>
      <c r="H902" s="403">
        <v>1.3083000000000001E-3</v>
      </c>
      <c r="I902" s="652">
        <f t="shared" si="84"/>
        <v>316.43</v>
      </c>
      <c r="J902" s="471">
        <f t="shared" si="85"/>
        <v>399.7</v>
      </c>
      <c r="Q902" s="717">
        <f t="shared" si="86"/>
        <v>2016</v>
      </c>
    </row>
    <row r="903" spans="1:17" s="717" customFormat="1" ht="15">
      <c r="A903" s="571" t="s">
        <v>319</v>
      </c>
      <c r="B903" s="450" t="s">
        <v>1165</v>
      </c>
      <c r="C903" s="749" t="s">
        <v>338</v>
      </c>
      <c r="D903" s="941" t="s">
        <v>1166</v>
      </c>
      <c r="E903" s="594">
        <v>201602</v>
      </c>
      <c r="F903" s="942">
        <v>1138.8800000000001</v>
      </c>
      <c r="G903" s="650">
        <f t="shared" ref="G903:G919" si="87">VLOOKUP(E903,$N$6:$O$35,2,FALSE)</f>
        <v>9.5</v>
      </c>
      <c r="H903" s="403">
        <v>1.3083000000000001E-3</v>
      </c>
      <c r="I903" s="652">
        <f t="shared" si="84"/>
        <v>14.15</v>
      </c>
      <c r="J903" s="471">
        <f t="shared" si="85"/>
        <v>17.88</v>
      </c>
      <c r="Q903" s="717">
        <f t="shared" si="86"/>
        <v>2016</v>
      </c>
    </row>
    <row r="904" spans="1:17" s="717" customFormat="1" ht="15">
      <c r="A904" s="571" t="s">
        <v>319</v>
      </c>
      <c r="B904" s="450" t="s">
        <v>1165</v>
      </c>
      <c r="C904" s="749" t="s">
        <v>338</v>
      </c>
      <c r="D904" s="941" t="s">
        <v>1166</v>
      </c>
      <c r="E904" s="594">
        <v>201602</v>
      </c>
      <c r="F904" s="942">
        <v>29840.57</v>
      </c>
      <c r="G904" s="650">
        <f t="shared" si="87"/>
        <v>9.5</v>
      </c>
      <c r="H904" s="403">
        <v>1.3083000000000001E-3</v>
      </c>
      <c r="I904" s="652">
        <f t="shared" si="84"/>
        <v>370.88</v>
      </c>
      <c r="J904" s="471">
        <f t="shared" si="85"/>
        <v>468.49</v>
      </c>
      <c r="Q904" s="717">
        <f t="shared" si="86"/>
        <v>2016</v>
      </c>
    </row>
    <row r="905" spans="1:17" s="717" customFormat="1" ht="15">
      <c r="A905" s="571" t="s">
        <v>319</v>
      </c>
      <c r="B905" s="450" t="s">
        <v>1452</v>
      </c>
      <c r="C905" s="749" t="s">
        <v>335</v>
      </c>
      <c r="D905" s="941" t="s">
        <v>1453</v>
      </c>
      <c r="E905" s="594">
        <v>201602</v>
      </c>
      <c r="F905" s="942">
        <v>317613.75</v>
      </c>
      <c r="G905" s="650">
        <f t="shared" si="87"/>
        <v>9.5</v>
      </c>
      <c r="H905" s="403">
        <v>1.3083000000000001E-3</v>
      </c>
      <c r="I905" s="652">
        <f t="shared" si="84"/>
        <v>3947.57</v>
      </c>
      <c r="J905" s="471">
        <f t="shared" si="85"/>
        <v>4986.41</v>
      </c>
      <c r="Q905" s="717">
        <f t="shared" si="86"/>
        <v>2016</v>
      </c>
    </row>
    <row r="906" spans="1:17" s="717" customFormat="1" ht="15">
      <c r="A906" s="571" t="s">
        <v>319</v>
      </c>
      <c r="B906" s="450" t="s">
        <v>1452</v>
      </c>
      <c r="C906" s="749" t="s">
        <v>335</v>
      </c>
      <c r="D906" s="941" t="s">
        <v>1453</v>
      </c>
      <c r="E906" s="594">
        <v>201602</v>
      </c>
      <c r="F906" s="942">
        <v>94994.77</v>
      </c>
      <c r="G906" s="650">
        <f t="shared" si="87"/>
        <v>9.5</v>
      </c>
      <c r="H906" s="403">
        <v>1.3083000000000001E-3</v>
      </c>
      <c r="I906" s="652">
        <f t="shared" si="84"/>
        <v>1180.68</v>
      </c>
      <c r="J906" s="471">
        <f t="shared" si="85"/>
        <v>1491.38</v>
      </c>
      <c r="Q906" s="717">
        <f t="shared" si="86"/>
        <v>2016</v>
      </c>
    </row>
    <row r="907" spans="1:17" s="717" customFormat="1" ht="15">
      <c r="A907" s="571" t="s">
        <v>319</v>
      </c>
      <c r="B907" s="450" t="s">
        <v>1167</v>
      </c>
      <c r="C907" s="749" t="s">
        <v>338</v>
      </c>
      <c r="D907" s="941" t="s">
        <v>1169</v>
      </c>
      <c r="E907" s="594">
        <v>201602</v>
      </c>
      <c r="F907" s="942">
        <v>42.21</v>
      </c>
      <c r="G907" s="650">
        <f t="shared" si="87"/>
        <v>9.5</v>
      </c>
      <c r="H907" s="403">
        <v>1.3083000000000001E-3</v>
      </c>
      <c r="I907" s="652">
        <f t="shared" si="84"/>
        <v>0.52</v>
      </c>
      <c r="J907" s="471">
        <f t="shared" si="85"/>
        <v>0.66</v>
      </c>
      <c r="Q907" s="717">
        <f t="shared" si="86"/>
        <v>2016</v>
      </c>
    </row>
    <row r="908" spans="1:17" s="717" customFormat="1" ht="15">
      <c r="A908" s="571" t="s">
        <v>319</v>
      </c>
      <c r="B908" s="450" t="s">
        <v>1167</v>
      </c>
      <c r="C908" s="749" t="s">
        <v>338</v>
      </c>
      <c r="D908" s="941" t="s">
        <v>1169</v>
      </c>
      <c r="E908" s="594">
        <v>201602</v>
      </c>
      <c r="F908" s="942">
        <v>1.98</v>
      </c>
      <c r="G908" s="650">
        <f t="shared" si="87"/>
        <v>9.5</v>
      </c>
      <c r="H908" s="403">
        <v>1.3083000000000001E-3</v>
      </c>
      <c r="I908" s="652">
        <f t="shared" si="84"/>
        <v>0.02</v>
      </c>
      <c r="J908" s="471">
        <f t="shared" si="85"/>
        <v>0.03</v>
      </c>
      <c r="Q908" s="717">
        <f t="shared" si="86"/>
        <v>2016</v>
      </c>
    </row>
    <row r="909" spans="1:17" s="717" customFormat="1" ht="15">
      <c r="A909" s="571" t="s">
        <v>319</v>
      </c>
      <c r="B909" s="450" t="s">
        <v>1170</v>
      </c>
      <c r="C909" s="749" t="s">
        <v>338</v>
      </c>
      <c r="D909" s="941" t="s">
        <v>1171</v>
      </c>
      <c r="E909" s="594">
        <v>201602</v>
      </c>
      <c r="F909" s="942">
        <v>0.05</v>
      </c>
      <c r="G909" s="650">
        <f t="shared" si="87"/>
        <v>9.5</v>
      </c>
      <c r="H909" s="403">
        <v>1.3083000000000001E-3</v>
      </c>
      <c r="I909" s="652">
        <f t="shared" si="84"/>
        <v>0</v>
      </c>
      <c r="J909" s="471">
        <f t="shared" si="85"/>
        <v>0</v>
      </c>
      <c r="Q909" s="717">
        <f t="shared" si="86"/>
        <v>2016</v>
      </c>
    </row>
    <row r="910" spans="1:17" s="717" customFormat="1" ht="15">
      <c r="A910" s="571" t="s">
        <v>319</v>
      </c>
      <c r="B910" s="450" t="s">
        <v>1170</v>
      </c>
      <c r="C910" s="749" t="s">
        <v>338</v>
      </c>
      <c r="D910" s="941" t="s">
        <v>1171</v>
      </c>
      <c r="E910" s="594">
        <v>201602</v>
      </c>
      <c r="F910" s="942">
        <v>1.31</v>
      </c>
      <c r="G910" s="650">
        <f t="shared" si="87"/>
        <v>9.5</v>
      </c>
      <c r="H910" s="403">
        <v>1.3083000000000001E-3</v>
      </c>
      <c r="I910" s="652">
        <f t="shared" si="84"/>
        <v>0.02</v>
      </c>
      <c r="J910" s="471">
        <f t="shared" si="85"/>
        <v>0.02</v>
      </c>
      <c r="Q910" s="717">
        <f t="shared" si="86"/>
        <v>2016</v>
      </c>
    </row>
    <row r="911" spans="1:17" s="717" customFormat="1" ht="15">
      <c r="A911" s="571" t="s">
        <v>319</v>
      </c>
      <c r="B911" s="450" t="s">
        <v>1172</v>
      </c>
      <c r="C911" s="749" t="s">
        <v>338</v>
      </c>
      <c r="D911" s="941" t="s">
        <v>1173</v>
      </c>
      <c r="E911" s="594">
        <v>201602</v>
      </c>
      <c r="F911" s="942">
        <v>-12.82</v>
      </c>
      <c r="G911" s="650">
        <f t="shared" si="87"/>
        <v>9.5</v>
      </c>
      <c r="H911" s="403">
        <v>1.3083000000000001E-3</v>
      </c>
      <c r="I911" s="652">
        <f t="shared" si="84"/>
        <v>-0.16</v>
      </c>
      <c r="J911" s="471">
        <f t="shared" si="85"/>
        <v>-0.2</v>
      </c>
      <c r="Q911" s="717">
        <f t="shared" si="86"/>
        <v>2016</v>
      </c>
    </row>
    <row r="912" spans="1:17" s="717" customFormat="1" ht="15">
      <c r="A912" s="571" t="s">
        <v>319</v>
      </c>
      <c r="B912" s="450" t="s">
        <v>1172</v>
      </c>
      <c r="C912" s="749" t="s">
        <v>338</v>
      </c>
      <c r="D912" s="941" t="s">
        <v>1173</v>
      </c>
      <c r="E912" s="594">
        <v>201602</v>
      </c>
      <c r="F912" s="942">
        <v>-1.1000000000000001</v>
      </c>
      <c r="G912" s="650">
        <f t="shared" si="87"/>
        <v>9.5</v>
      </c>
      <c r="H912" s="403">
        <v>1.3083000000000001E-3</v>
      </c>
      <c r="I912" s="652">
        <f t="shared" si="84"/>
        <v>-0.01</v>
      </c>
      <c r="J912" s="471">
        <f t="shared" si="85"/>
        <v>-0.02</v>
      </c>
      <c r="Q912" s="717">
        <f t="shared" si="86"/>
        <v>2016</v>
      </c>
    </row>
    <row r="913" spans="1:17" s="717" customFormat="1" ht="15">
      <c r="A913" s="571" t="s">
        <v>319</v>
      </c>
      <c r="B913" s="450" t="s">
        <v>1174</v>
      </c>
      <c r="C913" s="749" t="s">
        <v>338</v>
      </c>
      <c r="D913" s="941" t="s">
        <v>1175</v>
      </c>
      <c r="E913" s="594">
        <v>201602</v>
      </c>
      <c r="F913" s="942">
        <v>11.13</v>
      </c>
      <c r="G913" s="650">
        <f t="shared" si="87"/>
        <v>9.5</v>
      </c>
      <c r="H913" s="403">
        <v>1.3083000000000001E-3</v>
      </c>
      <c r="I913" s="652">
        <f t="shared" si="84"/>
        <v>0.14000000000000001</v>
      </c>
      <c r="J913" s="471">
        <f t="shared" si="85"/>
        <v>0.17</v>
      </c>
      <c r="Q913" s="717">
        <f t="shared" si="86"/>
        <v>2016</v>
      </c>
    </row>
    <row r="914" spans="1:17" s="717" customFormat="1" ht="15">
      <c r="A914" s="571" t="s">
        <v>319</v>
      </c>
      <c r="B914" s="450" t="s">
        <v>1174</v>
      </c>
      <c r="C914" s="749" t="s">
        <v>338</v>
      </c>
      <c r="D914" s="941" t="s">
        <v>1175</v>
      </c>
      <c r="E914" s="594">
        <v>201602</v>
      </c>
      <c r="F914" s="942">
        <v>529.59</v>
      </c>
      <c r="G914" s="650">
        <f t="shared" si="87"/>
        <v>9.5</v>
      </c>
      <c r="H914" s="403">
        <v>1.3083000000000001E-3</v>
      </c>
      <c r="I914" s="652">
        <f t="shared" si="84"/>
        <v>6.58</v>
      </c>
      <c r="J914" s="471">
        <f t="shared" si="85"/>
        <v>8.31</v>
      </c>
      <c r="Q914" s="717">
        <f t="shared" si="86"/>
        <v>2016</v>
      </c>
    </row>
    <row r="915" spans="1:17" s="717" customFormat="1" ht="15">
      <c r="A915" s="571" t="s">
        <v>319</v>
      </c>
      <c r="B915" s="450" t="s">
        <v>1176</v>
      </c>
      <c r="C915" s="749" t="s">
        <v>338</v>
      </c>
      <c r="D915" s="941" t="s">
        <v>1177</v>
      </c>
      <c r="E915" s="594">
        <v>201602</v>
      </c>
      <c r="F915" s="942">
        <v>-1126.9100000000001</v>
      </c>
      <c r="G915" s="650">
        <f t="shared" si="87"/>
        <v>9.5</v>
      </c>
      <c r="H915" s="403">
        <v>1.3083000000000001E-3</v>
      </c>
      <c r="I915" s="652">
        <f t="shared" si="84"/>
        <v>-14.01</v>
      </c>
      <c r="J915" s="471">
        <f t="shared" si="85"/>
        <v>-17.690000000000001</v>
      </c>
      <c r="Q915" s="717">
        <f t="shared" si="86"/>
        <v>2016</v>
      </c>
    </row>
    <row r="916" spans="1:17" s="717" customFormat="1" ht="15">
      <c r="A916" s="571" t="s">
        <v>319</v>
      </c>
      <c r="B916" s="450" t="s">
        <v>1176</v>
      </c>
      <c r="C916" s="749" t="s">
        <v>338</v>
      </c>
      <c r="D916" s="941" t="s">
        <v>1177</v>
      </c>
      <c r="E916" s="594">
        <v>201602</v>
      </c>
      <c r="F916" s="942">
        <v>-48.76</v>
      </c>
      <c r="G916" s="650">
        <f t="shared" si="87"/>
        <v>9.5</v>
      </c>
      <c r="H916" s="403">
        <v>1.3083000000000001E-3</v>
      </c>
      <c r="I916" s="652">
        <f t="shared" si="84"/>
        <v>-0.61</v>
      </c>
      <c r="J916" s="471">
        <f t="shared" si="85"/>
        <v>-0.77</v>
      </c>
      <c r="Q916" s="717">
        <f t="shared" si="86"/>
        <v>2016</v>
      </c>
    </row>
    <row r="917" spans="1:17" s="717" customFormat="1" ht="15">
      <c r="A917" s="571" t="s">
        <v>319</v>
      </c>
      <c r="B917" s="450" t="s">
        <v>1178</v>
      </c>
      <c r="C917" s="749" t="s">
        <v>338</v>
      </c>
      <c r="D917" s="941" t="s">
        <v>1180</v>
      </c>
      <c r="E917" s="594">
        <v>201602</v>
      </c>
      <c r="F917" s="942">
        <v>0.99</v>
      </c>
      <c r="G917" s="650">
        <f t="shared" si="87"/>
        <v>9.5</v>
      </c>
      <c r="H917" s="403">
        <v>1.3083000000000001E-3</v>
      </c>
      <c r="I917" s="652">
        <f t="shared" si="84"/>
        <v>0.01</v>
      </c>
      <c r="J917" s="471">
        <f t="shared" si="85"/>
        <v>0.02</v>
      </c>
      <c r="Q917" s="717">
        <f t="shared" si="86"/>
        <v>2016</v>
      </c>
    </row>
    <row r="918" spans="1:17" s="717" customFormat="1" ht="15">
      <c r="A918" s="571" t="s">
        <v>319</v>
      </c>
      <c r="B918" s="450" t="s">
        <v>1454</v>
      </c>
      <c r="C918" s="749" t="s">
        <v>338</v>
      </c>
      <c r="D918" s="941" t="s">
        <v>1455</v>
      </c>
      <c r="E918" s="594">
        <v>201602</v>
      </c>
      <c r="F918" s="942">
        <v>124201.34</v>
      </c>
      <c r="G918" s="650">
        <f t="shared" si="87"/>
        <v>9.5</v>
      </c>
      <c r="H918" s="403">
        <v>1.3083000000000001E-3</v>
      </c>
      <c r="I918" s="652">
        <f t="shared" si="84"/>
        <v>1543.68</v>
      </c>
      <c r="J918" s="471">
        <f t="shared" si="85"/>
        <v>1949.91</v>
      </c>
      <c r="Q918" s="717">
        <f t="shared" si="86"/>
        <v>2016</v>
      </c>
    </row>
    <row r="919" spans="1:17" s="717" customFormat="1" ht="15">
      <c r="A919" s="571" t="s">
        <v>319</v>
      </c>
      <c r="B919" s="450" t="s">
        <v>1454</v>
      </c>
      <c r="C919" s="749" t="s">
        <v>338</v>
      </c>
      <c r="D919" s="941" t="s">
        <v>1455</v>
      </c>
      <c r="E919" s="594">
        <v>201602</v>
      </c>
      <c r="F919" s="942">
        <v>4327.16</v>
      </c>
      <c r="G919" s="650">
        <f t="shared" si="87"/>
        <v>9.5</v>
      </c>
      <c r="H919" s="403">
        <v>1.3083000000000001E-3</v>
      </c>
      <c r="I919" s="652">
        <f t="shared" si="84"/>
        <v>53.78</v>
      </c>
      <c r="J919" s="471">
        <f t="shared" si="85"/>
        <v>67.930000000000007</v>
      </c>
      <c r="Q919" s="717">
        <f t="shared" si="86"/>
        <v>2016</v>
      </c>
    </row>
    <row r="920" spans="1:17" s="717" customFormat="1">
      <c r="A920" s="571"/>
      <c r="B920" s="594"/>
      <c r="C920" s="749"/>
      <c r="D920" s="571"/>
      <c r="E920" s="594"/>
      <c r="F920" s="572"/>
      <c r="G920" s="650"/>
      <c r="H920" s="653"/>
      <c r="I920" s="652"/>
      <c r="J920" s="471"/>
    </row>
    <row r="921" spans="1:17" ht="12" customHeight="1">
      <c r="A921" s="408"/>
      <c r="B921" s="409"/>
      <c r="C921" s="414"/>
      <c r="D921" s="408"/>
      <c r="E921" s="409"/>
      <c r="F921" s="410"/>
      <c r="G921" s="408"/>
      <c r="H921" s="411"/>
      <c r="I921" s="410"/>
      <c r="J921" s="412"/>
      <c r="Q921" s="717">
        <f t="shared" si="72"/>
        <v>2015</v>
      </c>
    </row>
    <row r="922" spans="1:17">
      <c r="A922" s="408"/>
      <c r="B922" s="409"/>
      <c r="C922" s="414"/>
      <c r="D922" s="408"/>
      <c r="E922" s="409"/>
      <c r="F922" s="606"/>
      <c r="G922" s="408"/>
      <c r="H922" s="411"/>
      <c r="I922" s="410"/>
      <c r="J922" s="412"/>
      <c r="Q922" s="101">
        <f t="shared" si="72"/>
        <v>2015</v>
      </c>
    </row>
    <row r="923" spans="1:17">
      <c r="A923" s="103"/>
      <c r="B923" s="267"/>
      <c r="C923" s="267"/>
      <c r="D923" s="121"/>
      <c r="E923" s="164"/>
      <c r="F923" s="165"/>
      <c r="G923" s="166"/>
      <c r="H923" s="132"/>
      <c r="I923" s="103"/>
      <c r="J923" s="103"/>
    </row>
    <row r="924" spans="1:17" ht="13.5" thickBot="1">
      <c r="A924" s="103"/>
      <c r="B924" s="267"/>
      <c r="C924" s="267"/>
      <c r="D924" s="267"/>
      <c r="E924" s="164"/>
      <c r="F924" s="167">
        <f>SUM(F5:F923)</f>
        <v>15859724.290000014</v>
      </c>
      <c r="G924" s="166"/>
      <c r="H924" s="121"/>
      <c r="I924" s="167">
        <f>SUM(I5:I923)</f>
        <v>230925.06999999983</v>
      </c>
      <c r="J924" s="167">
        <f>SUM(J5:J923)</f>
        <v>248875.89999999997</v>
      </c>
    </row>
    <row r="925" spans="1:17" ht="13.5" thickTop="1">
      <c r="A925" s="103"/>
      <c r="B925" s="267"/>
      <c r="C925" s="267"/>
      <c r="D925" s="267"/>
      <c r="E925" s="164"/>
      <c r="F925" s="115"/>
      <c r="G925" s="166"/>
      <c r="H925" s="121"/>
      <c r="I925" s="103"/>
      <c r="J925" s="103"/>
    </row>
    <row r="926" spans="1:17">
      <c r="A926" s="67" t="s">
        <v>103</v>
      </c>
    </row>
    <row r="928" spans="1:17">
      <c r="A928" s="81" t="s">
        <v>86</v>
      </c>
      <c r="B928" s="81" t="s">
        <v>87</v>
      </c>
      <c r="C928" s="81" t="s">
        <v>88</v>
      </c>
      <c r="D928" s="81"/>
      <c r="E928" s="146" t="s">
        <v>89</v>
      </c>
      <c r="F928" s="81" t="s">
        <v>90</v>
      </c>
      <c r="G928" s="147"/>
      <c r="H928" s="81" t="s">
        <v>91</v>
      </c>
      <c r="I928" s="81" t="s">
        <v>92</v>
      </c>
      <c r="J928" s="81" t="s">
        <v>93</v>
      </c>
    </row>
    <row r="929" spans="1:17">
      <c r="A929" s="86" t="s">
        <v>94</v>
      </c>
      <c r="B929" s="86" t="s">
        <v>95</v>
      </c>
      <c r="C929" s="86" t="s">
        <v>96</v>
      </c>
      <c r="D929" s="87" t="s">
        <v>97</v>
      </c>
      <c r="E929" s="148" t="s">
        <v>98</v>
      </c>
      <c r="F929" s="86" t="s">
        <v>99</v>
      </c>
      <c r="G929" s="149" t="s">
        <v>100</v>
      </c>
      <c r="H929" s="86" t="s">
        <v>101</v>
      </c>
      <c r="I929" s="86" t="s">
        <v>93</v>
      </c>
      <c r="J929" s="86" t="s">
        <v>102</v>
      </c>
    </row>
    <row r="930" spans="1:17">
      <c r="A930" s="333" t="s">
        <v>319</v>
      </c>
      <c r="B930" s="334" t="s">
        <v>336</v>
      </c>
      <c r="C930" s="434" t="s">
        <v>335</v>
      </c>
      <c r="D930" s="333" t="s">
        <v>337</v>
      </c>
      <c r="E930" s="334">
        <v>201509</v>
      </c>
      <c r="F930" s="335">
        <v>-0.01</v>
      </c>
      <c r="G930" s="333">
        <f t="shared" ref="G930:G993" si="88">VLOOKUP(E930,$N$6:$O$35,2,FALSE)</f>
        <v>14.5</v>
      </c>
      <c r="H930" s="382">
        <v>1.3083000000000001E-3</v>
      </c>
      <c r="I930" s="335">
        <f t="shared" ref="I930:I993" si="89">ROUND(F930*G930*H930,2)</f>
        <v>0</v>
      </c>
      <c r="J930" s="335">
        <f t="shared" ref="J930:J993" si="90">ROUND(F930*H930*12,2)</f>
        <v>0</v>
      </c>
      <c r="Q930" s="101">
        <f t="shared" ref="Q930:Q993" si="91">IF(E930&lt;=$Q$1,$S$5,$S$6)</f>
        <v>2015</v>
      </c>
    </row>
    <row r="931" spans="1:17">
      <c r="A931" s="333" t="s">
        <v>319</v>
      </c>
      <c r="B931" s="334" t="s">
        <v>497</v>
      </c>
      <c r="C931" s="434" t="s">
        <v>338</v>
      </c>
      <c r="D931" s="333" t="s">
        <v>498</v>
      </c>
      <c r="E931" s="334">
        <v>201509</v>
      </c>
      <c r="F931" s="335">
        <v>0.3</v>
      </c>
      <c r="G931" s="333">
        <f t="shared" si="88"/>
        <v>14.5</v>
      </c>
      <c r="H931" s="382">
        <v>1.3083000000000001E-3</v>
      </c>
      <c r="I931" s="335">
        <f t="shared" si="89"/>
        <v>0.01</v>
      </c>
      <c r="J931" s="335">
        <f t="shared" si="90"/>
        <v>0</v>
      </c>
      <c r="Q931" s="101">
        <f t="shared" si="91"/>
        <v>2015</v>
      </c>
    </row>
    <row r="932" spans="1:17">
      <c r="A932" s="333" t="s">
        <v>319</v>
      </c>
      <c r="B932" s="334" t="s">
        <v>577</v>
      </c>
      <c r="C932" s="434" t="s">
        <v>338</v>
      </c>
      <c r="D932" s="333" t="s">
        <v>578</v>
      </c>
      <c r="E932" s="334">
        <v>201509</v>
      </c>
      <c r="F932" s="335">
        <v>-2758.9500000000003</v>
      </c>
      <c r="G932" s="333">
        <f t="shared" si="88"/>
        <v>14.5</v>
      </c>
      <c r="H932" s="382">
        <v>1.3083000000000001E-3</v>
      </c>
      <c r="I932" s="335">
        <f t="shared" si="89"/>
        <v>-52.34</v>
      </c>
      <c r="J932" s="335">
        <f t="shared" si="90"/>
        <v>-43.31</v>
      </c>
      <c r="Q932" s="101">
        <f t="shared" si="91"/>
        <v>2015</v>
      </c>
    </row>
    <row r="933" spans="1:17">
      <c r="A933" s="650" t="s">
        <v>319</v>
      </c>
      <c r="B933" s="651" t="s">
        <v>1183</v>
      </c>
      <c r="C933" s="434" t="s">
        <v>340</v>
      </c>
      <c r="D933" s="650" t="s">
        <v>1184</v>
      </c>
      <c r="E933" s="651">
        <v>201509</v>
      </c>
      <c r="F933" s="652">
        <v>110930.59</v>
      </c>
      <c r="G933" s="650">
        <f t="shared" si="88"/>
        <v>14.5</v>
      </c>
      <c r="H933" s="595">
        <v>1.3083000000000001E-3</v>
      </c>
      <c r="I933" s="652">
        <f t="shared" si="89"/>
        <v>2104.39</v>
      </c>
      <c r="J933" s="652">
        <f t="shared" si="90"/>
        <v>1741.57</v>
      </c>
      <c r="Q933" s="101">
        <f t="shared" si="91"/>
        <v>2015</v>
      </c>
    </row>
    <row r="934" spans="1:17">
      <c r="A934" s="650" t="s">
        <v>319</v>
      </c>
      <c r="B934" s="651" t="s">
        <v>1183</v>
      </c>
      <c r="C934" s="434" t="s">
        <v>340</v>
      </c>
      <c r="D934" s="650" t="s">
        <v>1185</v>
      </c>
      <c r="E934" s="651">
        <v>201511</v>
      </c>
      <c r="F934" s="652">
        <v>-51100.99</v>
      </c>
      <c r="G934" s="650">
        <f t="shared" si="88"/>
        <v>12.5</v>
      </c>
      <c r="H934" s="595">
        <v>1.3083000000000001E-3</v>
      </c>
      <c r="I934" s="652">
        <f t="shared" si="89"/>
        <v>-835.69</v>
      </c>
      <c r="J934" s="652">
        <f t="shared" si="90"/>
        <v>-802.27</v>
      </c>
      <c r="Q934" s="101">
        <f t="shared" si="91"/>
        <v>2016</v>
      </c>
    </row>
    <row r="935" spans="1:17">
      <c r="A935" s="333" t="s">
        <v>319</v>
      </c>
      <c r="B935" s="334" t="s">
        <v>463</v>
      </c>
      <c r="C935" s="434" t="s">
        <v>338</v>
      </c>
      <c r="D935" s="333" t="s">
        <v>802</v>
      </c>
      <c r="E935" s="334">
        <v>201509</v>
      </c>
      <c r="F935" s="335">
        <v>-74.710000000000008</v>
      </c>
      <c r="G935" s="333">
        <f t="shared" si="88"/>
        <v>14.5</v>
      </c>
      <c r="H935" s="382">
        <v>1.3083000000000001E-3</v>
      </c>
      <c r="I935" s="335">
        <f t="shared" si="89"/>
        <v>-1.42</v>
      </c>
      <c r="J935" s="335">
        <f t="shared" si="90"/>
        <v>-1.17</v>
      </c>
      <c r="Q935" s="101">
        <f t="shared" si="91"/>
        <v>2015</v>
      </c>
    </row>
    <row r="936" spans="1:17">
      <c r="A936" s="333" t="s">
        <v>319</v>
      </c>
      <c r="B936" s="334" t="s">
        <v>465</v>
      </c>
      <c r="C936" s="434" t="s">
        <v>338</v>
      </c>
      <c r="D936" s="333" t="s">
        <v>466</v>
      </c>
      <c r="E936" s="334">
        <v>201509</v>
      </c>
      <c r="F936" s="335">
        <v>-0.01</v>
      </c>
      <c r="G936" s="333">
        <f t="shared" si="88"/>
        <v>14.5</v>
      </c>
      <c r="H936" s="337">
        <v>1.3083000000000001E-3</v>
      </c>
      <c r="I936" s="335">
        <f t="shared" si="89"/>
        <v>0</v>
      </c>
      <c r="J936" s="335">
        <f t="shared" si="90"/>
        <v>0</v>
      </c>
      <c r="Q936" s="101">
        <f t="shared" si="91"/>
        <v>2015</v>
      </c>
    </row>
    <row r="937" spans="1:17">
      <c r="A937" s="333" t="s">
        <v>319</v>
      </c>
      <c r="B937" s="334" t="s">
        <v>566</v>
      </c>
      <c r="C937" s="434" t="s">
        <v>338</v>
      </c>
      <c r="D937" s="333" t="s">
        <v>803</v>
      </c>
      <c r="E937" s="334">
        <v>201509</v>
      </c>
      <c r="F937" s="335">
        <v>-2.81</v>
      </c>
      <c r="G937" s="333">
        <f t="shared" si="88"/>
        <v>14.5</v>
      </c>
      <c r="H937" s="337">
        <v>1.3083000000000001E-3</v>
      </c>
      <c r="I937" s="335">
        <f t="shared" si="89"/>
        <v>-0.05</v>
      </c>
      <c r="J937" s="335">
        <f t="shared" si="90"/>
        <v>-0.04</v>
      </c>
      <c r="Q937" s="101">
        <f t="shared" si="91"/>
        <v>2015</v>
      </c>
    </row>
    <row r="938" spans="1:17">
      <c r="A938" s="333" t="s">
        <v>319</v>
      </c>
      <c r="B938" s="334" t="s">
        <v>453</v>
      </c>
      <c r="C938" s="434" t="s">
        <v>338</v>
      </c>
      <c r="D938" s="333" t="s">
        <v>454</v>
      </c>
      <c r="E938" s="334">
        <v>201509</v>
      </c>
      <c r="F938" s="335">
        <v>6666.83</v>
      </c>
      <c r="G938" s="333">
        <f t="shared" si="88"/>
        <v>14.5</v>
      </c>
      <c r="H938" s="337">
        <v>1.3083000000000001E-3</v>
      </c>
      <c r="I938" s="335">
        <f t="shared" si="89"/>
        <v>126.47</v>
      </c>
      <c r="J938" s="335">
        <f t="shared" si="90"/>
        <v>104.67</v>
      </c>
      <c r="Q938" s="101">
        <f t="shared" si="91"/>
        <v>2015</v>
      </c>
    </row>
    <row r="939" spans="1:17" ht="15">
      <c r="A939" s="333" t="s">
        <v>319</v>
      </c>
      <c r="B939" s="334" t="s">
        <v>453</v>
      </c>
      <c r="C939" s="435" t="s">
        <v>338</v>
      </c>
      <c r="D939" s="333" t="s">
        <v>454</v>
      </c>
      <c r="E939" s="334">
        <v>201510</v>
      </c>
      <c r="F939" s="335">
        <v>-22.96</v>
      </c>
      <c r="G939" s="333">
        <f t="shared" si="88"/>
        <v>13.5</v>
      </c>
      <c r="H939" s="337">
        <v>1.3083000000000001E-3</v>
      </c>
      <c r="I939" s="335">
        <f t="shared" si="89"/>
        <v>-0.41</v>
      </c>
      <c r="J939" s="335">
        <f t="shared" si="90"/>
        <v>-0.36</v>
      </c>
      <c r="Q939" s="101">
        <f t="shared" si="91"/>
        <v>2016</v>
      </c>
    </row>
    <row r="940" spans="1:17">
      <c r="A940" s="333" t="s">
        <v>319</v>
      </c>
      <c r="B940" s="334" t="s">
        <v>729</v>
      </c>
      <c r="C940" s="434" t="s">
        <v>338</v>
      </c>
      <c r="D940" s="333" t="s">
        <v>804</v>
      </c>
      <c r="E940" s="334">
        <v>201509</v>
      </c>
      <c r="F940" s="335">
        <v>-1621.71</v>
      </c>
      <c r="G940" s="333">
        <f t="shared" si="88"/>
        <v>14.5</v>
      </c>
      <c r="H940" s="337">
        <v>1.3083000000000001E-3</v>
      </c>
      <c r="I940" s="335">
        <f t="shared" si="89"/>
        <v>-30.76</v>
      </c>
      <c r="J940" s="335">
        <f t="shared" si="90"/>
        <v>-25.46</v>
      </c>
      <c r="Q940" s="101">
        <f t="shared" si="91"/>
        <v>2015</v>
      </c>
    </row>
    <row r="941" spans="1:17">
      <c r="A941" s="333" t="s">
        <v>319</v>
      </c>
      <c r="B941" s="334" t="s">
        <v>805</v>
      </c>
      <c r="C941" s="434" t="s">
        <v>338</v>
      </c>
      <c r="D941" s="333" t="s">
        <v>807</v>
      </c>
      <c r="E941" s="334">
        <v>201509</v>
      </c>
      <c r="F941" s="335">
        <v>-2490.75</v>
      </c>
      <c r="G941" s="333">
        <f t="shared" si="88"/>
        <v>14.5</v>
      </c>
      <c r="H941" s="337">
        <v>1.3083000000000001E-3</v>
      </c>
      <c r="I941" s="335">
        <f t="shared" si="89"/>
        <v>-47.25</v>
      </c>
      <c r="J941" s="335">
        <f t="shared" si="90"/>
        <v>-39.1</v>
      </c>
      <c r="Q941" s="101">
        <f t="shared" si="91"/>
        <v>2015</v>
      </c>
    </row>
    <row r="942" spans="1:17">
      <c r="A942" s="333" t="s">
        <v>319</v>
      </c>
      <c r="B942" s="334" t="s">
        <v>1021</v>
      </c>
      <c r="C942" s="434" t="s">
        <v>338</v>
      </c>
      <c r="D942" s="333" t="s">
        <v>1022</v>
      </c>
      <c r="E942" s="334">
        <v>201509</v>
      </c>
      <c r="F942" s="335">
        <v>-8638.24</v>
      </c>
      <c r="G942" s="333">
        <f t="shared" si="88"/>
        <v>14.5</v>
      </c>
      <c r="H942" s="337">
        <v>1.3083000000000001E-3</v>
      </c>
      <c r="I942" s="335">
        <f t="shared" si="89"/>
        <v>-163.87</v>
      </c>
      <c r="J942" s="335">
        <f t="shared" si="90"/>
        <v>-135.62</v>
      </c>
      <c r="Q942" s="101">
        <f t="shared" si="91"/>
        <v>2015</v>
      </c>
    </row>
    <row r="943" spans="1:17" ht="15">
      <c r="A943" s="333" t="s">
        <v>319</v>
      </c>
      <c r="B943" s="334" t="s">
        <v>1021</v>
      </c>
      <c r="C943" s="435" t="s">
        <v>338</v>
      </c>
      <c r="D943" s="333" t="s">
        <v>1022</v>
      </c>
      <c r="E943" s="334">
        <v>201510</v>
      </c>
      <c r="F943" s="335">
        <v>1725.33</v>
      </c>
      <c r="G943" s="333">
        <f t="shared" si="88"/>
        <v>13.5</v>
      </c>
      <c r="H943" s="337">
        <v>1.3083000000000001E-3</v>
      </c>
      <c r="I943" s="335">
        <f t="shared" si="89"/>
        <v>30.47</v>
      </c>
      <c r="J943" s="335">
        <f t="shared" si="90"/>
        <v>27.09</v>
      </c>
      <c r="Q943" s="101">
        <f t="shared" si="91"/>
        <v>2016</v>
      </c>
    </row>
    <row r="944" spans="1:17" ht="15">
      <c r="A944" s="333" t="s">
        <v>319</v>
      </c>
      <c r="B944" s="334" t="s">
        <v>1021</v>
      </c>
      <c r="C944" s="435" t="s">
        <v>338</v>
      </c>
      <c r="D944" s="333" t="s">
        <v>1022</v>
      </c>
      <c r="E944" s="334">
        <v>201511</v>
      </c>
      <c r="F944" s="335">
        <v>2708.85</v>
      </c>
      <c r="G944" s="333">
        <f t="shared" si="88"/>
        <v>12.5</v>
      </c>
      <c r="H944" s="337">
        <v>1.3083000000000001E-3</v>
      </c>
      <c r="I944" s="335">
        <f t="shared" si="89"/>
        <v>44.3</v>
      </c>
      <c r="J944" s="335">
        <f t="shared" si="90"/>
        <v>42.53</v>
      </c>
      <c r="Q944" s="101">
        <f t="shared" si="91"/>
        <v>2016</v>
      </c>
    </row>
    <row r="945" spans="1:17" ht="15">
      <c r="A945" s="333" t="s">
        <v>319</v>
      </c>
      <c r="B945" s="334" t="s">
        <v>1021</v>
      </c>
      <c r="C945" s="435" t="s">
        <v>338</v>
      </c>
      <c r="D945" s="333" t="s">
        <v>1022</v>
      </c>
      <c r="E945" s="334">
        <v>201512</v>
      </c>
      <c r="F945" s="335">
        <v>387.47</v>
      </c>
      <c r="G945" s="333">
        <f t="shared" si="88"/>
        <v>11.5</v>
      </c>
      <c r="H945" s="337">
        <v>1.3083000000000001E-3</v>
      </c>
      <c r="I945" s="335">
        <f t="shared" si="89"/>
        <v>5.83</v>
      </c>
      <c r="J945" s="335">
        <f t="shared" si="90"/>
        <v>6.08</v>
      </c>
      <c r="Q945" s="101">
        <f t="shared" si="91"/>
        <v>2016</v>
      </c>
    </row>
    <row r="946" spans="1:17">
      <c r="A946" s="333" t="s">
        <v>319</v>
      </c>
      <c r="B946" s="334" t="s">
        <v>1023</v>
      </c>
      <c r="C946" s="434" t="s">
        <v>338</v>
      </c>
      <c r="D946" s="333" t="s">
        <v>1024</v>
      </c>
      <c r="E946" s="334">
        <v>201509</v>
      </c>
      <c r="F946" s="335">
        <v>-2470.33</v>
      </c>
      <c r="G946" s="333">
        <f t="shared" si="88"/>
        <v>14.5</v>
      </c>
      <c r="H946" s="337">
        <v>1.3083000000000001E-3</v>
      </c>
      <c r="I946" s="335">
        <f t="shared" si="89"/>
        <v>-46.86</v>
      </c>
      <c r="J946" s="335">
        <f t="shared" si="90"/>
        <v>-38.78</v>
      </c>
      <c r="Q946" s="101">
        <f t="shared" si="91"/>
        <v>2015</v>
      </c>
    </row>
    <row r="947" spans="1:17" ht="15">
      <c r="A947" s="333" t="s">
        <v>319</v>
      </c>
      <c r="B947" s="334" t="s">
        <v>1023</v>
      </c>
      <c r="C947" s="435" t="s">
        <v>338</v>
      </c>
      <c r="D947" s="333" t="s">
        <v>1024</v>
      </c>
      <c r="E947" s="334">
        <v>201510</v>
      </c>
      <c r="F947" s="335">
        <v>-3703.14</v>
      </c>
      <c r="G947" s="333">
        <f t="shared" si="88"/>
        <v>13.5</v>
      </c>
      <c r="H947" s="337">
        <v>1.3083000000000001E-3</v>
      </c>
      <c r="I947" s="335">
        <f t="shared" si="89"/>
        <v>-65.41</v>
      </c>
      <c r="J947" s="335">
        <f t="shared" si="90"/>
        <v>-58.14</v>
      </c>
      <c r="Q947" s="101">
        <f t="shared" si="91"/>
        <v>2016</v>
      </c>
    </row>
    <row r="948" spans="1:17">
      <c r="A948" s="333" t="s">
        <v>319</v>
      </c>
      <c r="B948" s="334" t="s">
        <v>499</v>
      </c>
      <c r="C948" s="434" t="s">
        <v>338</v>
      </c>
      <c r="D948" s="333" t="s">
        <v>500</v>
      </c>
      <c r="E948" s="334">
        <v>201509</v>
      </c>
      <c r="F948" s="335">
        <v>-0.56000000000000005</v>
      </c>
      <c r="G948" s="333">
        <f t="shared" si="88"/>
        <v>14.5</v>
      </c>
      <c r="H948" s="337">
        <v>1.3083000000000001E-3</v>
      </c>
      <c r="I948" s="335">
        <f t="shared" si="89"/>
        <v>-0.01</v>
      </c>
      <c r="J948" s="335">
        <f t="shared" si="90"/>
        <v>-0.01</v>
      </c>
      <c r="Q948" s="101">
        <f t="shared" si="91"/>
        <v>2015</v>
      </c>
    </row>
    <row r="949" spans="1:17">
      <c r="A949" s="333" t="s">
        <v>319</v>
      </c>
      <c r="B949" s="334" t="s">
        <v>780</v>
      </c>
      <c r="C949" s="434" t="s">
        <v>352</v>
      </c>
      <c r="D949" s="333" t="s">
        <v>781</v>
      </c>
      <c r="E949" s="334">
        <v>201509</v>
      </c>
      <c r="F949" s="335">
        <v>289.62</v>
      </c>
      <c r="G949" s="333">
        <f t="shared" si="88"/>
        <v>14.5</v>
      </c>
      <c r="H949" s="337">
        <v>1.3083000000000001E-3</v>
      </c>
      <c r="I949" s="335">
        <f t="shared" si="89"/>
        <v>5.49</v>
      </c>
      <c r="J949" s="335">
        <f t="shared" si="90"/>
        <v>4.55</v>
      </c>
      <c r="Q949" s="101">
        <f t="shared" si="91"/>
        <v>2015</v>
      </c>
    </row>
    <row r="950" spans="1:17" ht="15">
      <c r="A950" s="333" t="s">
        <v>319</v>
      </c>
      <c r="B950" s="334" t="s">
        <v>1186</v>
      </c>
      <c r="C950" s="435" t="s">
        <v>352</v>
      </c>
      <c r="D950" s="333" t="s">
        <v>1187</v>
      </c>
      <c r="E950" s="334">
        <v>201512</v>
      </c>
      <c r="F950" s="335">
        <v>2025.67</v>
      </c>
      <c r="G950" s="333">
        <f t="shared" si="88"/>
        <v>11.5</v>
      </c>
      <c r="H950" s="337">
        <v>1.3083000000000001E-3</v>
      </c>
      <c r="I950" s="335">
        <f t="shared" si="89"/>
        <v>30.48</v>
      </c>
      <c r="J950" s="335">
        <f t="shared" si="90"/>
        <v>31.8</v>
      </c>
      <c r="Q950" s="101">
        <f t="shared" si="91"/>
        <v>2016</v>
      </c>
    </row>
    <row r="951" spans="1:17" ht="15">
      <c r="A951" s="333" t="s">
        <v>319</v>
      </c>
      <c r="B951" s="334" t="s">
        <v>1188</v>
      </c>
      <c r="C951" s="435" t="s">
        <v>339</v>
      </c>
      <c r="D951" s="333" t="s">
        <v>1189</v>
      </c>
      <c r="E951" s="334">
        <v>201510</v>
      </c>
      <c r="F951" s="335">
        <v>4021.28</v>
      </c>
      <c r="G951" s="333">
        <f t="shared" si="88"/>
        <v>13.5</v>
      </c>
      <c r="H951" s="337">
        <v>1.3083000000000001E-3</v>
      </c>
      <c r="I951" s="335">
        <f t="shared" si="89"/>
        <v>71.02</v>
      </c>
      <c r="J951" s="335">
        <f t="shared" si="90"/>
        <v>63.13</v>
      </c>
      <c r="Q951" s="101">
        <f t="shared" si="91"/>
        <v>2016</v>
      </c>
    </row>
    <row r="952" spans="1:17">
      <c r="A952" s="333" t="s">
        <v>319</v>
      </c>
      <c r="B952" s="334" t="s">
        <v>731</v>
      </c>
      <c r="C952" s="434" t="s">
        <v>338</v>
      </c>
      <c r="D952" s="333" t="s">
        <v>732</v>
      </c>
      <c r="E952" s="334">
        <v>201509</v>
      </c>
      <c r="F952" s="335">
        <v>-111.72</v>
      </c>
      <c r="G952" s="333">
        <f t="shared" si="88"/>
        <v>14.5</v>
      </c>
      <c r="H952" s="337">
        <v>1.3083000000000001E-3</v>
      </c>
      <c r="I952" s="335">
        <f t="shared" si="89"/>
        <v>-2.12</v>
      </c>
      <c r="J952" s="335">
        <f t="shared" si="90"/>
        <v>-1.75</v>
      </c>
      <c r="Q952" s="101">
        <f t="shared" si="91"/>
        <v>2015</v>
      </c>
    </row>
    <row r="953" spans="1:17" ht="15">
      <c r="A953" s="333" t="s">
        <v>319</v>
      </c>
      <c r="B953" s="334" t="s">
        <v>1045</v>
      </c>
      <c r="C953" s="435" t="s">
        <v>338</v>
      </c>
      <c r="D953" s="333" t="s">
        <v>1046</v>
      </c>
      <c r="E953" s="334">
        <v>201511</v>
      </c>
      <c r="F953" s="335">
        <v>180314.01</v>
      </c>
      <c r="G953" s="333">
        <f t="shared" si="88"/>
        <v>12.5</v>
      </c>
      <c r="H953" s="337">
        <v>1.3083000000000001E-3</v>
      </c>
      <c r="I953" s="335">
        <f t="shared" si="89"/>
        <v>2948.81</v>
      </c>
      <c r="J953" s="335">
        <f t="shared" si="90"/>
        <v>2830.86</v>
      </c>
      <c r="Q953" s="101">
        <f t="shared" si="91"/>
        <v>2016</v>
      </c>
    </row>
    <row r="954" spans="1:17" ht="15">
      <c r="A954" s="333" t="s">
        <v>319</v>
      </c>
      <c r="B954" s="334" t="s">
        <v>1045</v>
      </c>
      <c r="C954" s="435" t="s">
        <v>338</v>
      </c>
      <c r="D954" s="333" t="s">
        <v>1046</v>
      </c>
      <c r="E954" s="334">
        <v>201512</v>
      </c>
      <c r="F954" s="335">
        <v>596.1</v>
      </c>
      <c r="G954" s="333">
        <f t="shared" si="88"/>
        <v>11.5</v>
      </c>
      <c r="H954" s="337">
        <v>1.3083000000000001E-3</v>
      </c>
      <c r="I954" s="335">
        <f t="shared" si="89"/>
        <v>8.9700000000000006</v>
      </c>
      <c r="J954" s="335">
        <f t="shared" si="90"/>
        <v>9.36</v>
      </c>
      <c r="Q954" s="101">
        <f t="shared" si="91"/>
        <v>2016</v>
      </c>
    </row>
    <row r="955" spans="1:17">
      <c r="A955" s="333" t="s">
        <v>319</v>
      </c>
      <c r="B955" s="334" t="s">
        <v>810</v>
      </c>
      <c r="C955" s="434" t="s">
        <v>338</v>
      </c>
      <c r="D955" s="333" t="s">
        <v>809</v>
      </c>
      <c r="E955" s="334">
        <v>201509</v>
      </c>
      <c r="F955" s="335">
        <v>217169.41</v>
      </c>
      <c r="G955" s="333">
        <f t="shared" si="88"/>
        <v>14.5</v>
      </c>
      <c r="H955" s="337">
        <v>1.3083000000000001E-3</v>
      </c>
      <c r="I955" s="335">
        <f t="shared" si="89"/>
        <v>4119.78</v>
      </c>
      <c r="J955" s="335">
        <f t="shared" si="90"/>
        <v>3409.47</v>
      </c>
      <c r="Q955" s="101">
        <f t="shared" si="91"/>
        <v>2015</v>
      </c>
    </row>
    <row r="956" spans="1:17" ht="15">
      <c r="A956" s="333" t="s">
        <v>319</v>
      </c>
      <c r="B956" s="334" t="s">
        <v>810</v>
      </c>
      <c r="C956" s="435" t="s">
        <v>338</v>
      </c>
      <c r="D956" s="333" t="s">
        <v>809</v>
      </c>
      <c r="E956" s="334">
        <v>201510</v>
      </c>
      <c r="F956" s="335">
        <v>285.49</v>
      </c>
      <c r="G956" s="333">
        <f t="shared" si="88"/>
        <v>13.5</v>
      </c>
      <c r="H956" s="337">
        <v>1.3083000000000001E-3</v>
      </c>
      <c r="I956" s="335">
        <f t="shared" si="89"/>
        <v>5.04</v>
      </c>
      <c r="J956" s="335">
        <f t="shared" si="90"/>
        <v>4.4800000000000004</v>
      </c>
      <c r="Q956" s="101">
        <f t="shared" si="91"/>
        <v>2016</v>
      </c>
    </row>
    <row r="957" spans="1:17">
      <c r="A957" s="333" t="s">
        <v>319</v>
      </c>
      <c r="B957" s="334" t="s">
        <v>503</v>
      </c>
      <c r="C957" s="434" t="s">
        <v>338</v>
      </c>
      <c r="D957" s="333" t="s">
        <v>504</v>
      </c>
      <c r="E957" s="334">
        <v>201509</v>
      </c>
      <c r="F957" s="335">
        <v>0.04</v>
      </c>
      <c r="G957" s="333">
        <f t="shared" si="88"/>
        <v>14.5</v>
      </c>
      <c r="H957" s="337">
        <v>1.3083000000000001E-3</v>
      </c>
      <c r="I957" s="335">
        <f t="shared" si="89"/>
        <v>0</v>
      </c>
      <c r="J957" s="335">
        <f t="shared" si="90"/>
        <v>0</v>
      </c>
      <c r="Q957" s="101">
        <f t="shared" si="91"/>
        <v>2015</v>
      </c>
    </row>
    <row r="958" spans="1:17">
      <c r="A958" s="333" t="s">
        <v>319</v>
      </c>
      <c r="B958" s="334" t="s">
        <v>755</v>
      </c>
      <c r="C958" s="434" t="s">
        <v>340</v>
      </c>
      <c r="D958" s="333" t="s">
        <v>774</v>
      </c>
      <c r="E958" s="334">
        <v>201509</v>
      </c>
      <c r="F958" s="335">
        <v>-60.36</v>
      </c>
      <c r="G958" s="333">
        <f t="shared" si="88"/>
        <v>14.5</v>
      </c>
      <c r="H958" s="337">
        <v>1.3083000000000001E-3</v>
      </c>
      <c r="I958" s="335">
        <f t="shared" si="89"/>
        <v>-1.1499999999999999</v>
      </c>
      <c r="J958" s="335">
        <f t="shared" si="90"/>
        <v>-0.95</v>
      </c>
      <c r="Q958" s="101">
        <f t="shared" si="91"/>
        <v>2015</v>
      </c>
    </row>
    <row r="959" spans="1:17" ht="15">
      <c r="A959" s="333" t="s">
        <v>319</v>
      </c>
      <c r="B959" s="334" t="s">
        <v>1190</v>
      </c>
      <c r="C959" s="435" t="s">
        <v>340</v>
      </c>
      <c r="D959" s="333" t="s">
        <v>1191</v>
      </c>
      <c r="E959" s="334">
        <v>201512</v>
      </c>
      <c r="F959" s="335">
        <v>46034.5</v>
      </c>
      <c r="G959" s="333">
        <f t="shared" si="88"/>
        <v>11.5</v>
      </c>
      <c r="H959" s="337">
        <v>1.3083000000000001E-3</v>
      </c>
      <c r="I959" s="335">
        <f t="shared" si="89"/>
        <v>692.61</v>
      </c>
      <c r="J959" s="335">
        <f t="shared" si="90"/>
        <v>722.72</v>
      </c>
      <c r="Q959" s="101">
        <f t="shared" si="91"/>
        <v>2016</v>
      </c>
    </row>
    <row r="960" spans="1:17">
      <c r="A960" s="333" t="s">
        <v>319</v>
      </c>
      <c r="B960" s="334" t="s">
        <v>507</v>
      </c>
      <c r="C960" s="434" t="s">
        <v>338</v>
      </c>
      <c r="D960" s="333" t="s">
        <v>508</v>
      </c>
      <c r="E960" s="334">
        <v>201509</v>
      </c>
      <c r="F960" s="335">
        <v>0.04</v>
      </c>
      <c r="G960" s="333">
        <f t="shared" si="88"/>
        <v>14.5</v>
      </c>
      <c r="H960" s="337">
        <v>1.3083000000000001E-3</v>
      </c>
      <c r="I960" s="335">
        <f t="shared" si="89"/>
        <v>0</v>
      </c>
      <c r="J960" s="335">
        <f t="shared" si="90"/>
        <v>0</v>
      </c>
      <c r="Q960" s="101">
        <f t="shared" si="91"/>
        <v>2015</v>
      </c>
    </row>
    <row r="961" spans="1:17">
      <c r="A961" s="333" t="s">
        <v>319</v>
      </c>
      <c r="B961" s="334" t="s">
        <v>509</v>
      </c>
      <c r="C961" s="434" t="s">
        <v>338</v>
      </c>
      <c r="D961" s="333" t="s">
        <v>1049</v>
      </c>
      <c r="E961" s="334">
        <v>201509</v>
      </c>
      <c r="F961" s="335">
        <v>-0.04</v>
      </c>
      <c r="G961" s="333">
        <f t="shared" si="88"/>
        <v>14.5</v>
      </c>
      <c r="H961" s="337">
        <v>1.3083000000000001E-3</v>
      </c>
      <c r="I961" s="335">
        <f t="shared" si="89"/>
        <v>0</v>
      </c>
      <c r="J961" s="335">
        <f t="shared" si="90"/>
        <v>0</v>
      </c>
      <c r="Q961" s="101">
        <f t="shared" si="91"/>
        <v>2015</v>
      </c>
    </row>
    <row r="962" spans="1:17" ht="15">
      <c r="A962" s="333" t="s">
        <v>319</v>
      </c>
      <c r="B962" s="334" t="s">
        <v>509</v>
      </c>
      <c r="C962" s="435" t="s">
        <v>338</v>
      </c>
      <c r="D962" s="333" t="s">
        <v>510</v>
      </c>
      <c r="E962" s="334">
        <v>201510</v>
      </c>
      <c r="F962" s="335">
        <v>0.14000000000000001</v>
      </c>
      <c r="G962" s="333">
        <f t="shared" si="88"/>
        <v>13.5</v>
      </c>
      <c r="H962" s="337">
        <v>1.3083000000000001E-3</v>
      </c>
      <c r="I962" s="335">
        <f t="shared" si="89"/>
        <v>0</v>
      </c>
      <c r="J962" s="335">
        <f t="shared" si="90"/>
        <v>0</v>
      </c>
      <c r="Q962" s="101">
        <f t="shared" si="91"/>
        <v>2016</v>
      </c>
    </row>
    <row r="963" spans="1:17" ht="15">
      <c r="A963" s="333" t="s">
        <v>319</v>
      </c>
      <c r="B963" s="334" t="s">
        <v>509</v>
      </c>
      <c r="C963" s="435" t="s">
        <v>338</v>
      </c>
      <c r="D963" s="333" t="s">
        <v>510</v>
      </c>
      <c r="E963" s="334">
        <v>201511</v>
      </c>
      <c r="F963" s="335">
        <v>-0.01</v>
      </c>
      <c r="G963" s="333">
        <f t="shared" si="88"/>
        <v>12.5</v>
      </c>
      <c r="H963" s="337">
        <v>1.3083000000000001E-3</v>
      </c>
      <c r="I963" s="335">
        <f t="shared" si="89"/>
        <v>0</v>
      </c>
      <c r="J963" s="335">
        <f t="shared" si="90"/>
        <v>0</v>
      </c>
      <c r="Q963" s="101">
        <f t="shared" si="91"/>
        <v>2016</v>
      </c>
    </row>
    <row r="964" spans="1:17" ht="15">
      <c r="A964" s="333" t="s">
        <v>319</v>
      </c>
      <c r="B964" s="334" t="s">
        <v>509</v>
      </c>
      <c r="C964" s="435" t="s">
        <v>338</v>
      </c>
      <c r="D964" s="333" t="s">
        <v>510</v>
      </c>
      <c r="E964" s="334">
        <v>201512</v>
      </c>
      <c r="F964" s="335">
        <v>0.69</v>
      </c>
      <c r="G964" s="333">
        <f t="shared" si="88"/>
        <v>11.5</v>
      </c>
      <c r="H964" s="337">
        <v>1.3083000000000001E-3</v>
      </c>
      <c r="I964" s="335">
        <f t="shared" si="89"/>
        <v>0.01</v>
      </c>
      <c r="J964" s="335">
        <f t="shared" si="90"/>
        <v>0.01</v>
      </c>
      <c r="Q964" s="101">
        <f t="shared" si="91"/>
        <v>2016</v>
      </c>
    </row>
    <row r="965" spans="1:17">
      <c r="A965" s="333" t="s">
        <v>319</v>
      </c>
      <c r="B965" s="334" t="s">
        <v>570</v>
      </c>
      <c r="C965" s="434" t="s">
        <v>338</v>
      </c>
      <c r="D965" s="333" t="s">
        <v>571</v>
      </c>
      <c r="E965" s="334">
        <v>201509</v>
      </c>
      <c r="F965" s="335">
        <v>-613.9</v>
      </c>
      <c r="G965" s="333">
        <f t="shared" si="88"/>
        <v>14.5</v>
      </c>
      <c r="H965" s="337">
        <v>1.3083000000000001E-3</v>
      </c>
      <c r="I965" s="335">
        <f t="shared" si="89"/>
        <v>-11.65</v>
      </c>
      <c r="J965" s="335">
        <f t="shared" si="90"/>
        <v>-9.64</v>
      </c>
      <c r="Q965" s="101">
        <f t="shared" si="91"/>
        <v>2015</v>
      </c>
    </row>
    <row r="966" spans="1:17">
      <c r="A966" s="333" t="s">
        <v>319</v>
      </c>
      <c r="B966" s="334" t="s">
        <v>942</v>
      </c>
      <c r="C966" s="434" t="s">
        <v>338</v>
      </c>
      <c r="D966" s="333" t="s">
        <v>1051</v>
      </c>
      <c r="E966" s="334">
        <v>201509</v>
      </c>
      <c r="F966" s="335">
        <v>-615.30000000000007</v>
      </c>
      <c r="G966" s="333">
        <f t="shared" si="88"/>
        <v>14.5</v>
      </c>
      <c r="H966" s="337">
        <v>1.3083000000000001E-3</v>
      </c>
      <c r="I966" s="335">
        <f t="shared" si="89"/>
        <v>-11.67</v>
      </c>
      <c r="J966" s="335">
        <f t="shared" si="90"/>
        <v>-9.66</v>
      </c>
      <c r="Q966" s="101">
        <f t="shared" si="91"/>
        <v>2015</v>
      </c>
    </row>
    <row r="967" spans="1:17" ht="15">
      <c r="A967" s="333" t="s">
        <v>319</v>
      </c>
      <c r="B967" s="334" t="s">
        <v>942</v>
      </c>
      <c r="C967" s="435" t="s">
        <v>338</v>
      </c>
      <c r="D967" s="333" t="s">
        <v>943</v>
      </c>
      <c r="E967" s="334">
        <v>201511</v>
      </c>
      <c r="F967" s="335">
        <v>1856.3</v>
      </c>
      <c r="G967" s="333">
        <f t="shared" si="88"/>
        <v>12.5</v>
      </c>
      <c r="H967" s="337">
        <v>1.3083000000000001E-3</v>
      </c>
      <c r="I967" s="335">
        <f t="shared" si="89"/>
        <v>30.36</v>
      </c>
      <c r="J967" s="335">
        <f t="shared" si="90"/>
        <v>29.14</v>
      </c>
      <c r="Q967" s="101">
        <f t="shared" si="91"/>
        <v>2016</v>
      </c>
    </row>
    <row r="968" spans="1:17" ht="15">
      <c r="A968" s="333" t="s">
        <v>319</v>
      </c>
      <c r="B968" s="334" t="s">
        <v>946</v>
      </c>
      <c r="C968" s="435" t="s">
        <v>338</v>
      </c>
      <c r="D968" s="333" t="s">
        <v>947</v>
      </c>
      <c r="E968" s="334">
        <v>201512</v>
      </c>
      <c r="F968" s="335">
        <v>115841.25</v>
      </c>
      <c r="G968" s="333">
        <f t="shared" si="88"/>
        <v>11.5</v>
      </c>
      <c r="H968" s="337">
        <v>1.3083000000000001E-3</v>
      </c>
      <c r="I968" s="335">
        <f t="shared" si="89"/>
        <v>1742.88</v>
      </c>
      <c r="J968" s="335">
        <f t="shared" si="90"/>
        <v>1818.66</v>
      </c>
      <c r="Q968" s="101">
        <f t="shared" si="91"/>
        <v>2016</v>
      </c>
    </row>
    <row r="969" spans="1:17">
      <c r="A969" s="333" t="s">
        <v>319</v>
      </c>
      <c r="B969" s="334" t="s">
        <v>733</v>
      </c>
      <c r="C969" s="434" t="s">
        <v>338</v>
      </c>
      <c r="D969" s="333" t="s">
        <v>1057</v>
      </c>
      <c r="E969" s="334">
        <v>201509</v>
      </c>
      <c r="F969" s="335">
        <v>-1631.25</v>
      </c>
      <c r="G969" s="333">
        <f t="shared" si="88"/>
        <v>14.5</v>
      </c>
      <c r="H969" s="337">
        <v>1.3083000000000001E-3</v>
      </c>
      <c r="I969" s="335">
        <f t="shared" si="89"/>
        <v>-30.95</v>
      </c>
      <c r="J969" s="335">
        <f t="shared" si="90"/>
        <v>-25.61</v>
      </c>
      <c r="Q969" s="101">
        <f t="shared" si="91"/>
        <v>2015</v>
      </c>
    </row>
    <row r="970" spans="1:17">
      <c r="A970" s="333" t="s">
        <v>319</v>
      </c>
      <c r="B970" s="334" t="s">
        <v>700</v>
      </c>
      <c r="C970" s="434" t="s">
        <v>338</v>
      </c>
      <c r="D970" s="333" t="s">
        <v>701</v>
      </c>
      <c r="E970" s="334">
        <v>201509</v>
      </c>
      <c r="F970" s="335">
        <v>-1.42</v>
      </c>
      <c r="G970" s="333">
        <f t="shared" si="88"/>
        <v>14.5</v>
      </c>
      <c r="H970" s="337">
        <v>1.3083000000000001E-3</v>
      </c>
      <c r="I970" s="335">
        <f t="shared" si="89"/>
        <v>-0.03</v>
      </c>
      <c r="J970" s="335">
        <f t="shared" si="90"/>
        <v>-0.02</v>
      </c>
      <c r="Q970" s="101">
        <f t="shared" si="91"/>
        <v>2015</v>
      </c>
    </row>
    <row r="971" spans="1:17">
      <c r="A971" s="333" t="s">
        <v>319</v>
      </c>
      <c r="B971" s="334" t="s">
        <v>735</v>
      </c>
      <c r="C971" s="434" t="s">
        <v>338</v>
      </c>
      <c r="D971" s="333" t="s">
        <v>1058</v>
      </c>
      <c r="E971" s="334">
        <v>201509</v>
      </c>
      <c r="F971" s="335">
        <v>-528.38</v>
      </c>
      <c r="G971" s="333">
        <f t="shared" si="88"/>
        <v>14.5</v>
      </c>
      <c r="H971" s="337">
        <v>1.3083000000000001E-3</v>
      </c>
      <c r="I971" s="335">
        <f t="shared" si="89"/>
        <v>-10.02</v>
      </c>
      <c r="J971" s="335">
        <f t="shared" si="90"/>
        <v>-8.3000000000000007</v>
      </c>
      <c r="Q971" s="101">
        <f t="shared" si="91"/>
        <v>2015</v>
      </c>
    </row>
    <row r="972" spans="1:17">
      <c r="A972" s="333" t="s">
        <v>319</v>
      </c>
      <c r="B972" s="334" t="s">
        <v>737</v>
      </c>
      <c r="C972" s="434" t="s">
        <v>338</v>
      </c>
      <c r="D972" s="333" t="s">
        <v>738</v>
      </c>
      <c r="E972" s="334">
        <v>201509</v>
      </c>
      <c r="F972" s="335">
        <v>-773.04</v>
      </c>
      <c r="G972" s="333">
        <f t="shared" si="88"/>
        <v>14.5</v>
      </c>
      <c r="H972" s="337">
        <v>1.3083000000000001E-3</v>
      </c>
      <c r="I972" s="335">
        <f t="shared" si="89"/>
        <v>-14.66</v>
      </c>
      <c r="J972" s="335">
        <f t="shared" si="90"/>
        <v>-12.14</v>
      </c>
      <c r="Q972" s="101">
        <f t="shared" si="91"/>
        <v>2015</v>
      </c>
    </row>
    <row r="973" spans="1:17">
      <c r="A973" s="333" t="s">
        <v>319</v>
      </c>
      <c r="B973" s="334" t="s">
        <v>739</v>
      </c>
      <c r="C973" s="434" t="s">
        <v>338</v>
      </c>
      <c r="D973" s="333" t="s">
        <v>1060</v>
      </c>
      <c r="E973" s="334">
        <v>201509</v>
      </c>
      <c r="F973" s="335">
        <v>-22.330000000000002</v>
      </c>
      <c r="G973" s="333">
        <f t="shared" si="88"/>
        <v>14.5</v>
      </c>
      <c r="H973" s="337">
        <v>1.3083000000000001E-3</v>
      </c>
      <c r="I973" s="335">
        <f t="shared" si="89"/>
        <v>-0.42</v>
      </c>
      <c r="J973" s="335">
        <f t="shared" si="90"/>
        <v>-0.35</v>
      </c>
      <c r="Q973" s="101">
        <f t="shared" si="91"/>
        <v>2015</v>
      </c>
    </row>
    <row r="974" spans="1:17" ht="15">
      <c r="A974" s="333" t="s">
        <v>319</v>
      </c>
      <c r="B974" s="334" t="s">
        <v>470</v>
      </c>
      <c r="C974" s="435" t="s">
        <v>340</v>
      </c>
      <c r="D974" s="333" t="s">
        <v>1192</v>
      </c>
      <c r="E974" s="334">
        <v>201510</v>
      </c>
      <c r="F974" s="335">
        <v>-232.81</v>
      </c>
      <c r="G974" s="333">
        <f t="shared" si="88"/>
        <v>13.5</v>
      </c>
      <c r="H974" s="337">
        <v>1.3083000000000001E-3</v>
      </c>
      <c r="I974" s="335">
        <f t="shared" si="89"/>
        <v>-4.1100000000000003</v>
      </c>
      <c r="J974" s="335">
        <f t="shared" si="90"/>
        <v>-3.66</v>
      </c>
      <c r="Q974" s="101">
        <f t="shared" si="91"/>
        <v>2016</v>
      </c>
    </row>
    <row r="975" spans="1:17">
      <c r="A975" s="333" t="s">
        <v>319</v>
      </c>
      <c r="B975" s="334" t="s">
        <v>521</v>
      </c>
      <c r="C975" s="434" t="s">
        <v>338</v>
      </c>
      <c r="D975" s="333" t="s">
        <v>602</v>
      </c>
      <c r="E975" s="334">
        <v>201509</v>
      </c>
      <c r="F975" s="335">
        <v>0.22</v>
      </c>
      <c r="G975" s="333">
        <f t="shared" si="88"/>
        <v>14.5</v>
      </c>
      <c r="H975" s="337">
        <v>1.3083000000000001E-3</v>
      </c>
      <c r="I975" s="335">
        <f t="shared" si="89"/>
        <v>0</v>
      </c>
      <c r="J975" s="335">
        <f t="shared" si="90"/>
        <v>0</v>
      </c>
      <c r="Q975" s="101">
        <f t="shared" si="91"/>
        <v>2015</v>
      </c>
    </row>
    <row r="976" spans="1:17">
      <c r="A976" s="333" t="s">
        <v>319</v>
      </c>
      <c r="B976" s="334" t="s">
        <v>572</v>
      </c>
      <c r="C976" s="434" t="s">
        <v>338</v>
      </c>
      <c r="D976" s="333" t="s">
        <v>1061</v>
      </c>
      <c r="E976" s="334">
        <v>201509</v>
      </c>
      <c r="F976" s="335">
        <v>-250.19</v>
      </c>
      <c r="G976" s="333">
        <f t="shared" si="88"/>
        <v>14.5</v>
      </c>
      <c r="H976" s="337">
        <v>1.3083000000000001E-3</v>
      </c>
      <c r="I976" s="335">
        <f t="shared" si="89"/>
        <v>-4.75</v>
      </c>
      <c r="J976" s="335">
        <f t="shared" si="90"/>
        <v>-3.93</v>
      </c>
      <c r="Q976" s="101">
        <f t="shared" si="91"/>
        <v>2015</v>
      </c>
    </row>
    <row r="977" spans="1:17">
      <c r="A977" s="333" t="s">
        <v>319</v>
      </c>
      <c r="B977" s="334" t="s">
        <v>702</v>
      </c>
      <c r="C977" s="434" t="s">
        <v>338</v>
      </c>
      <c r="D977" s="333" t="s">
        <v>1062</v>
      </c>
      <c r="E977" s="334">
        <v>201509</v>
      </c>
      <c r="F977" s="335">
        <v>-10.51</v>
      </c>
      <c r="G977" s="333">
        <f t="shared" si="88"/>
        <v>14.5</v>
      </c>
      <c r="H977" s="337">
        <v>1.3083000000000001E-3</v>
      </c>
      <c r="I977" s="335">
        <f t="shared" si="89"/>
        <v>-0.2</v>
      </c>
      <c r="J977" s="335">
        <f t="shared" si="90"/>
        <v>-0.17</v>
      </c>
      <c r="Q977" s="101">
        <f t="shared" si="91"/>
        <v>2015</v>
      </c>
    </row>
    <row r="978" spans="1:17">
      <c r="A978" s="333" t="s">
        <v>319</v>
      </c>
      <c r="B978" s="334" t="s">
        <v>523</v>
      </c>
      <c r="C978" s="434" t="s">
        <v>338</v>
      </c>
      <c r="D978" s="333" t="s">
        <v>524</v>
      </c>
      <c r="E978" s="334">
        <v>201509</v>
      </c>
      <c r="F978" s="335">
        <v>-8.120000000000001</v>
      </c>
      <c r="G978" s="333">
        <f t="shared" si="88"/>
        <v>14.5</v>
      </c>
      <c r="H978" s="337">
        <v>1.3083000000000001E-3</v>
      </c>
      <c r="I978" s="335">
        <f t="shared" si="89"/>
        <v>-0.15</v>
      </c>
      <c r="J978" s="335">
        <f t="shared" si="90"/>
        <v>-0.13</v>
      </c>
      <c r="Q978" s="101">
        <f t="shared" si="91"/>
        <v>2015</v>
      </c>
    </row>
    <row r="979" spans="1:17">
      <c r="A979" s="333" t="s">
        <v>319</v>
      </c>
      <c r="B979" s="334" t="s">
        <v>525</v>
      </c>
      <c r="C979" s="434" t="s">
        <v>338</v>
      </c>
      <c r="D979" s="333" t="s">
        <v>603</v>
      </c>
      <c r="E979" s="334">
        <v>201509</v>
      </c>
      <c r="F979" s="335">
        <v>-0.47000000000000003</v>
      </c>
      <c r="G979" s="333">
        <f t="shared" si="88"/>
        <v>14.5</v>
      </c>
      <c r="H979" s="337">
        <v>1.3083000000000001E-3</v>
      </c>
      <c r="I979" s="335">
        <f t="shared" si="89"/>
        <v>-0.01</v>
      </c>
      <c r="J979" s="335">
        <f t="shared" si="90"/>
        <v>-0.01</v>
      </c>
      <c r="Q979" s="101">
        <f t="shared" si="91"/>
        <v>2015</v>
      </c>
    </row>
    <row r="980" spans="1:17">
      <c r="A980" s="333" t="s">
        <v>319</v>
      </c>
      <c r="B980" s="334" t="s">
        <v>483</v>
      </c>
      <c r="C980" s="434" t="s">
        <v>338</v>
      </c>
      <c r="D980" s="333" t="s">
        <v>1063</v>
      </c>
      <c r="E980" s="334">
        <v>201509</v>
      </c>
      <c r="F980" s="335">
        <v>-0.09</v>
      </c>
      <c r="G980" s="333">
        <f t="shared" si="88"/>
        <v>14.5</v>
      </c>
      <c r="H980" s="337">
        <v>1.3083000000000001E-3</v>
      </c>
      <c r="I980" s="335">
        <f t="shared" si="89"/>
        <v>0</v>
      </c>
      <c r="J980" s="335">
        <f t="shared" si="90"/>
        <v>0</v>
      </c>
      <c r="Q980" s="101">
        <f t="shared" si="91"/>
        <v>2015</v>
      </c>
    </row>
    <row r="981" spans="1:17">
      <c r="A981" s="333" t="s">
        <v>319</v>
      </c>
      <c r="B981" s="334" t="s">
        <v>530</v>
      </c>
      <c r="C981" s="434" t="s">
        <v>338</v>
      </c>
      <c r="D981" s="333" t="s">
        <v>531</v>
      </c>
      <c r="E981" s="334">
        <v>201509</v>
      </c>
      <c r="F981" s="335">
        <v>-4.1100000000000003</v>
      </c>
      <c r="G981" s="333">
        <f t="shared" si="88"/>
        <v>14.5</v>
      </c>
      <c r="H981" s="337">
        <v>1.3083000000000001E-3</v>
      </c>
      <c r="I981" s="335">
        <f t="shared" si="89"/>
        <v>-0.08</v>
      </c>
      <c r="J981" s="335">
        <f t="shared" si="90"/>
        <v>-0.06</v>
      </c>
      <c r="Q981" s="101">
        <f t="shared" si="91"/>
        <v>2015</v>
      </c>
    </row>
    <row r="982" spans="1:17">
      <c r="A982" s="333" t="s">
        <v>319</v>
      </c>
      <c r="B982" s="334" t="s">
        <v>532</v>
      </c>
      <c r="C982" s="434" t="s">
        <v>338</v>
      </c>
      <c r="D982" s="333" t="s">
        <v>533</v>
      </c>
      <c r="E982" s="334">
        <v>201509</v>
      </c>
      <c r="F982" s="335">
        <v>-14.76</v>
      </c>
      <c r="G982" s="333">
        <f t="shared" si="88"/>
        <v>14.5</v>
      </c>
      <c r="H982" s="337">
        <v>1.3083000000000001E-3</v>
      </c>
      <c r="I982" s="335">
        <f t="shared" si="89"/>
        <v>-0.28000000000000003</v>
      </c>
      <c r="J982" s="335">
        <f t="shared" si="90"/>
        <v>-0.23</v>
      </c>
      <c r="Q982" s="101">
        <f t="shared" si="91"/>
        <v>2015</v>
      </c>
    </row>
    <row r="983" spans="1:17">
      <c r="A983" s="333" t="s">
        <v>319</v>
      </c>
      <c r="B983" s="334" t="s">
        <v>538</v>
      </c>
      <c r="C983" s="434" t="s">
        <v>338</v>
      </c>
      <c r="D983" s="333" t="s">
        <v>539</v>
      </c>
      <c r="E983" s="334">
        <v>201509</v>
      </c>
      <c r="F983" s="335">
        <v>-0.04</v>
      </c>
      <c r="G983" s="333">
        <f t="shared" si="88"/>
        <v>14.5</v>
      </c>
      <c r="H983" s="337">
        <v>1.3083000000000001E-3</v>
      </c>
      <c r="I983" s="335">
        <f t="shared" si="89"/>
        <v>0</v>
      </c>
      <c r="J983" s="335">
        <f t="shared" si="90"/>
        <v>0</v>
      </c>
      <c r="Q983" s="101">
        <f t="shared" si="91"/>
        <v>2015</v>
      </c>
    </row>
    <row r="984" spans="1:17">
      <c r="A984" s="333" t="s">
        <v>319</v>
      </c>
      <c r="B984" s="334" t="s">
        <v>542</v>
      </c>
      <c r="C984" s="434" t="s">
        <v>338</v>
      </c>
      <c r="D984" s="333" t="s">
        <v>609</v>
      </c>
      <c r="E984" s="334">
        <v>201509</v>
      </c>
      <c r="F984" s="335">
        <v>-1.31</v>
      </c>
      <c r="G984" s="333">
        <f t="shared" si="88"/>
        <v>14.5</v>
      </c>
      <c r="H984" s="337">
        <v>1.3083000000000001E-3</v>
      </c>
      <c r="I984" s="335">
        <f t="shared" si="89"/>
        <v>-0.02</v>
      </c>
      <c r="J984" s="335">
        <f t="shared" si="90"/>
        <v>-0.02</v>
      </c>
      <c r="Q984" s="101">
        <f t="shared" si="91"/>
        <v>2015</v>
      </c>
    </row>
    <row r="985" spans="1:17">
      <c r="A985" s="333" t="s">
        <v>319</v>
      </c>
      <c r="B985" s="334" t="s">
        <v>544</v>
      </c>
      <c r="C985" s="434" t="s">
        <v>338</v>
      </c>
      <c r="D985" s="333" t="s">
        <v>610</v>
      </c>
      <c r="E985" s="334">
        <v>201509</v>
      </c>
      <c r="F985" s="335">
        <v>-6.62</v>
      </c>
      <c r="G985" s="333">
        <f t="shared" si="88"/>
        <v>14.5</v>
      </c>
      <c r="H985" s="337">
        <v>1.3083000000000001E-3</v>
      </c>
      <c r="I985" s="335">
        <f t="shared" si="89"/>
        <v>-0.13</v>
      </c>
      <c r="J985" s="335">
        <f t="shared" si="90"/>
        <v>-0.1</v>
      </c>
      <c r="Q985" s="101">
        <f t="shared" si="91"/>
        <v>2015</v>
      </c>
    </row>
    <row r="986" spans="1:17">
      <c r="A986" s="333" t="s">
        <v>319</v>
      </c>
      <c r="B986" s="334" t="s">
        <v>741</v>
      </c>
      <c r="C986" s="434" t="s">
        <v>338</v>
      </c>
      <c r="D986" s="333" t="s">
        <v>1066</v>
      </c>
      <c r="E986" s="334">
        <v>201509</v>
      </c>
      <c r="F986" s="335">
        <v>-448.53000000000003</v>
      </c>
      <c r="G986" s="333">
        <f t="shared" si="88"/>
        <v>14.5</v>
      </c>
      <c r="H986" s="337">
        <v>1.3083000000000001E-3</v>
      </c>
      <c r="I986" s="335">
        <f t="shared" si="89"/>
        <v>-8.51</v>
      </c>
      <c r="J986" s="335">
        <f t="shared" si="90"/>
        <v>-7.04</v>
      </c>
      <c r="Q986" s="101">
        <f t="shared" si="91"/>
        <v>2015</v>
      </c>
    </row>
    <row r="987" spans="1:17">
      <c r="A987" s="333" t="s">
        <v>319</v>
      </c>
      <c r="B987" s="334" t="s">
        <v>704</v>
      </c>
      <c r="C987" s="434" t="s">
        <v>338</v>
      </c>
      <c r="D987" s="333" t="s">
        <v>1067</v>
      </c>
      <c r="E987" s="334">
        <v>201509</v>
      </c>
      <c r="F987" s="335">
        <v>-1.93</v>
      </c>
      <c r="G987" s="333">
        <f t="shared" si="88"/>
        <v>14.5</v>
      </c>
      <c r="H987" s="337">
        <v>1.3083000000000001E-3</v>
      </c>
      <c r="I987" s="335">
        <f t="shared" si="89"/>
        <v>-0.04</v>
      </c>
      <c r="J987" s="335">
        <f t="shared" si="90"/>
        <v>-0.03</v>
      </c>
      <c r="Q987" s="101">
        <f t="shared" si="91"/>
        <v>2015</v>
      </c>
    </row>
    <row r="988" spans="1:17">
      <c r="A988" s="333" t="s">
        <v>319</v>
      </c>
      <c r="B988" s="334" t="s">
        <v>743</v>
      </c>
      <c r="C988" s="434" t="s">
        <v>338</v>
      </c>
      <c r="D988" s="333" t="s">
        <v>744</v>
      </c>
      <c r="E988" s="334">
        <v>201509</v>
      </c>
      <c r="F988" s="335">
        <v>-210.42000000000002</v>
      </c>
      <c r="G988" s="333">
        <f t="shared" si="88"/>
        <v>14.5</v>
      </c>
      <c r="H988" s="337">
        <v>1.3083000000000001E-3</v>
      </c>
      <c r="I988" s="335">
        <f t="shared" si="89"/>
        <v>-3.99</v>
      </c>
      <c r="J988" s="335">
        <f t="shared" si="90"/>
        <v>-3.3</v>
      </c>
      <c r="Q988" s="101">
        <f t="shared" si="91"/>
        <v>2015</v>
      </c>
    </row>
    <row r="989" spans="1:17">
      <c r="A989" s="333" t="s">
        <v>319</v>
      </c>
      <c r="B989" s="334" t="s">
        <v>747</v>
      </c>
      <c r="C989" s="434" t="s">
        <v>338</v>
      </c>
      <c r="D989" s="333" t="s">
        <v>1085</v>
      </c>
      <c r="E989" s="334">
        <v>201509</v>
      </c>
      <c r="F989" s="335">
        <v>-3228.7000000000003</v>
      </c>
      <c r="G989" s="333">
        <f t="shared" si="88"/>
        <v>14.5</v>
      </c>
      <c r="H989" s="337">
        <v>1.3083000000000001E-3</v>
      </c>
      <c r="I989" s="335">
        <f t="shared" si="89"/>
        <v>-61.25</v>
      </c>
      <c r="J989" s="335">
        <f t="shared" si="90"/>
        <v>-50.69</v>
      </c>
      <c r="Q989" s="101">
        <f t="shared" si="91"/>
        <v>2015</v>
      </c>
    </row>
    <row r="990" spans="1:17">
      <c r="A990" s="333" t="s">
        <v>319</v>
      </c>
      <c r="B990" s="334" t="s">
        <v>964</v>
      </c>
      <c r="C990" s="434" t="s">
        <v>338</v>
      </c>
      <c r="D990" s="333" t="s">
        <v>965</v>
      </c>
      <c r="E990" s="334">
        <v>201509</v>
      </c>
      <c r="F990" s="335">
        <v>-3138.92</v>
      </c>
      <c r="G990" s="333">
        <f t="shared" si="88"/>
        <v>14.5</v>
      </c>
      <c r="H990" s="337">
        <v>1.3083000000000001E-3</v>
      </c>
      <c r="I990" s="335">
        <f t="shared" si="89"/>
        <v>-59.55</v>
      </c>
      <c r="J990" s="335">
        <f t="shared" si="90"/>
        <v>-49.28</v>
      </c>
      <c r="Q990" s="101">
        <f t="shared" si="91"/>
        <v>2015</v>
      </c>
    </row>
    <row r="991" spans="1:17" ht="15">
      <c r="A991" s="333" t="s">
        <v>319</v>
      </c>
      <c r="B991" s="334" t="s">
        <v>964</v>
      </c>
      <c r="C991" s="435" t="s">
        <v>338</v>
      </c>
      <c r="D991" s="333" t="s">
        <v>965</v>
      </c>
      <c r="E991" s="334">
        <v>201510</v>
      </c>
      <c r="F991" s="335">
        <v>-301.23</v>
      </c>
      <c r="G991" s="333">
        <f t="shared" si="88"/>
        <v>13.5</v>
      </c>
      <c r="H991" s="337">
        <v>1.3083000000000001E-3</v>
      </c>
      <c r="I991" s="335">
        <f t="shared" si="89"/>
        <v>-5.32</v>
      </c>
      <c r="J991" s="335">
        <f t="shared" si="90"/>
        <v>-4.7300000000000004</v>
      </c>
      <c r="Q991" s="101">
        <f t="shared" si="91"/>
        <v>2016</v>
      </c>
    </row>
    <row r="992" spans="1:17" ht="15">
      <c r="A992" s="333" t="s">
        <v>319</v>
      </c>
      <c r="B992" s="334" t="s">
        <v>964</v>
      </c>
      <c r="C992" s="435" t="s">
        <v>338</v>
      </c>
      <c r="D992" s="333" t="s">
        <v>965</v>
      </c>
      <c r="E992" s="334">
        <v>201511</v>
      </c>
      <c r="F992" s="335">
        <v>2620.23</v>
      </c>
      <c r="G992" s="333">
        <f t="shared" si="88"/>
        <v>12.5</v>
      </c>
      <c r="H992" s="337">
        <v>1.3083000000000001E-3</v>
      </c>
      <c r="I992" s="335">
        <f t="shared" si="89"/>
        <v>42.85</v>
      </c>
      <c r="J992" s="335">
        <f t="shared" si="90"/>
        <v>41.14</v>
      </c>
      <c r="Q992" s="101">
        <f t="shared" si="91"/>
        <v>2016</v>
      </c>
    </row>
    <row r="993" spans="1:17" ht="15">
      <c r="A993" s="333" t="s">
        <v>319</v>
      </c>
      <c r="B993" s="334" t="s">
        <v>964</v>
      </c>
      <c r="C993" s="435" t="s">
        <v>338</v>
      </c>
      <c r="D993" s="333" t="s">
        <v>965</v>
      </c>
      <c r="E993" s="334">
        <v>201512</v>
      </c>
      <c r="F993" s="335">
        <v>524.80999999999995</v>
      </c>
      <c r="G993" s="333">
        <f t="shared" si="88"/>
        <v>11.5</v>
      </c>
      <c r="H993" s="337">
        <v>1.3083000000000001E-3</v>
      </c>
      <c r="I993" s="335">
        <f t="shared" si="89"/>
        <v>7.9</v>
      </c>
      <c r="J993" s="335">
        <f t="shared" si="90"/>
        <v>8.24</v>
      </c>
      <c r="Q993" s="101">
        <f t="shared" si="91"/>
        <v>2016</v>
      </c>
    </row>
    <row r="994" spans="1:17" ht="15">
      <c r="A994" s="333" t="s">
        <v>319</v>
      </c>
      <c r="B994" s="334" t="s">
        <v>1089</v>
      </c>
      <c r="C994" s="435" t="s">
        <v>338</v>
      </c>
      <c r="D994" s="333" t="s">
        <v>1090</v>
      </c>
      <c r="E994" s="334">
        <v>201511</v>
      </c>
      <c r="F994" s="335">
        <v>235678.12</v>
      </c>
      <c r="G994" s="333">
        <f t="shared" ref="G994:G1057" si="92">VLOOKUP(E994,$N$6:$O$35,2,FALSE)</f>
        <v>12.5</v>
      </c>
      <c r="H994" s="337">
        <v>1.3083000000000001E-3</v>
      </c>
      <c r="I994" s="335">
        <f t="shared" ref="I994:I1057" si="93">ROUND(F994*G994*H994,2)</f>
        <v>3854.22</v>
      </c>
      <c r="J994" s="335">
        <f t="shared" ref="J994:J1057" si="94">ROUND(F994*H994*12,2)</f>
        <v>3700.05</v>
      </c>
      <c r="Q994" s="101">
        <f t="shared" ref="Q994:Q1057" si="95">IF(E994&lt;=$Q$1,$S$5,$S$6)</f>
        <v>2016</v>
      </c>
    </row>
    <row r="995" spans="1:17" ht="15">
      <c r="A995" s="333" t="s">
        <v>319</v>
      </c>
      <c r="B995" s="334" t="s">
        <v>1089</v>
      </c>
      <c r="C995" s="435" t="s">
        <v>338</v>
      </c>
      <c r="D995" s="333" t="s">
        <v>1090</v>
      </c>
      <c r="E995" s="334">
        <v>201512</v>
      </c>
      <c r="F995" s="335">
        <v>20.18</v>
      </c>
      <c r="G995" s="333">
        <f t="shared" si="92"/>
        <v>11.5</v>
      </c>
      <c r="H995" s="337">
        <v>1.3083000000000001E-3</v>
      </c>
      <c r="I995" s="335">
        <f t="shared" si="93"/>
        <v>0.3</v>
      </c>
      <c r="J995" s="335">
        <f t="shared" si="94"/>
        <v>0.32</v>
      </c>
      <c r="Q995" s="101">
        <f t="shared" si="95"/>
        <v>2016</v>
      </c>
    </row>
    <row r="996" spans="1:17">
      <c r="A996" s="333" t="s">
        <v>319</v>
      </c>
      <c r="B996" s="334" t="s">
        <v>825</v>
      </c>
      <c r="C996" s="434" t="s">
        <v>338</v>
      </c>
      <c r="D996" s="333" t="s">
        <v>1099</v>
      </c>
      <c r="E996" s="334">
        <v>201509</v>
      </c>
      <c r="F996" s="335">
        <v>347.05</v>
      </c>
      <c r="G996" s="333">
        <f t="shared" si="92"/>
        <v>14.5</v>
      </c>
      <c r="H996" s="337">
        <v>1.3083000000000001E-3</v>
      </c>
      <c r="I996" s="335">
        <f t="shared" si="93"/>
        <v>6.58</v>
      </c>
      <c r="J996" s="335">
        <f t="shared" si="94"/>
        <v>5.45</v>
      </c>
      <c r="Q996" s="101">
        <f t="shared" si="95"/>
        <v>2015</v>
      </c>
    </row>
    <row r="997" spans="1:17">
      <c r="A997" s="333" t="s">
        <v>326</v>
      </c>
      <c r="B997" s="334" t="s">
        <v>782</v>
      </c>
      <c r="C997" s="434" t="s">
        <v>340</v>
      </c>
      <c r="D997" s="333" t="s">
        <v>1193</v>
      </c>
      <c r="E997" s="334">
        <v>201509</v>
      </c>
      <c r="F997" s="335">
        <v>69.23</v>
      </c>
      <c r="G997" s="333">
        <f t="shared" si="92"/>
        <v>14.5</v>
      </c>
      <c r="H997" s="337">
        <v>1.1999999999999999E-3</v>
      </c>
      <c r="I997" s="335">
        <f t="shared" si="93"/>
        <v>1.2</v>
      </c>
      <c r="J997" s="335">
        <f t="shared" si="94"/>
        <v>1</v>
      </c>
      <c r="Q997" s="101">
        <f t="shared" si="95"/>
        <v>2015</v>
      </c>
    </row>
    <row r="998" spans="1:17" ht="15">
      <c r="A998" s="333" t="s">
        <v>326</v>
      </c>
      <c r="B998" s="334" t="s">
        <v>782</v>
      </c>
      <c r="C998" s="435" t="s">
        <v>340</v>
      </c>
      <c r="D998" s="333" t="s">
        <v>783</v>
      </c>
      <c r="E998" s="334">
        <v>201510</v>
      </c>
      <c r="F998" s="335">
        <v>-21.24</v>
      </c>
      <c r="G998" s="333">
        <f t="shared" si="92"/>
        <v>13.5</v>
      </c>
      <c r="H998" s="337">
        <v>1.1999999999999999E-3</v>
      </c>
      <c r="I998" s="335">
        <f t="shared" si="93"/>
        <v>-0.34</v>
      </c>
      <c r="J998" s="335">
        <f t="shared" si="94"/>
        <v>-0.31</v>
      </c>
      <c r="Q998" s="101">
        <f t="shared" si="95"/>
        <v>2016</v>
      </c>
    </row>
    <row r="999" spans="1:17">
      <c r="A999" s="333" t="s">
        <v>319</v>
      </c>
      <c r="B999" s="334" t="s">
        <v>829</v>
      </c>
      <c r="C999" s="434" t="s">
        <v>335</v>
      </c>
      <c r="D999" s="333" t="s">
        <v>830</v>
      </c>
      <c r="E999" s="334">
        <v>201509</v>
      </c>
      <c r="F999" s="335">
        <v>3004.32</v>
      </c>
      <c r="G999" s="333">
        <f t="shared" si="92"/>
        <v>14.5</v>
      </c>
      <c r="H999" s="337">
        <v>1.3083000000000001E-3</v>
      </c>
      <c r="I999" s="335">
        <f t="shared" si="93"/>
        <v>56.99</v>
      </c>
      <c r="J999" s="335">
        <f t="shared" si="94"/>
        <v>47.17</v>
      </c>
      <c r="Q999" s="101">
        <f t="shared" si="95"/>
        <v>2015</v>
      </c>
    </row>
    <row r="1000" spans="1:17" ht="15">
      <c r="A1000" s="333" t="s">
        <v>319</v>
      </c>
      <c r="B1000" s="334" t="s">
        <v>829</v>
      </c>
      <c r="C1000" s="435" t="s">
        <v>335</v>
      </c>
      <c r="D1000" s="333" t="s">
        <v>830</v>
      </c>
      <c r="E1000" s="334">
        <v>201510</v>
      </c>
      <c r="F1000" s="335">
        <v>0.46</v>
      </c>
      <c r="G1000" s="333">
        <f t="shared" si="92"/>
        <v>13.5</v>
      </c>
      <c r="H1000" s="337">
        <v>1.3083000000000001E-3</v>
      </c>
      <c r="I1000" s="335">
        <f t="shared" si="93"/>
        <v>0.01</v>
      </c>
      <c r="J1000" s="335">
        <f t="shared" si="94"/>
        <v>0.01</v>
      </c>
      <c r="Q1000" s="101">
        <f t="shared" si="95"/>
        <v>2016</v>
      </c>
    </row>
    <row r="1001" spans="1:17" ht="15">
      <c r="A1001" s="333" t="s">
        <v>319</v>
      </c>
      <c r="B1001" s="334" t="s">
        <v>968</v>
      </c>
      <c r="C1001" s="435" t="s">
        <v>338</v>
      </c>
      <c r="D1001" s="333" t="s">
        <v>969</v>
      </c>
      <c r="E1001" s="334">
        <v>201512</v>
      </c>
      <c r="F1001" s="335">
        <v>163168.26999999999</v>
      </c>
      <c r="G1001" s="333">
        <f t="shared" si="92"/>
        <v>11.5</v>
      </c>
      <c r="H1001" s="337">
        <v>1.3083000000000001E-3</v>
      </c>
      <c r="I1001" s="335">
        <f t="shared" si="93"/>
        <v>2454.94</v>
      </c>
      <c r="J1001" s="335">
        <f t="shared" si="94"/>
        <v>2561.6799999999998</v>
      </c>
      <c r="Q1001" s="101">
        <f t="shared" si="95"/>
        <v>2016</v>
      </c>
    </row>
    <row r="1002" spans="1:17">
      <c r="A1002" s="333" t="s">
        <v>319</v>
      </c>
      <c r="B1002" s="334" t="s">
        <v>970</v>
      </c>
      <c r="C1002" s="434" t="s">
        <v>338</v>
      </c>
      <c r="D1002" s="333" t="s">
        <v>971</v>
      </c>
      <c r="E1002" s="334">
        <v>201509</v>
      </c>
      <c r="F1002" s="335">
        <v>-2688.21</v>
      </c>
      <c r="G1002" s="333">
        <f t="shared" si="92"/>
        <v>14.5</v>
      </c>
      <c r="H1002" s="337">
        <v>1.3083000000000001E-3</v>
      </c>
      <c r="I1002" s="335">
        <f t="shared" si="93"/>
        <v>-51</v>
      </c>
      <c r="J1002" s="335">
        <f t="shared" si="94"/>
        <v>-42.2</v>
      </c>
      <c r="Q1002" s="101">
        <f t="shared" si="95"/>
        <v>2015</v>
      </c>
    </row>
    <row r="1003" spans="1:17" ht="15">
      <c r="A1003" s="333" t="s">
        <v>319</v>
      </c>
      <c r="B1003" s="334" t="s">
        <v>970</v>
      </c>
      <c r="C1003" s="435" t="s">
        <v>338</v>
      </c>
      <c r="D1003" s="333" t="s">
        <v>971</v>
      </c>
      <c r="E1003" s="334">
        <v>201511</v>
      </c>
      <c r="F1003" s="335">
        <v>2450.79</v>
      </c>
      <c r="G1003" s="333">
        <f t="shared" si="92"/>
        <v>12.5</v>
      </c>
      <c r="H1003" s="337">
        <v>1.3083000000000001E-3</v>
      </c>
      <c r="I1003" s="335">
        <f t="shared" si="93"/>
        <v>40.08</v>
      </c>
      <c r="J1003" s="335">
        <f t="shared" si="94"/>
        <v>38.479999999999997</v>
      </c>
      <c r="Q1003" s="101">
        <f t="shared" si="95"/>
        <v>2016</v>
      </c>
    </row>
    <row r="1004" spans="1:17">
      <c r="A1004" s="333" t="s">
        <v>319</v>
      </c>
      <c r="B1004" s="334" t="s">
        <v>972</v>
      </c>
      <c r="C1004" s="434" t="s">
        <v>338</v>
      </c>
      <c r="D1004" s="333" t="s">
        <v>1106</v>
      </c>
      <c r="E1004" s="334">
        <v>201509</v>
      </c>
      <c r="F1004" s="335">
        <v>-1110.82</v>
      </c>
      <c r="G1004" s="333">
        <f t="shared" si="92"/>
        <v>14.5</v>
      </c>
      <c r="H1004" s="337">
        <v>1.3083000000000001E-3</v>
      </c>
      <c r="I1004" s="335">
        <f t="shared" si="93"/>
        <v>-21.07</v>
      </c>
      <c r="J1004" s="335">
        <f t="shared" si="94"/>
        <v>-17.440000000000001</v>
      </c>
      <c r="Q1004" s="101">
        <f t="shared" si="95"/>
        <v>2015</v>
      </c>
    </row>
    <row r="1005" spans="1:17" ht="15">
      <c r="A1005" s="333" t="s">
        <v>319</v>
      </c>
      <c r="B1005" s="334" t="s">
        <v>972</v>
      </c>
      <c r="C1005" s="435" t="s">
        <v>338</v>
      </c>
      <c r="D1005" s="333" t="s">
        <v>973</v>
      </c>
      <c r="E1005" s="334">
        <v>201510</v>
      </c>
      <c r="F1005" s="335">
        <v>113.69</v>
      </c>
      <c r="G1005" s="333">
        <f t="shared" si="92"/>
        <v>13.5</v>
      </c>
      <c r="H1005" s="337">
        <v>1.3083000000000001E-3</v>
      </c>
      <c r="I1005" s="335">
        <f t="shared" si="93"/>
        <v>2.0099999999999998</v>
      </c>
      <c r="J1005" s="335">
        <f t="shared" si="94"/>
        <v>1.78</v>
      </c>
      <c r="Q1005" s="101">
        <f t="shared" si="95"/>
        <v>2016</v>
      </c>
    </row>
    <row r="1006" spans="1:17" ht="15">
      <c r="A1006" s="333" t="s">
        <v>319</v>
      </c>
      <c r="B1006" s="334" t="s">
        <v>972</v>
      </c>
      <c r="C1006" s="435" t="s">
        <v>338</v>
      </c>
      <c r="D1006" s="333" t="s">
        <v>973</v>
      </c>
      <c r="E1006" s="334">
        <v>201511</v>
      </c>
      <c r="F1006" s="335">
        <v>5428.8</v>
      </c>
      <c r="G1006" s="333">
        <f t="shared" si="92"/>
        <v>12.5</v>
      </c>
      <c r="H1006" s="337">
        <v>1.3083000000000001E-3</v>
      </c>
      <c r="I1006" s="335">
        <f t="shared" si="93"/>
        <v>88.78</v>
      </c>
      <c r="J1006" s="335">
        <f t="shared" si="94"/>
        <v>85.23</v>
      </c>
      <c r="Q1006" s="101">
        <f t="shared" si="95"/>
        <v>2016</v>
      </c>
    </row>
    <row r="1007" spans="1:17" ht="15">
      <c r="A1007" s="333" t="s">
        <v>319</v>
      </c>
      <c r="B1007" s="334" t="s">
        <v>972</v>
      </c>
      <c r="C1007" s="435" t="s">
        <v>338</v>
      </c>
      <c r="D1007" s="333" t="s">
        <v>973</v>
      </c>
      <c r="E1007" s="334">
        <v>201512</v>
      </c>
      <c r="F1007" s="335">
        <v>3.58</v>
      </c>
      <c r="G1007" s="333">
        <f t="shared" si="92"/>
        <v>11.5</v>
      </c>
      <c r="H1007" s="337">
        <v>1.3083000000000001E-3</v>
      </c>
      <c r="I1007" s="335">
        <f t="shared" si="93"/>
        <v>0.05</v>
      </c>
      <c r="J1007" s="335">
        <f t="shared" si="94"/>
        <v>0.06</v>
      </c>
      <c r="Q1007" s="101">
        <f t="shared" si="95"/>
        <v>2016</v>
      </c>
    </row>
    <row r="1008" spans="1:17">
      <c r="A1008" s="333" t="s">
        <v>319</v>
      </c>
      <c r="B1008" s="334" t="s">
        <v>784</v>
      </c>
      <c r="C1008" s="434" t="s">
        <v>340</v>
      </c>
      <c r="D1008" s="333" t="s">
        <v>785</v>
      </c>
      <c r="E1008" s="334">
        <v>201509</v>
      </c>
      <c r="F1008" s="335">
        <v>-3400.7200000000003</v>
      </c>
      <c r="G1008" s="333">
        <f t="shared" si="92"/>
        <v>14.5</v>
      </c>
      <c r="H1008" s="337">
        <v>1.3083000000000001E-3</v>
      </c>
      <c r="I1008" s="335">
        <f t="shared" si="93"/>
        <v>-64.510000000000005</v>
      </c>
      <c r="J1008" s="335">
        <f t="shared" si="94"/>
        <v>-53.39</v>
      </c>
      <c r="Q1008" s="101">
        <f t="shared" si="95"/>
        <v>2015</v>
      </c>
    </row>
    <row r="1009" spans="1:17" ht="15">
      <c r="A1009" s="333" t="s">
        <v>319</v>
      </c>
      <c r="B1009" s="334" t="s">
        <v>833</v>
      </c>
      <c r="C1009" s="435" t="s">
        <v>338</v>
      </c>
      <c r="D1009" s="333" t="s">
        <v>834</v>
      </c>
      <c r="E1009" s="334">
        <v>201511</v>
      </c>
      <c r="F1009" s="335">
        <v>12896.7</v>
      </c>
      <c r="G1009" s="333">
        <f t="shared" si="92"/>
        <v>12.5</v>
      </c>
      <c r="H1009" s="337">
        <v>1.3083000000000001E-3</v>
      </c>
      <c r="I1009" s="335">
        <f t="shared" si="93"/>
        <v>210.91</v>
      </c>
      <c r="J1009" s="335">
        <f t="shared" si="94"/>
        <v>202.47</v>
      </c>
      <c r="Q1009" s="101">
        <f t="shared" si="95"/>
        <v>2016</v>
      </c>
    </row>
    <row r="1010" spans="1:17">
      <c r="A1010" s="333" t="s">
        <v>319</v>
      </c>
      <c r="B1010" s="334" t="s">
        <v>835</v>
      </c>
      <c r="C1010" s="434" t="s">
        <v>338</v>
      </c>
      <c r="D1010" s="333" t="s">
        <v>1109</v>
      </c>
      <c r="E1010" s="334">
        <v>201509</v>
      </c>
      <c r="F1010" s="335">
        <v>20971.99</v>
      </c>
      <c r="G1010" s="333">
        <f t="shared" si="92"/>
        <v>14.5</v>
      </c>
      <c r="H1010" s="337">
        <v>1.3083000000000001E-3</v>
      </c>
      <c r="I1010" s="335">
        <f t="shared" si="93"/>
        <v>397.85</v>
      </c>
      <c r="J1010" s="335">
        <f t="shared" si="94"/>
        <v>329.25</v>
      </c>
      <c r="Q1010" s="101">
        <f t="shared" si="95"/>
        <v>2015</v>
      </c>
    </row>
    <row r="1011" spans="1:17">
      <c r="A1011" s="333" t="s">
        <v>319</v>
      </c>
      <c r="B1011" s="334" t="s">
        <v>837</v>
      </c>
      <c r="C1011" s="434" t="s">
        <v>338</v>
      </c>
      <c r="D1011" s="333" t="s">
        <v>1110</v>
      </c>
      <c r="E1011" s="334">
        <v>201509</v>
      </c>
      <c r="F1011" s="335">
        <v>30596.05</v>
      </c>
      <c r="G1011" s="333">
        <f t="shared" si="92"/>
        <v>14.5</v>
      </c>
      <c r="H1011" s="337">
        <v>1.3083000000000001E-3</v>
      </c>
      <c r="I1011" s="335">
        <f t="shared" si="93"/>
        <v>580.41999999999996</v>
      </c>
      <c r="J1011" s="335">
        <f t="shared" si="94"/>
        <v>480.35</v>
      </c>
      <c r="Q1011" s="101">
        <f t="shared" si="95"/>
        <v>2015</v>
      </c>
    </row>
    <row r="1012" spans="1:17" ht="15">
      <c r="A1012" s="333" t="s">
        <v>319</v>
      </c>
      <c r="B1012" s="334" t="s">
        <v>837</v>
      </c>
      <c r="C1012" s="435" t="s">
        <v>338</v>
      </c>
      <c r="D1012" s="333" t="s">
        <v>838</v>
      </c>
      <c r="E1012" s="334">
        <v>201510</v>
      </c>
      <c r="F1012" s="335">
        <v>14.69</v>
      </c>
      <c r="G1012" s="333">
        <f t="shared" si="92"/>
        <v>13.5</v>
      </c>
      <c r="H1012" s="337">
        <v>1.3083000000000001E-3</v>
      </c>
      <c r="I1012" s="335">
        <f t="shared" si="93"/>
        <v>0.26</v>
      </c>
      <c r="J1012" s="335">
        <f t="shared" si="94"/>
        <v>0.23</v>
      </c>
      <c r="Q1012" s="101">
        <f t="shared" si="95"/>
        <v>2016</v>
      </c>
    </row>
    <row r="1013" spans="1:17" ht="15">
      <c r="A1013" s="333" t="s">
        <v>319</v>
      </c>
      <c r="B1013" s="334" t="s">
        <v>837</v>
      </c>
      <c r="C1013" s="435" t="s">
        <v>338</v>
      </c>
      <c r="D1013" s="333" t="s">
        <v>838</v>
      </c>
      <c r="E1013" s="334">
        <v>201511</v>
      </c>
      <c r="F1013" s="335">
        <v>-0.01</v>
      </c>
      <c r="G1013" s="333">
        <f t="shared" si="92"/>
        <v>12.5</v>
      </c>
      <c r="H1013" s="337">
        <v>1.3083000000000001E-3</v>
      </c>
      <c r="I1013" s="335">
        <f t="shared" si="93"/>
        <v>0</v>
      </c>
      <c r="J1013" s="335">
        <f t="shared" si="94"/>
        <v>0</v>
      </c>
      <c r="Q1013" s="101">
        <f t="shared" si="95"/>
        <v>2016</v>
      </c>
    </row>
    <row r="1014" spans="1:17" ht="15">
      <c r="A1014" s="333" t="s">
        <v>319</v>
      </c>
      <c r="B1014" s="334" t="s">
        <v>837</v>
      </c>
      <c r="C1014" s="435" t="s">
        <v>338</v>
      </c>
      <c r="D1014" s="333" t="s">
        <v>838</v>
      </c>
      <c r="E1014" s="334">
        <v>201512</v>
      </c>
      <c r="F1014" s="335">
        <v>0.48</v>
      </c>
      <c r="G1014" s="333">
        <f t="shared" si="92"/>
        <v>11.5</v>
      </c>
      <c r="H1014" s="337">
        <v>1.3083000000000001E-3</v>
      </c>
      <c r="I1014" s="335">
        <f t="shared" si="93"/>
        <v>0.01</v>
      </c>
      <c r="J1014" s="335">
        <f t="shared" si="94"/>
        <v>0.01</v>
      </c>
      <c r="Q1014" s="101">
        <f t="shared" si="95"/>
        <v>2016</v>
      </c>
    </row>
    <row r="1015" spans="1:17">
      <c r="A1015" s="333" t="s">
        <v>319</v>
      </c>
      <c r="B1015" s="334" t="s">
        <v>839</v>
      </c>
      <c r="C1015" s="434" t="s">
        <v>338</v>
      </c>
      <c r="D1015" s="333" t="s">
        <v>1111</v>
      </c>
      <c r="E1015" s="334">
        <v>201509</v>
      </c>
      <c r="F1015" s="335">
        <v>11433.79</v>
      </c>
      <c r="G1015" s="333">
        <f t="shared" si="92"/>
        <v>14.5</v>
      </c>
      <c r="H1015" s="337">
        <v>1.3083000000000001E-3</v>
      </c>
      <c r="I1015" s="335">
        <f t="shared" si="93"/>
        <v>216.9</v>
      </c>
      <c r="J1015" s="335">
        <f t="shared" si="94"/>
        <v>179.51</v>
      </c>
      <c r="Q1015" s="101">
        <f t="shared" si="95"/>
        <v>2015</v>
      </c>
    </row>
    <row r="1016" spans="1:17" ht="15">
      <c r="A1016" s="333" t="s">
        <v>319</v>
      </c>
      <c r="B1016" s="334" t="s">
        <v>839</v>
      </c>
      <c r="C1016" s="435" t="s">
        <v>338</v>
      </c>
      <c r="D1016" s="333" t="s">
        <v>840</v>
      </c>
      <c r="E1016" s="334">
        <v>201510</v>
      </c>
      <c r="F1016" s="335">
        <v>15.45</v>
      </c>
      <c r="G1016" s="333">
        <f t="shared" si="92"/>
        <v>13.5</v>
      </c>
      <c r="H1016" s="337">
        <v>1.3083000000000001E-3</v>
      </c>
      <c r="I1016" s="335">
        <f t="shared" si="93"/>
        <v>0.27</v>
      </c>
      <c r="J1016" s="335">
        <f t="shared" si="94"/>
        <v>0.24</v>
      </c>
      <c r="Q1016" s="101">
        <f t="shared" si="95"/>
        <v>2016</v>
      </c>
    </row>
    <row r="1017" spans="1:17" ht="15">
      <c r="A1017" s="333" t="s">
        <v>319</v>
      </c>
      <c r="B1017" s="334" t="s">
        <v>839</v>
      </c>
      <c r="C1017" s="435" t="s">
        <v>338</v>
      </c>
      <c r="D1017" s="333" t="s">
        <v>840</v>
      </c>
      <c r="E1017" s="334">
        <v>201511</v>
      </c>
      <c r="F1017" s="335">
        <v>-0.02</v>
      </c>
      <c r="G1017" s="333">
        <f t="shared" si="92"/>
        <v>12.5</v>
      </c>
      <c r="H1017" s="337">
        <v>1.3083000000000001E-3</v>
      </c>
      <c r="I1017" s="335">
        <f t="shared" si="93"/>
        <v>0</v>
      </c>
      <c r="J1017" s="335">
        <f t="shared" si="94"/>
        <v>0</v>
      </c>
      <c r="Q1017" s="101">
        <f t="shared" si="95"/>
        <v>2016</v>
      </c>
    </row>
    <row r="1018" spans="1:17" ht="15">
      <c r="A1018" s="333" t="s">
        <v>319</v>
      </c>
      <c r="B1018" s="334" t="s">
        <v>839</v>
      </c>
      <c r="C1018" s="435" t="s">
        <v>338</v>
      </c>
      <c r="D1018" s="333" t="s">
        <v>840</v>
      </c>
      <c r="E1018" s="334">
        <v>201512</v>
      </c>
      <c r="F1018" s="335">
        <v>0.52</v>
      </c>
      <c r="G1018" s="333">
        <f t="shared" si="92"/>
        <v>11.5</v>
      </c>
      <c r="H1018" s="337">
        <v>1.3083000000000001E-3</v>
      </c>
      <c r="I1018" s="335">
        <f t="shared" si="93"/>
        <v>0.01</v>
      </c>
      <c r="J1018" s="335">
        <f t="shared" si="94"/>
        <v>0.01</v>
      </c>
      <c r="Q1018" s="101">
        <f t="shared" si="95"/>
        <v>2016</v>
      </c>
    </row>
    <row r="1019" spans="1:17">
      <c r="A1019" s="333" t="s">
        <v>319</v>
      </c>
      <c r="B1019" s="334" t="s">
        <v>841</v>
      </c>
      <c r="C1019" s="434" t="s">
        <v>338</v>
      </c>
      <c r="D1019" s="333" t="s">
        <v>842</v>
      </c>
      <c r="E1019" s="334">
        <v>201509</v>
      </c>
      <c r="F1019" s="335">
        <v>9530.1</v>
      </c>
      <c r="G1019" s="333">
        <f t="shared" si="92"/>
        <v>14.5</v>
      </c>
      <c r="H1019" s="337">
        <v>1.3083000000000001E-3</v>
      </c>
      <c r="I1019" s="335">
        <f t="shared" si="93"/>
        <v>180.79</v>
      </c>
      <c r="J1019" s="335">
        <f t="shared" si="94"/>
        <v>149.62</v>
      </c>
      <c r="Q1019" s="101">
        <f t="shared" si="95"/>
        <v>2015</v>
      </c>
    </row>
    <row r="1020" spans="1:17">
      <c r="A1020" s="333" t="s">
        <v>319</v>
      </c>
      <c r="B1020" s="334" t="s">
        <v>843</v>
      </c>
      <c r="C1020" s="434" t="s">
        <v>338</v>
      </c>
      <c r="D1020" s="333" t="s">
        <v>844</v>
      </c>
      <c r="E1020" s="334">
        <v>201509</v>
      </c>
      <c r="F1020" s="335">
        <v>15057.720000000001</v>
      </c>
      <c r="G1020" s="333">
        <f t="shared" si="92"/>
        <v>14.5</v>
      </c>
      <c r="H1020" s="337">
        <v>1.3083000000000001E-3</v>
      </c>
      <c r="I1020" s="335">
        <f t="shared" si="93"/>
        <v>285.64999999999998</v>
      </c>
      <c r="J1020" s="335">
        <f t="shared" si="94"/>
        <v>236.4</v>
      </c>
      <c r="Q1020" s="101">
        <f t="shared" si="95"/>
        <v>2015</v>
      </c>
    </row>
    <row r="1021" spans="1:17" ht="15">
      <c r="A1021" s="333" t="s">
        <v>319</v>
      </c>
      <c r="B1021" s="334" t="s">
        <v>843</v>
      </c>
      <c r="C1021" s="435" t="s">
        <v>338</v>
      </c>
      <c r="D1021" s="333" t="s">
        <v>844</v>
      </c>
      <c r="E1021" s="334">
        <v>201510</v>
      </c>
      <c r="F1021" s="335">
        <v>-32.36</v>
      </c>
      <c r="G1021" s="333">
        <f t="shared" si="92"/>
        <v>13.5</v>
      </c>
      <c r="H1021" s="337">
        <v>1.3083000000000001E-3</v>
      </c>
      <c r="I1021" s="335">
        <f t="shared" si="93"/>
        <v>-0.56999999999999995</v>
      </c>
      <c r="J1021" s="335">
        <f t="shared" si="94"/>
        <v>-0.51</v>
      </c>
      <c r="Q1021" s="101">
        <f t="shared" si="95"/>
        <v>2016</v>
      </c>
    </row>
    <row r="1022" spans="1:17" ht="15">
      <c r="A1022" s="333" t="s">
        <v>319</v>
      </c>
      <c r="B1022" s="334" t="s">
        <v>843</v>
      </c>
      <c r="C1022" s="435" t="s">
        <v>338</v>
      </c>
      <c r="D1022" s="333" t="s">
        <v>844</v>
      </c>
      <c r="E1022" s="334">
        <v>201511</v>
      </c>
      <c r="F1022" s="335">
        <v>0.06</v>
      </c>
      <c r="G1022" s="333">
        <f t="shared" si="92"/>
        <v>12.5</v>
      </c>
      <c r="H1022" s="337">
        <v>1.3083000000000001E-3</v>
      </c>
      <c r="I1022" s="335">
        <f t="shared" si="93"/>
        <v>0</v>
      </c>
      <c r="J1022" s="335">
        <f t="shared" si="94"/>
        <v>0</v>
      </c>
      <c r="Q1022" s="101">
        <f t="shared" si="95"/>
        <v>2016</v>
      </c>
    </row>
    <row r="1023" spans="1:17" ht="15">
      <c r="A1023" s="333" t="s">
        <v>319</v>
      </c>
      <c r="B1023" s="334" t="s">
        <v>843</v>
      </c>
      <c r="C1023" s="435" t="s">
        <v>338</v>
      </c>
      <c r="D1023" s="333" t="s">
        <v>844</v>
      </c>
      <c r="E1023" s="334">
        <v>201512</v>
      </c>
      <c r="F1023" s="335">
        <v>-7.82</v>
      </c>
      <c r="G1023" s="333">
        <f t="shared" si="92"/>
        <v>11.5</v>
      </c>
      <c r="H1023" s="337">
        <v>1.3083000000000001E-3</v>
      </c>
      <c r="I1023" s="335">
        <f t="shared" si="93"/>
        <v>-0.12</v>
      </c>
      <c r="J1023" s="335">
        <f t="shared" si="94"/>
        <v>-0.12</v>
      </c>
      <c r="Q1023" s="101">
        <f t="shared" si="95"/>
        <v>2016</v>
      </c>
    </row>
    <row r="1024" spans="1:17">
      <c r="A1024" s="333" t="s">
        <v>319</v>
      </c>
      <c r="B1024" s="334" t="s">
        <v>579</v>
      </c>
      <c r="C1024" s="434" t="s">
        <v>340</v>
      </c>
      <c r="D1024" s="333" t="s">
        <v>613</v>
      </c>
      <c r="E1024" s="334">
        <v>201509</v>
      </c>
      <c r="F1024" s="335">
        <v>1.37</v>
      </c>
      <c r="G1024" s="333">
        <f t="shared" si="92"/>
        <v>14.5</v>
      </c>
      <c r="H1024" s="337">
        <v>1.3083000000000001E-3</v>
      </c>
      <c r="I1024" s="335">
        <f t="shared" si="93"/>
        <v>0.03</v>
      </c>
      <c r="J1024" s="335">
        <f t="shared" si="94"/>
        <v>0.02</v>
      </c>
      <c r="Q1024" s="101">
        <f t="shared" si="95"/>
        <v>2015</v>
      </c>
    </row>
    <row r="1025" spans="1:17">
      <c r="A1025" s="333" t="s">
        <v>319</v>
      </c>
      <c r="B1025" s="334" t="s">
        <v>786</v>
      </c>
      <c r="C1025" s="434" t="s">
        <v>340</v>
      </c>
      <c r="D1025" s="333" t="s">
        <v>1194</v>
      </c>
      <c r="E1025" s="334">
        <v>201509</v>
      </c>
      <c r="F1025" s="335">
        <v>-167.78</v>
      </c>
      <c r="G1025" s="333">
        <f t="shared" si="92"/>
        <v>14.5</v>
      </c>
      <c r="H1025" s="337">
        <v>1.3083000000000001E-3</v>
      </c>
      <c r="I1025" s="335">
        <f t="shared" si="93"/>
        <v>-3.18</v>
      </c>
      <c r="J1025" s="335">
        <f t="shared" si="94"/>
        <v>-2.63</v>
      </c>
      <c r="Q1025" s="101">
        <f t="shared" si="95"/>
        <v>2015</v>
      </c>
    </row>
    <row r="1026" spans="1:17" ht="15">
      <c r="A1026" s="333" t="s">
        <v>319</v>
      </c>
      <c r="B1026" s="334" t="s">
        <v>786</v>
      </c>
      <c r="C1026" s="435" t="s">
        <v>340</v>
      </c>
      <c r="D1026" s="333" t="s">
        <v>787</v>
      </c>
      <c r="E1026" s="334">
        <v>201510</v>
      </c>
      <c r="F1026" s="335">
        <v>-0.39</v>
      </c>
      <c r="G1026" s="333">
        <f t="shared" si="92"/>
        <v>13.5</v>
      </c>
      <c r="H1026" s="337">
        <v>1.3083000000000001E-3</v>
      </c>
      <c r="I1026" s="335">
        <f t="shared" si="93"/>
        <v>-0.01</v>
      </c>
      <c r="J1026" s="335">
        <f t="shared" si="94"/>
        <v>-0.01</v>
      </c>
      <c r="Q1026" s="101">
        <f t="shared" si="95"/>
        <v>2016</v>
      </c>
    </row>
    <row r="1027" spans="1:17">
      <c r="A1027" s="333" t="s">
        <v>319</v>
      </c>
      <c r="B1027" s="334" t="s">
        <v>979</v>
      </c>
      <c r="C1027" s="434" t="s">
        <v>338</v>
      </c>
      <c r="D1027" s="333" t="s">
        <v>1115</v>
      </c>
      <c r="E1027" s="334">
        <v>201509</v>
      </c>
      <c r="F1027" s="335">
        <v>-2232.41</v>
      </c>
      <c r="G1027" s="333">
        <f t="shared" si="92"/>
        <v>14.5</v>
      </c>
      <c r="H1027" s="337">
        <v>1.3083000000000001E-3</v>
      </c>
      <c r="I1027" s="335">
        <f t="shared" si="93"/>
        <v>-42.35</v>
      </c>
      <c r="J1027" s="335">
        <f t="shared" si="94"/>
        <v>-35.049999999999997</v>
      </c>
      <c r="Q1027" s="101">
        <f t="shared" si="95"/>
        <v>2015</v>
      </c>
    </row>
    <row r="1028" spans="1:17" ht="15">
      <c r="A1028" s="333" t="s">
        <v>319</v>
      </c>
      <c r="B1028" s="334" t="s">
        <v>979</v>
      </c>
      <c r="C1028" s="435" t="s">
        <v>338</v>
      </c>
      <c r="D1028" s="333" t="s">
        <v>980</v>
      </c>
      <c r="E1028" s="334">
        <v>201510</v>
      </c>
      <c r="F1028" s="335">
        <v>17.27</v>
      </c>
      <c r="G1028" s="333">
        <f t="shared" si="92"/>
        <v>13.5</v>
      </c>
      <c r="H1028" s="337">
        <v>1.3083000000000001E-3</v>
      </c>
      <c r="I1028" s="335">
        <f t="shared" si="93"/>
        <v>0.31</v>
      </c>
      <c r="J1028" s="335">
        <f t="shared" si="94"/>
        <v>0.27</v>
      </c>
      <c r="Q1028" s="101">
        <f t="shared" si="95"/>
        <v>2016</v>
      </c>
    </row>
    <row r="1029" spans="1:17" ht="15">
      <c r="A1029" s="333" t="s">
        <v>319</v>
      </c>
      <c r="B1029" s="334" t="s">
        <v>979</v>
      </c>
      <c r="C1029" s="435" t="s">
        <v>338</v>
      </c>
      <c r="D1029" s="333" t="s">
        <v>980</v>
      </c>
      <c r="E1029" s="334">
        <v>201511</v>
      </c>
      <c r="F1029" s="335">
        <v>994.93</v>
      </c>
      <c r="G1029" s="333">
        <f t="shared" si="92"/>
        <v>12.5</v>
      </c>
      <c r="H1029" s="337">
        <v>1.3083000000000001E-3</v>
      </c>
      <c r="I1029" s="335">
        <f t="shared" si="93"/>
        <v>16.27</v>
      </c>
      <c r="J1029" s="335">
        <f t="shared" si="94"/>
        <v>15.62</v>
      </c>
      <c r="Q1029" s="101">
        <f t="shared" si="95"/>
        <v>2016</v>
      </c>
    </row>
    <row r="1030" spans="1:17" ht="15">
      <c r="A1030" s="333" t="s">
        <v>319</v>
      </c>
      <c r="B1030" s="334" t="s">
        <v>979</v>
      </c>
      <c r="C1030" s="435" t="s">
        <v>338</v>
      </c>
      <c r="D1030" s="333" t="s">
        <v>980</v>
      </c>
      <c r="E1030" s="334">
        <v>201512</v>
      </c>
      <c r="F1030" s="335">
        <v>83.23</v>
      </c>
      <c r="G1030" s="333">
        <f t="shared" si="92"/>
        <v>11.5</v>
      </c>
      <c r="H1030" s="337">
        <v>1.3083000000000001E-3</v>
      </c>
      <c r="I1030" s="335">
        <f t="shared" si="93"/>
        <v>1.25</v>
      </c>
      <c r="J1030" s="335">
        <f t="shared" si="94"/>
        <v>1.31</v>
      </c>
      <c r="Q1030" s="101">
        <f t="shared" si="95"/>
        <v>2016</v>
      </c>
    </row>
    <row r="1031" spans="1:17">
      <c r="A1031" s="333" t="s">
        <v>319</v>
      </c>
      <c r="B1031" s="334" t="s">
        <v>981</v>
      </c>
      <c r="C1031" s="434" t="s">
        <v>338</v>
      </c>
      <c r="D1031" s="333" t="s">
        <v>982</v>
      </c>
      <c r="E1031" s="334">
        <v>201509</v>
      </c>
      <c r="F1031" s="335">
        <v>-1251.6200000000001</v>
      </c>
      <c r="G1031" s="333">
        <f t="shared" si="92"/>
        <v>14.5</v>
      </c>
      <c r="H1031" s="337">
        <v>1.3083000000000001E-3</v>
      </c>
      <c r="I1031" s="335">
        <f t="shared" si="93"/>
        <v>-23.74</v>
      </c>
      <c r="J1031" s="335">
        <f t="shared" si="94"/>
        <v>-19.649999999999999</v>
      </c>
      <c r="Q1031" s="101">
        <f t="shared" si="95"/>
        <v>2015</v>
      </c>
    </row>
    <row r="1032" spans="1:17" ht="15">
      <c r="A1032" s="333" t="s">
        <v>319</v>
      </c>
      <c r="B1032" s="334" t="s">
        <v>981</v>
      </c>
      <c r="C1032" s="435" t="s">
        <v>338</v>
      </c>
      <c r="D1032" s="333" t="s">
        <v>982</v>
      </c>
      <c r="E1032" s="334">
        <v>201511</v>
      </c>
      <c r="F1032" s="335">
        <v>194.36</v>
      </c>
      <c r="G1032" s="333">
        <f t="shared" si="92"/>
        <v>12.5</v>
      </c>
      <c r="H1032" s="337">
        <v>1.3083000000000001E-3</v>
      </c>
      <c r="I1032" s="335">
        <f t="shared" si="93"/>
        <v>3.18</v>
      </c>
      <c r="J1032" s="335">
        <f t="shared" si="94"/>
        <v>3.05</v>
      </c>
      <c r="Q1032" s="101">
        <f t="shared" si="95"/>
        <v>2016</v>
      </c>
    </row>
    <row r="1033" spans="1:17" ht="15">
      <c r="A1033" s="333" t="s">
        <v>319</v>
      </c>
      <c r="B1033" s="334" t="s">
        <v>981</v>
      </c>
      <c r="C1033" s="435" t="s">
        <v>338</v>
      </c>
      <c r="D1033" s="333" t="s">
        <v>982</v>
      </c>
      <c r="E1033" s="334">
        <v>201512</v>
      </c>
      <c r="F1033" s="335">
        <v>17.14</v>
      </c>
      <c r="G1033" s="333">
        <f t="shared" si="92"/>
        <v>11.5</v>
      </c>
      <c r="H1033" s="337">
        <v>1.3083000000000001E-3</v>
      </c>
      <c r="I1033" s="335">
        <f t="shared" si="93"/>
        <v>0.26</v>
      </c>
      <c r="J1033" s="335">
        <f t="shared" si="94"/>
        <v>0.27</v>
      </c>
      <c r="Q1033" s="101">
        <f t="shared" si="95"/>
        <v>2016</v>
      </c>
    </row>
    <row r="1034" spans="1:17">
      <c r="A1034" s="333" t="s">
        <v>319</v>
      </c>
      <c r="B1034" s="334" t="s">
        <v>851</v>
      </c>
      <c r="C1034" s="434" t="s">
        <v>338</v>
      </c>
      <c r="D1034" s="333" t="s">
        <v>1116</v>
      </c>
      <c r="E1034" s="334">
        <v>201509</v>
      </c>
      <c r="F1034" s="335">
        <v>-64448.480000000003</v>
      </c>
      <c r="G1034" s="333">
        <f t="shared" si="92"/>
        <v>14.5</v>
      </c>
      <c r="H1034" s="337">
        <v>1.3083000000000001E-3</v>
      </c>
      <c r="I1034" s="335">
        <f t="shared" si="93"/>
        <v>-1222.6099999999999</v>
      </c>
      <c r="J1034" s="335">
        <f t="shared" si="94"/>
        <v>-1011.82</v>
      </c>
      <c r="Q1034" s="101">
        <f t="shared" si="95"/>
        <v>2015</v>
      </c>
    </row>
    <row r="1035" spans="1:17" ht="15">
      <c r="A1035" s="333" t="s">
        <v>319</v>
      </c>
      <c r="B1035" s="334" t="s">
        <v>851</v>
      </c>
      <c r="C1035" s="435" t="s">
        <v>338</v>
      </c>
      <c r="D1035" s="333" t="s">
        <v>852</v>
      </c>
      <c r="E1035" s="334">
        <v>201510</v>
      </c>
      <c r="F1035" s="335">
        <v>11.48</v>
      </c>
      <c r="G1035" s="333">
        <f t="shared" si="92"/>
        <v>13.5</v>
      </c>
      <c r="H1035" s="337">
        <v>1.3083000000000001E-3</v>
      </c>
      <c r="I1035" s="335">
        <f t="shared" si="93"/>
        <v>0.2</v>
      </c>
      <c r="J1035" s="335">
        <f t="shared" si="94"/>
        <v>0.18</v>
      </c>
      <c r="Q1035" s="101">
        <f t="shared" si="95"/>
        <v>2016</v>
      </c>
    </row>
    <row r="1036" spans="1:17">
      <c r="A1036" s="333" t="s">
        <v>319</v>
      </c>
      <c r="B1036" s="334" t="s">
        <v>751</v>
      </c>
      <c r="C1036" s="434" t="s">
        <v>338</v>
      </c>
      <c r="D1036" s="333" t="s">
        <v>1117</v>
      </c>
      <c r="E1036" s="334">
        <v>201509</v>
      </c>
      <c r="F1036" s="335">
        <v>-90.58</v>
      </c>
      <c r="G1036" s="333">
        <f t="shared" si="92"/>
        <v>14.5</v>
      </c>
      <c r="H1036" s="337">
        <v>1.3083000000000001E-3</v>
      </c>
      <c r="I1036" s="335">
        <f t="shared" si="93"/>
        <v>-1.72</v>
      </c>
      <c r="J1036" s="335">
        <f t="shared" si="94"/>
        <v>-1.42</v>
      </c>
      <c r="Q1036" s="101">
        <f t="shared" si="95"/>
        <v>2015</v>
      </c>
    </row>
    <row r="1037" spans="1:17">
      <c r="A1037" s="333" t="s">
        <v>319</v>
      </c>
      <c r="B1037" s="334" t="s">
        <v>853</v>
      </c>
      <c r="C1037" s="434" t="s">
        <v>338</v>
      </c>
      <c r="D1037" s="333" t="s">
        <v>1118</v>
      </c>
      <c r="E1037" s="334">
        <v>201509</v>
      </c>
      <c r="F1037" s="335">
        <v>143475.06</v>
      </c>
      <c r="G1037" s="333">
        <f t="shared" si="92"/>
        <v>14.5</v>
      </c>
      <c r="H1037" s="337">
        <v>1.3083000000000001E-3</v>
      </c>
      <c r="I1037" s="335">
        <f t="shared" si="93"/>
        <v>2721.77</v>
      </c>
      <c r="J1037" s="335">
        <f t="shared" si="94"/>
        <v>2252.5</v>
      </c>
      <c r="Q1037" s="101">
        <f t="shared" si="95"/>
        <v>2015</v>
      </c>
    </row>
    <row r="1038" spans="1:17">
      <c r="A1038" s="333" t="s">
        <v>319</v>
      </c>
      <c r="B1038" s="334" t="s">
        <v>855</v>
      </c>
      <c r="C1038" s="434" t="s">
        <v>338</v>
      </c>
      <c r="D1038" s="333" t="s">
        <v>856</v>
      </c>
      <c r="E1038" s="334">
        <v>201509</v>
      </c>
      <c r="F1038" s="335">
        <v>11272</v>
      </c>
      <c r="G1038" s="333">
        <f t="shared" si="92"/>
        <v>14.5</v>
      </c>
      <c r="H1038" s="337">
        <v>1.3083000000000001E-3</v>
      </c>
      <c r="I1038" s="335">
        <f t="shared" si="93"/>
        <v>213.83</v>
      </c>
      <c r="J1038" s="335">
        <f t="shared" si="94"/>
        <v>176.97</v>
      </c>
      <c r="Q1038" s="101">
        <f t="shared" si="95"/>
        <v>2015</v>
      </c>
    </row>
    <row r="1039" spans="1:17" ht="15">
      <c r="A1039" s="333" t="s">
        <v>319</v>
      </c>
      <c r="B1039" s="334" t="s">
        <v>855</v>
      </c>
      <c r="C1039" s="435" t="s">
        <v>338</v>
      </c>
      <c r="D1039" s="333" t="s">
        <v>856</v>
      </c>
      <c r="E1039" s="334">
        <v>201510</v>
      </c>
      <c r="F1039" s="335">
        <v>4.1500000000000004</v>
      </c>
      <c r="G1039" s="333">
        <f t="shared" si="92"/>
        <v>13.5</v>
      </c>
      <c r="H1039" s="337">
        <v>1.3083000000000001E-3</v>
      </c>
      <c r="I1039" s="335">
        <f t="shared" si="93"/>
        <v>7.0000000000000007E-2</v>
      </c>
      <c r="J1039" s="335">
        <f t="shared" si="94"/>
        <v>7.0000000000000007E-2</v>
      </c>
      <c r="Q1039" s="101">
        <f t="shared" si="95"/>
        <v>2016</v>
      </c>
    </row>
    <row r="1040" spans="1:17">
      <c r="A1040" s="333" t="s">
        <v>319</v>
      </c>
      <c r="B1040" s="334" t="s">
        <v>857</v>
      </c>
      <c r="C1040" s="434" t="s">
        <v>338</v>
      </c>
      <c r="D1040" s="333" t="s">
        <v>1119</v>
      </c>
      <c r="E1040" s="334">
        <v>201509</v>
      </c>
      <c r="F1040" s="335">
        <v>40343.950000000004</v>
      </c>
      <c r="G1040" s="333">
        <f t="shared" si="92"/>
        <v>14.5</v>
      </c>
      <c r="H1040" s="337">
        <v>1.3083000000000001E-3</v>
      </c>
      <c r="I1040" s="335">
        <f t="shared" si="93"/>
        <v>765.34</v>
      </c>
      <c r="J1040" s="335">
        <f t="shared" si="94"/>
        <v>633.38</v>
      </c>
      <c r="Q1040" s="101">
        <f t="shared" si="95"/>
        <v>2015</v>
      </c>
    </row>
    <row r="1041" spans="1:17">
      <c r="A1041" s="333" t="s">
        <v>319</v>
      </c>
      <c r="B1041" s="334" t="s">
        <v>756</v>
      </c>
      <c r="C1041" s="434" t="s">
        <v>340</v>
      </c>
      <c r="D1041" s="333" t="s">
        <v>757</v>
      </c>
      <c r="E1041" s="334">
        <v>201509</v>
      </c>
      <c r="F1041" s="335">
        <v>-567.54</v>
      </c>
      <c r="G1041" s="333">
        <f t="shared" si="92"/>
        <v>14.5</v>
      </c>
      <c r="H1041" s="337">
        <v>1.3083000000000001E-3</v>
      </c>
      <c r="I1041" s="335">
        <f t="shared" si="93"/>
        <v>-10.77</v>
      </c>
      <c r="J1041" s="335">
        <f t="shared" si="94"/>
        <v>-8.91</v>
      </c>
      <c r="Q1041" s="101">
        <f t="shared" si="95"/>
        <v>2015</v>
      </c>
    </row>
    <row r="1042" spans="1:17">
      <c r="A1042" s="333" t="s">
        <v>319</v>
      </c>
      <c r="B1042" s="334" t="s">
        <v>758</v>
      </c>
      <c r="C1042" s="434" t="s">
        <v>340</v>
      </c>
      <c r="D1042" s="333" t="s">
        <v>759</v>
      </c>
      <c r="E1042" s="334">
        <v>201509</v>
      </c>
      <c r="F1042" s="335">
        <v>-726.74</v>
      </c>
      <c r="G1042" s="333">
        <f t="shared" si="92"/>
        <v>14.5</v>
      </c>
      <c r="H1042" s="337">
        <v>1.3083000000000001E-3</v>
      </c>
      <c r="I1042" s="335">
        <f t="shared" si="93"/>
        <v>-13.79</v>
      </c>
      <c r="J1042" s="335">
        <f t="shared" si="94"/>
        <v>-11.41</v>
      </c>
      <c r="Q1042" s="101">
        <f t="shared" si="95"/>
        <v>2015</v>
      </c>
    </row>
    <row r="1043" spans="1:17">
      <c r="A1043" s="333" t="s">
        <v>319</v>
      </c>
      <c r="B1043" s="334" t="s">
        <v>722</v>
      </c>
      <c r="C1043" s="434" t="s">
        <v>469</v>
      </c>
      <c r="D1043" s="333" t="s">
        <v>723</v>
      </c>
      <c r="E1043" s="334">
        <v>201509</v>
      </c>
      <c r="F1043" s="335">
        <v>-85.78</v>
      </c>
      <c r="G1043" s="333">
        <f t="shared" si="92"/>
        <v>14.5</v>
      </c>
      <c r="H1043" s="382">
        <v>1.3083000000000001E-3</v>
      </c>
      <c r="I1043" s="335">
        <f t="shared" si="93"/>
        <v>-1.63</v>
      </c>
      <c r="J1043" s="335">
        <f t="shared" si="94"/>
        <v>-1.35</v>
      </c>
      <c r="Q1043" s="101">
        <f t="shared" si="95"/>
        <v>2015</v>
      </c>
    </row>
    <row r="1044" spans="1:17">
      <c r="A1044" s="333" t="s">
        <v>319</v>
      </c>
      <c r="B1044" s="334" t="s">
        <v>760</v>
      </c>
      <c r="C1044" s="434" t="s">
        <v>469</v>
      </c>
      <c r="D1044" s="333" t="s">
        <v>1195</v>
      </c>
      <c r="E1044" s="334">
        <v>201509</v>
      </c>
      <c r="F1044" s="335">
        <v>-880.86</v>
      </c>
      <c r="G1044" s="333">
        <f t="shared" si="92"/>
        <v>14.5</v>
      </c>
      <c r="H1044" s="382">
        <v>1.3083000000000001E-3</v>
      </c>
      <c r="I1044" s="335">
        <f t="shared" si="93"/>
        <v>-16.71</v>
      </c>
      <c r="J1044" s="335">
        <f t="shared" si="94"/>
        <v>-13.83</v>
      </c>
      <c r="Q1044" s="101">
        <f t="shared" si="95"/>
        <v>2015</v>
      </c>
    </row>
    <row r="1045" spans="1:17">
      <c r="A1045" s="333" t="s">
        <v>319</v>
      </c>
      <c r="B1045" s="334" t="s">
        <v>865</v>
      </c>
      <c r="C1045" s="434" t="s">
        <v>338</v>
      </c>
      <c r="D1045" s="333" t="s">
        <v>1125</v>
      </c>
      <c r="E1045" s="334">
        <v>201509</v>
      </c>
      <c r="F1045" s="335">
        <v>-577.52</v>
      </c>
      <c r="G1045" s="333">
        <f t="shared" si="92"/>
        <v>14.5</v>
      </c>
      <c r="H1045" s="382">
        <v>1.3083000000000001E-3</v>
      </c>
      <c r="I1045" s="335">
        <f t="shared" si="93"/>
        <v>-10.96</v>
      </c>
      <c r="J1045" s="335">
        <f t="shared" si="94"/>
        <v>-9.07</v>
      </c>
      <c r="Q1045" s="101">
        <f t="shared" si="95"/>
        <v>2015</v>
      </c>
    </row>
    <row r="1046" spans="1:17" ht="15">
      <c r="A1046" s="333" t="s">
        <v>319</v>
      </c>
      <c r="B1046" s="334" t="s">
        <v>865</v>
      </c>
      <c r="C1046" s="435" t="s">
        <v>338</v>
      </c>
      <c r="D1046" s="333" t="s">
        <v>866</v>
      </c>
      <c r="E1046" s="334">
        <v>201510</v>
      </c>
      <c r="F1046" s="335">
        <v>6.99</v>
      </c>
      <c r="G1046" s="333">
        <f t="shared" si="92"/>
        <v>13.5</v>
      </c>
      <c r="H1046" s="382">
        <v>1.3083000000000001E-3</v>
      </c>
      <c r="I1046" s="335">
        <f t="shared" si="93"/>
        <v>0.12</v>
      </c>
      <c r="J1046" s="335">
        <f t="shared" si="94"/>
        <v>0.11</v>
      </c>
      <c r="Q1046" s="101">
        <f t="shared" si="95"/>
        <v>2016</v>
      </c>
    </row>
    <row r="1047" spans="1:17">
      <c r="A1047" s="333" t="s">
        <v>319</v>
      </c>
      <c r="B1047" s="334" t="s">
        <v>720</v>
      </c>
      <c r="C1047" s="434" t="s">
        <v>338</v>
      </c>
      <c r="D1047" s="333" t="s">
        <v>1126</v>
      </c>
      <c r="E1047" s="334">
        <v>201509</v>
      </c>
      <c r="F1047" s="335">
        <v>-32.910000000000004</v>
      </c>
      <c r="G1047" s="333">
        <f t="shared" si="92"/>
        <v>14.5</v>
      </c>
      <c r="H1047" s="382">
        <v>1.3083000000000001E-3</v>
      </c>
      <c r="I1047" s="335">
        <f t="shared" si="93"/>
        <v>-0.62</v>
      </c>
      <c r="J1047" s="335">
        <f t="shared" si="94"/>
        <v>-0.52</v>
      </c>
      <c r="Q1047" s="101">
        <f t="shared" si="95"/>
        <v>2015</v>
      </c>
    </row>
    <row r="1048" spans="1:17">
      <c r="A1048" s="333" t="s">
        <v>319</v>
      </c>
      <c r="B1048" s="334" t="s">
        <v>867</v>
      </c>
      <c r="C1048" s="434" t="s">
        <v>338</v>
      </c>
      <c r="D1048" s="333" t="s">
        <v>868</v>
      </c>
      <c r="E1048" s="334">
        <v>201509</v>
      </c>
      <c r="F1048" s="335">
        <v>-32613.27</v>
      </c>
      <c r="G1048" s="333">
        <f t="shared" si="92"/>
        <v>14.5</v>
      </c>
      <c r="H1048" s="382">
        <v>1.3083000000000001E-3</v>
      </c>
      <c r="I1048" s="335">
        <f t="shared" si="93"/>
        <v>-618.69000000000005</v>
      </c>
      <c r="J1048" s="335">
        <f t="shared" si="94"/>
        <v>-512.02</v>
      </c>
      <c r="Q1048" s="101">
        <f t="shared" si="95"/>
        <v>2015</v>
      </c>
    </row>
    <row r="1049" spans="1:17" ht="15">
      <c r="A1049" s="333" t="s">
        <v>319</v>
      </c>
      <c r="B1049" s="334" t="s">
        <v>867</v>
      </c>
      <c r="C1049" s="435" t="s">
        <v>338</v>
      </c>
      <c r="D1049" s="333" t="s">
        <v>1127</v>
      </c>
      <c r="E1049" s="334">
        <v>201510</v>
      </c>
      <c r="F1049" s="335">
        <v>-14.29</v>
      </c>
      <c r="G1049" s="333">
        <f t="shared" si="92"/>
        <v>13.5</v>
      </c>
      <c r="H1049" s="382">
        <v>1.3083000000000001E-3</v>
      </c>
      <c r="I1049" s="335">
        <f t="shared" si="93"/>
        <v>-0.25</v>
      </c>
      <c r="J1049" s="335">
        <f t="shared" si="94"/>
        <v>-0.22</v>
      </c>
      <c r="Q1049" s="101">
        <f t="shared" si="95"/>
        <v>2016</v>
      </c>
    </row>
    <row r="1050" spans="1:17" ht="15">
      <c r="A1050" s="333" t="s">
        <v>319</v>
      </c>
      <c r="B1050" s="334" t="s">
        <v>867</v>
      </c>
      <c r="C1050" s="435" t="s">
        <v>338</v>
      </c>
      <c r="D1050" s="333" t="s">
        <v>1127</v>
      </c>
      <c r="E1050" s="334">
        <v>201511</v>
      </c>
      <c r="F1050" s="335">
        <v>0.02</v>
      </c>
      <c r="G1050" s="333">
        <f t="shared" si="92"/>
        <v>12.5</v>
      </c>
      <c r="H1050" s="382">
        <v>1.3083000000000001E-3</v>
      </c>
      <c r="I1050" s="335">
        <f t="shared" si="93"/>
        <v>0</v>
      </c>
      <c r="J1050" s="335">
        <f t="shared" si="94"/>
        <v>0</v>
      </c>
      <c r="Q1050" s="101">
        <f t="shared" si="95"/>
        <v>2016</v>
      </c>
    </row>
    <row r="1051" spans="1:17" ht="15">
      <c r="A1051" s="333" t="s">
        <v>319</v>
      </c>
      <c r="B1051" s="334" t="s">
        <v>867</v>
      </c>
      <c r="C1051" s="435" t="s">
        <v>338</v>
      </c>
      <c r="D1051" s="333" t="s">
        <v>1127</v>
      </c>
      <c r="E1051" s="334">
        <v>201512</v>
      </c>
      <c r="F1051" s="335">
        <v>-0.97</v>
      </c>
      <c r="G1051" s="333">
        <f t="shared" si="92"/>
        <v>11.5</v>
      </c>
      <c r="H1051" s="382">
        <v>1.3083000000000001E-3</v>
      </c>
      <c r="I1051" s="335">
        <f t="shared" si="93"/>
        <v>-0.01</v>
      </c>
      <c r="J1051" s="335">
        <f t="shared" si="94"/>
        <v>-0.02</v>
      </c>
      <c r="Q1051" s="101">
        <f t="shared" si="95"/>
        <v>2016</v>
      </c>
    </row>
    <row r="1052" spans="1:17" ht="15">
      <c r="A1052" s="333" t="s">
        <v>319</v>
      </c>
      <c r="B1052" s="334" t="s">
        <v>1128</v>
      </c>
      <c r="C1052" s="435" t="s">
        <v>338</v>
      </c>
      <c r="D1052" s="333" t="s">
        <v>1129</v>
      </c>
      <c r="E1052" s="334">
        <v>201512</v>
      </c>
      <c r="F1052" s="335">
        <v>123314.47</v>
      </c>
      <c r="G1052" s="333">
        <f t="shared" si="92"/>
        <v>11.5</v>
      </c>
      <c r="H1052" s="382">
        <v>1.3083000000000001E-3</v>
      </c>
      <c r="I1052" s="335">
        <f t="shared" si="93"/>
        <v>1855.32</v>
      </c>
      <c r="J1052" s="335">
        <f t="shared" si="94"/>
        <v>1935.99</v>
      </c>
      <c r="Q1052" s="101">
        <f t="shared" si="95"/>
        <v>2016</v>
      </c>
    </row>
    <row r="1053" spans="1:17">
      <c r="A1053" s="333" t="s">
        <v>319</v>
      </c>
      <c r="B1053" s="334" t="s">
        <v>989</v>
      </c>
      <c r="C1053" s="434" t="s">
        <v>338</v>
      </c>
      <c r="D1053" s="333" t="s">
        <v>1131</v>
      </c>
      <c r="E1053" s="334">
        <v>201509</v>
      </c>
      <c r="F1053" s="335">
        <v>-660.31000000000006</v>
      </c>
      <c r="G1053" s="333">
        <f t="shared" si="92"/>
        <v>14.5</v>
      </c>
      <c r="H1053" s="382">
        <v>1.3083000000000001E-3</v>
      </c>
      <c r="I1053" s="335">
        <f t="shared" si="93"/>
        <v>-12.53</v>
      </c>
      <c r="J1053" s="335">
        <f t="shared" si="94"/>
        <v>-10.37</v>
      </c>
      <c r="Q1053" s="101">
        <f t="shared" si="95"/>
        <v>2015</v>
      </c>
    </row>
    <row r="1054" spans="1:17" ht="15">
      <c r="A1054" s="333" t="s">
        <v>319</v>
      </c>
      <c r="B1054" s="334" t="s">
        <v>989</v>
      </c>
      <c r="C1054" s="435" t="s">
        <v>338</v>
      </c>
      <c r="D1054" s="333" t="s">
        <v>990</v>
      </c>
      <c r="E1054" s="334">
        <v>201510</v>
      </c>
      <c r="F1054" s="335">
        <v>453.39</v>
      </c>
      <c r="G1054" s="333">
        <f t="shared" si="92"/>
        <v>13.5</v>
      </c>
      <c r="H1054" s="382">
        <v>1.3083000000000001E-3</v>
      </c>
      <c r="I1054" s="335">
        <f t="shared" si="93"/>
        <v>8.01</v>
      </c>
      <c r="J1054" s="335">
        <f t="shared" si="94"/>
        <v>7.12</v>
      </c>
      <c r="Q1054" s="101">
        <f t="shared" si="95"/>
        <v>2016</v>
      </c>
    </row>
    <row r="1055" spans="1:17" ht="15">
      <c r="A1055" s="333" t="s">
        <v>319</v>
      </c>
      <c r="B1055" s="334" t="s">
        <v>989</v>
      </c>
      <c r="C1055" s="435" t="s">
        <v>338</v>
      </c>
      <c r="D1055" s="333" t="s">
        <v>990</v>
      </c>
      <c r="E1055" s="334">
        <v>201511</v>
      </c>
      <c r="F1055" s="335">
        <v>-0.34</v>
      </c>
      <c r="G1055" s="333">
        <f t="shared" si="92"/>
        <v>12.5</v>
      </c>
      <c r="H1055" s="382">
        <v>1.3083000000000001E-3</v>
      </c>
      <c r="I1055" s="335">
        <f t="shared" si="93"/>
        <v>-0.01</v>
      </c>
      <c r="J1055" s="335">
        <f t="shared" si="94"/>
        <v>-0.01</v>
      </c>
      <c r="Q1055" s="101">
        <f t="shared" si="95"/>
        <v>2016</v>
      </c>
    </row>
    <row r="1056" spans="1:17" ht="15">
      <c r="A1056" s="333" t="s">
        <v>319</v>
      </c>
      <c r="B1056" s="334" t="s">
        <v>989</v>
      </c>
      <c r="C1056" s="435" t="s">
        <v>338</v>
      </c>
      <c r="D1056" s="333" t="s">
        <v>990</v>
      </c>
      <c r="E1056" s="334">
        <v>201512</v>
      </c>
      <c r="F1056" s="335">
        <v>-4356.04</v>
      </c>
      <c r="G1056" s="333">
        <f t="shared" si="92"/>
        <v>11.5</v>
      </c>
      <c r="H1056" s="382">
        <v>1.3083000000000001E-3</v>
      </c>
      <c r="I1056" s="335">
        <f t="shared" si="93"/>
        <v>-65.540000000000006</v>
      </c>
      <c r="J1056" s="335">
        <f t="shared" si="94"/>
        <v>-68.39</v>
      </c>
      <c r="Q1056" s="101">
        <f t="shared" si="95"/>
        <v>2016</v>
      </c>
    </row>
    <row r="1057" spans="1:17">
      <c r="A1057" s="333" t="s">
        <v>319</v>
      </c>
      <c r="B1057" s="334" t="s">
        <v>871</v>
      </c>
      <c r="C1057" s="434" t="s">
        <v>338</v>
      </c>
      <c r="D1057" s="333" t="s">
        <v>1132</v>
      </c>
      <c r="E1057" s="334">
        <v>201509</v>
      </c>
      <c r="F1057" s="335">
        <v>-102284.82</v>
      </c>
      <c r="G1057" s="333">
        <f t="shared" si="92"/>
        <v>14.5</v>
      </c>
      <c r="H1057" s="382">
        <v>1.3083000000000001E-3</v>
      </c>
      <c r="I1057" s="335">
        <f t="shared" si="93"/>
        <v>-1940.38</v>
      </c>
      <c r="J1057" s="335">
        <f t="shared" si="94"/>
        <v>-1605.83</v>
      </c>
      <c r="Q1057" s="101">
        <f t="shared" si="95"/>
        <v>2015</v>
      </c>
    </row>
    <row r="1058" spans="1:17" ht="15">
      <c r="A1058" s="333" t="s">
        <v>319</v>
      </c>
      <c r="B1058" s="334" t="s">
        <v>871</v>
      </c>
      <c r="C1058" s="435" t="s">
        <v>338</v>
      </c>
      <c r="D1058" s="333" t="s">
        <v>872</v>
      </c>
      <c r="E1058" s="334">
        <v>201510</v>
      </c>
      <c r="F1058" s="335">
        <v>53.95</v>
      </c>
      <c r="G1058" s="333">
        <f t="shared" ref="G1058:G1121" si="96">VLOOKUP(E1058,$N$6:$O$35,2,FALSE)</f>
        <v>13.5</v>
      </c>
      <c r="H1058" s="382">
        <v>1.3083000000000001E-3</v>
      </c>
      <c r="I1058" s="335">
        <f t="shared" ref="I1058:I1117" si="97">ROUND(F1058*G1058*H1058,2)</f>
        <v>0.95</v>
      </c>
      <c r="J1058" s="335">
        <f t="shared" ref="J1058:J1117" si="98">ROUND(F1058*H1058*12,2)</f>
        <v>0.85</v>
      </c>
      <c r="Q1058" s="101">
        <f t="shared" ref="Q1058:Q1107" si="99">IF(E1058&lt;=$Q$1,$S$5,$S$6)</f>
        <v>2016</v>
      </c>
    </row>
    <row r="1059" spans="1:17">
      <c r="A1059" s="333" t="s">
        <v>326</v>
      </c>
      <c r="B1059" s="334" t="s">
        <v>724</v>
      </c>
      <c r="C1059" s="434" t="s">
        <v>340</v>
      </c>
      <c r="D1059" s="333" t="s">
        <v>1196</v>
      </c>
      <c r="E1059" s="334">
        <v>201509</v>
      </c>
      <c r="F1059" s="335">
        <v>-100.57000000000001</v>
      </c>
      <c r="G1059" s="333">
        <f t="shared" si="96"/>
        <v>14.5</v>
      </c>
      <c r="H1059" s="382">
        <v>1.1999999999999999E-3</v>
      </c>
      <c r="I1059" s="335">
        <f t="shared" si="97"/>
        <v>-1.75</v>
      </c>
      <c r="J1059" s="335">
        <f t="shared" si="98"/>
        <v>-1.45</v>
      </c>
      <c r="Q1059" s="101">
        <f t="shared" si="99"/>
        <v>2015</v>
      </c>
    </row>
    <row r="1060" spans="1:17">
      <c r="A1060" s="333" t="s">
        <v>319</v>
      </c>
      <c r="B1060" s="334" t="s">
        <v>991</v>
      </c>
      <c r="C1060" s="434" t="s">
        <v>338</v>
      </c>
      <c r="D1060" s="333" t="s">
        <v>1133</v>
      </c>
      <c r="E1060" s="334">
        <v>201509</v>
      </c>
      <c r="F1060" s="335">
        <v>-469.56</v>
      </c>
      <c r="G1060" s="333">
        <f t="shared" si="96"/>
        <v>14.5</v>
      </c>
      <c r="H1060" s="382">
        <v>1.3083000000000001E-3</v>
      </c>
      <c r="I1060" s="335">
        <f t="shared" si="97"/>
        <v>-8.91</v>
      </c>
      <c r="J1060" s="335">
        <f t="shared" si="98"/>
        <v>-7.37</v>
      </c>
      <c r="Q1060" s="101">
        <f t="shared" si="99"/>
        <v>2015</v>
      </c>
    </row>
    <row r="1061" spans="1:17" ht="15">
      <c r="A1061" s="333" t="s">
        <v>319</v>
      </c>
      <c r="B1061" s="334" t="s">
        <v>991</v>
      </c>
      <c r="C1061" s="435" t="s">
        <v>338</v>
      </c>
      <c r="D1061" s="333" t="s">
        <v>992</v>
      </c>
      <c r="E1061" s="334">
        <v>201511</v>
      </c>
      <c r="F1061" s="335">
        <v>-76.45</v>
      </c>
      <c r="G1061" s="333">
        <f t="shared" si="96"/>
        <v>12.5</v>
      </c>
      <c r="H1061" s="382">
        <v>1.3083000000000001E-3</v>
      </c>
      <c r="I1061" s="335">
        <f t="shared" si="97"/>
        <v>-1.25</v>
      </c>
      <c r="J1061" s="335">
        <f t="shared" si="98"/>
        <v>-1.2</v>
      </c>
      <c r="Q1061" s="101">
        <f t="shared" si="99"/>
        <v>2016</v>
      </c>
    </row>
    <row r="1062" spans="1:17" ht="15">
      <c r="A1062" s="333" t="s">
        <v>319</v>
      </c>
      <c r="B1062" s="334" t="s">
        <v>991</v>
      </c>
      <c r="C1062" s="435" t="s">
        <v>338</v>
      </c>
      <c r="D1062" s="333" t="s">
        <v>992</v>
      </c>
      <c r="E1062" s="334">
        <v>201512</v>
      </c>
      <c r="F1062" s="335">
        <v>-109.51</v>
      </c>
      <c r="G1062" s="333">
        <f t="shared" si="96"/>
        <v>11.5</v>
      </c>
      <c r="H1062" s="382">
        <v>1.3083000000000001E-3</v>
      </c>
      <c r="I1062" s="335">
        <f t="shared" si="97"/>
        <v>-1.65</v>
      </c>
      <c r="J1062" s="335">
        <f t="shared" si="98"/>
        <v>-1.72</v>
      </c>
      <c r="Q1062" s="101">
        <f t="shared" si="99"/>
        <v>2016</v>
      </c>
    </row>
    <row r="1063" spans="1:17">
      <c r="A1063" s="333" t="s">
        <v>319</v>
      </c>
      <c r="B1063" s="334" t="s">
        <v>873</v>
      </c>
      <c r="C1063" s="434" t="s">
        <v>338</v>
      </c>
      <c r="D1063" s="333" t="s">
        <v>1134</v>
      </c>
      <c r="E1063" s="334">
        <v>201509</v>
      </c>
      <c r="F1063" s="335">
        <v>-64879.040000000001</v>
      </c>
      <c r="G1063" s="333">
        <f t="shared" si="96"/>
        <v>14.5</v>
      </c>
      <c r="H1063" s="382">
        <v>1.3083000000000001E-3</v>
      </c>
      <c r="I1063" s="335">
        <f t="shared" si="97"/>
        <v>-1230.78</v>
      </c>
      <c r="J1063" s="335">
        <f t="shared" si="98"/>
        <v>-1018.57</v>
      </c>
      <c r="Q1063" s="101">
        <f t="shared" si="99"/>
        <v>2015</v>
      </c>
    </row>
    <row r="1064" spans="1:17" ht="15">
      <c r="A1064" s="333" t="s">
        <v>319</v>
      </c>
      <c r="B1064" s="334" t="s">
        <v>873</v>
      </c>
      <c r="C1064" s="435" t="s">
        <v>338</v>
      </c>
      <c r="D1064" s="333" t="s">
        <v>874</v>
      </c>
      <c r="E1064" s="334">
        <v>201510</v>
      </c>
      <c r="F1064" s="335">
        <v>-6.31</v>
      </c>
      <c r="G1064" s="333">
        <f t="shared" si="96"/>
        <v>13.5</v>
      </c>
      <c r="H1064" s="382">
        <v>1.3083000000000001E-3</v>
      </c>
      <c r="I1064" s="335">
        <f t="shared" si="97"/>
        <v>-0.11</v>
      </c>
      <c r="J1064" s="335">
        <f t="shared" si="98"/>
        <v>-0.1</v>
      </c>
      <c r="Q1064" s="101">
        <f t="shared" si="99"/>
        <v>2016</v>
      </c>
    </row>
    <row r="1065" spans="1:17" ht="15">
      <c r="A1065" s="333" t="s">
        <v>319</v>
      </c>
      <c r="B1065" s="334" t="s">
        <v>873</v>
      </c>
      <c r="C1065" s="435" t="s">
        <v>338</v>
      </c>
      <c r="D1065" s="333" t="s">
        <v>874</v>
      </c>
      <c r="E1065" s="334">
        <v>201512</v>
      </c>
      <c r="F1065" s="335">
        <v>-0.82</v>
      </c>
      <c r="G1065" s="333">
        <f t="shared" si="96"/>
        <v>11.5</v>
      </c>
      <c r="H1065" s="382">
        <v>1.3083000000000001E-3</v>
      </c>
      <c r="I1065" s="335">
        <f t="shared" si="97"/>
        <v>-0.01</v>
      </c>
      <c r="J1065" s="335">
        <f t="shared" si="98"/>
        <v>-0.01</v>
      </c>
      <c r="Q1065" s="101">
        <f t="shared" si="99"/>
        <v>2016</v>
      </c>
    </row>
    <row r="1066" spans="1:17">
      <c r="A1066" s="333" t="s">
        <v>319</v>
      </c>
      <c r="B1066" s="334" t="s">
        <v>993</v>
      </c>
      <c r="C1066" s="434" t="s">
        <v>338</v>
      </c>
      <c r="D1066" s="333" t="s">
        <v>1135</v>
      </c>
      <c r="E1066" s="334">
        <v>201509</v>
      </c>
      <c r="F1066" s="335">
        <v>-1333.98</v>
      </c>
      <c r="G1066" s="333">
        <f t="shared" si="96"/>
        <v>14.5</v>
      </c>
      <c r="H1066" s="382">
        <v>1.3083000000000001E-3</v>
      </c>
      <c r="I1066" s="335">
        <f t="shared" si="97"/>
        <v>-25.31</v>
      </c>
      <c r="J1066" s="335">
        <f t="shared" si="98"/>
        <v>-20.94</v>
      </c>
      <c r="Q1066" s="101">
        <f t="shared" si="99"/>
        <v>2015</v>
      </c>
    </row>
    <row r="1067" spans="1:17" ht="15">
      <c r="A1067" s="333" t="s">
        <v>319</v>
      </c>
      <c r="B1067" s="334" t="s">
        <v>993</v>
      </c>
      <c r="C1067" s="435" t="s">
        <v>338</v>
      </c>
      <c r="D1067" s="333" t="s">
        <v>994</v>
      </c>
      <c r="E1067" s="334">
        <v>201510</v>
      </c>
      <c r="F1067" s="335">
        <v>149.08000000000001</v>
      </c>
      <c r="G1067" s="333">
        <f t="shared" si="96"/>
        <v>13.5</v>
      </c>
      <c r="H1067" s="382">
        <v>1.3083000000000001E-3</v>
      </c>
      <c r="I1067" s="335">
        <f t="shared" si="97"/>
        <v>2.63</v>
      </c>
      <c r="J1067" s="335">
        <f t="shared" si="98"/>
        <v>2.34</v>
      </c>
      <c r="Q1067" s="101">
        <f t="shared" si="99"/>
        <v>2016</v>
      </c>
    </row>
    <row r="1068" spans="1:17" ht="15">
      <c r="A1068" s="333" t="s">
        <v>319</v>
      </c>
      <c r="B1068" s="334" t="s">
        <v>993</v>
      </c>
      <c r="C1068" s="435" t="s">
        <v>338</v>
      </c>
      <c r="D1068" s="333" t="s">
        <v>994</v>
      </c>
      <c r="E1068" s="334">
        <v>201511</v>
      </c>
      <c r="F1068" s="335">
        <v>1032.8399999999999</v>
      </c>
      <c r="G1068" s="333">
        <f t="shared" si="96"/>
        <v>12.5</v>
      </c>
      <c r="H1068" s="382">
        <v>1.3083000000000001E-3</v>
      </c>
      <c r="I1068" s="335">
        <f t="shared" si="97"/>
        <v>16.89</v>
      </c>
      <c r="J1068" s="335">
        <f t="shared" si="98"/>
        <v>16.22</v>
      </c>
      <c r="Q1068" s="101">
        <f t="shared" si="99"/>
        <v>2016</v>
      </c>
    </row>
    <row r="1069" spans="1:17" ht="15">
      <c r="A1069" s="333" t="s">
        <v>319</v>
      </c>
      <c r="B1069" s="334" t="s">
        <v>993</v>
      </c>
      <c r="C1069" s="435" t="s">
        <v>338</v>
      </c>
      <c r="D1069" s="333" t="s">
        <v>994</v>
      </c>
      <c r="E1069" s="334">
        <v>201512</v>
      </c>
      <c r="F1069" s="335">
        <v>-144.91</v>
      </c>
      <c r="G1069" s="333">
        <f t="shared" si="96"/>
        <v>11.5</v>
      </c>
      <c r="H1069" s="382">
        <v>1.3083000000000001E-3</v>
      </c>
      <c r="I1069" s="335">
        <f t="shared" si="97"/>
        <v>-2.1800000000000002</v>
      </c>
      <c r="J1069" s="335">
        <f t="shared" si="98"/>
        <v>-2.2799999999999998</v>
      </c>
      <c r="Q1069" s="101">
        <f t="shared" si="99"/>
        <v>2016</v>
      </c>
    </row>
    <row r="1070" spans="1:17">
      <c r="A1070" s="333" t="s">
        <v>319</v>
      </c>
      <c r="B1070" s="334" t="s">
        <v>995</v>
      </c>
      <c r="C1070" s="434" t="s">
        <v>338</v>
      </c>
      <c r="D1070" s="333" t="s">
        <v>1136</v>
      </c>
      <c r="E1070" s="334">
        <v>201509</v>
      </c>
      <c r="F1070" s="335">
        <v>1441.88</v>
      </c>
      <c r="G1070" s="333">
        <f t="shared" si="96"/>
        <v>14.5</v>
      </c>
      <c r="H1070" s="382">
        <v>1.3083000000000001E-3</v>
      </c>
      <c r="I1070" s="335">
        <f t="shared" si="97"/>
        <v>27.35</v>
      </c>
      <c r="J1070" s="335">
        <f t="shared" si="98"/>
        <v>22.64</v>
      </c>
      <c r="Q1070" s="101">
        <f t="shared" si="99"/>
        <v>2015</v>
      </c>
    </row>
    <row r="1071" spans="1:17" ht="15">
      <c r="A1071" s="333" t="s">
        <v>319</v>
      </c>
      <c r="B1071" s="334" t="s">
        <v>995</v>
      </c>
      <c r="C1071" s="435" t="s">
        <v>338</v>
      </c>
      <c r="D1071" s="333" t="s">
        <v>996</v>
      </c>
      <c r="E1071" s="334">
        <v>201511</v>
      </c>
      <c r="F1071" s="335">
        <v>657.62</v>
      </c>
      <c r="G1071" s="333">
        <f t="shared" si="96"/>
        <v>12.5</v>
      </c>
      <c r="H1071" s="382">
        <v>1.3083000000000001E-3</v>
      </c>
      <c r="I1071" s="335">
        <f t="shared" si="97"/>
        <v>10.75</v>
      </c>
      <c r="J1071" s="335">
        <f t="shared" si="98"/>
        <v>10.32</v>
      </c>
      <c r="Q1071" s="101">
        <f t="shared" si="99"/>
        <v>2016</v>
      </c>
    </row>
    <row r="1072" spans="1:17" ht="15">
      <c r="A1072" s="333" t="s">
        <v>319</v>
      </c>
      <c r="B1072" s="334" t="s">
        <v>995</v>
      </c>
      <c r="C1072" s="435" t="s">
        <v>338</v>
      </c>
      <c r="D1072" s="333" t="s">
        <v>996</v>
      </c>
      <c r="E1072" s="334">
        <v>201512</v>
      </c>
      <c r="F1072" s="335">
        <v>-162.03</v>
      </c>
      <c r="G1072" s="333">
        <f t="shared" si="96"/>
        <v>11.5</v>
      </c>
      <c r="H1072" s="382">
        <v>1.3083000000000001E-3</v>
      </c>
      <c r="I1072" s="335">
        <f t="shared" si="97"/>
        <v>-2.44</v>
      </c>
      <c r="J1072" s="335">
        <f t="shared" si="98"/>
        <v>-2.54</v>
      </c>
      <c r="Q1072" s="101">
        <f t="shared" si="99"/>
        <v>2016</v>
      </c>
    </row>
    <row r="1073" spans="1:17">
      <c r="A1073" s="333" t="s">
        <v>319</v>
      </c>
      <c r="B1073" s="334" t="s">
        <v>875</v>
      </c>
      <c r="C1073" s="434" t="s">
        <v>338</v>
      </c>
      <c r="D1073" s="333" t="s">
        <v>876</v>
      </c>
      <c r="E1073" s="334">
        <v>201509</v>
      </c>
      <c r="F1073" s="335">
        <v>-13628.710000000001</v>
      </c>
      <c r="G1073" s="333">
        <f t="shared" si="96"/>
        <v>14.5</v>
      </c>
      <c r="H1073" s="382">
        <v>1.3083000000000001E-3</v>
      </c>
      <c r="I1073" s="335">
        <f t="shared" si="97"/>
        <v>-258.54000000000002</v>
      </c>
      <c r="J1073" s="335">
        <f t="shared" si="98"/>
        <v>-213.97</v>
      </c>
      <c r="Q1073" s="101">
        <f t="shared" si="99"/>
        <v>2015</v>
      </c>
    </row>
    <row r="1074" spans="1:17" ht="15">
      <c r="A1074" s="333" t="s">
        <v>319</v>
      </c>
      <c r="B1074" s="334" t="s">
        <v>875</v>
      </c>
      <c r="C1074" s="435" t="s">
        <v>338</v>
      </c>
      <c r="D1074" s="333" t="s">
        <v>876</v>
      </c>
      <c r="E1074" s="334">
        <v>201510</v>
      </c>
      <c r="F1074" s="335">
        <v>-2.13</v>
      </c>
      <c r="G1074" s="333">
        <f t="shared" si="96"/>
        <v>13.5</v>
      </c>
      <c r="H1074" s="382">
        <v>1.3083000000000001E-3</v>
      </c>
      <c r="I1074" s="335">
        <f t="shared" si="97"/>
        <v>-0.04</v>
      </c>
      <c r="J1074" s="335">
        <f t="shared" si="98"/>
        <v>-0.03</v>
      </c>
      <c r="Q1074" s="101">
        <f t="shared" si="99"/>
        <v>2016</v>
      </c>
    </row>
    <row r="1075" spans="1:17">
      <c r="A1075" s="333" t="s">
        <v>319</v>
      </c>
      <c r="B1075" s="334" t="s">
        <v>877</v>
      </c>
      <c r="C1075" s="434" t="s">
        <v>338</v>
      </c>
      <c r="D1075" s="333" t="s">
        <v>1137</v>
      </c>
      <c r="E1075" s="334">
        <v>201509</v>
      </c>
      <c r="F1075" s="335">
        <v>3602.9900000000002</v>
      </c>
      <c r="G1075" s="333">
        <f t="shared" si="96"/>
        <v>14.5</v>
      </c>
      <c r="H1075" s="382">
        <v>1.3083000000000001E-3</v>
      </c>
      <c r="I1075" s="335">
        <f t="shared" si="97"/>
        <v>68.349999999999994</v>
      </c>
      <c r="J1075" s="335">
        <f t="shared" si="98"/>
        <v>56.57</v>
      </c>
      <c r="Q1075" s="101">
        <f t="shared" si="99"/>
        <v>2015</v>
      </c>
    </row>
    <row r="1076" spans="1:17" ht="15">
      <c r="A1076" s="333" t="s">
        <v>319</v>
      </c>
      <c r="B1076" s="334" t="s">
        <v>877</v>
      </c>
      <c r="C1076" s="435" t="s">
        <v>338</v>
      </c>
      <c r="D1076" s="333" t="s">
        <v>878</v>
      </c>
      <c r="E1076" s="334">
        <v>201510</v>
      </c>
      <c r="F1076" s="335">
        <v>26.89</v>
      </c>
      <c r="G1076" s="333">
        <f t="shared" si="96"/>
        <v>13.5</v>
      </c>
      <c r="H1076" s="382">
        <v>1.3083000000000001E-3</v>
      </c>
      <c r="I1076" s="335">
        <f t="shared" si="97"/>
        <v>0.47</v>
      </c>
      <c r="J1076" s="335">
        <f t="shared" si="98"/>
        <v>0.42</v>
      </c>
      <c r="Q1076" s="101">
        <f t="shared" si="99"/>
        <v>2016</v>
      </c>
    </row>
    <row r="1077" spans="1:17">
      <c r="A1077" s="333" t="s">
        <v>319</v>
      </c>
      <c r="B1077" s="334" t="s">
        <v>879</v>
      </c>
      <c r="C1077" s="434" t="s">
        <v>338</v>
      </c>
      <c r="D1077" s="333" t="s">
        <v>1138</v>
      </c>
      <c r="E1077" s="334">
        <v>201509</v>
      </c>
      <c r="F1077" s="335">
        <v>-234.17000000000002</v>
      </c>
      <c r="G1077" s="333">
        <f t="shared" si="96"/>
        <v>14.5</v>
      </c>
      <c r="H1077" s="382">
        <v>1.3083000000000001E-3</v>
      </c>
      <c r="I1077" s="335">
        <f t="shared" si="97"/>
        <v>-4.4400000000000004</v>
      </c>
      <c r="J1077" s="335">
        <f t="shared" si="98"/>
        <v>-3.68</v>
      </c>
      <c r="Q1077" s="101">
        <f t="shared" si="99"/>
        <v>2015</v>
      </c>
    </row>
    <row r="1078" spans="1:17" ht="15">
      <c r="A1078" s="333" t="s">
        <v>319</v>
      </c>
      <c r="B1078" s="334" t="s">
        <v>879</v>
      </c>
      <c r="C1078" s="435" t="s">
        <v>338</v>
      </c>
      <c r="D1078" s="333" t="s">
        <v>880</v>
      </c>
      <c r="E1078" s="334">
        <v>201510</v>
      </c>
      <c r="F1078" s="335">
        <v>-63.69</v>
      </c>
      <c r="G1078" s="333">
        <f t="shared" si="96"/>
        <v>13.5</v>
      </c>
      <c r="H1078" s="382">
        <v>1.3083000000000001E-3</v>
      </c>
      <c r="I1078" s="335">
        <f t="shared" si="97"/>
        <v>-1.1200000000000001</v>
      </c>
      <c r="J1078" s="335">
        <f t="shared" si="98"/>
        <v>-1</v>
      </c>
      <c r="Q1078" s="101">
        <f t="shared" si="99"/>
        <v>2016</v>
      </c>
    </row>
    <row r="1079" spans="1:17">
      <c r="A1079" s="333" t="s">
        <v>319</v>
      </c>
      <c r="B1079" s="334" t="s">
        <v>881</v>
      </c>
      <c r="C1079" s="434" t="s">
        <v>338</v>
      </c>
      <c r="D1079" s="333" t="s">
        <v>1139</v>
      </c>
      <c r="E1079" s="334">
        <v>201509</v>
      </c>
      <c r="F1079" s="335">
        <v>-4938.82</v>
      </c>
      <c r="G1079" s="333">
        <f t="shared" si="96"/>
        <v>14.5</v>
      </c>
      <c r="H1079" s="382">
        <v>1.3083000000000001E-3</v>
      </c>
      <c r="I1079" s="335">
        <f t="shared" si="97"/>
        <v>-93.69</v>
      </c>
      <c r="J1079" s="335">
        <f t="shared" si="98"/>
        <v>-77.540000000000006</v>
      </c>
      <c r="Q1079" s="101">
        <f t="shared" si="99"/>
        <v>2015</v>
      </c>
    </row>
    <row r="1080" spans="1:17" ht="15">
      <c r="A1080" s="333" t="s">
        <v>319</v>
      </c>
      <c r="B1080" s="334" t="s">
        <v>881</v>
      </c>
      <c r="C1080" s="435" t="s">
        <v>338</v>
      </c>
      <c r="D1080" s="333" t="s">
        <v>882</v>
      </c>
      <c r="E1080" s="334">
        <v>201510</v>
      </c>
      <c r="F1080" s="335">
        <v>7.97</v>
      </c>
      <c r="G1080" s="333">
        <f t="shared" si="96"/>
        <v>13.5</v>
      </c>
      <c r="H1080" s="382">
        <v>1.3083000000000001E-3</v>
      </c>
      <c r="I1080" s="335">
        <f t="shared" si="97"/>
        <v>0.14000000000000001</v>
      </c>
      <c r="J1080" s="335">
        <f t="shared" si="98"/>
        <v>0.13</v>
      </c>
      <c r="Q1080" s="101">
        <f t="shared" si="99"/>
        <v>2016</v>
      </c>
    </row>
    <row r="1081" spans="1:17">
      <c r="A1081" s="333" t="s">
        <v>319</v>
      </c>
      <c r="B1081" s="334" t="s">
        <v>883</v>
      </c>
      <c r="C1081" s="434" t="s">
        <v>338</v>
      </c>
      <c r="D1081" s="333" t="s">
        <v>1140</v>
      </c>
      <c r="E1081" s="334">
        <v>201509</v>
      </c>
      <c r="F1081" s="335">
        <v>-455.99</v>
      </c>
      <c r="G1081" s="333">
        <f t="shared" si="96"/>
        <v>14.5</v>
      </c>
      <c r="H1081" s="382">
        <v>1.3083000000000001E-3</v>
      </c>
      <c r="I1081" s="335">
        <f t="shared" si="97"/>
        <v>-8.65</v>
      </c>
      <c r="J1081" s="335">
        <f t="shared" si="98"/>
        <v>-7.16</v>
      </c>
      <c r="Q1081" s="101">
        <f t="shared" si="99"/>
        <v>2015</v>
      </c>
    </row>
    <row r="1082" spans="1:17" ht="15">
      <c r="A1082" s="333" t="s">
        <v>319</v>
      </c>
      <c r="B1082" s="334" t="s">
        <v>883</v>
      </c>
      <c r="C1082" s="435" t="s">
        <v>338</v>
      </c>
      <c r="D1082" s="333" t="s">
        <v>884</v>
      </c>
      <c r="E1082" s="334">
        <v>201510</v>
      </c>
      <c r="F1082" s="335">
        <v>6.41</v>
      </c>
      <c r="G1082" s="333">
        <f t="shared" si="96"/>
        <v>13.5</v>
      </c>
      <c r="H1082" s="382">
        <v>1.3083000000000001E-3</v>
      </c>
      <c r="I1082" s="335">
        <f t="shared" si="97"/>
        <v>0.11</v>
      </c>
      <c r="J1082" s="335">
        <f t="shared" si="98"/>
        <v>0.1</v>
      </c>
      <c r="Q1082" s="101">
        <f t="shared" si="99"/>
        <v>2016</v>
      </c>
    </row>
    <row r="1083" spans="1:17">
      <c r="A1083" s="333" t="s">
        <v>319</v>
      </c>
      <c r="B1083" s="334" t="s">
        <v>581</v>
      </c>
      <c r="C1083" s="434" t="s">
        <v>340</v>
      </c>
      <c r="D1083" s="333" t="s">
        <v>1197</v>
      </c>
      <c r="E1083" s="334">
        <v>201509</v>
      </c>
      <c r="F1083" s="335">
        <v>0.1</v>
      </c>
      <c r="G1083" s="333">
        <f t="shared" si="96"/>
        <v>14.5</v>
      </c>
      <c r="H1083" s="382">
        <v>1.3083000000000001E-3</v>
      </c>
      <c r="I1083" s="335">
        <f t="shared" si="97"/>
        <v>0</v>
      </c>
      <c r="J1083" s="335">
        <f t="shared" si="98"/>
        <v>0</v>
      </c>
      <c r="Q1083" s="101">
        <f t="shared" si="99"/>
        <v>2015</v>
      </c>
    </row>
    <row r="1084" spans="1:17">
      <c r="A1084" s="333" t="s">
        <v>319</v>
      </c>
      <c r="B1084" s="334" t="s">
        <v>885</v>
      </c>
      <c r="C1084" s="434" t="s">
        <v>338</v>
      </c>
      <c r="D1084" s="333" t="s">
        <v>1141</v>
      </c>
      <c r="E1084" s="334">
        <v>201509</v>
      </c>
      <c r="F1084" s="335">
        <v>-1496.97</v>
      </c>
      <c r="G1084" s="333">
        <f t="shared" si="96"/>
        <v>14.5</v>
      </c>
      <c r="H1084" s="382">
        <v>1.3083000000000001E-3</v>
      </c>
      <c r="I1084" s="335">
        <f t="shared" si="97"/>
        <v>-28.4</v>
      </c>
      <c r="J1084" s="335">
        <f t="shared" si="98"/>
        <v>-23.5</v>
      </c>
      <c r="Q1084" s="101">
        <f t="shared" si="99"/>
        <v>2015</v>
      </c>
    </row>
    <row r="1085" spans="1:17" ht="15">
      <c r="A1085" s="333" t="s">
        <v>319</v>
      </c>
      <c r="B1085" s="334" t="s">
        <v>885</v>
      </c>
      <c r="C1085" s="435" t="s">
        <v>338</v>
      </c>
      <c r="D1085" s="333" t="s">
        <v>886</v>
      </c>
      <c r="E1085" s="334">
        <v>201510</v>
      </c>
      <c r="F1085" s="335">
        <v>34.85</v>
      </c>
      <c r="G1085" s="333">
        <f t="shared" si="96"/>
        <v>13.5</v>
      </c>
      <c r="H1085" s="382">
        <v>1.3083000000000001E-3</v>
      </c>
      <c r="I1085" s="335">
        <f t="shared" si="97"/>
        <v>0.62</v>
      </c>
      <c r="J1085" s="335">
        <f t="shared" si="98"/>
        <v>0.55000000000000004</v>
      </c>
      <c r="Q1085" s="101">
        <f t="shared" si="99"/>
        <v>2016</v>
      </c>
    </row>
    <row r="1086" spans="1:17">
      <c r="A1086" s="333" t="s">
        <v>319</v>
      </c>
      <c r="B1086" s="334" t="s">
        <v>887</v>
      </c>
      <c r="C1086" s="434" t="s">
        <v>338</v>
      </c>
      <c r="D1086" s="333" t="s">
        <v>888</v>
      </c>
      <c r="E1086" s="334">
        <v>201509</v>
      </c>
      <c r="F1086" s="335">
        <v>-2176.86</v>
      </c>
      <c r="G1086" s="333">
        <f t="shared" si="96"/>
        <v>14.5</v>
      </c>
      <c r="H1086" s="382">
        <v>1.3083000000000001E-3</v>
      </c>
      <c r="I1086" s="335">
        <f t="shared" si="97"/>
        <v>-41.3</v>
      </c>
      <c r="J1086" s="335">
        <f t="shared" si="98"/>
        <v>-34.18</v>
      </c>
      <c r="Q1086" s="101">
        <f t="shared" si="99"/>
        <v>2015</v>
      </c>
    </row>
    <row r="1087" spans="1:17" ht="15">
      <c r="A1087" s="333" t="s">
        <v>319</v>
      </c>
      <c r="B1087" s="334" t="s">
        <v>887</v>
      </c>
      <c r="C1087" s="435" t="s">
        <v>338</v>
      </c>
      <c r="D1087" s="333" t="s">
        <v>888</v>
      </c>
      <c r="E1087" s="334">
        <v>201510</v>
      </c>
      <c r="F1087" s="335">
        <v>8340.17</v>
      </c>
      <c r="G1087" s="333">
        <f t="shared" si="96"/>
        <v>13.5</v>
      </c>
      <c r="H1087" s="382">
        <v>1.3083000000000001E-3</v>
      </c>
      <c r="I1087" s="335">
        <f t="shared" si="97"/>
        <v>147.30000000000001</v>
      </c>
      <c r="J1087" s="335">
        <f t="shared" si="98"/>
        <v>130.94</v>
      </c>
      <c r="Q1087" s="101">
        <f t="shared" si="99"/>
        <v>2016</v>
      </c>
    </row>
    <row r="1088" spans="1:17">
      <c r="A1088" s="333" t="s">
        <v>319</v>
      </c>
      <c r="B1088" s="334" t="s">
        <v>889</v>
      </c>
      <c r="C1088" s="434" t="s">
        <v>338</v>
      </c>
      <c r="D1088" s="333" t="s">
        <v>890</v>
      </c>
      <c r="E1088" s="334">
        <v>201509</v>
      </c>
      <c r="F1088" s="335">
        <v>822.96</v>
      </c>
      <c r="G1088" s="333">
        <f t="shared" si="96"/>
        <v>14.5</v>
      </c>
      <c r="H1088" s="382">
        <v>1.3083000000000001E-3</v>
      </c>
      <c r="I1088" s="335">
        <f t="shared" si="97"/>
        <v>15.61</v>
      </c>
      <c r="J1088" s="335">
        <f t="shared" si="98"/>
        <v>12.92</v>
      </c>
      <c r="Q1088" s="101">
        <f t="shared" si="99"/>
        <v>2015</v>
      </c>
    </row>
    <row r="1089" spans="1:17" ht="15">
      <c r="A1089" s="333" t="s">
        <v>319</v>
      </c>
      <c r="B1089" s="334" t="s">
        <v>889</v>
      </c>
      <c r="C1089" s="435" t="s">
        <v>338</v>
      </c>
      <c r="D1089" s="333" t="s">
        <v>890</v>
      </c>
      <c r="E1089" s="334">
        <v>201510</v>
      </c>
      <c r="F1089" s="335">
        <v>0.6</v>
      </c>
      <c r="G1089" s="333">
        <f t="shared" si="96"/>
        <v>13.5</v>
      </c>
      <c r="H1089" s="382">
        <v>1.3083000000000001E-3</v>
      </c>
      <c r="I1089" s="335">
        <f t="shared" si="97"/>
        <v>0.01</v>
      </c>
      <c r="J1089" s="335">
        <f t="shared" si="98"/>
        <v>0.01</v>
      </c>
      <c r="Q1089" s="101">
        <f t="shared" si="99"/>
        <v>2016</v>
      </c>
    </row>
    <row r="1090" spans="1:17">
      <c r="A1090" s="333" t="s">
        <v>319</v>
      </c>
      <c r="B1090" s="334" t="s">
        <v>762</v>
      </c>
      <c r="C1090" s="434" t="s">
        <v>340</v>
      </c>
      <c r="D1090" s="333" t="s">
        <v>763</v>
      </c>
      <c r="E1090" s="334">
        <v>201509</v>
      </c>
      <c r="F1090" s="335">
        <v>-26.46</v>
      </c>
      <c r="G1090" s="333">
        <f t="shared" si="96"/>
        <v>14.5</v>
      </c>
      <c r="H1090" s="382">
        <v>1.3083000000000001E-3</v>
      </c>
      <c r="I1090" s="335">
        <f t="shared" si="97"/>
        <v>-0.5</v>
      </c>
      <c r="J1090" s="335">
        <f t="shared" si="98"/>
        <v>-0.42</v>
      </c>
      <c r="Q1090" s="101">
        <f t="shared" si="99"/>
        <v>2015</v>
      </c>
    </row>
    <row r="1091" spans="1:17">
      <c r="A1091" s="333" t="s">
        <v>319</v>
      </c>
      <c r="B1091" s="334" t="s">
        <v>891</v>
      </c>
      <c r="C1091" s="434" t="s">
        <v>338</v>
      </c>
      <c r="D1091" s="333" t="s">
        <v>1146</v>
      </c>
      <c r="E1091" s="334">
        <v>201509</v>
      </c>
      <c r="F1091" s="335">
        <v>29.11</v>
      </c>
      <c r="G1091" s="333">
        <f t="shared" si="96"/>
        <v>14.5</v>
      </c>
      <c r="H1091" s="382">
        <v>1.3083000000000001E-3</v>
      </c>
      <c r="I1091" s="335">
        <f t="shared" si="97"/>
        <v>0.55000000000000004</v>
      </c>
      <c r="J1091" s="335">
        <f t="shared" si="98"/>
        <v>0.46</v>
      </c>
      <c r="Q1091" s="101">
        <f t="shared" si="99"/>
        <v>2015</v>
      </c>
    </row>
    <row r="1092" spans="1:17">
      <c r="A1092" s="333" t="s">
        <v>319</v>
      </c>
      <c r="B1092" s="334" t="s">
        <v>893</v>
      </c>
      <c r="C1092" s="434" t="s">
        <v>338</v>
      </c>
      <c r="D1092" s="333" t="s">
        <v>894</v>
      </c>
      <c r="E1092" s="334">
        <v>201509</v>
      </c>
      <c r="F1092" s="335">
        <v>-33510.61</v>
      </c>
      <c r="G1092" s="333">
        <f t="shared" si="96"/>
        <v>14.5</v>
      </c>
      <c r="H1092" s="382">
        <v>1.3083000000000001E-3</v>
      </c>
      <c r="I1092" s="335">
        <f t="shared" si="97"/>
        <v>-635.71</v>
      </c>
      <c r="J1092" s="335">
        <f t="shared" si="98"/>
        <v>-526.1</v>
      </c>
      <c r="Q1092" s="101">
        <f t="shared" si="99"/>
        <v>2015</v>
      </c>
    </row>
    <row r="1093" spans="1:17" ht="15">
      <c r="A1093" s="333" t="s">
        <v>319</v>
      </c>
      <c r="B1093" s="334" t="s">
        <v>893</v>
      </c>
      <c r="C1093" s="435" t="s">
        <v>338</v>
      </c>
      <c r="D1093" s="333" t="s">
        <v>894</v>
      </c>
      <c r="E1093" s="334">
        <v>201510</v>
      </c>
      <c r="F1093" s="335">
        <v>-58.62</v>
      </c>
      <c r="G1093" s="333">
        <f t="shared" si="96"/>
        <v>13.5</v>
      </c>
      <c r="H1093" s="382">
        <v>1.3083000000000001E-3</v>
      </c>
      <c r="I1093" s="335">
        <f t="shared" si="97"/>
        <v>-1.04</v>
      </c>
      <c r="J1093" s="335">
        <f t="shared" si="98"/>
        <v>-0.92</v>
      </c>
      <c r="Q1093" s="101">
        <f t="shared" si="99"/>
        <v>2016</v>
      </c>
    </row>
    <row r="1094" spans="1:17">
      <c r="A1094" s="333" t="s">
        <v>319</v>
      </c>
      <c r="B1094" s="334" t="s">
        <v>1152</v>
      </c>
      <c r="C1094" s="434" t="s">
        <v>338</v>
      </c>
      <c r="D1094" s="333" t="s">
        <v>1153</v>
      </c>
      <c r="E1094" s="334">
        <v>201509</v>
      </c>
      <c r="F1094" s="335">
        <v>130921.07</v>
      </c>
      <c r="G1094" s="333">
        <f t="shared" si="96"/>
        <v>14.5</v>
      </c>
      <c r="H1094" s="382">
        <v>1.3083000000000001E-3</v>
      </c>
      <c r="I1094" s="335">
        <f t="shared" si="97"/>
        <v>2483.62</v>
      </c>
      <c r="J1094" s="335">
        <f t="shared" si="98"/>
        <v>2055.41</v>
      </c>
      <c r="Q1094" s="101">
        <f t="shared" si="99"/>
        <v>2015</v>
      </c>
    </row>
    <row r="1095" spans="1:17" ht="15">
      <c r="A1095" s="333" t="s">
        <v>319</v>
      </c>
      <c r="B1095" s="334" t="s">
        <v>1152</v>
      </c>
      <c r="C1095" s="435" t="s">
        <v>338</v>
      </c>
      <c r="D1095" s="333" t="s">
        <v>1153</v>
      </c>
      <c r="E1095" s="334">
        <v>201510</v>
      </c>
      <c r="F1095" s="335">
        <v>207.36</v>
      </c>
      <c r="G1095" s="333">
        <f t="shared" si="96"/>
        <v>13.5</v>
      </c>
      <c r="H1095" s="382">
        <v>1.3083000000000001E-3</v>
      </c>
      <c r="I1095" s="335">
        <f t="shared" si="97"/>
        <v>3.66</v>
      </c>
      <c r="J1095" s="335">
        <f t="shared" si="98"/>
        <v>3.26</v>
      </c>
      <c r="Q1095" s="101">
        <f t="shared" si="99"/>
        <v>2016</v>
      </c>
    </row>
    <row r="1096" spans="1:17" ht="15">
      <c r="A1096" s="333" t="s">
        <v>319</v>
      </c>
      <c r="B1096" s="334" t="s">
        <v>1152</v>
      </c>
      <c r="C1096" s="435" t="s">
        <v>338</v>
      </c>
      <c r="D1096" s="333" t="s">
        <v>1153</v>
      </c>
      <c r="E1096" s="334">
        <v>201511</v>
      </c>
      <c r="F1096" s="335">
        <v>-918.56</v>
      </c>
      <c r="G1096" s="333">
        <f t="shared" si="96"/>
        <v>12.5</v>
      </c>
      <c r="H1096" s="382">
        <v>1.3083000000000001E-3</v>
      </c>
      <c r="I1096" s="335">
        <f t="shared" si="97"/>
        <v>-15.02</v>
      </c>
      <c r="J1096" s="335">
        <f t="shared" si="98"/>
        <v>-14.42</v>
      </c>
      <c r="Q1096" s="101">
        <f t="shared" si="99"/>
        <v>2016</v>
      </c>
    </row>
    <row r="1097" spans="1:17" ht="15">
      <c r="A1097" s="333" t="s">
        <v>319</v>
      </c>
      <c r="B1097" s="334" t="s">
        <v>1152</v>
      </c>
      <c r="C1097" s="435" t="s">
        <v>338</v>
      </c>
      <c r="D1097" s="333" t="s">
        <v>1153</v>
      </c>
      <c r="E1097" s="334">
        <v>201512</v>
      </c>
      <c r="F1097" s="335">
        <v>18.09</v>
      </c>
      <c r="G1097" s="333">
        <f t="shared" si="96"/>
        <v>11.5</v>
      </c>
      <c r="H1097" s="382">
        <v>1.3083000000000001E-3</v>
      </c>
      <c r="I1097" s="335">
        <f t="shared" si="97"/>
        <v>0.27</v>
      </c>
      <c r="J1097" s="335">
        <f t="shared" si="98"/>
        <v>0.28000000000000003</v>
      </c>
      <c r="Q1097" s="101">
        <f t="shared" si="99"/>
        <v>2016</v>
      </c>
    </row>
    <row r="1098" spans="1:17" ht="15">
      <c r="A1098" s="333" t="s">
        <v>319</v>
      </c>
      <c r="B1098" s="334" t="s">
        <v>1154</v>
      </c>
      <c r="C1098" s="435" t="s">
        <v>338</v>
      </c>
      <c r="D1098" s="333" t="s">
        <v>1155</v>
      </c>
      <c r="E1098" s="334">
        <v>201511</v>
      </c>
      <c r="F1098" s="335">
        <v>844.95</v>
      </c>
      <c r="G1098" s="333">
        <f t="shared" si="96"/>
        <v>12.5</v>
      </c>
      <c r="H1098" s="382">
        <v>1.3083000000000001E-3</v>
      </c>
      <c r="I1098" s="335">
        <f t="shared" si="97"/>
        <v>13.82</v>
      </c>
      <c r="J1098" s="335">
        <f t="shared" si="98"/>
        <v>13.27</v>
      </c>
      <c r="Q1098" s="101">
        <f t="shared" si="99"/>
        <v>2016</v>
      </c>
    </row>
    <row r="1099" spans="1:17">
      <c r="A1099" s="333" t="s">
        <v>319</v>
      </c>
      <c r="B1099" s="334" t="s">
        <v>792</v>
      </c>
      <c r="C1099" s="434" t="s">
        <v>469</v>
      </c>
      <c r="D1099" s="333" t="s">
        <v>793</v>
      </c>
      <c r="E1099" s="334">
        <v>201509</v>
      </c>
      <c r="F1099" s="335">
        <v>11350.4</v>
      </c>
      <c r="G1099" s="333">
        <f t="shared" si="96"/>
        <v>14.5</v>
      </c>
      <c r="H1099" s="382">
        <v>1.3083000000000001E-3</v>
      </c>
      <c r="I1099" s="335">
        <f t="shared" si="97"/>
        <v>215.32</v>
      </c>
      <c r="J1099" s="335">
        <f t="shared" si="98"/>
        <v>178.2</v>
      </c>
      <c r="Q1099" s="101">
        <f t="shared" si="99"/>
        <v>2015</v>
      </c>
    </row>
    <row r="1100" spans="1:17" ht="15">
      <c r="A1100" s="333" t="s">
        <v>319</v>
      </c>
      <c r="B1100" s="334" t="s">
        <v>792</v>
      </c>
      <c r="C1100" s="435" t="s">
        <v>469</v>
      </c>
      <c r="D1100" s="333" t="s">
        <v>793</v>
      </c>
      <c r="E1100" s="334">
        <v>201510</v>
      </c>
      <c r="F1100" s="335">
        <v>-35.57</v>
      </c>
      <c r="G1100" s="333">
        <f t="shared" si="96"/>
        <v>13.5</v>
      </c>
      <c r="H1100" s="382">
        <v>1.3083000000000001E-3</v>
      </c>
      <c r="I1100" s="335">
        <f t="shared" si="97"/>
        <v>-0.63</v>
      </c>
      <c r="J1100" s="335">
        <f t="shared" si="98"/>
        <v>-0.56000000000000005</v>
      </c>
      <c r="Q1100" s="101">
        <f t="shared" si="99"/>
        <v>2016</v>
      </c>
    </row>
    <row r="1101" spans="1:17">
      <c r="A1101" s="333" t="s">
        <v>319</v>
      </c>
      <c r="B1101" s="334" t="s">
        <v>794</v>
      </c>
      <c r="C1101" s="434" t="s">
        <v>469</v>
      </c>
      <c r="D1101" s="333" t="s">
        <v>795</v>
      </c>
      <c r="E1101" s="334">
        <v>201509</v>
      </c>
      <c r="F1101" s="335">
        <v>-1019.7</v>
      </c>
      <c r="G1101" s="333">
        <f t="shared" si="96"/>
        <v>14.5</v>
      </c>
      <c r="H1101" s="382">
        <v>1.3083000000000001E-3</v>
      </c>
      <c r="I1101" s="335">
        <f t="shared" si="97"/>
        <v>-19.34</v>
      </c>
      <c r="J1101" s="335">
        <f t="shared" si="98"/>
        <v>-16.010000000000002</v>
      </c>
      <c r="Q1101" s="101">
        <f t="shared" si="99"/>
        <v>2015</v>
      </c>
    </row>
    <row r="1102" spans="1:17">
      <c r="A1102" s="333" t="s">
        <v>326</v>
      </c>
      <c r="B1102" s="334" t="s">
        <v>796</v>
      </c>
      <c r="C1102" s="434" t="s">
        <v>340</v>
      </c>
      <c r="D1102" s="333" t="s">
        <v>1198</v>
      </c>
      <c r="E1102" s="334">
        <v>201509</v>
      </c>
      <c r="F1102" s="335">
        <v>-22.7</v>
      </c>
      <c r="G1102" s="333">
        <f t="shared" si="96"/>
        <v>14.5</v>
      </c>
      <c r="H1102" s="382">
        <v>1.1999999999999999E-3</v>
      </c>
      <c r="I1102" s="335">
        <f t="shared" si="97"/>
        <v>-0.39</v>
      </c>
      <c r="J1102" s="335">
        <f t="shared" si="98"/>
        <v>-0.33</v>
      </c>
      <c r="Q1102" s="101">
        <f t="shared" si="99"/>
        <v>2015</v>
      </c>
    </row>
    <row r="1103" spans="1:17" ht="15">
      <c r="A1103" s="333" t="s">
        <v>326</v>
      </c>
      <c r="B1103" s="334" t="s">
        <v>796</v>
      </c>
      <c r="C1103" s="435" t="s">
        <v>340</v>
      </c>
      <c r="D1103" s="333" t="s">
        <v>797</v>
      </c>
      <c r="E1103" s="334">
        <v>201510</v>
      </c>
      <c r="F1103" s="335">
        <v>-26.98</v>
      </c>
      <c r="G1103" s="333">
        <f t="shared" si="96"/>
        <v>13.5</v>
      </c>
      <c r="H1103" s="382">
        <v>1.1999999999999999E-3</v>
      </c>
      <c r="I1103" s="335">
        <f t="shared" si="97"/>
        <v>-0.44</v>
      </c>
      <c r="J1103" s="335">
        <f t="shared" si="98"/>
        <v>-0.39</v>
      </c>
      <c r="Q1103" s="101">
        <f t="shared" si="99"/>
        <v>2016</v>
      </c>
    </row>
    <row r="1104" spans="1:17">
      <c r="A1104" s="333" t="s">
        <v>319</v>
      </c>
      <c r="B1104" s="334" t="s">
        <v>1017</v>
      </c>
      <c r="C1104" s="434" t="s">
        <v>340</v>
      </c>
      <c r="D1104" s="333" t="s">
        <v>1018</v>
      </c>
      <c r="E1104" s="334">
        <v>201509</v>
      </c>
      <c r="F1104" s="335">
        <v>-506.7</v>
      </c>
      <c r="G1104" s="333">
        <f t="shared" si="96"/>
        <v>14.5</v>
      </c>
      <c r="H1104" s="382">
        <v>1.3083000000000001E-3</v>
      </c>
      <c r="I1104" s="335">
        <f t="shared" si="97"/>
        <v>-9.61</v>
      </c>
      <c r="J1104" s="335">
        <f t="shared" si="98"/>
        <v>-7.95</v>
      </c>
      <c r="Q1104" s="101">
        <f t="shared" si="99"/>
        <v>2015</v>
      </c>
    </row>
    <row r="1105" spans="1:17">
      <c r="A1105" s="333" t="s">
        <v>319</v>
      </c>
      <c r="B1105" s="334" t="s">
        <v>997</v>
      </c>
      <c r="C1105" s="434" t="s">
        <v>338</v>
      </c>
      <c r="D1105" s="333" t="s">
        <v>1157</v>
      </c>
      <c r="E1105" s="334">
        <v>201509</v>
      </c>
      <c r="F1105" s="335">
        <v>-296.05</v>
      </c>
      <c r="G1105" s="333">
        <f t="shared" si="96"/>
        <v>14.5</v>
      </c>
      <c r="H1105" s="382">
        <v>1.3083000000000001E-3</v>
      </c>
      <c r="I1105" s="335">
        <f t="shared" si="97"/>
        <v>-5.62</v>
      </c>
      <c r="J1105" s="335">
        <f t="shared" si="98"/>
        <v>-4.6500000000000004</v>
      </c>
      <c r="Q1105" s="101">
        <f t="shared" si="99"/>
        <v>2015</v>
      </c>
    </row>
    <row r="1106" spans="1:17">
      <c r="A1106" s="333" t="s">
        <v>319</v>
      </c>
      <c r="B1106" s="334" t="s">
        <v>1158</v>
      </c>
      <c r="C1106" s="434" t="s">
        <v>338</v>
      </c>
      <c r="D1106" s="333" t="s">
        <v>1159</v>
      </c>
      <c r="E1106" s="334">
        <v>201509</v>
      </c>
      <c r="F1106" s="335">
        <v>36205.770000000004</v>
      </c>
      <c r="G1106" s="333">
        <f t="shared" si="96"/>
        <v>14.5</v>
      </c>
      <c r="H1106" s="382">
        <v>1.3083000000000001E-3</v>
      </c>
      <c r="I1106" s="335">
        <f t="shared" si="97"/>
        <v>686.84</v>
      </c>
      <c r="J1106" s="335">
        <f t="shared" si="98"/>
        <v>568.41999999999996</v>
      </c>
      <c r="Q1106" s="101">
        <f t="shared" si="99"/>
        <v>2015</v>
      </c>
    </row>
    <row r="1107" spans="1:17" ht="15">
      <c r="A1107" s="333" t="s">
        <v>319</v>
      </c>
      <c r="B1107" s="334" t="s">
        <v>1158</v>
      </c>
      <c r="C1107" s="435" t="s">
        <v>338</v>
      </c>
      <c r="D1107" s="333" t="s">
        <v>1160</v>
      </c>
      <c r="E1107" s="334">
        <v>201510</v>
      </c>
      <c r="F1107" s="335">
        <v>729.87</v>
      </c>
      <c r="G1107" s="333">
        <f t="shared" si="96"/>
        <v>13.5</v>
      </c>
      <c r="H1107" s="382">
        <v>1.3083000000000001E-3</v>
      </c>
      <c r="I1107" s="335">
        <f t="shared" si="97"/>
        <v>12.89</v>
      </c>
      <c r="J1107" s="335">
        <f t="shared" si="98"/>
        <v>11.46</v>
      </c>
      <c r="Q1107" s="101">
        <f t="shared" si="99"/>
        <v>2016</v>
      </c>
    </row>
    <row r="1108" spans="1:17" ht="15">
      <c r="A1108" s="333" t="s">
        <v>319</v>
      </c>
      <c r="B1108" s="334" t="s">
        <v>1158</v>
      </c>
      <c r="C1108" s="435" t="s">
        <v>338</v>
      </c>
      <c r="D1108" s="333" t="s">
        <v>1160</v>
      </c>
      <c r="E1108" s="334">
        <v>201511</v>
      </c>
      <c r="F1108" s="335">
        <v>-495.83</v>
      </c>
      <c r="G1108" s="333">
        <f t="shared" si="96"/>
        <v>12.5</v>
      </c>
      <c r="H1108" s="382">
        <v>1.3083000000000001E-3</v>
      </c>
      <c r="I1108" s="335">
        <f t="shared" si="97"/>
        <v>-8.11</v>
      </c>
      <c r="J1108" s="335">
        <f t="shared" si="98"/>
        <v>-7.78</v>
      </c>
      <c r="Q1108" s="101">
        <f t="shared" ref="Q1108:Q1132" si="100">IF(E1108&lt;=$Q$1,$S$5,$S$6)</f>
        <v>2016</v>
      </c>
    </row>
    <row r="1109" spans="1:17" ht="15">
      <c r="A1109" s="333" t="s">
        <v>319</v>
      </c>
      <c r="B1109" s="334" t="s">
        <v>1158</v>
      </c>
      <c r="C1109" s="435" t="s">
        <v>338</v>
      </c>
      <c r="D1109" s="333" t="s">
        <v>1160</v>
      </c>
      <c r="E1109" s="334">
        <v>201512</v>
      </c>
      <c r="F1109" s="335">
        <v>17.41</v>
      </c>
      <c r="G1109" s="333">
        <f t="shared" si="96"/>
        <v>11.5</v>
      </c>
      <c r="H1109" s="382">
        <v>1.3083000000000001E-3</v>
      </c>
      <c r="I1109" s="335">
        <f t="shared" si="97"/>
        <v>0.26</v>
      </c>
      <c r="J1109" s="335">
        <f t="shared" si="98"/>
        <v>0.27</v>
      </c>
      <c r="Q1109" s="101">
        <f t="shared" si="100"/>
        <v>2016</v>
      </c>
    </row>
    <row r="1110" spans="1:17">
      <c r="A1110" s="333" t="s">
        <v>319</v>
      </c>
      <c r="B1110" s="334" t="s">
        <v>1199</v>
      </c>
      <c r="C1110" s="434" t="s">
        <v>469</v>
      </c>
      <c r="D1110" s="333" t="s">
        <v>1200</v>
      </c>
      <c r="E1110" s="334">
        <v>201509</v>
      </c>
      <c r="F1110" s="335">
        <v>86750.41</v>
      </c>
      <c r="G1110" s="333">
        <f t="shared" si="96"/>
        <v>14.5</v>
      </c>
      <c r="H1110" s="382">
        <v>1.3083000000000001E-3</v>
      </c>
      <c r="I1110" s="335">
        <f t="shared" si="97"/>
        <v>1645.69</v>
      </c>
      <c r="J1110" s="335">
        <f t="shared" si="98"/>
        <v>1361.95</v>
      </c>
      <c r="Q1110" s="101">
        <f t="shared" si="100"/>
        <v>2015</v>
      </c>
    </row>
    <row r="1111" spans="1:17" ht="15">
      <c r="A1111" s="333" t="s">
        <v>319</v>
      </c>
      <c r="B1111" s="334" t="s">
        <v>1199</v>
      </c>
      <c r="C1111" s="435" t="s">
        <v>469</v>
      </c>
      <c r="D1111" s="333" t="s">
        <v>1200</v>
      </c>
      <c r="E1111" s="334">
        <v>201510</v>
      </c>
      <c r="F1111" s="335">
        <v>211.04</v>
      </c>
      <c r="G1111" s="333">
        <f t="shared" si="96"/>
        <v>13.5</v>
      </c>
      <c r="H1111" s="382">
        <v>1.3083000000000001E-3</v>
      </c>
      <c r="I1111" s="335">
        <f t="shared" si="97"/>
        <v>3.73</v>
      </c>
      <c r="J1111" s="335">
        <f t="shared" si="98"/>
        <v>3.31</v>
      </c>
      <c r="Q1111" s="101">
        <f t="shared" si="100"/>
        <v>2016</v>
      </c>
    </row>
    <row r="1112" spans="1:17" ht="15">
      <c r="A1112" s="333" t="s">
        <v>319</v>
      </c>
      <c r="B1112" s="334" t="s">
        <v>1199</v>
      </c>
      <c r="C1112" s="435" t="s">
        <v>469</v>
      </c>
      <c r="D1112" s="333" t="s">
        <v>1200</v>
      </c>
      <c r="E1112" s="334">
        <v>201511</v>
      </c>
      <c r="F1112" s="335">
        <v>4342.54</v>
      </c>
      <c r="G1112" s="333">
        <f t="shared" si="96"/>
        <v>12.5</v>
      </c>
      <c r="H1112" s="382">
        <v>1.3083000000000001E-3</v>
      </c>
      <c r="I1112" s="335">
        <f t="shared" si="97"/>
        <v>71.02</v>
      </c>
      <c r="J1112" s="335">
        <f t="shared" si="98"/>
        <v>68.180000000000007</v>
      </c>
      <c r="Q1112" s="101">
        <f t="shared" si="100"/>
        <v>2016</v>
      </c>
    </row>
    <row r="1113" spans="1:17" ht="15">
      <c r="A1113" s="333" t="s">
        <v>319</v>
      </c>
      <c r="B1113" s="334" t="s">
        <v>1199</v>
      </c>
      <c r="C1113" s="435" t="s">
        <v>469</v>
      </c>
      <c r="D1113" s="333" t="s">
        <v>1200</v>
      </c>
      <c r="E1113" s="334">
        <v>201512</v>
      </c>
      <c r="F1113" s="335">
        <v>19.149999999999999</v>
      </c>
      <c r="G1113" s="333">
        <f t="shared" si="96"/>
        <v>11.5</v>
      </c>
      <c r="H1113" s="382">
        <v>1.3083000000000001E-3</v>
      </c>
      <c r="I1113" s="335">
        <f t="shared" si="97"/>
        <v>0.28999999999999998</v>
      </c>
      <c r="J1113" s="335">
        <f t="shared" si="98"/>
        <v>0.3</v>
      </c>
      <c r="Q1113" s="101">
        <f t="shared" si="100"/>
        <v>2016</v>
      </c>
    </row>
    <row r="1114" spans="1:17">
      <c r="A1114" s="333" t="s">
        <v>319</v>
      </c>
      <c r="B1114" s="334" t="s">
        <v>999</v>
      </c>
      <c r="C1114" s="434" t="s">
        <v>340</v>
      </c>
      <c r="D1114" s="333" t="s">
        <v>1000</v>
      </c>
      <c r="E1114" s="334">
        <v>201509</v>
      </c>
      <c r="F1114" s="335">
        <v>-28.8</v>
      </c>
      <c r="G1114" s="333">
        <f t="shared" si="96"/>
        <v>14.5</v>
      </c>
      <c r="H1114" s="382">
        <v>1.3083000000000001E-3</v>
      </c>
      <c r="I1114" s="335">
        <f t="shared" si="97"/>
        <v>-0.55000000000000004</v>
      </c>
      <c r="J1114" s="335">
        <f t="shared" si="98"/>
        <v>-0.45</v>
      </c>
      <c r="Q1114" s="101">
        <f t="shared" si="100"/>
        <v>2015</v>
      </c>
    </row>
    <row r="1115" spans="1:17" ht="15">
      <c r="A1115" s="333" t="s">
        <v>319</v>
      </c>
      <c r="B1115" s="334" t="s">
        <v>999</v>
      </c>
      <c r="C1115" s="435" t="s">
        <v>340</v>
      </c>
      <c r="D1115" s="333" t="s">
        <v>1000</v>
      </c>
      <c r="E1115" s="334">
        <v>201511</v>
      </c>
      <c r="F1115" s="335">
        <v>18.46</v>
      </c>
      <c r="G1115" s="333">
        <f t="shared" si="96"/>
        <v>12.5</v>
      </c>
      <c r="H1115" s="382">
        <v>1.3083000000000001E-3</v>
      </c>
      <c r="I1115" s="335">
        <f t="shared" si="97"/>
        <v>0.3</v>
      </c>
      <c r="J1115" s="335">
        <f t="shared" si="98"/>
        <v>0.28999999999999998</v>
      </c>
      <c r="Q1115" s="101">
        <f t="shared" si="100"/>
        <v>2016</v>
      </c>
    </row>
    <row r="1116" spans="1:17" ht="15">
      <c r="A1116" s="333" t="s">
        <v>319</v>
      </c>
      <c r="B1116" s="334" t="s">
        <v>999</v>
      </c>
      <c r="C1116" s="435" t="s">
        <v>340</v>
      </c>
      <c r="D1116" s="333" t="s">
        <v>1000</v>
      </c>
      <c r="E1116" s="334">
        <v>201512</v>
      </c>
      <c r="F1116" s="335">
        <v>-3.72</v>
      </c>
      <c r="G1116" s="333">
        <f t="shared" si="96"/>
        <v>11.5</v>
      </c>
      <c r="H1116" s="382">
        <v>1.3083000000000001E-3</v>
      </c>
      <c r="I1116" s="335">
        <f t="shared" si="97"/>
        <v>-0.06</v>
      </c>
      <c r="J1116" s="335">
        <f t="shared" si="98"/>
        <v>-0.06</v>
      </c>
      <c r="Q1116" s="101">
        <f t="shared" si="100"/>
        <v>2016</v>
      </c>
    </row>
    <row r="1117" spans="1:17" ht="15">
      <c r="A1117" s="333" t="s">
        <v>319</v>
      </c>
      <c r="B1117" s="334" t="s">
        <v>1201</v>
      </c>
      <c r="C1117" s="435" t="s">
        <v>340</v>
      </c>
      <c r="D1117" s="333" t="s">
        <v>1202</v>
      </c>
      <c r="E1117" s="334">
        <v>201512</v>
      </c>
      <c r="F1117" s="335">
        <v>7738.91</v>
      </c>
      <c r="G1117" s="333">
        <f t="shared" si="96"/>
        <v>11.5</v>
      </c>
      <c r="H1117" s="382">
        <v>1.3083000000000001E-3</v>
      </c>
      <c r="I1117" s="335">
        <f t="shared" si="97"/>
        <v>116.44</v>
      </c>
      <c r="J1117" s="335">
        <f t="shared" si="98"/>
        <v>121.5</v>
      </c>
      <c r="Q1117" s="101">
        <f t="shared" si="100"/>
        <v>2016</v>
      </c>
    </row>
    <row r="1118" spans="1:17" ht="15">
      <c r="A1118" s="333" t="s">
        <v>319</v>
      </c>
      <c r="B1118" s="334" t="s">
        <v>1165</v>
      </c>
      <c r="C1118" s="435" t="s">
        <v>338</v>
      </c>
      <c r="D1118" s="333" t="s">
        <v>1166</v>
      </c>
      <c r="E1118" s="334">
        <v>201512</v>
      </c>
      <c r="F1118" s="335">
        <v>127254.14</v>
      </c>
      <c r="G1118" s="333">
        <f t="shared" si="96"/>
        <v>11.5</v>
      </c>
      <c r="H1118" s="382">
        <v>1.3083000000000001E-3</v>
      </c>
      <c r="I1118" s="335">
        <f t="shared" ref="I1118:I1132" si="101">ROUND(F1118*G1118*H1118,2)</f>
        <v>1914.6</v>
      </c>
      <c r="J1118" s="335">
        <f t="shared" ref="J1118:J1132" si="102">ROUND(F1118*H1118*12,2)</f>
        <v>1997.84</v>
      </c>
      <c r="Q1118" s="101">
        <f t="shared" si="100"/>
        <v>2016</v>
      </c>
    </row>
    <row r="1119" spans="1:17">
      <c r="A1119" s="333" t="s">
        <v>319</v>
      </c>
      <c r="B1119" s="334" t="s">
        <v>1019</v>
      </c>
      <c r="C1119" s="434" t="s">
        <v>340</v>
      </c>
      <c r="D1119" s="333" t="s">
        <v>1203</v>
      </c>
      <c r="E1119" s="334">
        <v>201509</v>
      </c>
      <c r="F1119" s="335">
        <v>-53.56</v>
      </c>
      <c r="G1119" s="333">
        <f t="shared" si="96"/>
        <v>14.5</v>
      </c>
      <c r="H1119" s="382">
        <v>1.3083000000000001E-3</v>
      </c>
      <c r="I1119" s="335">
        <f t="shared" si="101"/>
        <v>-1.02</v>
      </c>
      <c r="J1119" s="335">
        <f t="shared" si="102"/>
        <v>-0.84</v>
      </c>
      <c r="Q1119" s="101">
        <f t="shared" si="100"/>
        <v>2015</v>
      </c>
    </row>
    <row r="1120" spans="1:17" ht="15">
      <c r="A1120" s="333" t="s">
        <v>319</v>
      </c>
      <c r="B1120" s="334" t="s">
        <v>1019</v>
      </c>
      <c r="C1120" s="435" t="s">
        <v>340</v>
      </c>
      <c r="D1120" s="333" t="s">
        <v>1020</v>
      </c>
      <c r="E1120" s="334">
        <v>201511</v>
      </c>
      <c r="F1120" s="335">
        <v>50.94</v>
      </c>
      <c r="G1120" s="333">
        <f t="shared" si="96"/>
        <v>12.5</v>
      </c>
      <c r="H1120" s="382">
        <v>1.3083000000000001E-3</v>
      </c>
      <c r="I1120" s="335">
        <f t="shared" si="101"/>
        <v>0.83</v>
      </c>
      <c r="J1120" s="335">
        <f t="shared" si="102"/>
        <v>0.8</v>
      </c>
      <c r="Q1120" s="101">
        <f t="shared" si="100"/>
        <v>2016</v>
      </c>
    </row>
    <row r="1121" spans="1:17" ht="15">
      <c r="A1121" s="333" t="s">
        <v>319</v>
      </c>
      <c r="B1121" s="334" t="s">
        <v>1019</v>
      </c>
      <c r="C1121" s="435" t="s">
        <v>340</v>
      </c>
      <c r="D1121" s="333" t="s">
        <v>1020</v>
      </c>
      <c r="E1121" s="334">
        <v>201512</v>
      </c>
      <c r="F1121" s="335">
        <v>59.77</v>
      </c>
      <c r="G1121" s="333">
        <f t="shared" si="96"/>
        <v>11.5</v>
      </c>
      <c r="H1121" s="382">
        <v>1.3083000000000001E-3</v>
      </c>
      <c r="I1121" s="335">
        <f t="shared" si="101"/>
        <v>0.9</v>
      </c>
      <c r="J1121" s="335">
        <f t="shared" si="102"/>
        <v>0.94</v>
      </c>
      <c r="Q1121" s="101">
        <f t="shared" si="100"/>
        <v>2016</v>
      </c>
    </row>
    <row r="1122" spans="1:17">
      <c r="A1122" s="333" t="s">
        <v>319</v>
      </c>
      <c r="B1122" s="334" t="s">
        <v>1001</v>
      </c>
      <c r="C1122" s="434" t="s">
        <v>340</v>
      </c>
      <c r="D1122" s="333" t="s">
        <v>1002</v>
      </c>
      <c r="E1122" s="334">
        <v>201509</v>
      </c>
      <c r="F1122" s="335">
        <v>-112.98</v>
      </c>
      <c r="G1122" s="333">
        <f t="shared" ref="G1122:G1185" si="103">VLOOKUP(E1122,$N$6:$O$35,2,FALSE)</f>
        <v>14.5</v>
      </c>
      <c r="H1122" s="382">
        <v>1.3083000000000001E-3</v>
      </c>
      <c r="I1122" s="335">
        <f t="shared" si="101"/>
        <v>-2.14</v>
      </c>
      <c r="J1122" s="335">
        <f t="shared" si="102"/>
        <v>-1.77</v>
      </c>
      <c r="Q1122" s="101">
        <f t="shared" si="100"/>
        <v>2015</v>
      </c>
    </row>
    <row r="1123" spans="1:17" ht="15">
      <c r="A1123" s="333" t="s">
        <v>319</v>
      </c>
      <c r="B1123" s="334" t="s">
        <v>1001</v>
      </c>
      <c r="C1123" s="435" t="s">
        <v>340</v>
      </c>
      <c r="D1123" s="333" t="s">
        <v>1002</v>
      </c>
      <c r="E1123" s="334">
        <v>201511</v>
      </c>
      <c r="F1123" s="335">
        <v>74.23</v>
      </c>
      <c r="G1123" s="333">
        <f t="shared" si="103"/>
        <v>12.5</v>
      </c>
      <c r="H1123" s="382">
        <v>1.3083000000000001E-3</v>
      </c>
      <c r="I1123" s="335">
        <f t="shared" si="101"/>
        <v>1.21</v>
      </c>
      <c r="J1123" s="335">
        <f t="shared" si="102"/>
        <v>1.17</v>
      </c>
      <c r="Q1123" s="101">
        <f t="shared" si="100"/>
        <v>2016</v>
      </c>
    </row>
    <row r="1124" spans="1:17" ht="15">
      <c r="A1124" s="333" t="s">
        <v>319</v>
      </c>
      <c r="B1124" s="334" t="s">
        <v>1001</v>
      </c>
      <c r="C1124" s="435" t="s">
        <v>340</v>
      </c>
      <c r="D1124" s="333" t="s">
        <v>1002</v>
      </c>
      <c r="E1124" s="334">
        <v>201512</v>
      </c>
      <c r="F1124" s="335">
        <v>-57.92</v>
      </c>
      <c r="G1124" s="333">
        <f t="shared" si="103"/>
        <v>11.5</v>
      </c>
      <c r="H1124" s="382">
        <v>1.3083000000000001E-3</v>
      </c>
      <c r="I1124" s="335">
        <f t="shared" si="101"/>
        <v>-0.87</v>
      </c>
      <c r="J1124" s="335">
        <f t="shared" si="102"/>
        <v>-0.91</v>
      </c>
      <c r="Q1124" s="101">
        <f t="shared" si="100"/>
        <v>2016</v>
      </c>
    </row>
    <row r="1125" spans="1:17">
      <c r="A1125" s="333" t="s">
        <v>319</v>
      </c>
      <c r="B1125" s="334" t="s">
        <v>1167</v>
      </c>
      <c r="C1125" s="434" t="s">
        <v>338</v>
      </c>
      <c r="D1125" s="333" t="s">
        <v>1168</v>
      </c>
      <c r="E1125" s="334">
        <v>201509</v>
      </c>
      <c r="F1125" s="335">
        <v>39837.129999999997</v>
      </c>
      <c r="G1125" s="333">
        <f t="shared" si="103"/>
        <v>14.5</v>
      </c>
      <c r="H1125" s="382">
        <v>1.3083000000000001E-3</v>
      </c>
      <c r="I1125" s="335">
        <f t="shared" si="101"/>
        <v>755.72</v>
      </c>
      <c r="J1125" s="335">
        <f t="shared" si="102"/>
        <v>625.42999999999995</v>
      </c>
      <c r="Q1125" s="101">
        <f t="shared" si="100"/>
        <v>2015</v>
      </c>
    </row>
    <row r="1126" spans="1:17" ht="15">
      <c r="A1126" s="333" t="s">
        <v>319</v>
      </c>
      <c r="B1126" s="334" t="s">
        <v>1167</v>
      </c>
      <c r="C1126" s="435" t="s">
        <v>338</v>
      </c>
      <c r="D1126" s="333" t="s">
        <v>1169</v>
      </c>
      <c r="E1126" s="334">
        <v>201510</v>
      </c>
      <c r="F1126" s="335">
        <v>2993.07</v>
      </c>
      <c r="G1126" s="333">
        <f t="shared" si="103"/>
        <v>13.5</v>
      </c>
      <c r="H1126" s="382">
        <v>1.3083000000000001E-3</v>
      </c>
      <c r="I1126" s="335">
        <f t="shared" si="101"/>
        <v>52.86</v>
      </c>
      <c r="J1126" s="335">
        <f t="shared" si="102"/>
        <v>46.99</v>
      </c>
      <c r="Q1126" s="101">
        <f t="shared" si="100"/>
        <v>2016</v>
      </c>
    </row>
    <row r="1127" spans="1:17" ht="15">
      <c r="A1127" s="333" t="s">
        <v>319</v>
      </c>
      <c r="B1127" s="334" t="s">
        <v>1167</v>
      </c>
      <c r="C1127" s="435" t="s">
        <v>338</v>
      </c>
      <c r="D1127" s="333" t="s">
        <v>1169</v>
      </c>
      <c r="E1127" s="334">
        <v>201511</v>
      </c>
      <c r="F1127" s="335">
        <v>-587.87</v>
      </c>
      <c r="G1127" s="333">
        <f t="shared" si="103"/>
        <v>12.5</v>
      </c>
      <c r="H1127" s="382">
        <v>1.3083000000000001E-3</v>
      </c>
      <c r="I1127" s="335">
        <f t="shared" si="101"/>
        <v>-9.61</v>
      </c>
      <c r="J1127" s="335">
        <f t="shared" si="102"/>
        <v>-9.23</v>
      </c>
      <c r="Q1127" s="101">
        <f t="shared" si="100"/>
        <v>2016</v>
      </c>
    </row>
    <row r="1128" spans="1:17" ht="15">
      <c r="A1128" s="333" t="s">
        <v>319</v>
      </c>
      <c r="B1128" s="334" t="s">
        <v>1167</v>
      </c>
      <c r="C1128" s="435" t="s">
        <v>338</v>
      </c>
      <c r="D1128" s="333" t="s">
        <v>1169</v>
      </c>
      <c r="E1128" s="334">
        <v>201512</v>
      </c>
      <c r="F1128" s="335">
        <v>57.72</v>
      </c>
      <c r="G1128" s="333">
        <f t="shared" si="103"/>
        <v>11.5</v>
      </c>
      <c r="H1128" s="382">
        <v>1.3083000000000001E-3</v>
      </c>
      <c r="I1128" s="335">
        <f t="shared" si="101"/>
        <v>0.87</v>
      </c>
      <c r="J1128" s="335">
        <f t="shared" si="102"/>
        <v>0.91</v>
      </c>
      <c r="Q1128" s="101">
        <f t="shared" si="100"/>
        <v>2016</v>
      </c>
    </row>
    <row r="1129" spans="1:17" ht="15">
      <c r="A1129" s="333" t="s">
        <v>319</v>
      </c>
      <c r="B1129" s="334" t="s">
        <v>1170</v>
      </c>
      <c r="C1129" s="435" t="s">
        <v>338</v>
      </c>
      <c r="D1129" s="333" t="s">
        <v>1171</v>
      </c>
      <c r="E1129" s="334">
        <v>201512</v>
      </c>
      <c r="F1129" s="335">
        <v>43124.45</v>
      </c>
      <c r="G1129" s="333">
        <f t="shared" si="103"/>
        <v>11.5</v>
      </c>
      <c r="H1129" s="382">
        <v>1.3083000000000001E-3</v>
      </c>
      <c r="I1129" s="335">
        <f t="shared" si="101"/>
        <v>648.83000000000004</v>
      </c>
      <c r="J1129" s="335">
        <f t="shared" si="102"/>
        <v>677.04</v>
      </c>
      <c r="Q1129" s="101">
        <f t="shared" si="100"/>
        <v>2016</v>
      </c>
    </row>
    <row r="1130" spans="1:17">
      <c r="A1130" s="333" t="s">
        <v>319</v>
      </c>
      <c r="B1130" s="334" t="s">
        <v>1172</v>
      </c>
      <c r="C1130" s="434" t="s">
        <v>338</v>
      </c>
      <c r="D1130" s="333" t="s">
        <v>1173</v>
      </c>
      <c r="E1130" s="334">
        <v>201509</v>
      </c>
      <c r="F1130" s="335">
        <v>7283.29</v>
      </c>
      <c r="G1130" s="333">
        <f t="shared" si="103"/>
        <v>14.5</v>
      </c>
      <c r="H1130" s="382">
        <v>1.3083000000000001E-3</v>
      </c>
      <c r="I1130" s="335">
        <f t="shared" si="101"/>
        <v>138.16999999999999</v>
      </c>
      <c r="J1130" s="335">
        <f t="shared" si="102"/>
        <v>114.34</v>
      </c>
      <c r="Q1130" s="101">
        <f t="shared" si="100"/>
        <v>2015</v>
      </c>
    </row>
    <row r="1131" spans="1:17" ht="15">
      <c r="A1131" s="333" t="s">
        <v>319</v>
      </c>
      <c r="B1131" s="334" t="s">
        <v>1172</v>
      </c>
      <c r="C1131" s="435" t="s">
        <v>338</v>
      </c>
      <c r="D1131" s="333" t="s">
        <v>1173</v>
      </c>
      <c r="E1131" s="334">
        <v>201510</v>
      </c>
      <c r="F1131" s="335">
        <v>1543.49</v>
      </c>
      <c r="G1131" s="333">
        <f t="shared" si="103"/>
        <v>13.5</v>
      </c>
      <c r="H1131" s="382">
        <v>1.3083000000000001E-3</v>
      </c>
      <c r="I1131" s="335">
        <f t="shared" si="101"/>
        <v>27.26</v>
      </c>
      <c r="J1131" s="335">
        <f t="shared" si="102"/>
        <v>24.23</v>
      </c>
      <c r="Q1131" s="101">
        <f t="shared" si="100"/>
        <v>2016</v>
      </c>
    </row>
    <row r="1132" spans="1:17" ht="15">
      <c r="A1132" s="333" t="s">
        <v>319</v>
      </c>
      <c r="B1132" s="334" t="s">
        <v>1172</v>
      </c>
      <c r="C1132" s="435" t="s">
        <v>338</v>
      </c>
      <c r="D1132" s="333" t="s">
        <v>1173</v>
      </c>
      <c r="E1132" s="334">
        <v>201511</v>
      </c>
      <c r="F1132" s="335">
        <v>-46.49</v>
      </c>
      <c r="G1132" s="333">
        <f t="shared" si="103"/>
        <v>12.5</v>
      </c>
      <c r="H1132" s="382">
        <v>1.3083000000000001E-3</v>
      </c>
      <c r="I1132" s="335">
        <f t="shared" si="101"/>
        <v>-0.76</v>
      </c>
      <c r="J1132" s="335">
        <f t="shared" si="102"/>
        <v>-0.73</v>
      </c>
      <c r="Q1132" s="101">
        <f t="shared" si="100"/>
        <v>2016</v>
      </c>
    </row>
    <row r="1133" spans="1:17" ht="15">
      <c r="A1133" s="333" t="s">
        <v>319</v>
      </c>
      <c r="B1133" s="334" t="s">
        <v>1172</v>
      </c>
      <c r="C1133" s="435" t="s">
        <v>338</v>
      </c>
      <c r="D1133" s="333" t="s">
        <v>1173</v>
      </c>
      <c r="E1133" s="334">
        <v>201512</v>
      </c>
      <c r="F1133" s="335">
        <v>-0.94</v>
      </c>
      <c r="G1133" s="333">
        <f t="shared" si="103"/>
        <v>11.5</v>
      </c>
      <c r="H1133" s="382">
        <v>1.3083000000000001E-3</v>
      </c>
      <c r="I1133" s="335">
        <f t="shared" ref="I1133:I1141" si="104">ROUND(F1133*G1133*H1133,2)</f>
        <v>-0.01</v>
      </c>
      <c r="J1133" s="335">
        <f t="shared" ref="J1133:J1141" si="105">ROUND(F1133*H1133*12,2)</f>
        <v>-0.01</v>
      </c>
      <c r="Q1133" s="101">
        <f t="shared" ref="Q1133:Q1227" si="106">IF(E1133&lt;=$Q$1,$S$5,$S$6)</f>
        <v>2016</v>
      </c>
    </row>
    <row r="1134" spans="1:17" ht="15">
      <c r="A1134" s="333" t="s">
        <v>319</v>
      </c>
      <c r="B1134" s="334" t="s">
        <v>1176</v>
      </c>
      <c r="C1134" s="435" t="s">
        <v>338</v>
      </c>
      <c r="D1134" s="333" t="s">
        <v>1177</v>
      </c>
      <c r="E1134" s="334">
        <v>201512</v>
      </c>
      <c r="F1134" s="335">
        <v>18186.66</v>
      </c>
      <c r="G1134" s="333">
        <f t="shared" si="103"/>
        <v>11.5</v>
      </c>
      <c r="H1134" s="382">
        <v>1.3083000000000001E-3</v>
      </c>
      <c r="I1134" s="335">
        <f t="shared" si="104"/>
        <v>273.63</v>
      </c>
      <c r="J1134" s="335">
        <f t="shared" si="105"/>
        <v>285.52</v>
      </c>
      <c r="Q1134" s="101">
        <f t="shared" si="106"/>
        <v>2016</v>
      </c>
    </row>
    <row r="1135" spans="1:17">
      <c r="A1135" s="333" t="s">
        <v>319</v>
      </c>
      <c r="B1135" s="334" t="s">
        <v>1003</v>
      </c>
      <c r="C1135" s="434" t="s">
        <v>340</v>
      </c>
      <c r="D1135" s="333" t="s">
        <v>1004</v>
      </c>
      <c r="E1135" s="334">
        <v>201509</v>
      </c>
      <c r="F1135" s="335">
        <v>-26.91</v>
      </c>
      <c r="G1135" s="333">
        <f t="shared" si="103"/>
        <v>14.5</v>
      </c>
      <c r="H1135" s="382">
        <v>1.3083000000000001E-3</v>
      </c>
      <c r="I1135" s="335">
        <f t="shared" si="104"/>
        <v>-0.51</v>
      </c>
      <c r="J1135" s="335">
        <f t="shared" si="105"/>
        <v>-0.42</v>
      </c>
      <c r="Q1135" s="101">
        <f t="shared" si="106"/>
        <v>2015</v>
      </c>
    </row>
    <row r="1136" spans="1:17" ht="15">
      <c r="A1136" s="333" t="s">
        <v>319</v>
      </c>
      <c r="B1136" s="334" t="s">
        <v>1003</v>
      </c>
      <c r="C1136" s="435" t="s">
        <v>340</v>
      </c>
      <c r="D1136" s="333" t="s">
        <v>1204</v>
      </c>
      <c r="E1136" s="334">
        <v>201511</v>
      </c>
      <c r="F1136" s="335">
        <v>-20.9</v>
      </c>
      <c r="G1136" s="333">
        <f t="shared" si="103"/>
        <v>12.5</v>
      </c>
      <c r="H1136" s="382">
        <v>1.3083000000000001E-3</v>
      </c>
      <c r="I1136" s="335">
        <f t="shared" si="104"/>
        <v>-0.34</v>
      </c>
      <c r="J1136" s="335">
        <f t="shared" si="105"/>
        <v>-0.33</v>
      </c>
      <c r="Q1136" s="101">
        <f t="shared" si="106"/>
        <v>2016</v>
      </c>
    </row>
    <row r="1137" spans="1:17" ht="15">
      <c r="A1137" s="333" t="s">
        <v>319</v>
      </c>
      <c r="B1137" s="334" t="s">
        <v>1003</v>
      </c>
      <c r="C1137" s="435" t="s">
        <v>340</v>
      </c>
      <c r="D1137" s="333" t="s">
        <v>1204</v>
      </c>
      <c r="E1137" s="334">
        <v>201512</v>
      </c>
      <c r="F1137" s="335">
        <v>0.52</v>
      </c>
      <c r="G1137" s="333">
        <f t="shared" si="103"/>
        <v>11.5</v>
      </c>
      <c r="H1137" s="382">
        <v>1.3083000000000001E-3</v>
      </c>
      <c r="I1137" s="335">
        <f t="shared" si="104"/>
        <v>0.01</v>
      </c>
      <c r="J1137" s="335">
        <f t="shared" si="105"/>
        <v>0.01</v>
      </c>
      <c r="Q1137" s="101">
        <f t="shared" si="106"/>
        <v>2016</v>
      </c>
    </row>
    <row r="1138" spans="1:17">
      <c r="A1138" s="333" t="s">
        <v>319</v>
      </c>
      <c r="B1138" s="334" t="s">
        <v>1178</v>
      </c>
      <c r="C1138" s="434" t="s">
        <v>338</v>
      </c>
      <c r="D1138" s="333" t="s">
        <v>1179</v>
      </c>
      <c r="E1138" s="334">
        <v>201509</v>
      </c>
      <c r="F1138" s="335">
        <v>4324.1000000000004</v>
      </c>
      <c r="G1138" s="333">
        <f t="shared" si="103"/>
        <v>14.5</v>
      </c>
      <c r="H1138" s="382">
        <v>1.3083000000000001E-3</v>
      </c>
      <c r="I1138" s="335">
        <f t="shared" si="104"/>
        <v>82.03</v>
      </c>
      <c r="J1138" s="335">
        <f t="shared" si="105"/>
        <v>67.89</v>
      </c>
      <c r="Q1138" s="101">
        <f t="shared" si="106"/>
        <v>2015</v>
      </c>
    </row>
    <row r="1139" spans="1:17" ht="15">
      <c r="A1139" s="333" t="s">
        <v>319</v>
      </c>
      <c r="B1139" s="334" t="s">
        <v>1178</v>
      </c>
      <c r="C1139" s="435" t="s">
        <v>338</v>
      </c>
      <c r="D1139" s="333" t="s">
        <v>1180</v>
      </c>
      <c r="E1139" s="334">
        <v>201510</v>
      </c>
      <c r="F1139" s="335">
        <v>333.31</v>
      </c>
      <c r="G1139" s="333">
        <f t="shared" si="103"/>
        <v>13.5</v>
      </c>
      <c r="H1139" s="436">
        <v>1.3083000000000001E-3</v>
      </c>
      <c r="I1139" s="335">
        <f t="shared" si="104"/>
        <v>5.89</v>
      </c>
      <c r="J1139" s="335">
        <f t="shared" si="105"/>
        <v>5.23</v>
      </c>
      <c r="Q1139" s="101">
        <f t="shared" si="106"/>
        <v>2016</v>
      </c>
    </row>
    <row r="1140" spans="1:17" ht="15">
      <c r="A1140" s="333" t="s">
        <v>319</v>
      </c>
      <c r="B1140" s="334" t="s">
        <v>1178</v>
      </c>
      <c r="C1140" s="435" t="s">
        <v>338</v>
      </c>
      <c r="D1140" s="333" t="s">
        <v>1180</v>
      </c>
      <c r="E1140" s="334">
        <v>201511</v>
      </c>
      <c r="F1140" s="335">
        <v>-0.34</v>
      </c>
      <c r="G1140" s="333">
        <f t="shared" si="103"/>
        <v>12.5</v>
      </c>
      <c r="H1140" s="382">
        <v>1.3083000000000001E-3</v>
      </c>
      <c r="I1140" s="335">
        <f t="shared" si="104"/>
        <v>-0.01</v>
      </c>
      <c r="J1140" s="335">
        <f t="shared" si="105"/>
        <v>-0.01</v>
      </c>
      <c r="Q1140" s="101">
        <f t="shared" si="106"/>
        <v>2016</v>
      </c>
    </row>
    <row r="1141" spans="1:17" ht="15">
      <c r="A1141" s="333" t="s">
        <v>319</v>
      </c>
      <c r="B1141" s="334" t="s">
        <v>1178</v>
      </c>
      <c r="C1141" s="435" t="s">
        <v>338</v>
      </c>
      <c r="D1141" s="333" t="s">
        <v>1180</v>
      </c>
      <c r="E1141" s="334">
        <v>201512</v>
      </c>
      <c r="F1141" s="335">
        <v>12.67</v>
      </c>
      <c r="G1141" s="333">
        <f t="shared" si="103"/>
        <v>11.5</v>
      </c>
      <c r="H1141" s="382">
        <v>1.3083000000000001E-3</v>
      </c>
      <c r="I1141" s="335">
        <f t="shared" si="104"/>
        <v>0.19</v>
      </c>
      <c r="J1141" s="335">
        <f t="shared" si="105"/>
        <v>0.2</v>
      </c>
      <c r="Q1141" s="101">
        <f t="shared" si="106"/>
        <v>2016</v>
      </c>
    </row>
    <row r="1142" spans="1:17" s="717" customFormat="1" ht="15">
      <c r="A1142" s="650"/>
      <c r="B1142" s="651"/>
      <c r="C1142" s="435"/>
      <c r="D1142" s="650"/>
      <c r="E1142" s="651"/>
      <c r="F1142" s="652"/>
      <c r="G1142" s="650"/>
      <c r="H1142" s="653"/>
      <c r="I1142" s="652"/>
      <c r="J1142" s="471"/>
      <c r="Q1142" s="717">
        <f t="shared" si="106"/>
        <v>2015</v>
      </c>
    </row>
    <row r="1143" spans="1:17" s="717" customFormat="1" ht="15">
      <c r="A1143" s="937" t="s">
        <v>319</v>
      </c>
      <c r="B1143" s="749" t="s">
        <v>1183</v>
      </c>
      <c r="C1143" s="749" t="s">
        <v>340</v>
      </c>
      <c r="D1143" s="750" t="s">
        <v>1420</v>
      </c>
      <c r="E1143" s="749">
        <v>201601</v>
      </c>
      <c r="F1143" s="339">
        <v>287.45999999999998</v>
      </c>
      <c r="G1143" s="650">
        <f t="shared" si="103"/>
        <v>10.5</v>
      </c>
      <c r="H1143" s="595">
        <v>1.3083000000000001E-3</v>
      </c>
      <c r="I1143" s="652">
        <f t="shared" ref="I1143:I1179" si="107">ROUND(F1143*G1143*H1143,2)</f>
        <v>3.95</v>
      </c>
      <c r="J1143" s="652">
        <f t="shared" ref="J1143:J1179" si="108">ROUND(F1143*H1143*12,2)</f>
        <v>4.51</v>
      </c>
      <c r="Q1143" s="717">
        <f t="shared" si="106"/>
        <v>2016</v>
      </c>
    </row>
    <row r="1144" spans="1:17" s="717" customFormat="1">
      <c r="A1144" s="571" t="s">
        <v>319</v>
      </c>
      <c r="B1144" s="594" t="s">
        <v>1021</v>
      </c>
      <c r="C1144" s="749" t="s">
        <v>338</v>
      </c>
      <c r="D1144" s="571" t="s">
        <v>1022</v>
      </c>
      <c r="E1144" s="594">
        <v>201601</v>
      </c>
      <c r="F1144" s="572">
        <v>-287.86</v>
      </c>
      <c r="G1144" s="650">
        <f t="shared" si="103"/>
        <v>10.5</v>
      </c>
      <c r="H1144" s="595">
        <v>1.3083000000000001E-3</v>
      </c>
      <c r="I1144" s="652">
        <f t="shared" si="107"/>
        <v>-3.95</v>
      </c>
      <c r="J1144" s="652">
        <f t="shared" si="108"/>
        <v>-4.5199999999999996</v>
      </c>
      <c r="Q1144" s="717">
        <f t="shared" si="106"/>
        <v>2016</v>
      </c>
    </row>
    <row r="1145" spans="1:17" s="717" customFormat="1">
      <c r="A1145" s="571" t="s">
        <v>319</v>
      </c>
      <c r="B1145" s="594" t="s">
        <v>1186</v>
      </c>
      <c r="C1145" s="749" t="s">
        <v>352</v>
      </c>
      <c r="D1145" s="571" t="s">
        <v>1187</v>
      </c>
      <c r="E1145" s="594">
        <v>201601</v>
      </c>
      <c r="F1145" s="572">
        <v>-4.7300000000000004</v>
      </c>
      <c r="G1145" s="650">
        <f t="shared" si="103"/>
        <v>10.5</v>
      </c>
      <c r="H1145" s="595">
        <v>1.3083000000000001E-3</v>
      </c>
      <c r="I1145" s="652">
        <f t="shared" si="107"/>
        <v>-0.06</v>
      </c>
      <c r="J1145" s="652">
        <f t="shared" si="108"/>
        <v>-7.0000000000000007E-2</v>
      </c>
      <c r="Q1145" s="717">
        <f t="shared" si="106"/>
        <v>2016</v>
      </c>
    </row>
    <row r="1146" spans="1:17" s="717" customFormat="1">
      <c r="A1146" s="571" t="s">
        <v>319</v>
      </c>
      <c r="B1146" s="594" t="s">
        <v>1045</v>
      </c>
      <c r="C1146" s="749" t="s">
        <v>338</v>
      </c>
      <c r="D1146" s="571" t="s">
        <v>1046</v>
      </c>
      <c r="E1146" s="594">
        <v>201601</v>
      </c>
      <c r="F1146" s="572">
        <v>370.59</v>
      </c>
      <c r="G1146" s="650">
        <f t="shared" si="103"/>
        <v>10.5</v>
      </c>
      <c r="H1146" s="595">
        <v>1.3083000000000001E-3</v>
      </c>
      <c r="I1146" s="652">
        <f t="shared" si="107"/>
        <v>5.09</v>
      </c>
      <c r="J1146" s="652">
        <f t="shared" si="108"/>
        <v>5.82</v>
      </c>
      <c r="Q1146" s="717">
        <f t="shared" si="106"/>
        <v>2016</v>
      </c>
    </row>
    <row r="1147" spans="1:17" s="717" customFormat="1">
      <c r="A1147" s="571" t="s">
        <v>319</v>
      </c>
      <c r="B1147" s="594" t="s">
        <v>1190</v>
      </c>
      <c r="C1147" s="749" t="s">
        <v>340</v>
      </c>
      <c r="D1147" s="571" t="s">
        <v>1191</v>
      </c>
      <c r="E1147" s="594">
        <v>201601</v>
      </c>
      <c r="F1147" s="572">
        <v>3032.4</v>
      </c>
      <c r="G1147" s="650">
        <f t="shared" si="103"/>
        <v>10.5</v>
      </c>
      <c r="H1147" s="595">
        <v>1.3083000000000001E-3</v>
      </c>
      <c r="I1147" s="652">
        <f t="shared" si="107"/>
        <v>41.66</v>
      </c>
      <c r="J1147" s="652">
        <f t="shared" si="108"/>
        <v>47.61</v>
      </c>
      <c r="Q1147" s="717">
        <f t="shared" si="106"/>
        <v>2016</v>
      </c>
    </row>
    <row r="1148" spans="1:17" s="717" customFormat="1">
      <c r="A1148" s="571" t="s">
        <v>319</v>
      </c>
      <c r="B1148" s="594" t="s">
        <v>509</v>
      </c>
      <c r="C1148" s="749" t="s">
        <v>338</v>
      </c>
      <c r="D1148" s="571" t="s">
        <v>510</v>
      </c>
      <c r="E1148" s="594">
        <v>201601</v>
      </c>
      <c r="F1148" s="572">
        <v>-0.03</v>
      </c>
      <c r="G1148" s="650">
        <f t="shared" si="103"/>
        <v>10.5</v>
      </c>
      <c r="H1148" s="595">
        <v>1.3083000000000001E-3</v>
      </c>
      <c r="I1148" s="652">
        <f t="shared" si="107"/>
        <v>0</v>
      </c>
      <c r="J1148" s="652">
        <f t="shared" si="108"/>
        <v>0</v>
      </c>
      <c r="Q1148" s="717">
        <f t="shared" si="106"/>
        <v>2016</v>
      </c>
    </row>
    <row r="1149" spans="1:17" s="717" customFormat="1">
      <c r="A1149" s="571" t="s">
        <v>319</v>
      </c>
      <c r="B1149" s="594" t="s">
        <v>1082</v>
      </c>
      <c r="C1149" s="749" t="s">
        <v>338</v>
      </c>
      <c r="D1149" s="571" t="s">
        <v>1084</v>
      </c>
      <c r="E1149" s="594">
        <v>201601</v>
      </c>
      <c r="F1149" s="572">
        <v>183207.64</v>
      </c>
      <c r="G1149" s="650">
        <f t="shared" si="103"/>
        <v>10.5</v>
      </c>
      <c r="H1149" s="595">
        <v>1.3083000000000001E-3</v>
      </c>
      <c r="I1149" s="652">
        <f t="shared" si="107"/>
        <v>2516.75</v>
      </c>
      <c r="J1149" s="652">
        <f t="shared" si="108"/>
        <v>2876.29</v>
      </c>
      <c r="Q1149" s="717">
        <f t="shared" si="106"/>
        <v>2016</v>
      </c>
    </row>
    <row r="1150" spans="1:17" s="717" customFormat="1">
      <c r="A1150" s="571" t="s">
        <v>319</v>
      </c>
      <c r="B1150" s="594" t="s">
        <v>962</v>
      </c>
      <c r="C1150" s="749" t="s">
        <v>338</v>
      </c>
      <c r="D1150" s="571" t="s">
        <v>963</v>
      </c>
      <c r="E1150" s="594">
        <v>201601</v>
      </c>
      <c r="F1150" s="572">
        <v>47917.26</v>
      </c>
      <c r="G1150" s="650">
        <f t="shared" si="103"/>
        <v>10.5</v>
      </c>
      <c r="H1150" s="595">
        <v>1.3083000000000001E-3</v>
      </c>
      <c r="I1150" s="652">
        <f t="shared" si="107"/>
        <v>658.25</v>
      </c>
      <c r="J1150" s="652">
        <f t="shared" si="108"/>
        <v>752.28</v>
      </c>
      <c r="Q1150" s="717">
        <f t="shared" si="106"/>
        <v>2016</v>
      </c>
    </row>
    <row r="1151" spans="1:17" s="717" customFormat="1">
      <c r="A1151" s="571" t="s">
        <v>319</v>
      </c>
      <c r="B1151" s="594" t="s">
        <v>964</v>
      </c>
      <c r="C1151" s="749" t="s">
        <v>338</v>
      </c>
      <c r="D1151" s="571" t="s">
        <v>965</v>
      </c>
      <c r="E1151" s="594">
        <v>201601</v>
      </c>
      <c r="F1151" s="572">
        <v>0.73</v>
      </c>
      <c r="G1151" s="650">
        <f t="shared" si="103"/>
        <v>10.5</v>
      </c>
      <c r="H1151" s="595">
        <v>1.3083000000000001E-3</v>
      </c>
      <c r="I1151" s="652">
        <f t="shared" si="107"/>
        <v>0.01</v>
      </c>
      <c r="J1151" s="652">
        <f t="shared" si="108"/>
        <v>0.01</v>
      </c>
      <c r="Q1151" s="717">
        <f t="shared" si="106"/>
        <v>2016</v>
      </c>
    </row>
    <row r="1152" spans="1:17" s="717" customFormat="1">
      <c r="A1152" s="571" t="s">
        <v>319</v>
      </c>
      <c r="B1152" s="594" t="s">
        <v>1089</v>
      </c>
      <c r="C1152" s="749" t="s">
        <v>338</v>
      </c>
      <c r="D1152" s="571" t="s">
        <v>1090</v>
      </c>
      <c r="E1152" s="594">
        <v>201601</v>
      </c>
      <c r="F1152" s="572">
        <v>-97.28</v>
      </c>
      <c r="G1152" s="650">
        <f t="shared" si="103"/>
        <v>10.5</v>
      </c>
      <c r="H1152" s="595">
        <v>1.3083000000000001E-3</v>
      </c>
      <c r="I1152" s="652">
        <f t="shared" si="107"/>
        <v>-1.34</v>
      </c>
      <c r="J1152" s="652">
        <f t="shared" si="108"/>
        <v>-1.53</v>
      </c>
      <c r="Q1152" s="717">
        <f t="shared" si="106"/>
        <v>2016</v>
      </c>
    </row>
    <row r="1153" spans="1:17" s="717" customFormat="1">
      <c r="A1153" s="571" t="s">
        <v>319</v>
      </c>
      <c r="B1153" s="594" t="s">
        <v>972</v>
      </c>
      <c r="C1153" s="749" t="s">
        <v>338</v>
      </c>
      <c r="D1153" s="571" t="s">
        <v>973</v>
      </c>
      <c r="E1153" s="594">
        <v>201601</v>
      </c>
      <c r="F1153" s="572">
        <v>0.62</v>
      </c>
      <c r="G1153" s="650">
        <f t="shared" si="103"/>
        <v>10.5</v>
      </c>
      <c r="H1153" s="595">
        <v>1.3083000000000001E-3</v>
      </c>
      <c r="I1153" s="652">
        <f t="shared" si="107"/>
        <v>0.01</v>
      </c>
      <c r="J1153" s="652">
        <f t="shared" si="108"/>
        <v>0.01</v>
      </c>
      <c r="Q1153" s="717">
        <f t="shared" si="106"/>
        <v>2016</v>
      </c>
    </row>
    <row r="1154" spans="1:17" s="717" customFormat="1">
      <c r="A1154" s="571" t="s">
        <v>319</v>
      </c>
      <c r="B1154" s="594" t="s">
        <v>837</v>
      </c>
      <c r="C1154" s="749" t="s">
        <v>338</v>
      </c>
      <c r="D1154" s="571" t="s">
        <v>838</v>
      </c>
      <c r="E1154" s="594">
        <v>201601</v>
      </c>
      <c r="F1154" s="572">
        <v>0.09</v>
      </c>
      <c r="G1154" s="650">
        <f t="shared" si="103"/>
        <v>10.5</v>
      </c>
      <c r="H1154" s="595">
        <v>1.3083000000000001E-3</v>
      </c>
      <c r="I1154" s="652">
        <f t="shared" si="107"/>
        <v>0</v>
      </c>
      <c r="J1154" s="652">
        <f t="shared" si="108"/>
        <v>0</v>
      </c>
      <c r="Q1154" s="717">
        <f t="shared" si="106"/>
        <v>2016</v>
      </c>
    </row>
    <row r="1155" spans="1:17" s="717" customFormat="1">
      <c r="A1155" s="571" t="s">
        <v>319</v>
      </c>
      <c r="B1155" s="594" t="s">
        <v>839</v>
      </c>
      <c r="C1155" s="749" t="s">
        <v>338</v>
      </c>
      <c r="D1155" s="571" t="s">
        <v>840</v>
      </c>
      <c r="E1155" s="594">
        <v>201601</v>
      </c>
      <c r="F1155" s="572">
        <v>0.09</v>
      </c>
      <c r="G1155" s="650">
        <f t="shared" si="103"/>
        <v>10.5</v>
      </c>
      <c r="H1155" s="595">
        <v>1.3083000000000001E-3</v>
      </c>
      <c r="I1155" s="652">
        <f t="shared" si="107"/>
        <v>0</v>
      </c>
      <c r="J1155" s="652">
        <f t="shared" si="108"/>
        <v>0</v>
      </c>
      <c r="Q1155" s="717">
        <f t="shared" si="106"/>
        <v>2016</v>
      </c>
    </row>
    <row r="1156" spans="1:17" s="717" customFormat="1">
      <c r="A1156" s="571" t="s">
        <v>319</v>
      </c>
      <c r="B1156" s="594" t="s">
        <v>843</v>
      </c>
      <c r="C1156" s="749" t="s">
        <v>338</v>
      </c>
      <c r="D1156" s="571" t="s">
        <v>844</v>
      </c>
      <c r="E1156" s="594">
        <v>201601</v>
      </c>
      <c r="F1156" s="572">
        <v>-0.28000000000000003</v>
      </c>
      <c r="G1156" s="650">
        <f t="shared" si="103"/>
        <v>10.5</v>
      </c>
      <c r="H1156" s="595">
        <v>1.3083000000000001E-3</v>
      </c>
      <c r="I1156" s="652">
        <f t="shared" si="107"/>
        <v>0</v>
      </c>
      <c r="J1156" s="652">
        <f t="shared" si="108"/>
        <v>0</v>
      </c>
      <c r="Q1156" s="717">
        <f t="shared" si="106"/>
        <v>2016</v>
      </c>
    </row>
    <row r="1157" spans="1:17" s="717" customFormat="1">
      <c r="A1157" s="571" t="s">
        <v>319</v>
      </c>
      <c r="B1157" s="594" t="s">
        <v>979</v>
      </c>
      <c r="C1157" s="749" t="s">
        <v>338</v>
      </c>
      <c r="D1157" s="571" t="s">
        <v>980</v>
      </c>
      <c r="E1157" s="594">
        <v>201601</v>
      </c>
      <c r="F1157" s="572">
        <v>18.18</v>
      </c>
      <c r="G1157" s="650">
        <f t="shared" si="103"/>
        <v>10.5</v>
      </c>
      <c r="H1157" s="595">
        <v>1.3083000000000001E-3</v>
      </c>
      <c r="I1157" s="652">
        <f t="shared" si="107"/>
        <v>0.25</v>
      </c>
      <c r="J1157" s="652">
        <f t="shared" si="108"/>
        <v>0.28999999999999998</v>
      </c>
      <c r="Q1157" s="717">
        <f t="shared" si="106"/>
        <v>2016</v>
      </c>
    </row>
    <row r="1158" spans="1:17" s="717" customFormat="1">
      <c r="A1158" s="571" t="s">
        <v>319</v>
      </c>
      <c r="B1158" s="594" t="s">
        <v>1412</v>
      </c>
      <c r="C1158" s="749" t="s">
        <v>338</v>
      </c>
      <c r="D1158" s="571" t="s">
        <v>1413</v>
      </c>
      <c r="E1158" s="594">
        <v>201601</v>
      </c>
      <c r="F1158" s="572">
        <v>114083.31</v>
      </c>
      <c r="G1158" s="650">
        <f t="shared" si="103"/>
        <v>10.5</v>
      </c>
      <c r="H1158" s="595">
        <v>1.3083000000000001E-3</v>
      </c>
      <c r="I1158" s="652">
        <f t="shared" si="107"/>
        <v>1567.18</v>
      </c>
      <c r="J1158" s="652">
        <f t="shared" si="108"/>
        <v>1791.06</v>
      </c>
      <c r="Q1158" s="717">
        <f t="shared" si="106"/>
        <v>2016</v>
      </c>
    </row>
    <row r="1159" spans="1:17" s="717" customFormat="1">
      <c r="A1159" s="571" t="s">
        <v>319</v>
      </c>
      <c r="B1159" s="594" t="s">
        <v>867</v>
      </c>
      <c r="C1159" s="749" t="s">
        <v>338</v>
      </c>
      <c r="D1159" s="571" t="s">
        <v>1127</v>
      </c>
      <c r="E1159" s="594">
        <v>201601</v>
      </c>
      <c r="F1159" s="572">
        <v>-0.16</v>
      </c>
      <c r="G1159" s="650">
        <f t="shared" si="103"/>
        <v>10.5</v>
      </c>
      <c r="H1159" s="595">
        <v>1.3083000000000001E-3</v>
      </c>
      <c r="I1159" s="652">
        <f t="shared" si="107"/>
        <v>0</v>
      </c>
      <c r="J1159" s="652">
        <f t="shared" si="108"/>
        <v>0</v>
      </c>
      <c r="Q1159" s="717">
        <f t="shared" si="106"/>
        <v>2016</v>
      </c>
    </row>
    <row r="1160" spans="1:17" s="717" customFormat="1">
      <c r="A1160" s="571" t="s">
        <v>319</v>
      </c>
      <c r="B1160" s="594" t="s">
        <v>1128</v>
      </c>
      <c r="C1160" s="749" t="s">
        <v>338</v>
      </c>
      <c r="D1160" s="571" t="s">
        <v>1129</v>
      </c>
      <c r="E1160" s="594">
        <v>201601</v>
      </c>
      <c r="F1160" s="572">
        <v>-1157.71</v>
      </c>
      <c r="G1160" s="650">
        <f t="shared" si="103"/>
        <v>10.5</v>
      </c>
      <c r="H1160" s="595">
        <v>1.3083000000000001E-3</v>
      </c>
      <c r="I1160" s="652">
        <f t="shared" si="107"/>
        <v>-15.9</v>
      </c>
      <c r="J1160" s="652">
        <f t="shared" si="108"/>
        <v>-18.18</v>
      </c>
      <c r="Q1160" s="717">
        <f t="shared" si="106"/>
        <v>2016</v>
      </c>
    </row>
    <row r="1161" spans="1:17" s="717" customFormat="1">
      <c r="A1161" s="571" t="s">
        <v>319</v>
      </c>
      <c r="B1161" s="594" t="s">
        <v>989</v>
      </c>
      <c r="C1161" s="749" t="s">
        <v>338</v>
      </c>
      <c r="D1161" s="571" t="s">
        <v>990</v>
      </c>
      <c r="E1161" s="594">
        <v>201601</v>
      </c>
      <c r="F1161" s="572">
        <v>3.7</v>
      </c>
      <c r="G1161" s="650">
        <f t="shared" si="103"/>
        <v>10.5</v>
      </c>
      <c r="H1161" s="595">
        <v>1.3083000000000001E-3</v>
      </c>
      <c r="I1161" s="652">
        <f t="shared" si="107"/>
        <v>0.05</v>
      </c>
      <c r="J1161" s="652">
        <f t="shared" si="108"/>
        <v>0.06</v>
      </c>
      <c r="Q1161" s="717">
        <f t="shared" si="106"/>
        <v>2016</v>
      </c>
    </row>
    <row r="1162" spans="1:17" s="717" customFormat="1">
      <c r="A1162" s="571" t="s">
        <v>319</v>
      </c>
      <c r="B1162" s="594" t="s">
        <v>1015</v>
      </c>
      <c r="C1162" s="749" t="s">
        <v>340</v>
      </c>
      <c r="D1162" s="571" t="s">
        <v>1016</v>
      </c>
      <c r="E1162" s="594">
        <v>201601</v>
      </c>
      <c r="F1162" s="572">
        <v>2248.73</v>
      </c>
      <c r="G1162" s="650">
        <f t="shared" si="103"/>
        <v>10.5</v>
      </c>
      <c r="H1162" s="595">
        <v>1.3083000000000001E-3</v>
      </c>
      <c r="I1162" s="652">
        <f t="shared" si="107"/>
        <v>30.89</v>
      </c>
      <c r="J1162" s="652">
        <f t="shared" si="108"/>
        <v>35.299999999999997</v>
      </c>
      <c r="Q1162" s="717">
        <f t="shared" si="106"/>
        <v>2016</v>
      </c>
    </row>
    <row r="1163" spans="1:17" s="717" customFormat="1">
      <c r="A1163" s="571" t="s">
        <v>326</v>
      </c>
      <c r="B1163" s="594" t="s">
        <v>1015</v>
      </c>
      <c r="C1163" s="749" t="s">
        <v>340</v>
      </c>
      <c r="D1163" s="571" t="s">
        <v>1016</v>
      </c>
      <c r="E1163" s="594">
        <v>201601</v>
      </c>
      <c r="F1163" s="572">
        <v>3000.78</v>
      </c>
      <c r="G1163" s="650">
        <f t="shared" si="103"/>
        <v>10.5</v>
      </c>
      <c r="H1163" s="595">
        <v>1.1999999999999999E-3</v>
      </c>
      <c r="I1163" s="652">
        <f t="shared" si="107"/>
        <v>37.81</v>
      </c>
      <c r="J1163" s="652">
        <f t="shared" si="108"/>
        <v>43.21</v>
      </c>
      <c r="Q1163" s="717">
        <f t="shared" si="106"/>
        <v>2016</v>
      </c>
    </row>
    <row r="1164" spans="1:17" s="717" customFormat="1">
      <c r="A1164" s="571" t="s">
        <v>319</v>
      </c>
      <c r="B1164" s="594" t="s">
        <v>993</v>
      </c>
      <c r="C1164" s="749" t="s">
        <v>338</v>
      </c>
      <c r="D1164" s="571" t="s">
        <v>994</v>
      </c>
      <c r="E1164" s="594">
        <v>201601</v>
      </c>
      <c r="F1164" s="572">
        <v>0.87</v>
      </c>
      <c r="G1164" s="650">
        <f t="shared" si="103"/>
        <v>10.5</v>
      </c>
      <c r="H1164" s="595">
        <v>1.3083000000000001E-3</v>
      </c>
      <c r="I1164" s="652">
        <f t="shared" si="107"/>
        <v>0.01</v>
      </c>
      <c r="J1164" s="652">
        <f t="shared" si="108"/>
        <v>0.01</v>
      </c>
      <c r="Q1164" s="717">
        <f t="shared" si="106"/>
        <v>2016</v>
      </c>
    </row>
    <row r="1165" spans="1:17" s="717" customFormat="1">
      <c r="A1165" s="571" t="s">
        <v>319</v>
      </c>
      <c r="B1165" s="594" t="s">
        <v>887</v>
      </c>
      <c r="C1165" s="749" t="s">
        <v>338</v>
      </c>
      <c r="D1165" s="571" t="s">
        <v>888</v>
      </c>
      <c r="E1165" s="594">
        <v>201601</v>
      </c>
      <c r="F1165" s="572">
        <v>3672.61</v>
      </c>
      <c r="G1165" s="650">
        <f t="shared" si="103"/>
        <v>10.5</v>
      </c>
      <c r="H1165" s="595">
        <v>1.3083000000000001E-3</v>
      </c>
      <c r="I1165" s="652">
        <f t="shared" si="107"/>
        <v>50.45</v>
      </c>
      <c r="J1165" s="652">
        <f t="shared" si="108"/>
        <v>57.66</v>
      </c>
      <c r="Q1165" s="717">
        <f t="shared" si="106"/>
        <v>2016</v>
      </c>
    </row>
    <row r="1166" spans="1:17" s="717" customFormat="1">
      <c r="A1166" s="571" t="s">
        <v>319</v>
      </c>
      <c r="B1166" s="594" t="s">
        <v>1414</v>
      </c>
      <c r="C1166" s="749" t="s">
        <v>338</v>
      </c>
      <c r="D1166" s="571" t="s">
        <v>1415</v>
      </c>
      <c r="E1166" s="594">
        <v>201601</v>
      </c>
      <c r="F1166" s="572">
        <v>59618.98</v>
      </c>
      <c r="G1166" s="650">
        <f t="shared" si="103"/>
        <v>10.5</v>
      </c>
      <c r="H1166" s="595">
        <v>1.3083000000000001E-3</v>
      </c>
      <c r="I1166" s="652">
        <f t="shared" si="107"/>
        <v>818.99</v>
      </c>
      <c r="J1166" s="652">
        <f t="shared" si="108"/>
        <v>935.99</v>
      </c>
      <c r="Q1166" s="717">
        <f t="shared" si="106"/>
        <v>2016</v>
      </c>
    </row>
    <row r="1167" spans="1:17" s="717" customFormat="1">
      <c r="A1167" s="571" t="s">
        <v>319</v>
      </c>
      <c r="B1167" s="594" t="s">
        <v>1152</v>
      </c>
      <c r="C1167" s="749" t="s">
        <v>338</v>
      </c>
      <c r="D1167" s="571" t="s">
        <v>1153</v>
      </c>
      <c r="E1167" s="594">
        <v>201601</v>
      </c>
      <c r="F1167" s="572">
        <v>1309.8399999999999</v>
      </c>
      <c r="G1167" s="650">
        <f t="shared" si="103"/>
        <v>10.5</v>
      </c>
      <c r="H1167" s="595">
        <v>1.3083000000000001E-3</v>
      </c>
      <c r="I1167" s="652">
        <f t="shared" si="107"/>
        <v>17.989999999999998</v>
      </c>
      <c r="J1167" s="652">
        <f t="shared" si="108"/>
        <v>20.56</v>
      </c>
      <c r="Q1167" s="717">
        <f t="shared" si="106"/>
        <v>2016</v>
      </c>
    </row>
    <row r="1168" spans="1:17" s="717" customFormat="1">
      <c r="A1168" s="571" t="s">
        <v>319</v>
      </c>
      <c r="B1168" s="594" t="s">
        <v>1017</v>
      </c>
      <c r="C1168" s="749" t="s">
        <v>340</v>
      </c>
      <c r="D1168" s="571" t="s">
        <v>1018</v>
      </c>
      <c r="E1168" s="594">
        <v>201601</v>
      </c>
      <c r="F1168" s="572">
        <v>9744.33</v>
      </c>
      <c r="G1168" s="650">
        <f t="shared" si="103"/>
        <v>10.5</v>
      </c>
      <c r="H1168" s="595">
        <v>1.3083000000000001E-3</v>
      </c>
      <c r="I1168" s="652">
        <f t="shared" si="107"/>
        <v>133.86000000000001</v>
      </c>
      <c r="J1168" s="652">
        <f t="shared" si="108"/>
        <v>152.97999999999999</v>
      </c>
      <c r="Q1168" s="717">
        <f t="shared" si="106"/>
        <v>2016</v>
      </c>
    </row>
    <row r="1169" spans="1:17" s="717" customFormat="1">
      <c r="A1169" s="571" t="s">
        <v>319</v>
      </c>
      <c r="B1169" s="594" t="s">
        <v>1158</v>
      </c>
      <c r="C1169" s="749" t="s">
        <v>338</v>
      </c>
      <c r="D1169" s="571" t="s">
        <v>1160</v>
      </c>
      <c r="E1169" s="594">
        <v>201601</v>
      </c>
      <c r="F1169" s="572">
        <v>1188.6300000000001</v>
      </c>
      <c r="G1169" s="650">
        <f t="shared" si="103"/>
        <v>10.5</v>
      </c>
      <c r="H1169" s="595">
        <v>1.3083000000000001E-3</v>
      </c>
      <c r="I1169" s="652">
        <f t="shared" si="107"/>
        <v>16.329999999999998</v>
      </c>
      <c r="J1169" s="652">
        <f t="shared" si="108"/>
        <v>18.66</v>
      </c>
      <c r="Q1169" s="717">
        <f t="shared" si="106"/>
        <v>2016</v>
      </c>
    </row>
    <row r="1170" spans="1:17" s="717" customFormat="1">
      <c r="A1170" s="571" t="s">
        <v>319</v>
      </c>
      <c r="B1170" s="594" t="s">
        <v>1199</v>
      </c>
      <c r="C1170" s="749" t="s">
        <v>469</v>
      </c>
      <c r="D1170" s="571" t="s">
        <v>1200</v>
      </c>
      <c r="E1170" s="594">
        <v>201601</v>
      </c>
      <c r="F1170" s="572">
        <v>360.17</v>
      </c>
      <c r="G1170" s="650">
        <f t="shared" si="103"/>
        <v>10.5</v>
      </c>
      <c r="H1170" s="595">
        <v>1.3083000000000001E-3</v>
      </c>
      <c r="I1170" s="652">
        <f t="shared" si="107"/>
        <v>4.95</v>
      </c>
      <c r="J1170" s="652">
        <f t="shared" si="108"/>
        <v>5.65</v>
      </c>
      <c r="Q1170" s="717">
        <f t="shared" si="106"/>
        <v>2016</v>
      </c>
    </row>
    <row r="1171" spans="1:17" s="717" customFormat="1">
      <c r="A1171" s="571" t="s">
        <v>319</v>
      </c>
      <c r="B1171" s="594" t="s">
        <v>1201</v>
      </c>
      <c r="C1171" s="749" t="s">
        <v>340</v>
      </c>
      <c r="D1171" s="571" t="s">
        <v>1202</v>
      </c>
      <c r="E1171" s="594">
        <v>201601</v>
      </c>
      <c r="F1171" s="572">
        <v>-292.33999999999997</v>
      </c>
      <c r="G1171" s="650">
        <f t="shared" si="103"/>
        <v>10.5</v>
      </c>
      <c r="H1171" s="595">
        <v>1.3083000000000001E-3</v>
      </c>
      <c r="I1171" s="652">
        <f t="shared" si="107"/>
        <v>-4.0199999999999996</v>
      </c>
      <c r="J1171" s="652">
        <f t="shared" si="108"/>
        <v>-4.59</v>
      </c>
      <c r="Q1171" s="717">
        <f t="shared" si="106"/>
        <v>2016</v>
      </c>
    </row>
    <row r="1172" spans="1:17" s="717" customFormat="1">
      <c r="A1172" s="571" t="s">
        <v>319</v>
      </c>
      <c r="B1172" s="594" t="s">
        <v>1165</v>
      </c>
      <c r="C1172" s="749" t="s">
        <v>338</v>
      </c>
      <c r="D1172" s="571" t="s">
        <v>1166</v>
      </c>
      <c r="E1172" s="594">
        <v>201601</v>
      </c>
      <c r="F1172" s="572">
        <v>-970.73</v>
      </c>
      <c r="G1172" s="650">
        <f t="shared" si="103"/>
        <v>10.5</v>
      </c>
      <c r="H1172" s="595">
        <v>1.3083000000000001E-3</v>
      </c>
      <c r="I1172" s="652">
        <f t="shared" si="107"/>
        <v>-13.34</v>
      </c>
      <c r="J1172" s="652">
        <f t="shared" si="108"/>
        <v>-15.24</v>
      </c>
      <c r="Q1172" s="717">
        <f t="shared" si="106"/>
        <v>2016</v>
      </c>
    </row>
    <row r="1173" spans="1:17" s="717" customFormat="1">
      <c r="A1173" s="571" t="s">
        <v>319</v>
      </c>
      <c r="B1173" s="594" t="s">
        <v>1019</v>
      </c>
      <c r="C1173" s="749" t="s">
        <v>340</v>
      </c>
      <c r="D1173" s="571" t="s">
        <v>1020</v>
      </c>
      <c r="E1173" s="594">
        <v>201601</v>
      </c>
      <c r="F1173" s="572">
        <v>0.31</v>
      </c>
      <c r="G1173" s="650">
        <f t="shared" si="103"/>
        <v>10.5</v>
      </c>
      <c r="H1173" s="595">
        <v>1.3083000000000001E-3</v>
      </c>
      <c r="I1173" s="652">
        <f t="shared" si="107"/>
        <v>0</v>
      </c>
      <c r="J1173" s="652">
        <f t="shared" si="108"/>
        <v>0</v>
      </c>
      <c r="Q1173" s="717">
        <f t="shared" si="106"/>
        <v>2016</v>
      </c>
    </row>
    <row r="1174" spans="1:17" s="717" customFormat="1">
      <c r="A1174" s="571" t="s">
        <v>319</v>
      </c>
      <c r="B1174" s="594" t="s">
        <v>1167</v>
      </c>
      <c r="C1174" s="749" t="s">
        <v>338</v>
      </c>
      <c r="D1174" s="571" t="s">
        <v>1169</v>
      </c>
      <c r="E1174" s="594">
        <v>201601</v>
      </c>
      <c r="F1174" s="572">
        <v>-899.27</v>
      </c>
      <c r="G1174" s="650">
        <f t="shared" si="103"/>
        <v>10.5</v>
      </c>
      <c r="H1174" s="595">
        <v>1.3083000000000001E-3</v>
      </c>
      <c r="I1174" s="652">
        <f t="shared" si="107"/>
        <v>-12.35</v>
      </c>
      <c r="J1174" s="652">
        <f t="shared" si="108"/>
        <v>-14.12</v>
      </c>
      <c r="Q1174" s="717">
        <f t="shared" si="106"/>
        <v>2016</v>
      </c>
    </row>
    <row r="1175" spans="1:17" s="717" customFormat="1">
      <c r="A1175" s="571" t="s">
        <v>319</v>
      </c>
      <c r="B1175" s="594" t="s">
        <v>1170</v>
      </c>
      <c r="C1175" s="749" t="s">
        <v>338</v>
      </c>
      <c r="D1175" s="571" t="s">
        <v>1171</v>
      </c>
      <c r="E1175" s="594">
        <v>201601</v>
      </c>
      <c r="F1175" s="572">
        <v>33.299999999999997</v>
      </c>
      <c r="G1175" s="650">
        <f t="shared" si="103"/>
        <v>10.5</v>
      </c>
      <c r="H1175" s="595">
        <v>1.3083000000000001E-3</v>
      </c>
      <c r="I1175" s="652">
        <f t="shared" si="107"/>
        <v>0.46</v>
      </c>
      <c r="J1175" s="652">
        <f t="shared" si="108"/>
        <v>0.52</v>
      </c>
      <c r="Q1175" s="717">
        <f t="shared" si="106"/>
        <v>2016</v>
      </c>
    </row>
    <row r="1176" spans="1:17" s="717" customFormat="1">
      <c r="A1176" s="571" t="s">
        <v>319</v>
      </c>
      <c r="B1176" s="594" t="s">
        <v>1172</v>
      </c>
      <c r="C1176" s="749" t="s">
        <v>338</v>
      </c>
      <c r="D1176" s="571" t="s">
        <v>1173</v>
      </c>
      <c r="E1176" s="594">
        <v>201601</v>
      </c>
      <c r="F1176" s="572">
        <v>-5954.93</v>
      </c>
      <c r="G1176" s="650">
        <f t="shared" si="103"/>
        <v>10.5</v>
      </c>
      <c r="H1176" s="595">
        <v>1.3083000000000001E-3</v>
      </c>
      <c r="I1176" s="652">
        <f t="shared" si="107"/>
        <v>-81.8</v>
      </c>
      <c r="J1176" s="652">
        <f t="shared" si="108"/>
        <v>-93.49</v>
      </c>
      <c r="Q1176" s="717">
        <f t="shared" si="106"/>
        <v>2016</v>
      </c>
    </row>
    <row r="1177" spans="1:17" s="717" customFormat="1">
      <c r="A1177" s="571" t="s">
        <v>319</v>
      </c>
      <c r="B1177" s="594" t="s">
        <v>1176</v>
      </c>
      <c r="C1177" s="749" t="s">
        <v>338</v>
      </c>
      <c r="D1177" s="571" t="s">
        <v>1177</v>
      </c>
      <c r="E1177" s="594">
        <v>201601</v>
      </c>
      <c r="F1177" s="572">
        <v>635.51</v>
      </c>
      <c r="G1177" s="650">
        <f t="shared" si="103"/>
        <v>10.5</v>
      </c>
      <c r="H1177" s="595">
        <v>1.3083000000000001E-3</v>
      </c>
      <c r="I1177" s="652">
        <f t="shared" si="107"/>
        <v>8.73</v>
      </c>
      <c r="J1177" s="652">
        <f t="shared" si="108"/>
        <v>9.98</v>
      </c>
      <c r="Q1177" s="717">
        <f t="shared" si="106"/>
        <v>2016</v>
      </c>
    </row>
    <row r="1178" spans="1:17" s="717" customFormat="1">
      <c r="A1178" s="571" t="s">
        <v>319</v>
      </c>
      <c r="B1178" s="594" t="s">
        <v>1418</v>
      </c>
      <c r="C1178" s="749" t="s">
        <v>338</v>
      </c>
      <c r="D1178" s="571" t="s">
        <v>1419</v>
      </c>
      <c r="E1178" s="594">
        <v>201601</v>
      </c>
      <c r="F1178" s="572">
        <v>15372.28</v>
      </c>
      <c r="G1178" s="650">
        <f t="shared" si="103"/>
        <v>10.5</v>
      </c>
      <c r="H1178" s="595">
        <v>1.3083000000000001E-3</v>
      </c>
      <c r="I1178" s="652">
        <f t="shared" si="107"/>
        <v>211.17</v>
      </c>
      <c r="J1178" s="652">
        <f t="shared" si="108"/>
        <v>241.34</v>
      </c>
      <c r="Q1178" s="717">
        <f t="shared" si="106"/>
        <v>2016</v>
      </c>
    </row>
    <row r="1179" spans="1:17" s="717" customFormat="1">
      <c r="A1179" s="571" t="s">
        <v>319</v>
      </c>
      <c r="B1179" s="594" t="s">
        <v>1178</v>
      </c>
      <c r="C1179" s="749" t="s">
        <v>338</v>
      </c>
      <c r="D1179" s="571" t="s">
        <v>1180</v>
      </c>
      <c r="E1179" s="594">
        <v>201601</v>
      </c>
      <c r="F1179" s="572">
        <v>1.9</v>
      </c>
      <c r="G1179" s="650">
        <f t="shared" si="103"/>
        <v>10.5</v>
      </c>
      <c r="H1179" s="595">
        <v>1.3083000000000001E-3</v>
      </c>
      <c r="I1179" s="652">
        <f t="shared" si="107"/>
        <v>0.03</v>
      </c>
      <c r="J1179" s="652">
        <f t="shared" si="108"/>
        <v>0.03</v>
      </c>
      <c r="Q1179" s="717">
        <f t="shared" si="106"/>
        <v>2016</v>
      </c>
    </row>
    <row r="1180" spans="1:17" s="717" customFormat="1">
      <c r="A1180" s="571"/>
      <c r="B1180" s="594"/>
      <c r="C1180" s="749"/>
      <c r="D1180" s="571"/>
      <c r="E1180" s="594"/>
      <c r="F1180" s="572"/>
      <c r="G1180" s="650"/>
      <c r="H1180" s="653"/>
      <c r="I1180" s="652"/>
      <c r="J1180" s="471"/>
    </row>
    <row r="1181" spans="1:17" s="717" customFormat="1" ht="15">
      <c r="A1181" s="650" t="s">
        <v>319</v>
      </c>
      <c r="B1181" s="435" t="s">
        <v>1021</v>
      </c>
      <c r="C1181" s="599" t="s">
        <v>338</v>
      </c>
      <c r="D1181" s="939" t="s">
        <v>1022</v>
      </c>
      <c r="E1181" s="651">
        <v>201602</v>
      </c>
      <c r="F1181" s="940">
        <v>256.74</v>
      </c>
      <c r="G1181" s="650">
        <f t="shared" si="103"/>
        <v>9.5</v>
      </c>
      <c r="H1181" s="595">
        <v>1.3083000000000001E-3</v>
      </c>
      <c r="I1181" s="652">
        <f t="shared" ref="I1181:I1225" si="109">ROUND(F1181*G1181*H1181,2)</f>
        <v>3.19</v>
      </c>
      <c r="J1181" s="652">
        <f t="shared" ref="J1181:J1225" si="110">ROUND(F1181*H1181*12,2)</f>
        <v>4.03</v>
      </c>
      <c r="Q1181" s="717">
        <f t="shared" ref="Q1181:Q1225" si="111">IF(E1181&lt;=$Q$1,$S$5,$S$6)</f>
        <v>2016</v>
      </c>
    </row>
    <row r="1182" spans="1:17" s="717" customFormat="1" ht="15">
      <c r="A1182" s="650" t="s">
        <v>319</v>
      </c>
      <c r="B1182" s="435" t="s">
        <v>1186</v>
      </c>
      <c r="C1182" s="599" t="s">
        <v>352</v>
      </c>
      <c r="D1182" s="939" t="s">
        <v>1187</v>
      </c>
      <c r="E1182" s="651">
        <v>201602</v>
      </c>
      <c r="F1182" s="940">
        <v>-3.95</v>
      </c>
      <c r="G1182" s="650">
        <f t="shared" si="103"/>
        <v>9.5</v>
      </c>
      <c r="H1182" s="595">
        <v>1.3083000000000001E-3</v>
      </c>
      <c r="I1182" s="652">
        <f t="shared" si="109"/>
        <v>-0.05</v>
      </c>
      <c r="J1182" s="652">
        <f t="shared" si="110"/>
        <v>-0.06</v>
      </c>
      <c r="Q1182" s="717">
        <f t="shared" si="111"/>
        <v>2016</v>
      </c>
    </row>
    <row r="1183" spans="1:17" s="717" customFormat="1" ht="15">
      <c r="A1183" s="650" t="s">
        <v>319</v>
      </c>
      <c r="B1183" s="435" t="s">
        <v>731</v>
      </c>
      <c r="C1183" s="599" t="s">
        <v>338</v>
      </c>
      <c r="D1183" s="939" t="s">
        <v>732</v>
      </c>
      <c r="E1183" s="651">
        <v>201602</v>
      </c>
      <c r="F1183" s="940">
        <v>-1.22</v>
      </c>
      <c r="G1183" s="650">
        <f t="shared" si="103"/>
        <v>9.5</v>
      </c>
      <c r="H1183" s="595">
        <v>1.3083000000000001E-3</v>
      </c>
      <c r="I1183" s="652">
        <f t="shared" si="109"/>
        <v>-0.02</v>
      </c>
      <c r="J1183" s="652">
        <f t="shared" si="110"/>
        <v>-0.02</v>
      </c>
      <c r="Q1183" s="717">
        <f t="shared" si="111"/>
        <v>2016</v>
      </c>
    </row>
    <row r="1184" spans="1:17" s="717" customFormat="1" ht="15">
      <c r="A1184" s="650" t="s">
        <v>319</v>
      </c>
      <c r="B1184" s="435" t="s">
        <v>1045</v>
      </c>
      <c r="C1184" s="599" t="s">
        <v>338</v>
      </c>
      <c r="D1184" s="939" t="s">
        <v>1046</v>
      </c>
      <c r="E1184" s="651">
        <v>201602</v>
      </c>
      <c r="F1184" s="940">
        <v>487.96</v>
      </c>
      <c r="G1184" s="650">
        <f t="shared" si="103"/>
        <v>9.5</v>
      </c>
      <c r="H1184" s="595">
        <v>1.3083000000000001E-3</v>
      </c>
      <c r="I1184" s="652">
        <f t="shared" si="109"/>
        <v>6.06</v>
      </c>
      <c r="J1184" s="652">
        <f t="shared" si="110"/>
        <v>7.66</v>
      </c>
      <c r="Q1184" s="717">
        <f t="shared" si="111"/>
        <v>2016</v>
      </c>
    </row>
    <row r="1185" spans="1:17" s="717" customFormat="1" ht="15">
      <c r="A1185" s="650" t="s">
        <v>319</v>
      </c>
      <c r="B1185" s="435" t="s">
        <v>1190</v>
      </c>
      <c r="C1185" s="599" t="s">
        <v>340</v>
      </c>
      <c r="D1185" s="939" t="s">
        <v>1191</v>
      </c>
      <c r="E1185" s="651">
        <v>201602</v>
      </c>
      <c r="F1185" s="940">
        <v>-2068.56</v>
      </c>
      <c r="G1185" s="650">
        <f t="shared" si="103"/>
        <v>9.5</v>
      </c>
      <c r="H1185" s="595">
        <v>1.3083000000000001E-3</v>
      </c>
      <c r="I1185" s="652">
        <f t="shared" si="109"/>
        <v>-25.71</v>
      </c>
      <c r="J1185" s="652">
        <f t="shared" si="110"/>
        <v>-32.479999999999997</v>
      </c>
      <c r="Q1185" s="717">
        <f t="shared" si="111"/>
        <v>2016</v>
      </c>
    </row>
    <row r="1186" spans="1:17" s="717" customFormat="1" ht="15">
      <c r="A1186" s="650" t="s">
        <v>319</v>
      </c>
      <c r="B1186" s="435" t="s">
        <v>1025</v>
      </c>
      <c r="C1186" s="599" t="s">
        <v>338</v>
      </c>
      <c r="D1186" s="939" t="s">
        <v>1026</v>
      </c>
      <c r="E1186" s="651">
        <v>201602</v>
      </c>
      <c r="F1186" s="940">
        <v>116733.33</v>
      </c>
      <c r="G1186" s="650">
        <f t="shared" ref="G1186:G1224" si="112">VLOOKUP(E1186,$N$6:$O$35,2,FALSE)</f>
        <v>9.5</v>
      </c>
      <c r="H1186" s="595">
        <v>1.3083000000000001E-3</v>
      </c>
      <c r="I1186" s="652">
        <f t="shared" si="109"/>
        <v>1450.86</v>
      </c>
      <c r="J1186" s="652">
        <f t="shared" si="110"/>
        <v>1832.67</v>
      </c>
      <c r="Q1186" s="717">
        <f t="shared" si="111"/>
        <v>2016</v>
      </c>
    </row>
    <row r="1187" spans="1:17" s="717" customFormat="1" ht="15">
      <c r="A1187" s="650" t="s">
        <v>319</v>
      </c>
      <c r="B1187" s="435" t="s">
        <v>1082</v>
      </c>
      <c r="C1187" s="599" t="s">
        <v>338</v>
      </c>
      <c r="D1187" s="939" t="s">
        <v>1084</v>
      </c>
      <c r="E1187" s="651">
        <v>201602</v>
      </c>
      <c r="F1187" s="940">
        <v>13.51</v>
      </c>
      <c r="G1187" s="650">
        <f t="shared" si="112"/>
        <v>9.5</v>
      </c>
      <c r="H1187" s="595">
        <v>1.3083000000000001E-3</v>
      </c>
      <c r="I1187" s="652">
        <f t="shared" si="109"/>
        <v>0.17</v>
      </c>
      <c r="J1187" s="652">
        <f t="shared" si="110"/>
        <v>0.21</v>
      </c>
      <c r="Q1187" s="717">
        <f t="shared" si="111"/>
        <v>2016</v>
      </c>
    </row>
    <row r="1188" spans="1:17" s="717" customFormat="1" ht="15">
      <c r="A1188" s="650" t="s">
        <v>319</v>
      </c>
      <c r="B1188" s="435" t="s">
        <v>962</v>
      </c>
      <c r="C1188" s="599" t="s">
        <v>338</v>
      </c>
      <c r="D1188" s="939" t="s">
        <v>963</v>
      </c>
      <c r="E1188" s="651">
        <v>201602</v>
      </c>
      <c r="F1188" s="940">
        <v>1.03</v>
      </c>
      <c r="G1188" s="650">
        <f t="shared" si="112"/>
        <v>9.5</v>
      </c>
      <c r="H1188" s="595">
        <v>1.3083000000000001E-3</v>
      </c>
      <c r="I1188" s="652">
        <f t="shared" si="109"/>
        <v>0.01</v>
      </c>
      <c r="J1188" s="652">
        <f t="shared" si="110"/>
        <v>0.02</v>
      </c>
      <c r="Q1188" s="717">
        <f t="shared" si="111"/>
        <v>2016</v>
      </c>
    </row>
    <row r="1189" spans="1:17" s="717" customFormat="1" ht="15">
      <c r="A1189" s="650" t="s">
        <v>319</v>
      </c>
      <c r="B1189" s="435" t="s">
        <v>964</v>
      </c>
      <c r="C1189" s="599" t="s">
        <v>338</v>
      </c>
      <c r="D1189" s="939" t="s">
        <v>965</v>
      </c>
      <c r="E1189" s="651">
        <v>201602</v>
      </c>
      <c r="F1189" s="940">
        <v>0.18</v>
      </c>
      <c r="G1189" s="650">
        <f t="shared" si="112"/>
        <v>9.5</v>
      </c>
      <c r="H1189" s="595">
        <v>1.3083000000000001E-3</v>
      </c>
      <c r="I1189" s="652">
        <f t="shared" si="109"/>
        <v>0</v>
      </c>
      <c r="J1189" s="652">
        <f t="shared" si="110"/>
        <v>0</v>
      </c>
      <c r="Q1189" s="717">
        <f t="shared" si="111"/>
        <v>2016</v>
      </c>
    </row>
    <row r="1190" spans="1:17" s="717" customFormat="1" ht="15">
      <c r="A1190" s="650" t="s">
        <v>319</v>
      </c>
      <c r="B1190" s="435" t="s">
        <v>1089</v>
      </c>
      <c r="C1190" s="599" t="s">
        <v>338</v>
      </c>
      <c r="D1190" s="939" t="s">
        <v>1090</v>
      </c>
      <c r="E1190" s="651">
        <v>201602</v>
      </c>
      <c r="F1190" s="940">
        <v>-184.15</v>
      </c>
      <c r="G1190" s="650">
        <f t="shared" si="112"/>
        <v>9.5</v>
      </c>
      <c r="H1190" s="595">
        <v>1.3083000000000001E-3</v>
      </c>
      <c r="I1190" s="652">
        <f t="shared" si="109"/>
        <v>-2.29</v>
      </c>
      <c r="J1190" s="652">
        <f t="shared" si="110"/>
        <v>-2.89</v>
      </c>
      <c r="Q1190" s="717">
        <f t="shared" si="111"/>
        <v>2016</v>
      </c>
    </row>
    <row r="1191" spans="1:17" s="717" customFormat="1" ht="15">
      <c r="A1191" s="650" t="s">
        <v>319</v>
      </c>
      <c r="B1191" s="435" t="s">
        <v>1096</v>
      </c>
      <c r="C1191" s="599" t="s">
        <v>338</v>
      </c>
      <c r="D1191" s="939" t="s">
        <v>1098</v>
      </c>
      <c r="E1191" s="651">
        <v>201602</v>
      </c>
      <c r="F1191" s="940">
        <v>101230.5</v>
      </c>
      <c r="G1191" s="650">
        <f t="shared" si="112"/>
        <v>9.5</v>
      </c>
      <c r="H1191" s="595">
        <v>1.3083000000000001E-3</v>
      </c>
      <c r="I1191" s="652">
        <f t="shared" si="109"/>
        <v>1258.18</v>
      </c>
      <c r="J1191" s="652">
        <f t="shared" si="110"/>
        <v>1589.28</v>
      </c>
      <c r="Q1191" s="717">
        <f t="shared" si="111"/>
        <v>2016</v>
      </c>
    </row>
    <row r="1192" spans="1:17" s="717" customFormat="1" ht="15">
      <c r="A1192" s="650" t="s">
        <v>319</v>
      </c>
      <c r="B1192" s="435" t="s">
        <v>1431</v>
      </c>
      <c r="C1192" s="599" t="s">
        <v>338</v>
      </c>
      <c r="D1192" s="939" t="s">
        <v>1432</v>
      </c>
      <c r="E1192" s="651">
        <v>201602</v>
      </c>
      <c r="F1192" s="940">
        <v>209.55</v>
      </c>
      <c r="G1192" s="650">
        <f t="shared" si="112"/>
        <v>9.5</v>
      </c>
      <c r="H1192" s="595">
        <v>1.3083000000000001E-3</v>
      </c>
      <c r="I1192" s="652">
        <f t="shared" si="109"/>
        <v>2.6</v>
      </c>
      <c r="J1192" s="652">
        <f t="shared" si="110"/>
        <v>3.29</v>
      </c>
      <c r="Q1192" s="717">
        <f t="shared" si="111"/>
        <v>2016</v>
      </c>
    </row>
    <row r="1193" spans="1:17" s="717" customFormat="1" ht="15">
      <c r="A1193" s="650" t="s">
        <v>319</v>
      </c>
      <c r="B1193" s="435" t="s">
        <v>1433</v>
      </c>
      <c r="C1193" s="599" t="s">
        <v>338</v>
      </c>
      <c r="D1193" s="939" t="s">
        <v>1434</v>
      </c>
      <c r="E1193" s="651">
        <v>201602</v>
      </c>
      <c r="F1193" s="940">
        <v>102928.9</v>
      </c>
      <c r="G1193" s="650">
        <f t="shared" si="112"/>
        <v>9.5</v>
      </c>
      <c r="H1193" s="595">
        <v>1.3083000000000001E-3</v>
      </c>
      <c r="I1193" s="652">
        <f t="shared" si="109"/>
        <v>1279.29</v>
      </c>
      <c r="J1193" s="652">
        <f t="shared" si="110"/>
        <v>1615.94</v>
      </c>
      <c r="Q1193" s="717">
        <f t="shared" si="111"/>
        <v>2016</v>
      </c>
    </row>
    <row r="1194" spans="1:17" s="717" customFormat="1" ht="15">
      <c r="A1194" s="650" t="s">
        <v>319</v>
      </c>
      <c r="B1194" s="435" t="s">
        <v>968</v>
      </c>
      <c r="C1194" s="599" t="s">
        <v>338</v>
      </c>
      <c r="D1194" s="939" t="s">
        <v>969</v>
      </c>
      <c r="E1194" s="651">
        <v>201602</v>
      </c>
      <c r="F1194" s="940">
        <v>-23.68</v>
      </c>
      <c r="G1194" s="650">
        <f t="shared" si="112"/>
        <v>9.5</v>
      </c>
      <c r="H1194" s="595">
        <v>1.3083000000000001E-3</v>
      </c>
      <c r="I1194" s="652">
        <f t="shared" si="109"/>
        <v>-0.28999999999999998</v>
      </c>
      <c r="J1194" s="652">
        <f t="shared" si="110"/>
        <v>-0.37</v>
      </c>
      <c r="Q1194" s="717">
        <f t="shared" si="111"/>
        <v>2016</v>
      </c>
    </row>
    <row r="1195" spans="1:17" s="717" customFormat="1" ht="15">
      <c r="A1195" s="650" t="s">
        <v>319</v>
      </c>
      <c r="B1195" s="435" t="s">
        <v>972</v>
      </c>
      <c r="C1195" s="599" t="s">
        <v>338</v>
      </c>
      <c r="D1195" s="939" t="s">
        <v>973</v>
      </c>
      <c r="E1195" s="651">
        <v>201602</v>
      </c>
      <c r="F1195" s="940">
        <v>0.21</v>
      </c>
      <c r="G1195" s="650">
        <f t="shared" si="112"/>
        <v>9.5</v>
      </c>
      <c r="H1195" s="595">
        <v>1.3083000000000001E-3</v>
      </c>
      <c r="I1195" s="652">
        <f t="shared" si="109"/>
        <v>0</v>
      </c>
      <c r="J1195" s="652">
        <f t="shared" si="110"/>
        <v>0</v>
      </c>
      <c r="Q1195" s="717">
        <f t="shared" si="111"/>
        <v>2016</v>
      </c>
    </row>
    <row r="1196" spans="1:17" s="717" customFormat="1" ht="15">
      <c r="A1196" s="650" t="s">
        <v>319</v>
      </c>
      <c r="B1196" s="435" t="s">
        <v>837</v>
      </c>
      <c r="C1196" s="599" t="s">
        <v>338</v>
      </c>
      <c r="D1196" s="939" t="s">
        <v>838</v>
      </c>
      <c r="E1196" s="651">
        <v>201602</v>
      </c>
      <c r="F1196" s="940">
        <v>0.02</v>
      </c>
      <c r="G1196" s="650">
        <f t="shared" si="112"/>
        <v>9.5</v>
      </c>
      <c r="H1196" s="595">
        <v>1.3083000000000001E-3</v>
      </c>
      <c r="I1196" s="652">
        <f t="shared" si="109"/>
        <v>0</v>
      </c>
      <c r="J1196" s="652">
        <f t="shared" si="110"/>
        <v>0</v>
      </c>
      <c r="Q1196" s="717">
        <f t="shared" si="111"/>
        <v>2016</v>
      </c>
    </row>
    <row r="1197" spans="1:17" s="717" customFormat="1" ht="15">
      <c r="A1197" s="650" t="s">
        <v>319</v>
      </c>
      <c r="B1197" s="435" t="s">
        <v>839</v>
      </c>
      <c r="C1197" s="599" t="s">
        <v>338</v>
      </c>
      <c r="D1197" s="939" t="s">
        <v>840</v>
      </c>
      <c r="E1197" s="651">
        <v>201602</v>
      </c>
      <c r="F1197" s="940">
        <v>9.93</v>
      </c>
      <c r="G1197" s="650">
        <f t="shared" si="112"/>
        <v>9.5</v>
      </c>
      <c r="H1197" s="595">
        <v>1.3083000000000001E-3</v>
      </c>
      <c r="I1197" s="652">
        <f t="shared" si="109"/>
        <v>0.12</v>
      </c>
      <c r="J1197" s="652">
        <f t="shared" si="110"/>
        <v>0.16</v>
      </c>
      <c r="Q1197" s="717">
        <f t="shared" si="111"/>
        <v>2016</v>
      </c>
    </row>
    <row r="1198" spans="1:17" s="717" customFormat="1" ht="15">
      <c r="A1198" s="650" t="s">
        <v>319</v>
      </c>
      <c r="B1198" s="435" t="s">
        <v>843</v>
      </c>
      <c r="C1198" s="599" t="s">
        <v>338</v>
      </c>
      <c r="D1198" s="939" t="s">
        <v>844</v>
      </c>
      <c r="E1198" s="651">
        <v>201602</v>
      </c>
      <c r="F1198" s="940">
        <v>-0.08</v>
      </c>
      <c r="G1198" s="650">
        <f t="shared" si="112"/>
        <v>9.5</v>
      </c>
      <c r="H1198" s="595">
        <v>1.3083000000000001E-3</v>
      </c>
      <c r="I1198" s="652">
        <f t="shared" si="109"/>
        <v>0</v>
      </c>
      <c r="J1198" s="652">
        <f t="shared" si="110"/>
        <v>0</v>
      </c>
      <c r="Q1198" s="717">
        <f t="shared" si="111"/>
        <v>2016</v>
      </c>
    </row>
    <row r="1199" spans="1:17" s="717" customFormat="1" ht="15">
      <c r="A1199" s="650" t="s">
        <v>319</v>
      </c>
      <c r="B1199" s="435" t="s">
        <v>979</v>
      </c>
      <c r="C1199" s="599" t="s">
        <v>338</v>
      </c>
      <c r="D1199" s="939" t="s">
        <v>980</v>
      </c>
      <c r="E1199" s="651">
        <v>201602</v>
      </c>
      <c r="F1199" s="940">
        <v>17.920000000000002</v>
      </c>
      <c r="G1199" s="650">
        <f t="shared" si="112"/>
        <v>9.5</v>
      </c>
      <c r="H1199" s="595">
        <v>1.3083000000000001E-3</v>
      </c>
      <c r="I1199" s="652">
        <f t="shared" si="109"/>
        <v>0.22</v>
      </c>
      <c r="J1199" s="652">
        <f t="shared" si="110"/>
        <v>0.28000000000000003</v>
      </c>
      <c r="Q1199" s="717">
        <f t="shared" si="111"/>
        <v>2016</v>
      </c>
    </row>
    <row r="1200" spans="1:17" s="717" customFormat="1" ht="15">
      <c r="A1200" s="650" t="s">
        <v>319</v>
      </c>
      <c r="B1200" s="435" t="s">
        <v>1412</v>
      </c>
      <c r="C1200" s="599" t="s">
        <v>338</v>
      </c>
      <c r="D1200" s="939" t="s">
        <v>1413</v>
      </c>
      <c r="E1200" s="651">
        <v>201602</v>
      </c>
      <c r="F1200" s="940">
        <v>167.09</v>
      </c>
      <c r="G1200" s="650">
        <f t="shared" si="112"/>
        <v>9.5</v>
      </c>
      <c r="H1200" s="595">
        <v>1.3083000000000001E-3</v>
      </c>
      <c r="I1200" s="652">
        <f t="shared" si="109"/>
        <v>2.08</v>
      </c>
      <c r="J1200" s="652">
        <f t="shared" si="110"/>
        <v>2.62</v>
      </c>
      <c r="Q1200" s="717">
        <f t="shared" si="111"/>
        <v>2016</v>
      </c>
    </row>
    <row r="1201" spans="1:17" s="717" customFormat="1" ht="15">
      <c r="A1201" s="650" t="s">
        <v>319</v>
      </c>
      <c r="B1201" s="435" t="s">
        <v>867</v>
      </c>
      <c r="C1201" s="599" t="s">
        <v>338</v>
      </c>
      <c r="D1201" s="939" t="s">
        <v>1127</v>
      </c>
      <c r="E1201" s="651">
        <v>201602</v>
      </c>
      <c r="F1201" s="940">
        <v>-0.06</v>
      </c>
      <c r="G1201" s="650">
        <f t="shared" si="112"/>
        <v>9.5</v>
      </c>
      <c r="H1201" s="595">
        <v>1.3083000000000001E-3</v>
      </c>
      <c r="I1201" s="652">
        <f t="shared" si="109"/>
        <v>0</v>
      </c>
      <c r="J1201" s="652">
        <f t="shared" si="110"/>
        <v>0</v>
      </c>
      <c r="Q1201" s="717">
        <f t="shared" si="111"/>
        <v>2016</v>
      </c>
    </row>
    <row r="1202" spans="1:17" s="717" customFormat="1" ht="15">
      <c r="A1202" s="650" t="s">
        <v>319</v>
      </c>
      <c r="B1202" s="435" t="s">
        <v>1128</v>
      </c>
      <c r="C1202" s="599" t="s">
        <v>338</v>
      </c>
      <c r="D1202" s="939" t="s">
        <v>1129</v>
      </c>
      <c r="E1202" s="651">
        <v>201602</v>
      </c>
      <c r="F1202" s="940">
        <v>1014.63</v>
      </c>
      <c r="G1202" s="650">
        <f t="shared" si="112"/>
        <v>9.5</v>
      </c>
      <c r="H1202" s="595">
        <v>1.3083000000000001E-3</v>
      </c>
      <c r="I1202" s="652">
        <f t="shared" si="109"/>
        <v>12.61</v>
      </c>
      <c r="J1202" s="652">
        <f t="shared" si="110"/>
        <v>15.93</v>
      </c>
      <c r="Q1202" s="717">
        <f t="shared" si="111"/>
        <v>2016</v>
      </c>
    </row>
    <row r="1203" spans="1:17" s="717" customFormat="1" ht="15">
      <c r="A1203" s="650" t="s">
        <v>319</v>
      </c>
      <c r="B1203" s="435" t="s">
        <v>987</v>
      </c>
      <c r="C1203" s="599" t="s">
        <v>338</v>
      </c>
      <c r="D1203" s="939" t="s">
        <v>988</v>
      </c>
      <c r="E1203" s="651">
        <v>201602</v>
      </c>
      <c r="F1203" s="940">
        <v>25681.53</v>
      </c>
      <c r="G1203" s="650">
        <f t="shared" si="112"/>
        <v>9.5</v>
      </c>
      <c r="H1203" s="595">
        <v>1.3083000000000001E-3</v>
      </c>
      <c r="I1203" s="652">
        <f t="shared" si="109"/>
        <v>319.19</v>
      </c>
      <c r="J1203" s="652">
        <f t="shared" si="110"/>
        <v>403.19</v>
      </c>
      <c r="Q1203" s="717">
        <f t="shared" si="111"/>
        <v>2016</v>
      </c>
    </row>
    <row r="1204" spans="1:17" s="717" customFormat="1" ht="15">
      <c r="A1204" s="650" t="s">
        <v>319</v>
      </c>
      <c r="B1204" s="435" t="s">
        <v>989</v>
      </c>
      <c r="C1204" s="599" t="s">
        <v>338</v>
      </c>
      <c r="D1204" s="939" t="s">
        <v>990</v>
      </c>
      <c r="E1204" s="651">
        <v>201602</v>
      </c>
      <c r="F1204" s="940">
        <v>0.65</v>
      </c>
      <c r="G1204" s="650">
        <f t="shared" si="112"/>
        <v>9.5</v>
      </c>
      <c r="H1204" s="595">
        <v>1.3083000000000001E-3</v>
      </c>
      <c r="I1204" s="652">
        <f t="shared" si="109"/>
        <v>0.01</v>
      </c>
      <c r="J1204" s="652">
        <f t="shared" si="110"/>
        <v>0.01</v>
      </c>
      <c r="Q1204" s="717">
        <f t="shared" si="111"/>
        <v>2016</v>
      </c>
    </row>
    <row r="1205" spans="1:17" s="717" customFormat="1" ht="15">
      <c r="A1205" s="650" t="s">
        <v>319</v>
      </c>
      <c r="B1205" s="435" t="s">
        <v>991</v>
      </c>
      <c r="C1205" s="599" t="s">
        <v>338</v>
      </c>
      <c r="D1205" s="939" t="s">
        <v>992</v>
      </c>
      <c r="E1205" s="651">
        <v>201602</v>
      </c>
      <c r="F1205" s="940">
        <v>8.5</v>
      </c>
      <c r="G1205" s="650">
        <f t="shared" si="112"/>
        <v>9.5</v>
      </c>
      <c r="H1205" s="595">
        <v>1.3083000000000001E-3</v>
      </c>
      <c r="I1205" s="652">
        <f t="shared" si="109"/>
        <v>0.11</v>
      </c>
      <c r="J1205" s="652">
        <f t="shared" si="110"/>
        <v>0.13</v>
      </c>
      <c r="Q1205" s="717">
        <f t="shared" si="111"/>
        <v>2016</v>
      </c>
    </row>
    <row r="1206" spans="1:17" s="717" customFormat="1" ht="15">
      <c r="A1206" s="650" t="s">
        <v>319</v>
      </c>
      <c r="B1206" s="435" t="s">
        <v>993</v>
      </c>
      <c r="C1206" s="599" t="s">
        <v>338</v>
      </c>
      <c r="D1206" s="939" t="s">
        <v>994</v>
      </c>
      <c r="E1206" s="651">
        <v>201602</v>
      </c>
      <c r="F1206" s="940">
        <v>0.27</v>
      </c>
      <c r="G1206" s="650">
        <f t="shared" si="112"/>
        <v>9.5</v>
      </c>
      <c r="H1206" s="595">
        <v>1.3083000000000001E-3</v>
      </c>
      <c r="I1206" s="652">
        <f t="shared" si="109"/>
        <v>0</v>
      </c>
      <c r="J1206" s="652">
        <f t="shared" si="110"/>
        <v>0</v>
      </c>
      <c r="Q1206" s="717">
        <f t="shared" si="111"/>
        <v>2016</v>
      </c>
    </row>
    <row r="1207" spans="1:17" s="717" customFormat="1" ht="15">
      <c r="A1207" s="650" t="s">
        <v>319</v>
      </c>
      <c r="B1207" s="435" t="s">
        <v>1442</v>
      </c>
      <c r="C1207" s="599" t="s">
        <v>338</v>
      </c>
      <c r="D1207" s="939" t="s">
        <v>1443</v>
      </c>
      <c r="E1207" s="651">
        <v>201602</v>
      </c>
      <c r="F1207" s="940">
        <v>186038.23</v>
      </c>
      <c r="G1207" s="650">
        <f t="shared" si="112"/>
        <v>9.5</v>
      </c>
      <c r="H1207" s="595">
        <v>1.3083000000000001E-3</v>
      </c>
      <c r="I1207" s="652">
        <f t="shared" si="109"/>
        <v>2312.2399999999998</v>
      </c>
      <c r="J1207" s="652">
        <f t="shared" si="110"/>
        <v>2920.73</v>
      </c>
      <c r="Q1207" s="717">
        <f t="shared" si="111"/>
        <v>2016</v>
      </c>
    </row>
    <row r="1208" spans="1:17" s="717" customFormat="1" ht="15">
      <c r="A1208" s="650" t="s">
        <v>319</v>
      </c>
      <c r="B1208" s="435" t="s">
        <v>1414</v>
      </c>
      <c r="C1208" s="599" t="s">
        <v>338</v>
      </c>
      <c r="D1208" s="939" t="s">
        <v>1415</v>
      </c>
      <c r="E1208" s="651">
        <v>201602</v>
      </c>
      <c r="F1208" s="940">
        <v>3123.49</v>
      </c>
      <c r="G1208" s="650">
        <f t="shared" si="112"/>
        <v>9.5</v>
      </c>
      <c r="H1208" s="595">
        <v>1.3083000000000001E-3</v>
      </c>
      <c r="I1208" s="652">
        <f t="shared" si="109"/>
        <v>38.82</v>
      </c>
      <c r="J1208" s="652">
        <f t="shared" si="110"/>
        <v>49.04</v>
      </c>
      <c r="Q1208" s="717">
        <f t="shared" si="111"/>
        <v>2016</v>
      </c>
    </row>
    <row r="1209" spans="1:17" s="717" customFormat="1" ht="15">
      <c r="A1209" s="650" t="s">
        <v>319</v>
      </c>
      <c r="B1209" s="435" t="s">
        <v>1152</v>
      </c>
      <c r="C1209" s="599" t="s">
        <v>338</v>
      </c>
      <c r="D1209" s="939" t="s">
        <v>1153</v>
      </c>
      <c r="E1209" s="651">
        <v>201602</v>
      </c>
      <c r="F1209" s="940">
        <v>61.73</v>
      </c>
      <c r="G1209" s="650">
        <f t="shared" si="112"/>
        <v>9.5</v>
      </c>
      <c r="H1209" s="595">
        <v>1.3083000000000001E-3</v>
      </c>
      <c r="I1209" s="652">
        <f t="shared" si="109"/>
        <v>0.77</v>
      </c>
      <c r="J1209" s="652">
        <f t="shared" si="110"/>
        <v>0.97</v>
      </c>
      <c r="Q1209" s="717">
        <f t="shared" si="111"/>
        <v>2016</v>
      </c>
    </row>
    <row r="1210" spans="1:17" s="717" customFormat="1" ht="15">
      <c r="A1210" s="650" t="s">
        <v>319</v>
      </c>
      <c r="B1210" s="435" t="s">
        <v>1017</v>
      </c>
      <c r="C1210" s="599" t="s">
        <v>340</v>
      </c>
      <c r="D1210" s="939" t="s">
        <v>1018</v>
      </c>
      <c r="E1210" s="651">
        <v>201602</v>
      </c>
      <c r="F1210" s="940">
        <v>22752.84</v>
      </c>
      <c r="G1210" s="650">
        <f t="shared" si="112"/>
        <v>9.5</v>
      </c>
      <c r="H1210" s="595">
        <v>1.3083000000000001E-3</v>
      </c>
      <c r="I1210" s="652">
        <f t="shared" si="109"/>
        <v>282.79000000000002</v>
      </c>
      <c r="J1210" s="652">
        <f t="shared" si="110"/>
        <v>357.21</v>
      </c>
      <c r="Q1210" s="717">
        <f t="shared" si="111"/>
        <v>2016</v>
      </c>
    </row>
    <row r="1211" spans="1:17" s="717" customFormat="1" ht="15">
      <c r="A1211" s="650" t="s">
        <v>319</v>
      </c>
      <c r="B1211" s="435" t="s">
        <v>997</v>
      </c>
      <c r="C1211" s="599" t="s">
        <v>338</v>
      </c>
      <c r="D1211" s="939" t="s">
        <v>998</v>
      </c>
      <c r="E1211" s="651">
        <v>201602</v>
      </c>
      <c r="F1211" s="940">
        <v>222.95</v>
      </c>
      <c r="G1211" s="650">
        <f t="shared" si="112"/>
        <v>9.5</v>
      </c>
      <c r="H1211" s="595">
        <v>1.3083000000000001E-3</v>
      </c>
      <c r="I1211" s="652">
        <f t="shared" si="109"/>
        <v>2.77</v>
      </c>
      <c r="J1211" s="652">
        <f t="shared" si="110"/>
        <v>3.5</v>
      </c>
      <c r="Q1211" s="717">
        <f t="shared" si="111"/>
        <v>2016</v>
      </c>
    </row>
    <row r="1212" spans="1:17" s="717" customFormat="1" ht="15">
      <c r="A1212" s="650" t="s">
        <v>319</v>
      </c>
      <c r="B1212" s="435" t="s">
        <v>1158</v>
      </c>
      <c r="C1212" s="599" t="s">
        <v>338</v>
      </c>
      <c r="D1212" s="939" t="s">
        <v>1160</v>
      </c>
      <c r="E1212" s="651">
        <v>201602</v>
      </c>
      <c r="F1212" s="940">
        <v>-2.74</v>
      </c>
      <c r="G1212" s="650">
        <f t="shared" si="112"/>
        <v>9.5</v>
      </c>
      <c r="H1212" s="595">
        <v>1.3083000000000001E-3</v>
      </c>
      <c r="I1212" s="652">
        <f t="shared" si="109"/>
        <v>-0.03</v>
      </c>
      <c r="J1212" s="652">
        <f t="shared" si="110"/>
        <v>-0.04</v>
      </c>
      <c r="Q1212" s="717">
        <f t="shared" si="111"/>
        <v>2016</v>
      </c>
    </row>
    <row r="1213" spans="1:17" s="717" customFormat="1" ht="15">
      <c r="A1213" s="650" t="s">
        <v>319</v>
      </c>
      <c r="B1213" s="435" t="s">
        <v>1199</v>
      </c>
      <c r="C1213" s="599" t="s">
        <v>469</v>
      </c>
      <c r="D1213" s="939" t="s">
        <v>1200</v>
      </c>
      <c r="E1213" s="651">
        <v>201602</v>
      </c>
      <c r="F1213" s="940">
        <v>447.73</v>
      </c>
      <c r="G1213" s="650">
        <f t="shared" si="112"/>
        <v>9.5</v>
      </c>
      <c r="H1213" s="595">
        <v>1.3083000000000001E-3</v>
      </c>
      <c r="I1213" s="652">
        <f t="shared" si="109"/>
        <v>5.56</v>
      </c>
      <c r="J1213" s="652">
        <f t="shared" si="110"/>
        <v>7.03</v>
      </c>
      <c r="Q1213" s="717">
        <f t="shared" si="111"/>
        <v>2016</v>
      </c>
    </row>
    <row r="1214" spans="1:17" s="717" customFormat="1" ht="15">
      <c r="A1214" s="650" t="s">
        <v>319</v>
      </c>
      <c r="B1214" s="435" t="s">
        <v>1201</v>
      </c>
      <c r="C1214" s="599" t="s">
        <v>340</v>
      </c>
      <c r="D1214" s="939" t="s">
        <v>1202</v>
      </c>
      <c r="E1214" s="651">
        <v>201602</v>
      </c>
      <c r="F1214" s="940">
        <v>161.93</v>
      </c>
      <c r="G1214" s="650">
        <f t="shared" si="112"/>
        <v>9.5</v>
      </c>
      <c r="H1214" s="595">
        <v>1.3083000000000001E-3</v>
      </c>
      <c r="I1214" s="652">
        <f t="shared" si="109"/>
        <v>2.0099999999999998</v>
      </c>
      <c r="J1214" s="652">
        <f t="shared" si="110"/>
        <v>2.54</v>
      </c>
      <c r="Q1214" s="717">
        <f t="shared" si="111"/>
        <v>2016</v>
      </c>
    </row>
    <row r="1215" spans="1:17" s="717" customFormat="1" ht="15">
      <c r="A1215" s="650" t="s">
        <v>319</v>
      </c>
      <c r="B1215" s="435" t="s">
        <v>1450</v>
      </c>
      <c r="C1215" s="599" t="s">
        <v>338</v>
      </c>
      <c r="D1215" s="939" t="s">
        <v>1451</v>
      </c>
      <c r="E1215" s="651">
        <v>201602</v>
      </c>
      <c r="F1215" s="940">
        <v>168988.64</v>
      </c>
      <c r="G1215" s="650">
        <f t="shared" si="112"/>
        <v>9.5</v>
      </c>
      <c r="H1215" s="595">
        <v>1.3083000000000001E-3</v>
      </c>
      <c r="I1215" s="652">
        <f t="shared" si="109"/>
        <v>2100.33</v>
      </c>
      <c r="J1215" s="652">
        <f t="shared" si="110"/>
        <v>2653.05</v>
      </c>
      <c r="Q1215" s="717">
        <f t="shared" si="111"/>
        <v>2016</v>
      </c>
    </row>
    <row r="1216" spans="1:17" s="717" customFormat="1" ht="15">
      <c r="A1216" s="650" t="s">
        <v>319</v>
      </c>
      <c r="B1216" s="435" t="s">
        <v>1165</v>
      </c>
      <c r="C1216" s="599" t="s">
        <v>338</v>
      </c>
      <c r="D1216" s="939" t="s">
        <v>1166</v>
      </c>
      <c r="E1216" s="651">
        <v>201602</v>
      </c>
      <c r="F1216" s="940">
        <v>18555.23</v>
      </c>
      <c r="G1216" s="650">
        <f t="shared" si="112"/>
        <v>9.5</v>
      </c>
      <c r="H1216" s="595">
        <v>1.3083000000000001E-3</v>
      </c>
      <c r="I1216" s="652">
        <f t="shared" si="109"/>
        <v>230.62</v>
      </c>
      <c r="J1216" s="652">
        <f t="shared" si="110"/>
        <v>291.31</v>
      </c>
      <c r="Q1216" s="717">
        <f t="shared" si="111"/>
        <v>2016</v>
      </c>
    </row>
    <row r="1217" spans="1:17" s="717" customFormat="1" ht="15">
      <c r="A1217" s="650" t="s">
        <v>319</v>
      </c>
      <c r="B1217" s="435" t="s">
        <v>1019</v>
      </c>
      <c r="C1217" s="599" t="s">
        <v>340</v>
      </c>
      <c r="D1217" s="939" t="s">
        <v>1020</v>
      </c>
      <c r="E1217" s="651">
        <v>201602</v>
      </c>
      <c r="F1217" s="940">
        <v>7.0000000000000007E-2</v>
      </c>
      <c r="G1217" s="650">
        <f t="shared" si="112"/>
        <v>9.5</v>
      </c>
      <c r="H1217" s="595">
        <v>1.3083000000000001E-3</v>
      </c>
      <c r="I1217" s="652">
        <f t="shared" si="109"/>
        <v>0</v>
      </c>
      <c r="J1217" s="652">
        <f t="shared" si="110"/>
        <v>0</v>
      </c>
      <c r="Q1217" s="717">
        <f t="shared" si="111"/>
        <v>2016</v>
      </c>
    </row>
    <row r="1218" spans="1:17" s="717" customFormat="1" ht="15">
      <c r="A1218" s="650" t="s">
        <v>319</v>
      </c>
      <c r="B1218" s="435" t="s">
        <v>1167</v>
      </c>
      <c r="C1218" s="599" t="s">
        <v>338</v>
      </c>
      <c r="D1218" s="939" t="s">
        <v>1169</v>
      </c>
      <c r="E1218" s="651">
        <v>201602</v>
      </c>
      <c r="F1218" s="940">
        <v>21.07</v>
      </c>
      <c r="G1218" s="650">
        <f t="shared" si="112"/>
        <v>9.5</v>
      </c>
      <c r="H1218" s="595">
        <v>1.3083000000000001E-3</v>
      </c>
      <c r="I1218" s="652">
        <f t="shared" si="109"/>
        <v>0.26</v>
      </c>
      <c r="J1218" s="652">
        <f t="shared" si="110"/>
        <v>0.33</v>
      </c>
      <c r="Q1218" s="717">
        <f t="shared" si="111"/>
        <v>2016</v>
      </c>
    </row>
    <row r="1219" spans="1:17" s="717" customFormat="1" ht="15">
      <c r="A1219" s="650" t="s">
        <v>319</v>
      </c>
      <c r="B1219" s="435" t="s">
        <v>1170</v>
      </c>
      <c r="C1219" s="599" t="s">
        <v>338</v>
      </c>
      <c r="D1219" s="939" t="s">
        <v>1171</v>
      </c>
      <c r="E1219" s="651">
        <v>201602</v>
      </c>
      <c r="F1219" s="940">
        <v>0.36</v>
      </c>
      <c r="G1219" s="650">
        <f t="shared" si="112"/>
        <v>9.5</v>
      </c>
      <c r="H1219" s="595">
        <v>1.3083000000000001E-3</v>
      </c>
      <c r="I1219" s="652">
        <f t="shared" si="109"/>
        <v>0</v>
      </c>
      <c r="J1219" s="652">
        <f t="shared" si="110"/>
        <v>0.01</v>
      </c>
      <c r="Q1219" s="717">
        <f t="shared" si="111"/>
        <v>2016</v>
      </c>
    </row>
    <row r="1220" spans="1:17" s="717" customFormat="1" ht="15">
      <c r="A1220" s="650" t="s">
        <v>319</v>
      </c>
      <c r="B1220" s="435" t="s">
        <v>1172</v>
      </c>
      <c r="C1220" s="599" t="s">
        <v>338</v>
      </c>
      <c r="D1220" s="939" t="s">
        <v>1173</v>
      </c>
      <c r="E1220" s="651">
        <v>201602</v>
      </c>
      <c r="F1220" s="940">
        <v>-0.61</v>
      </c>
      <c r="G1220" s="650">
        <f t="shared" si="112"/>
        <v>9.5</v>
      </c>
      <c r="H1220" s="595">
        <v>1.3083000000000001E-3</v>
      </c>
      <c r="I1220" s="652">
        <f t="shared" si="109"/>
        <v>-0.01</v>
      </c>
      <c r="J1220" s="652">
        <f t="shared" si="110"/>
        <v>-0.01</v>
      </c>
      <c r="Q1220" s="717">
        <f t="shared" si="111"/>
        <v>2016</v>
      </c>
    </row>
    <row r="1221" spans="1:17" s="717" customFormat="1" ht="15">
      <c r="A1221" s="650" t="s">
        <v>319</v>
      </c>
      <c r="B1221" s="435" t="s">
        <v>1176</v>
      </c>
      <c r="C1221" s="599" t="s">
        <v>338</v>
      </c>
      <c r="D1221" s="939" t="s">
        <v>1177</v>
      </c>
      <c r="E1221" s="651">
        <v>201602</v>
      </c>
      <c r="F1221" s="940">
        <v>-638.19000000000005</v>
      </c>
      <c r="G1221" s="650">
        <f t="shared" si="112"/>
        <v>9.5</v>
      </c>
      <c r="H1221" s="595">
        <v>1.3083000000000001E-3</v>
      </c>
      <c r="I1221" s="652">
        <f t="shared" si="109"/>
        <v>-7.93</v>
      </c>
      <c r="J1221" s="652">
        <f t="shared" si="110"/>
        <v>-10.02</v>
      </c>
      <c r="Q1221" s="717">
        <f t="shared" si="111"/>
        <v>2016</v>
      </c>
    </row>
    <row r="1222" spans="1:17" s="717" customFormat="1" ht="15">
      <c r="A1222" s="650" t="s">
        <v>319</v>
      </c>
      <c r="B1222" s="435" t="s">
        <v>1418</v>
      </c>
      <c r="C1222" s="599" t="s">
        <v>469</v>
      </c>
      <c r="D1222" s="939" t="s">
        <v>1419</v>
      </c>
      <c r="E1222" s="651">
        <v>201602</v>
      </c>
      <c r="F1222" s="940">
        <v>2759.55</v>
      </c>
      <c r="G1222" s="650">
        <f t="shared" si="112"/>
        <v>9.5</v>
      </c>
      <c r="H1222" s="595">
        <v>1.3083000000000001E-3</v>
      </c>
      <c r="I1222" s="652">
        <f t="shared" si="109"/>
        <v>34.299999999999997</v>
      </c>
      <c r="J1222" s="652">
        <f t="shared" si="110"/>
        <v>43.32</v>
      </c>
      <c r="Q1222" s="717">
        <f t="shared" si="111"/>
        <v>2016</v>
      </c>
    </row>
    <row r="1223" spans="1:17" s="717" customFormat="1" ht="15">
      <c r="A1223" s="650" t="s">
        <v>319</v>
      </c>
      <c r="B1223" s="435" t="s">
        <v>1178</v>
      </c>
      <c r="C1223" s="599" t="s">
        <v>338</v>
      </c>
      <c r="D1223" s="939" t="s">
        <v>1180</v>
      </c>
      <c r="E1223" s="651">
        <v>201602</v>
      </c>
      <c r="F1223" s="940">
        <v>0.55000000000000004</v>
      </c>
      <c r="G1223" s="650">
        <f t="shared" si="112"/>
        <v>9.5</v>
      </c>
      <c r="H1223" s="595">
        <v>1.3083000000000001E-3</v>
      </c>
      <c r="I1223" s="652">
        <f t="shared" si="109"/>
        <v>0.01</v>
      </c>
      <c r="J1223" s="652">
        <f t="shared" si="110"/>
        <v>0.01</v>
      </c>
      <c r="Q1223" s="717">
        <f t="shared" si="111"/>
        <v>2016</v>
      </c>
    </row>
    <row r="1224" spans="1:17" s="717" customFormat="1" ht="15">
      <c r="A1224" s="650" t="s">
        <v>319</v>
      </c>
      <c r="B1224" s="435" t="s">
        <v>1454</v>
      </c>
      <c r="C1224" s="599" t="s">
        <v>338</v>
      </c>
      <c r="D1224" s="939" t="s">
        <v>1455</v>
      </c>
      <c r="E1224" s="651">
        <v>201602</v>
      </c>
      <c r="F1224" s="940">
        <v>66960.83</v>
      </c>
      <c r="G1224" s="650">
        <f t="shared" si="112"/>
        <v>9.5</v>
      </c>
      <c r="H1224" s="595">
        <v>1.3083000000000001E-3</v>
      </c>
      <c r="I1224" s="652">
        <f t="shared" si="109"/>
        <v>832.25</v>
      </c>
      <c r="J1224" s="652">
        <f t="shared" si="110"/>
        <v>1051.26</v>
      </c>
      <c r="Q1224" s="717">
        <f t="shared" si="111"/>
        <v>2016</v>
      </c>
    </row>
    <row r="1225" spans="1:17" s="717" customFormat="1" ht="15">
      <c r="A1225" s="650"/>
      <c r="B1225" s="435"/>
      <c r="C1225" s="599"/>
      <c r="D1225" s="939"/>
      <c r="E1225" s="651"/>
      <c r="F1225" s="940"/>
      <c r="G1225" s="650"/>
      <c r="H1225" s="595"/>
      <c r="I1225" s="652">
        <f t="shared" si="109"/>
        <v>0</v>
      </c>
      <c r="J1225" s="652">
        <f t="shared" si="110"/>
        <v>0</v>
      </c>
      <c r="Q1225" s="717">
        <f t="shared" si="111"/>
        <v>2015</v>
      </c>
    </row>
    <row r="1226" spans="1:17">
      <c r="A1226" s="408"/>
      <c r="B1226" s="409"/>
      <c r="C1226" s="414"/>
      <c r="D1226" s="408"/>
      <c r="E1226" s="409"/>
      <c r="F1226" s="410"/>
      <c r="G1226" s="408"/>
      <c r="H1226" s="411"/>
      <c r="I1226" s="410"/>
      <c r="J1226" s="412"/>
      <c r="Q1226" s="717">
        <f t="shared" si="106"/>
        <v>2015</v>
      </c>
    </row>
    <row r="1227" spans="1:17">
      <c r="A1227" s="408"/>
      <c r="B1227" s="409"/>
      <c r="C1227" s="414"/>
      <c r="D1227" s="408"/>
      <c r="E1227" s="409"/>
      <c r="F1227" s="410"/>
      <c r="G1227" s="408"/>
      <c r="H1227" s="411"/>
      <c r="I1227" s="410"/>
      <c r="J1227" s="412"/>
      <c r="Q1227" s="101">
        <f t="shared" si="106"/>
        <v>2015</v>
      </c>
    </row>
    <row r="1228" spans="1:17">
      <c r="A1228" s="113"/>
      <c r="B1228" s="267"/>
      <c r="C1228" s="267"/>
      <c r="D1228" s="169"/>
      <c r="E1228" s="164"/>
      <c r="F1228" s="115"/>
      <c r="G1228" s="166"/>
      <c r="H1228" s="121"/>
      <c r="I1228" s="335">
        <f t="shared" ref="I1228" si="113">ROUND(F1228*G1228*H1228,2)</f>
        <v>0</v>
      </c>
      <c r="J1228" s="335">
        <f t="shared" ref="J1228" si="114">ROUND(F1228*H1228*12,2)</f>
        <v>0</v>
      </c>
    </row>
    <row r="1229" spans="1:17" ht="13.5" thickBot="1">
      <c r="B1229" s="118"/>
      <c r="E1229" s="73" t="s">
        <v>107</v>
      </c>
      <c r="F1229" s="120">
        <f>SUM(F930:F1227)</f>
        <v>2886594.4999999972</v>
      </c>
      <c r="I1229" s="120">
        <f>SUM(I930:I1227)</f>
        <v>43542.85</v>
      </c>
      <c r="J1229" s="120">
        <f>SUM(J930:J1227)</f>
        <v>45314.630000000005</v>
      </c>
    </row>
    <row r="1230" spans="1:17" ht="13.5" thickTop="1">
      <c r="A1230" s="103"/>
      <c r="B1230" s="267"/>
      <c r="C1230" s="267"/>
      <c r="D1230" s="267"/>
      <c r="E1230" s="164"/>
      <c r="F1230" s="115"/>
      <c r="G1230" s="166"/>
      <c r="H1230" s="121"/>
      <c r="I1230" s="103"/>
      <c r="J1230" s="103"/>
    </row>
    <row r="1231" spans="1:17">
      <c r="A1231" s="88" t="s">
        <v>350</v>
      </c>
      <c r="B1231" s="102"/>
      <c r="C1231" s="102"/>
      <c r="F1231" s="123"/>
    </row>
    <row r="1232" spans="1:17">
      <c r="A1232" s="102"/>
      <c r="B1232" s="102"/>
      <c r="C1232" s="102"/>
      <c r="F1232" s="123"/>
    </row>
    <row r="1233" spans="1:17">
      <c r="A1233" s="81" t="s">
        <v>86</v>
      </c>
      <c r="B1233" s="81" t="s">
        <v>87</v>
      </c>
      <c r="C1233" s="81" t="s">
        <v>88</v>
      </c>
      <c r="D1233" s="81"/>
      <c r="E1233" s="146" t="s">
        <v>89</v>
      </c>
      <c r="F1233" s="90" t="s">
        <v>90</v>
      </c>
      <c r="G1233" s="147"/>
      <c r="H1233" s="81" t="s">
        <v>91</v>
      </c>
      <c r="I1233" s="81" t="s">
        <v>92</v>
      </c>
      <c r="J1233" s="81" t="s">
        <v>106</v>
      </c>
    </row>
    <row r="1234" spans="1:17">
      <c r="A1234" s="86" t="s">
        <v>94</v>
      </c>
      <c r="B1234" s="86" t="s">
        <v>95</v>
      </c>
      <c r="C1234" s="86" t="s">
        <v>96</v>
      </c>
      <c r="D1234" s="86" t="s">
        <v>97</v>
      </c>
      <c r="E1234" s="148" t="s">
        <v>98</v>
      </c>
      <c r="F1234" s="92" t="s">
        <v>99</v>
      </c>
      <c r="G1234" s="149" t="s">
        <v>100</v>
      </c>
      <c r="H1234" s="86" t="s">
        <v>101</v>
      </c>
      <c r="I1234" s="86" t="s">
        <v>93</v>
      </c>
      <c r="J1234" s="86" t="s">
        <v>102</v>
      </c>
    </row>
    <row r="1235" spans="1:17">
      <c r="A1235" s="333" t="s">
        <v>341</v>
      </c>
      <c r="B1235" s="334" t="s">
        <v>342</v>
      </c>
      <c r="C1235" s="434" t="s">
        <v>343</v>
      </c>
      <c r="D1235" s="333" t="s">
        <v>344</v>
      </c>
      <c r="E1235" s="334">
        <v>201509</v>
      </c>
      <c r="F1235" s="335">
        <v>134905.03</v>
      </c>
      <c r="G1235" s="333">
        <f t="shared" ref="G1235:G1248" si="115">VLOOKUP(E1235,$N$6:$O$35,2,FALSE)</f>
        <v>14.5</v>
      </c>
      <c r="H1235" s="337">
        <v>2.7583E-3</v>
      </c>
      <c r="I1235" s="335">
        <f t="shared" ref="I1235:I1242" si="116">ROUND(F1235*G1235*H1235,2)</f>
        <v>5395.57</v>
      </c>
      <c r="J1235" s="335">
        <f t="shared" ref="J1235:J1242" si="117">ROUND(F1235*H1235*12,2)</f>
        <v>4465.3</v>
      </c>
      <c r="Q1235" s="101">
        <f t="shared" ref="Q1235:Q1250" si="118">IF(E1235&lt;=$Q$1,$S$5,$S$6)</f>
        <v>2015</v>
      </c>
    </row>
    <row r="1236" spans="1:17" ht="15">
      <c r="A1236" s="333" t="s">
        <v>341</v>
      </c>
      <c r="B1236" s="334" t="s">
        <v>342</v>
      </c>
      <c r="C1236" s="435" t="s">
        <v>343</v>
      </c>
      <c r="D1236" s="333" t="s">
        <v>344</v>
      </c>
      <c r="E1236" s="334">
        <v>201510</v>
      </c>
      <c r="F1236" s="335">
        <v>162185.59</v>
      </c>
      <c r="G1236" s="333">
        <f t="shared" si="115"/>
        <v>13.5</v>
      </c>
      <c r="H1236" s="337">
        <v>2.7583E-3</v>
      </c>
      <c r="I1236" s="335">
        <f t="shared" si="116"/>
        <v>6039.31</v>
      </c>
      <c r="J1236" s="335">
        <f t="shared" si="117"/>
        <v>5368.28</v>
      </c>
      <c r="Q1236" s="101">
        <f t="shared" si="118"/>
        <v>2016</v>
      </c>
    </row>
    <row r="1237" spans="1:17" ht="15">
      <c r="A1237" s="333" t="s">
        <v>341</v>
      </c>
      <c r="B1237" s="334" t="s">
        <v>342</v>
      </c>
      <c r="C1237" s="435" t="s">
        <v>343</v>
      </c>
      <c r="D1237" s="333" t="s">
        <v>344</v>
      </c>
      <c r="E1237" s="334">
        <v>201511</v>
      </c>
      <c r="F1237" s="335">
        <v>136594.06</v>
      </c>
      <c r="G1237" s="333">
        <f t="shared" si="115"/>
        <v>12.5</v>
      </c>
      <c r="H1237" s="337">
        <v>2.7583E-3</v>
      </c>
      <c r="I1237" s="335">
        <f t="shared" si="116"/>
        <v>4709.59</v>
      </c>
      <c r="J1237" s="335">
        <f t="shared" si="117"/>
        <v>4521.21</v>
      </c>
      <c r="Q1237" s="101">
        <f t="shared" si="118"/>
        <v>2016</v>
      </c>
    </row>
    <row r="1238" spans="1:17" ht="15">
      <c r="A1238" s="333" t="s">
        <v>341</v>
      </c>
      <c r="B1238" s="334" t="s">
        <v>342</v>
      </c>
      <c r="C1238" s="435" t="s">
        <v>343</v>
      </c>
      <c r="D1238" s="333" t="s">
        <v>344</v>
      </c>
      <c r="E1238" s="334">
        <v>201512</v>
      </c>
      <c r="F1238" s="335">
        <v>169339.75</v>
      </c>
      <c r="G1238" s="333">
        <f t="shared" si="115"/>
        <v>11.5</v>
      </c>
      <c r="H1238" s="337">
        <v>2.7583E-3</v>
      </c>
      <c r="I1238" s="335">
        <f t="shared" si="116"/>
        <v>5371.53</v>
      </c>
      <c r="J1238" s="335">
        <f t="shared" si="117"/>
        <v>5605.08</v>
      </c>
      <c r="Q1238" s="101">
        <f t="shared" si="118"/>
        <v>2016</v>
      </c>
    </row>
    <row r="1239" spans="1:17">
      <c r="A1239" s="333" t="s">
        <v>341</v>
      </c>
      <c r="B1239" s="334" t="s">
        <v>345</v>
      </c>
      <c r="C1239" s="434" t="s">
        <v>343</v>
      </c>
      <c r="D1239" s="333" t="s">
        <v>346</v>
      </c>
      <c r="E1239" s="334">
        <v>201509</v>
      </c>
      <c r="F1239" s="335">
        <v>6396.4400000000005</v>
      </c>
      <c r="G1239" s="333">
        <f t="shared" si="115"/>
        <v>14.5</v>
      </c>
      <c r="H1239" s="337">
        <v>2.7583E-3</v>
      </c>
      <c r="I1239" s="335">
        <f t="shared" si="116"/>
        <v>255.83</v>
      </c>
      <c r="J1239" s="335">
        <f t="shared" si="117"/>
        <v>211.72</v>
      </c>
      <c r="Q1239" s="101">
        <f t="shared" si="118"/>
        <v>2015</v>
      </c>
    </row>
    <row r="1240" spans="1:17" ht="15">
      <c r="A1240" s="333" t="s">
        <v>341</v>
      </c>
      <c r="B1240" s="334" t="s">
        <v>345</v>
      </c>
      <c r="C1240" s="435" t="s">
        <v>343</v>
      </c>
      <c r="D1240" s="333" t="s">
        <v>346</v>
      </c>
      <c r="E1240" s="334">
        <v>201510</v>
      </c>
      <c r="F1240" s="335">
        <v>4785.1000000000004</v>
      </c>
      <c r="G1240" s="333">
        <f t="shared" si="115"/>
        <v>13.5</v>
      </c>
      <c r="H1240" s="337">
        <v>2.7583E-3</v>
      </c>
      <c r="I1240" s="335">
        <f t="shared" si="116"/>
        <v>178.18</v>
      </c>
      <c r="J1240" s="335">
        <f t="shared" si="117"/>
        <v>158.38</v>
      </c>
      <c r="Q1240" s="101">
        <f t="shared" si="118"/>
        <v>2016</v>
      </c>
    </row>
    <row r="1241" spans="1:17" ht="15">
      <c r="A1241" s="333" t="s">
        <v>341</v>
      </c>
      <c r="B1241" s="334" t="s">
        <v>345</v>
      </c>
      <c r="C1241" s="435" t="s">
        <v>343</v>
      </c>
      <c r="D1241" s="333" t="s">
        <v>346</v>
      </c>
      <c r="E1241" s="334">
        <v>201511</v>
      </c>
      <c r="F1241" s="335">
        <v>261.37</v>
      </c>
      <c r="G1241" s="333">
        <f t="shared" si="115"/>
        <v>12.5</v>
      </c>
      <c r="H1241" s="337">
        <v>2.7583E-3</v>
      </c>
      <c r="I1241" s="335">
        <f t="shared" si="116"/>
        <v>9.01</v>
      </c>
      <c r="J1241" s="335">
        <f t="shared" si="117"/>
        <v>8.65</v>
      </c>
      <c r="Q1241" s="101">
        <f t="shared" si="118"/>
        <v>2016</v>
      </c>
    </row>
    <row r="1242" spans="1:17" ht="15">
      <c r="A1242" s="333" t="s">
        <v>341</v>
      </c>
      <c r="B1242" s="334" t="s">
        <v>345</v>
      </c>
      <c r="C1242" s="435" t="s">
        <v>343</v>
      </c>
      <c r="D1242" s="333" t="s">
        <v>346</v>
      </c>
      <c r="E1242" s="334">
        <v>201512</v>
      </c>
      <c r="F1242" s="335">
        <v>51.71</v>
      </c>
      <c r="G1242" s="333">
        <f t="shared" si="115"/>
        <v>11.5</v>
      </c>
      <c r="H1242" s="337">
        <v>2.7583E-3</v>
      </c>
      <c r="I1242" s="335">
        <f t="shared" si="116"/>
        <v>1.64</v>
      </c>
      <c r="J1242" s="335">
        <f t="shared" si="117"/>
        <v>1.71</v>
      </c>
      <c r="Q1242" s="101">
        <f t="shared" si="118"/>
        <v>2016</v>
      </c>
    </row>
    <row r="1243" spans="1:17" s="717" customFormat="1" ht="15">
      <c r="A1243" s="650"/>
      <c r="B1243" s="651"/>
      <c r="C1243" s="435"/>
      <c r="D1243" s="650"/>
      <c r="E1243" s="651"/>
      <c r="F1243" s="652"/>
      <c r="G1243" s="650"/>
      <c r="H1243" s="653"/>
      <c r="I1243" s="652"/>
      <c r="J1243" s="652"/>
      <c r="Q1243" s="717">
        <f t="shared" si="118"/>
        <v>2015</v>
      </c>
    </row>
    <row r="1244" spans="1:17" s="717" customFormat="1">
      <c r="A1244" s="571" t="s">
        <v>341</v>
      </c>
      <c r="B1244" s="594" t="s">
        <v>342</v>
      </c>
      <c r="C1244" s="749" t="s">
        <v>343</v>
      </c>
      <c r="D1244" s="571" t="s">
        <v>344</v>
      </c>
      <c r="E1244" s="594">
        <v>201601</v>
      </c>
      <c r="F1244" s="572">
        <v>189810.55</v>
      </c>
      <c r="G1244" s="650">
        <f t="shared" si="115"/>
        <v>10.5</v>
      </c>
      <c r="H1244" s="595">
        <v>2.7583E-3</v>
      </c>
      <c r="I1244" s="652">
        <f t="shared" ref="I1244:I1245" si="119">ROUND(F1244*G1244*H1244,2)</f>
        <v>5497.32</v>
      </c>
      <c r="J1244" s="652">
        <f t="shared" ref="J1244:J1245" si="120">ROUND(F1244*H1244*12,2)</f>
        <v>6282.65</v>
      </c>
      <c r="Q1244" s="717">
        <f t="shared" si="118"/>
        <v>2016</v>
      </c>
    </row>
    <row r="1245" spans="1:17" s="717" customFormat="1">
      <c r="A1245" s="571" t="s">
        <v>341</v>
      </c>
      <c r="B1245" s="594" t="s">
        <v>345</v>
      </c>
      <c r="C1245" s="749" t="s">
        <v>343</v>
      </c>
      <c r="D1245" s="571" t="s">
        <v>346</v>
      </c>
      <c r="E1245" s="594">
        <v>201601</v>
      </c>
      <c r="F1245" s="572">
        <v>629.6</v>
      </c>
      <c r="G1245" s="650">
        <f t="shared" si="115"/>
        <v>10.5</v>
      </c>
      <c r="H1245" s="595">
        <v>2.7583E-3</v>
      </c>
      <c r="I1245" s="652">
        <f t="shared" si="119"/>
        <v>18.23</v>
      </c>
      <c r="J1245" s="652">
        <f t="shared" si="120"/>
        <v>20.84</v>
      </c>
      <c r="Q1245" s="717">
        <f t="shared" si="118"/>
        <v>2016</v>
      </c>
    </row>
    <row r="1246" spans="1:17" s="717" customFormat="1">
      <c r="A1246" s="571"/>
      <c r="B1246" s="594"/>
      <c r="C1246" s="749"/>
      <c r="D1246" s="571"/>
      <c r="E1246" s="594"/>
      <c r="F1246" s="572"/>
      <c r="G1246" s="650"/>
      <c r="H1246" s="653"/>
      <c r="I1246" s="652"/>
      <c r="J1246" s="652"/>
    </row>
    <row r="1247" spans="1:17" s="717" customFormat="1" ht="15">
      <c r="A1247" s="650" t="s">
        <v>341</v>
      </c>
      <c r="B1247" s="435" t="s">
        <v>342</v>
      </c>
      <c r="C1247" s="599" t="s">
        <v>343</v>
      </c>
      <c r="D1247" s="939" t="s">
        <v>344</v>
      </c>
      <c r="E1247" s="651">
        <v>201602</v>
      </c>
      <c r="F1247" s="940">
        <v>235435.13</v>
      </c>
      <c r="G1247" s="650">
        <f t="shared" si="115"/>
        <v>9.5</v>
      </c>
      <c r="H1247" s="595">
        <v>2.7583E-3</v>
      </c>
      <c r="I1247" s="652">
        <f t="shared" ref="I1247:I1248" si="121">ROUND(F1247*G1247*H1247,2)</f>
        <v>6169.31</v>
      </c>
      <c r="J1247" s="652">
        <f t="shared" ref="J1247:J1248" si="122">ROUND(F1247*H1247*12,2)</f>
        <v>7792.81</v>
      </c>
      <c r="Q1247" s="717">
        <f t="shared" ref="Q1247:Q1248" si="123">IF(E1247&lt;=$Q$1,$S$5,$S$6)</f>
        <v>2016</v>
      </c>
    </row>
    <row r="1248" spans="1:17" s="717" customFormat="1" ht="15">
      <c r="A1248" s="650" t="s">
        <v>341</v>
      </c>
      <c r="B1248" s="435" t="s">
        <v>345</v>
      </c>
      <c r="C1248" s="599" t="s">
        <v>343</v>
      </c>
      <c r="D1248" s="939" t="s">
        <v>346</v>
      </c>
      <c r="E1248" s="651">
        <v>201602</v>
      </c>
      <c r="F1248" s="940">
        <v>7892.39</v>
      </c>
      <c r="G1248" s="650">
        <f t="shared" si="115"/>
        <v>9.5</v>
      </c>
      <c r="H1248" s="595">
        <v>2.7583E-3</v>
      </c>
      <c r="I1248" s="652">
        <f t="shared" si="121"/>
        <v>206.81</v>
      </c>
      <c r="J1248" s="652">
        <f t="shared" si="122"/>
        <v>261.23</v>
      </c>
      <c r="Q1248" s="717">
        <f t="shared" si="123"/>
        <v>2016</v>
      </c>
    </row>
    <row r="1249" spans="1:17">
      <c r="A1249" s="408"/>
      <c r="B1249" s="414"/>
      <c r="C1249" s="409"/>
      <c r="D1249" s="413"/>
      <c r="E1249" s="409"/>
      <c r="F1249" s="410"/>
      <c r="G1249" s="408"/>
      <c r="H1249" s="411"/>
      <c r="I1249" s="410"/>
      <c r="J1249" s="410"/>
      <c r="Q1249" s="101">
        <f t="shared" si="118"/>
        <v>2015</v>
      </c>
    </row>
    <row r="1250" spans="1:17">
      <c r="A1250" s="408"/>
      <c r="B1250" s="414"/>
      <c r="C1250" s="409"/>
      <c r="D1250" s="413"/>
      <c r="E1250" s="409"/>
      <c r="F1250" s="410"/>
      <c r="G1250" s="408"/>
      <c r="H1250" s="411"/>
      <c r="I1250" s="410"/>
      <c r="J1250" s="410"/>
      <c r="Q1250" s="101">
        <f t="shared" si="118"/>
        <v>2015</v>
      </c>
    </row>
    <row r="1251" spans="1:17">
      <c r="A1251" s="267"/>
      <c r="B1251" s="267"/>
      <c r="C1251" s="267"/>
      <c r="D1251" s="267"/>
      <c r="E1251" s="164"/>
      <c r="F1251" s="103"/>
      <c r="G1251" s="166"/>
      <c r="H1251" s="132"/>
      <c r="I1251" s="103"/>
      <c r="J1251" s="103"/>
    </row>
    <row r="1252" spans="1:17" ht="13.5" thickBot="1">
      <c r="A1252" s="102"/>
      <c r="B1252" s="102"/>
      <c r="C1252" s="102"/>
      <c r="E1252" s="73" t="s">
        <v>107</v>
      </c>
      <c r="F1252" s="130">
        <f>SUM(F1235:F1251)</f>
        <v>1048286.7199999999</v>
      </c>
      <c r="I1252" s="130">
        <f>SUM(I1235:I1251)</f>
        <v>33852.329999999994</v>
      </c>
      <c r="J1252" s="130">
        <f>SUM(J1235:J1251)</f>
        <v>34697.860000000008</v>
      </c>
    </row>
    <row r="1253" spans="1:17" ht="13.5" thickTop="1">
      <c r="A1253" s="102"/>
      <c r="B1253" s="102"/>
      <c r="C1253" s="102"/>
      <c r="E1253" s="73"/>
      <c r="F1253" s="103"/>
      <c r="I1253" s="103"/>
      <c r="J1253" s="103"/>
    </row>
    <row r="1254" spans="1:17">
      <c r="A1254" s="102"/>
      <c r="B1254" s="102"/>
      <c r="C1254" s="102"/>
      <c r="E1254" s="73"/>
      <c r="F1254" s="103"/>
      <c r="I1254" s="103"/>
      <c r="J1254" s="103"/>
    </row>
    <row r="1255" spans="1:17">
      <c r="A1255" s="88" t="s">
        <v>351</v>
      </c>
      <c r="B1255" s="102"/>
      <c r="C1255" s="102"/>
      <c r="F1255" s="123"/>
    </row>
    <row r="1256" spans="1:17">
      <c r="A1256" s="102"/>
      <c r="B1256" s="102"/>
      <c r="C1256" s="102"/>
      <c r="F1256" s="123"/>
    </row>
    <row r="1257" spans="1:17">
      <c r="A1257" s="81" t="s">
        <v>86</v>
      </c>
      <c r="B1257" s="81" t="s">
        <v>87</v>
      </c>
      <c r="C1257" s="81" t="s">
        <v>88</v>
      </c>
      <c r="D1257" s="81"/>
      <c r="E1257" s="146" t="s">
        <v>89</v>
      </c>
      <c r="F1257" s="90" t="s">
        <v>90</v>
      </c>
      <c r="G1257" s="147"/>
      <c r="H1257" s="81" t="s">
        <v>91</v>
      </c>
      <c r="I1257" s="81" t="s">
        <v>92</v>
      </c>
      <c r="J1257" s="81" t="s">
        <v>106</v>
      </c>
    </row>
    <row r="1258" spans="1:17">
      <c r="A1258" s="86" t="s">
        <v>94</v>
      </c>
      <c r="B1258" s="86" t="s">
        <v>95</v>
      </c>
      <c r="C1258" s="86" t="s">
        <v>96</v>
      </c>
      <c r="D1258" s="86" t="s">
        <v>97</v>
      </c>
      <c r="E1258" s="148" t="s">
        <v>98</v>
      </c>
      <c r="F1258" s="92" t="s">
        <v>99</v>
      </c>
      <c r="G1258" s="149" t="s">
        <v>100</v>
      </c>
      <c r="H1258" s="86" t="s">
        <v>101</v>
      </c>
      <c r="I1258" s="86" t="s">
        <v>93</v>
      </c>
      <c r="J1258" s="86" t="s">
        <v>102</v>
      </c>
    </row>
    <row r="1259" spans="1:17">
      <c r="A1259" s="333" t="s">
        <v>326</v>
      </c>
      <c r="B1259" s="334" t="s">
        <v>347</v>
      </c>
      <c r="C1259" s="434" t="s">
        <v>348</v>
      </c>
      <c r="D1259" s="333" t="s">
        <v>349</v>
      </c>
      <c r="E1259" s="334">
        <v>201509</v>
      </c>
      <c r="F1259" s="335">
        <v>4902.32</v>
      </c>
      <c r="G1259" s="333">
        <f t="shared" ref="G1259:G1267" si="124">VLOOKUP(E1259,$N$6:$O$35,2,FALSE)</f>
        <v>14.5</v>
      </c>
      <c r="H1259" s="337">
        <v>1.1999999999999999E-3</v>
      </c>
      <c r="I1259" s="335">
        <f t="shared" ref="I1259:I1262" si="125">ROUND(F1259*G1259*H1259,2)</f>
        <v>85.3</v>
      </c>
      <c r="J1259" s="335">
        <f t="shared" ref="J1259:J1262" si="126">ROUND(F1259*H1259*12,2)</f>
        <v>70.59</v>
      </c>
      <c r="Q1259" s="101">
        <f t="shared" ref="Q1259:Q1269" si="127">IF(E1259&lt;=$Q$1,$S$5,$S$6)</f>
        <v>2015</v>
      </c>
    </row>
    <row r="1260" spans="1:17" ht="15">
      <c r="A1260" s="333" t="s">
        <v>326</v>
      </c>
      <c r="B1260" s="334" t="s">
        <v>347</v>
      </c>
      <c r="C1260" s="435" t="s">
        <v>348</v>
      </c>
      <c r="D1260" s="333" t="s">
        <v>349</v>
      </c>
      <c r="E1260" s="334">
        <v>201510</v>
      </c>
      <c r="F1260" s="335">
        <v>2129.19</v>
      </c>
      <c r="G1260" s="333">
        <f t="shared" si="124"/>
        <v>13.5</v>
      </c>
      <c r="H1260" s="337">
        <v>1.1999999999999999E-3</v>
      </c>
      <c r="I1260" s="335">
        <f t="shared" si="125"/>
        <v>34.49</v>
      </c>
      <c r="J1260" s="335">
        <f t="shared" si="126"/>
        <v>30.66</v>
      </c>
      <c r="Q1260" s="101">
        <f t="shared" si="127"/>
        <v>2016</v>
      </c>
    </row>
    <row r="1261" spans="1:17" ht="15">
      <c r="A1261" s="333" t="s">
        <v>326</v>
      </c>
      <c r="B1261" s="334" t="s">
        <v>347</v>
      </c>
      <c r="C1261" s="435" t="s">
        <v>348</v>
      </c>
      <c r="D1261" s="333" t="s">
        <v>349</v>
      </c>
      <c r="E1261" s="334">
        <v>201511</v>
      </c>
      <c r="F1261" s="335">
        <v>2667.94</v>
      </c>
      <c r="G1261" s="333">
        <f t="shared" si="124"/>
        <v>12.5</v>
      </c>
      <c r="H1261" s="337">
        <v>1.1999999999999999E-3</v>
      </c>
      <c r="I1261" s="335">
        <f t="shared" si="125"/>
        <v>40.020000000000003</v>
      </c>
      <c r="J1261" s="335">
        <f t="shared" si="126"/>
        <v>38.42</v>
      </c>
      <c r="Q1261" s="101">
        <f t="shared" si="127"/>
        <v>2016</v>
      </c>
    </row>
    <row r="1262" spans="1:17" ht="15">
      <c r="A1262" s="333" t="s">
        <v>326</v>
      </c>
      <c r="B1262" s="334" t="s">
        <v>347</v>
      </c>
      <c r="C1262" s="435" t="s">
        <v>348</v>
      </c>
      <c r="D1262" s="333" t="s">
        <v>349</v>
      </c>
      <c r="E1262" s="334">
        <v>201512</v>
      </c>
      <c r="F1262" s="335">
        <v>350.93</v>
      </c>
      <c r="G1262" s="333">
        <f t="shared" si="124"/>
        <v>11.5</v>
      </c>
      <c r="H1262" s="337">
        <v>1.1999999999999999E-3</v>
      </c>
      <c r="I1262" s="335">
        <f t="shared" si="125"/>
        <v>4.84</v>
      </c>
      <c r="J1262" s="335">
        <f t="shared" si="126"/>
        <v>5.05</v>
      </c>
      <c r="Q1262" s="101">
        <f t="shared" si="127"/>
        <v>2016</v>
      </c>
    </row>
    <row r="1263" spans="1:17" s="717" customFormat="1" ht="15">
      <c r="A1263" s="650"/>
      <c r="B1263" s="651"/>
      <c r="C1263" s="435"/>
      <c r="D1263" s="650"/>
      <c r="E1263" s="651"/>
      <c r="F1263" s="652"/>
      <c r="G1263" s="650"/>
      <c r="H1263" s="653"/>
      <c r="I1263" s="652"/>
      <c r="J1263" s="652"/>
      <c r="Q1263" s="717">
        <f t="shared" si="127"/>
        <v>2015</v>
      </c>
    </row>
    <row r="1264" spans="1:17" s="717" customFormat="1">
      <c r="A1264" s="571" t="s">
        <v>326</v>
      </c>
      <c r="B1264" s="594" t="s">
        <v>347</v>
      </c>
      <c r="C1264" s="749" t="s">
        <v>348</v>
      </c>
      <c r="D1264" s="571" t="s">
        <v>349</v>
      </c>
      <c r="E1264" s="594">
        <v>201601</v>
      </c>
      <c r="F1264" s="572">
        <v>154.59</v>
      </c>
      <c r="G1264" s="650">
        <f t="shared" si="124"/>
        <v>10.5</v>
      </c>
      <c r="H1264" s="595">
        <v>1.1999999999999999E-3</v>
      </c>
      <c r="I1264" s="652">
        <f t="shared" ref="I1264" si="128">ROUND(F1264*G1264*H1264,2)</f>
        <v>1.95</v>
      </c>
      <c r="J1264" s="652">
        <f t="shared" ref="J1264" si="129">ROUND(F1264*H1264*12,2)</f>
        <v>2.23</v>
      </c>
      <c r="Q1264" s="717">
        <f t="shared" si="127"/>
        <v>2016</v>
      </c>
    </row>
    <row r="1265" spans="1:17" s="717" customFormat="1">
      <c r="A1265" s="571"/>
      <c r="B1265" s="594"/>
      <c r="C1265" s="749"/>
      <c r="D1265" s="571"/>
      <c r="E1265" s="594"/>
      <c r="F1265" s="572"/>
      <c r="G1265" s="650"/>
      <c r="H1265" s="653"/>
      <c r="I1265" s="652"/>
      <c r="J1265" s="652"/>
    </row>
    <row r="1266" spans="1:17" s="717" customFormat="1" ht="15">
      <c r="A1266" s="650" t="s">
        <v>326</v>
      </c>
      <c r="B1266" s="435" t="s">
        <v>347</v>
      </c>
      <c r="C1266" s="599" t="s">
        <v>348</v>
      </c>
      <c r="D1266" s="939" t="s">
        <v>349</v>
      </c>
      <c r="E1266" s="651">
        <v>201602</v>
      </c>
      <c r="F1266" s="940">
        <v>5187.0600000000004</v>
      </c>
      <c r="G1266" s="650">
        <f t="shared" si="124"/>
        <v>9.5</v>
      </c>
      <c r="H1266" s="595">
        <v>1.1999999999999999E-3</v>
      </c>
      <c r="I1266" s="652">
        <f t="shared" ref="I1266:I1267" si="130">ROUND(F1266*G1266*H1266,2)</f>
        <v>59.13</v>
      </c>
      <c r="J1266" s="652">
        <f t="shared" ref="J1266:J1267" si="131">ROUND(F1266*H1266*12,2)</f>
        <v>74.69</v>
      </c>
      <c r="Q1266" s="717">
        <f t="shared" ref="Q1266:Q1267" si="132">IF(E1266&lt;=$Q$1,$S$5,$S$6)</f>
        <v>2016</v>
      </c>
    </row>
    <row r="1267" spans="1:17" s="717" customFormat="1" ht="15">
      <c r="A1267" s="650" t="s">
        <v>326</v>
      </c>
      <c r="B1267" s="435" t="s">
        <v>1272</v>
      </c>
      <c r="C1267" s="599" t="s">
        <v>1273</v>
      </c>
      <c r="D1267" s="939" t="s">
        <v>1456</v>
      </c>
      <c r="E1267" s="651">
        <v>201602</v>
      </c>
      <c r="F1267" s="940">
        <v>4.71</v>
      </c>
      <c r="G1267" s="650">
        <f t="shared" si="124"/>
        <v>9.5</v>
      </c>
      <c r="H1267" s="595">
        <v>1.1999999999999999E-3</v>
      </c>
      <c r="I1267" s="652">
        <f t="shared" si="130"/>
        <v>0.05</v>
      </c>
      <c r="J1267" s="652">
        <f t="shared" si="131"/>
        <v>7.0000000000000007E-2</v>
      </c>
      <c r="Q1267" s="717">
        <f t="shared" si="132"/>
        <v>2016</v>
      </c>
    </row>
    <row r="1268" spans="1:17" ht="13.5" customHeight="1">
      <c r="A1268" s="408"/>
      <c r="B1268" s="414"/>
      <c r="C1268" s="409"/>
      <c r="D1268" s="413"/>
      <c r="E1268" s="409"/>
      <c r="F1268" s="410"/>
      <c r="G1268" s="408"/>
      <c r="H1268" s="411"/>
      <c r="I1268" s="410"/>
      <c r="J1268" s="410"/>
      <c r="Q1268" s="717">
        <f t="shared" si="127"/>
        <v>2015</v>
      </c>
    </row>
    <row r="1269" spans="1:17">
      <c r="A1269" s="408"/>
      <c r="B1269" s="414"/>
      <c r="C1269" s="409"/>
      <c r="D1269" s="413"/>
      <c r="E1269" s="409"/>
      <c r="F1269" s="410"/>
      <c r="G1269" s="408"/>
      <c r="H1269" s="411"/>
      <c r="I1269" s="410"/>
      <c r="J1269" s="410"/>
      <c r="Q1269" s="717">
        <f t="shared" si="127"/>
        <v>2015</v>
      </c>
    </row>
    <row r="1270" spans="1:17">
      <c r="A1270" s="267"/>
      <c r="B1270" s="267"/>
      <c r="C1270" s="267"/>
      <c r="D1270" s="267"/>
      <c r="E1270" s="164"/>
      <c r="F1270" s="129"/>
      <c r="G1270" s="166"/>
      <c r="H1270" s="132"/>
      <c r="I1270" s="129"/>
      <c r="J1270" s="129"/>
    </row>
    <row r="1271" spans="1:17" ht="13.5" thickBot="1">
      <c r="A1271" s="102"/>
      <c r="B1271" s="102"/>
      <c r="C1271" s="102"/>
      <c r="E1271" s="73" t="s">
        <v>107</v>
      </c>
      <c r="F1271" s="130">
        <f>SUM(F1259:F1270)</f>
        <v>15396.740000000002</v>
      </c>
      <c r="I1271" s="130">
        <f>SUM(I1259:I1270)</f>
        <v>225.78</v>
      </c>
      <c r="J1271" s="130">
        <f>SUM(J1259:J1270)</f>
        <v>221.71</v>
      </c>
    </row>
    <row r="1272" spans="1:17" ht="13.5" thickTop="1">
      <c r="A1272" s="102"/>
      <c r="B1272" s="102"/>
      <c r="C1272" s="102"/>
      <c r="E1272" s="73"/>
      <c r="F1272" s="103"/>
      <c r="I1272" s="103"/>
      <c r="J1272" s="103"/>
    </row>
    <row r="1273" spans="1:17">
      <c r="A1273" s="102"/>
      <c r="B1273" s="102"/>
      <c r="C1273" s="102"/>
      <c r="E1273" s="73"/>
      <c r="F1273" s="103"/>
      <c r="I1273" s="103"/>
      <c r="J1273" s="103"/>
    </row>
    <row r="1274" spans="1:17" ht="13.5" thickBot="1">
      <c r="A1274" s="95" t="s">
        <v>108</v>
      </c>
      <c r="B1274" s="102"/>
      <c r="C1274" s="102"/>
      <c r="E1274" s="73"/>
      <c r="F1274" s="130">
        <f>+F1252+F1229+F924+F1271</f>
        <v>19810002.250000011</v>
      </c>
      <c r="I1274" s="130">
        <f>+I1252+I1229+I924+I1271</f>
        <v>308546.02999999985</v>
      </c>
      <c r="J1274" s="130">
        <f>+J1252+J1229+J924+J1271</f>
        <v>329110.10000000003</v>
      </c>
    </row>
    <row r="1275" spans="1:17" ht="13.5" thickTop="1">
      <c r="A1275" s="102"/>
      <c r="B1275" s="102"/>
      <c r="C1275" s="102"/>
      <c r="E1275" s="73"/>
      <c r="F1275" s="103"/>
      <c r="I1275" s="103"/>
      <c r="J1275" s="103"/>
    </row>
    <row r="1276" spans="1:17">
      <c r="A1276" s="95" t="s">
        <v>109</v>
      </c>
      <c r="B1276" s="102"/>
      <c r="C1276" s="102"/>
      <c r="E1276" s="73"/>
      <c r="F1276" s="103"/>
      <c r="I1276" s="103"/>
      <c r="J1276" s="103"/>
    </row>
    <row r="1277" spans="1:17">
      <c r="A1277" s="102"/>
      <c r="B1277" s="102"/>
      <c r="C1277" s="102"/>
      <c r="E1277" s="73"/>
      <c r="F1277" s="103"/>
      <c r="I1277" s="103"/>
      <c r="J1277" s="103"/>
    </row>
    <row r="1278" spans="1:17">
      <c r="A1278" s="88" t="s">
        <v>421</v>
      </c>
      <c r="B1278" s="102"/>
      <c r="C1278" s="102"/>
      <c r="F1278" s="123"/>
      <c r="I1278" s="123"/>
      <c r="J1278" s="123"/>
    </row>
    <row r="1279" spans="1:17">
      <c r="A1279" s="102"/>
      <c r="B1279" s="102"/>
      <c r="C1279" s="102"/>
      <c r="F1279" s="123"/>
      <c r="I1279" s="123"/>
      <c r="J1279" s="123"/>
    </row>
    <row r="1280" spans="1:17">
      <c r="A1280" s="81" t="s">
        <v>86</v>
      </c>
      <c r="B1280" s="81" t="s">
        <v>87</v>
      </c>
      <c r="C1280" s="81" t="s">
        <v>88</v>
      </c>
      <c r="D1280" s="81"/>
      <c r="E1280" s="146" t="s">
        <v>89</v>
      </c>
      <c r="F1280" s="90" t="s">
        <v>90</v>
      </c>
      <c r="G1280" s="147"/>
      <c r="H1280" s="81" t="s">
        <v>91</v>
      </c>
      <c r="I1280" s="90" t="s">
        <v>92</v>
      </c>
      <c r="J1280" s="90" t="s">
        <v>93</v>
      </c>
    </row>
    <row r="1281" spans="1:17">
      <c r="A1281" s="86" t="s">
        <v>94</v>
      </c>
      <c r="B1281" s="96" t="s">
        <v>95</v>
      </c>
      <c r="C1281" s="96" t="s">
        <v>96</v>
      </c>
      <c r="D1281" s="96" t="s">
        <v>97</v>
      </c>
      <c r="E1281" s="150" t="s">
        <v>98</v>
      </c>
      <c r="F1281" s="98" t="s">
        <v>99</v>
      </c>
      <c r="G1281" s="151" t="s">
        <v>100</v>
      </c>
      <c r="H1281" s="96" t="s">
        <v>101</v>
      </c>
      <c r="I1281" s="98" t="s">
        <v>93</v>
      </c>
      <c r="J1281" s="98" t="s">
        <v>102</v>
      </c>
    </row>
    <row r="1282" spans="1:17">
      <c r="A1282" s="333" t="s">
        <v>418</v>
      </c>
      <c r="B1282" s="334" t="s">
        <v>410</v>
      </c>
      <c r="C1282" s="334"/>
      <c r="D1282" s="333" t="s">
        <v>411</v>
      </c>
      <c r="E1282" s="334">
        <v>201509</v>
      </c>
      <c r="F1282" s="335">
        <v>81095.87</v>
      </c>
      <c r="G1282" s="333">
        <f t="shared" ref="G1282:G1319" si="133">VLOOKUP(E1282,$N$6:$O$35,2,FALSE)</f>
        <v>14.5</v>
      </c>
      <c r="H1282" s="333">
        <v>4.3582999999999998E-3</v>
      </c>
      <c r="I1282" s="335">
        <f t="shared" ref="I1282:I1306" si="134">ROUND(F1282*G1282*H1282,2)</f>
        <v>5124.88</v>
      </c>
      <c r="J1282" s="335">
        <f t="shared" ref="J1282:J1306" si="135">ROUND(F1282*H1282*12,2)</f>
        <v>4241.28</v>
      </c>
      <c r="Q1282" s="101">
        <f t="shared" ref="Q1282:Q1297" si="136">IF(E1282&lt;=$Q$1,$S$5,$S$6)</f>
        <v>2015</v>
      </c>
    </row>
    <row r="1283" spans="1:17">
      <c r="A1283" s="402" t="s">
        <v>418</v>
      </c>
      <c r="B1283" s="334" t="s">
        <v>410</v>
      </c>
      <c r="C1283" s="334"/>
      <c r="D1283" s="402" t="s">
        <v>411</v>
      </c>
      <c r="E1283" s="334">
        <v>201510</v>
      </c>
      <c r="F1283" s="453">
        <v>76786.45</v>
      </c>
      <c r="G1283" s="333">
        <f t="shared" si="133"/>
        <v>13.5</v>
      </c>
      <c r="H1283" s="333">
        <v>4.3582999999999998E-3</v>
      </c>
      <c r="I1283" s="335">
        <f t="shared" si="134"/>
        <v>4517.8900000000003</v>
      </c>
      <c r="J1283" s="335">
        <f t="shared" si="135"/>
        <v>4015.9</v>
      </c>
      <c r="K1283" s="103"/>
      <c r="Q1283" s="101">
        <f t="shared" si="136"/>
        <v>2016</v>
      </c>
    </row>
    <row r="1284" spans="1:17">
      <c r="A1284" s="333" t="s">
        <v>418</v>
      </c>
      <c r="B1284" s="334" t="s">
        <v>410</v>
      </c>
      <c r="C1284" s="334"/>
      <c r="D1284" s="402" t="s">
        <v>411</v>
      </c>
      <c r="E1284" s="334">
        <v>201511</v>
      </c>
      <c r="F1284" s="453">
        <v>17413.27</v>
      </c>
      <c r="G1284" s="333">
        <f t="shared" si="133"/>
        <v>12.5</v>
      </c>
      <c r="H1284" s="333">
        <v>4.3582999999999998E-3</v>
      </c>
      <c r="I1284" s="335">
        <f t="shared" si="134"/>
        <v>948.65</v>
      </c>
      <c r="J1284" s="335">
        <f t="shared" si="135"/>
        <v>910.71</v>
      </c>
      <c r="K1284" s="103"/>
      <c r="Q1284" s="101">
        <f t="shared" si="136"/>
        <v>2016</v>
      </c>
    </row>
    <row r="1285" spans="1:17">
      <c r="A1285" s="333" t="s">
        <v>418</v>
      </c>
      <c r="B1285" s="334" t="s">
        <v>410</v>
      </c>
      <c r="C1285" s="334"/>
      <c r="D1285" s="333" t="s">
        <v>411</v>
      </c>
      <c r="E1285" s="334">
        <v>201512</v>
      </c>
      <c r="F1285" s="335">
        <v>68965.64</v>
      </c>
      <c r="G1285" s="333">
        <f t="shared" si="133"/>
        <v>11.5</v>
      </c>
      <c r="H1285" s="333">
        <v>4.3582999999999998E-3</v>
      </c>
      <c r="I1285" s="335">
        <f t="shared" si="134"/>
        <v>3456.59</v>
      </c>
      <c r="J1285" s="335">
        <f t="shared" si="135"/>
        <v>3606.88</v>
      </c>
      <c r="K1285" s="103"/>
      <c r="Q1285" s="101">
        <f t="shared" si="136"/>
        <v>2016</v>
      </c>
    </row>
    <row r="1286" spans="1:17">
      <c r="A1286" s="333" t="s">
        <v>418</v>
      </c>
      <c r="B1286" s="334" t="s">
        <v>412</v>
      </c>
      <c r="C1286" s="334"/>
      <c r="D1286" s="333" t="s">
        <v>413</v>
      </c>
      <c r="E1286" s="334">
        <v>201509</v>
      </c>
      <c r="F1286" s="335">
        <v>-783.38</v>
      </c>
      <c r="G1286" s="333">
        <f t="shared" si="133"/>
        <v>14.5</v>
      </c>
      <c r="H1286" s="333">
        <v>4.3582999999999998E-3</v>
      </c>
      <c r="I1286" s="335">
        <f t="shared" si="134"/>
        <v>-49.51</v>
      </c>
      <c r="J1286" s="335">
        <f t="shared" si="135"/>
        <v>-40.97</v>
      </c>
      <c r="K1286" s="103"/>
      <c r="Q1286" s="101">
        <f t="shared" si="136"/>
        <v>2015</v>
      </c>
    </row>
    <row r="1287" spans="1:17">
      <c r="A1287" s="333" t="s">
        <v>418</v>
      </c>
      <c r="B1287" s="334" t="s">
        <v>419</v>
      </c>
      <c r="C1287" s="334"/>
      <c r="D1287" s="333" t="s">
        <v>420</v>
      </c>
      <c r="E1287" s="334">
        <v>201509</v>
      </c>
      <c r="F1287" s="335">
        <v>-2060.69</v>
      </c>
      <c r="G1287" s="333">
        <f t="shared" si="133"/>
        <v>14.5</v>
      </c>
      <c r="H1287" s="333">
        <v>4.3582999999999998E-3</v>
      </c>
      <c r="I1287" s="335">
        <f t="shared" si="134"/>
        <v>-130.22999999999999</v>
      </c>
      <c r="J1287" s="335">
        <f t="shared" si="135"/>
        <v>-107.77</v>
      </c>
      <c r="K1287" s="103"/>
      <c r="Q1287" s="101">
        <f t="shared" si="136"/>
        <v>2015</v>
      </c>
    </row>
    <row r="1288" spans="1:17">
      <c r="A1288" s="333" t="s">
        <v>418</v>
      </c>
      <c r="B1288" s="334" t="s">
        <v>770</v>
      </c>
      <c r="C1288" s="334"/>
      <c r="D1288" s="333" t="s">
        <v>771</v>
      </c>
      <c r="E1288" s="334">
        <v>201509</v>
      </c>
      <c r="F1288" s="335">
        <v>4477.72</v>
      </c>
      <c r="G1288" s="333">
        <f t="shared" si="133"/>
        <v>14.5</v>
      </c>
      <c r="H1288" s="333">
        <v>4.3582999999999998E-3</v>
      </c>
      <c r="I1288" s="335">
        <f t="shared" si="134"/>
        <v>282.97000000000003</v>
      </c>
      <c r="J1288" s="335">
        <f t="shared" si="135"/>
        <v>234.18</v>
      </c>
      <c r="K1288" s="103"/>
      <c r="Q1288" s="101">
        <f t="shared" si="136"/>
        <v>2015</v>
      </c>
    </row>
    <row r="1289" spans="1:17">
      <c r="A1289" s="333" t="s">
        <v>418</v>
      </c>
      <c r="B1289" s="334" t="s">
        <v>770</v>
      </c>
      <c r="C1289" s="334"/>
      <c r="D1289" s="402" t="s">
        <v>771</v>
      </c>
      <c r="E1289" s="334">
        <v>201511</v>
      </c>
      <c r="F1289" s="453">
        <v>10376.31</v>
      </c>
      <c r="G1289" s="333">
        <f t="shared" si="133"/>
        <v>12.5</v>
      </c>
      <c r="H1289" s="333">
        <v>4.3582999999999998E-3</v>
      </c>
      <c r="I1289" s="335">
        <f t="shared" si="134"/>
        <v>565.29</v>
      </c>
      <c r="J1289" s="335">
        <f t="shared" si="135"/>
        <v>542.67999999999995</v>
      </c>
      <c r="Q1289" s="101">
        <f t="shared" si="136"/>
        <v>2016</v>
      </c>
    </row>
    <row r="1290" spans="1:17">
      <c r="A1290" s="333" t="s">
        <v>418</v>
      </c>
      <c r="B1290" s="334" t="s">
        <v>770</v>
      </c>
      <c r="C1290" s="334"/>
      <c r="D1290" s="333" t="s">
        <v>771</v>
      </c>
      <c r="E1290" s="334">
        <v>201512</v>
      </c>
      <c r="F1290" s="335">
        <v>-1623.36</v>
      </c>
      <c r="G1290" s="333">
        <f t="shared" si="133"/>
        <v>11.5</v>
      </c>
      <c r="H1290" s="333">
        <v>4.3582999999999998E-3</v>
      </c>
      <c r="I1290" s="335">
        <f t="shared" si="134"/>
        <v>-81.36</v>
      </c>
      <c r="J1290" s="335">
        <f t="shared" si="135"/>
        <v>-84.9</v>
      </c>
      <c r="Q1290" s="101">
        <f t="shared" si="136"/>
        <v>2016</v>
      </c>
    </row>
    <row r="1291" spans="1:17">
      <c r="A1291" s="333" t="s">
        <v>418</v>
      </c>
      <c r="B1291" s="334" t="s">
        <v>414</v>
      </c>
      <c r="C1291" s="334"/>
      <c r="D1291" s="333" t="s">
        <v>415</v>
      </c>
      <c r="E1291" s="334">
        <v>201509</v>
      </c>
      <c r="F1291" s="335">
        <v>7544.2</v>
      </c>
      <c r="G1291" s="333">
        <f t="shared" si="133"/>
        <v>14.5</v>
      </c>
      <c r="H1291" s="333">
        <v>4.3582999999999998E-3</v>
      </c>
      <c r="I1291" s="335">
        <f t="shared" si="134"/>
        <v>476.76</v>
      </c>
      <c r="J1291" s="335">
        <f t="shared" si="135"/>
        <v>394.56</v>
      </c>
      <c r="Q1291" s="101">
        <f t="shared" si="136"/>
        <v>2015</v>
      </c>
    </row>
    <row r="1292" spans="1:17">
      <c r="A1292" s="333" t="s">
        <v>418</v>
      </c>
      <c r="B1292" s="334" t="s">
        <v>414</v>
      </c>
      <c r="C1292" s="334"/>
      <c r="D1292" s="402" t="s">
        <v>415</v>
      </c>
      <c r="E1292" s="334">
        <v>201511</v>
      </c>
      <c r="F1292" s="453">
        <v>-221.28</v>
      </c>
      <c r="G1292" s="333">
        <f t="shared" si="133"/>
        <v>12.5</v>
      </c>
      <c r="H1292" s="333">
        <v>4.3582999999999998E-3</v>
      </c>
      <c r="I1292" s="335">
        <f t="shared" si="134"/>
        <v>-12.06</v>
      </c>
      <c r="J1292" s="335">
        <f t="shared" si="135"/>
        <v>-11.57</v>
      </c>
      <c r="Q1292" s="101">
        <f t="shared" si="136"/>
        <v>2016</v>
      </c>
    </row>
    <row r="1293" spans="1:17">
      <c r="A1293" s="333" t="s">
        <v>418</v>
      </c>
      <c r="B1293" s="334" t="s">
        <v>414</v>
      </c>
      <c r="C1293" s="334"/>
      <c r="D1293" s="333" t="s">
        <v>415</v>
      </c>
      <c r="E1293" s="334">
        <v>201512</v>
      </c>
      <c r="F1293" s="335">
        <v>3.19</v>
      </c>
      <c r="G1293" s="333">
        <f t="shared" si="133"/>
        <v>11.5</v>
      </c>
      <c r="H1293" s="333">
        <v>4.3582999999999998E-3</v>
      </c>
      <c r="I1293" s="335">
        <f t="shared" si="134"/>
        <v>0.16</v>
      </c>
      <c r="J1293" s="335">
        <f t="shared" si="135"/>
        <v>0.17</v>
      </c>
      <c r="Q1293" s="101">
        <f t="shared" si="136"/>
        <v>2016</v>
      </c>
    </row>
    <row r="1294" spans="1:17">
      <c r="A1294" s="333" t="s">
        <v>418</v>
      </c>
      <c r="B1294" s="334" t="s">
        <v>416</v>
      </c>
      <c r="C1294" s="334"/>
      <c r="D1294" s="333" t="s">
        <v>417</v>
      </c>
      <c r="E1294" s="334">
        <v>201509</v>
      </c>
      <c r="F1294" s="335">
        <v>73559.19</v>
      </c>
      <c r="G1294" s="333">
        <f t="shared" si="133"/>
        <v>14.5</v>
      </c>
      <c r="H1294" s="333">
        <v>4.3582999999999998E-3</v>
      </c>
      <c r="I1294" s="335">
        <f t="shared" si="134"/>
        <v>4648.6000000000004</v>
      </c>
      <c r="J1294" s="335">
        <f t="shared" si="135"/>
        <v>3847.12</v>
      </c>
      <c r="Q1294" s="101">
        <f t="shared" si="136"/>
        <v>2015</v>
      </c>
    </row>
    <row r="1295" spans="1:17">
      <c r="A1295" s="402" t="s">
        <v>418</v>
      </c>
      <c r="B1295" s="334" t="s">
        <v>416</v>
      </c>
      <c r="C1295" s="334"/>
      <c r="D1295" s="402" t="s">
        <v>417</v>
      </c>
      <c r="E1295" s="334">
        <v>201510</v>
      </c>
      <c r="F1295" s="453">
        <v>64801.56</v>
      </c>
      <c r="G1295" s="333">
        <f t="shared" si="133"/>
        <v>13.5</v>
      </c>
      <c r="H1295" s="333">
        <v>4.3582999999999998E-3</v>
      </c>
      <c r="I1295" s="335">
        <f t="shared" si="134"/>
        <v>3812.73</v>
      </c>
      <c r="J1295" s="335">
        <f t="shared" si="135"/>
        <v>3389.1</v>
      </c>
      <c r="Q1295" s="101">
        <f t="shared" si="136"/>
        <v>2016</v>
      </c>
    </row>
    <row r="1296" spans="1:17">
      <c r="A1296" s="333" t="s">
        <v>418</v>
      </c>
      <c r="B1296" s="334" t="s">
        <v>416</v>
      </c>
      <c r="C1296" s="334"/>
      <c r="D1296" s="402" t="s">
        <v>417</v>
      </c>
      <c r="E1296" s="334">
        <v>201511</v>
      </c>
      <c r="F1296" s="453">
        <v>32210.34</v>
      </c>
      <c r="G1296" s="333">
        <f t="shared" si="133"/>
        <v>12.5</v>
      </c>
      <c r="H1296" s="333">
        <v>4.3582999999999998E-3</v>
      </c>
      <c r="I1296" s="335">
        <f t="shared" si="134"/>
        <v>1754.78</v>
      </c>
      <c r="J1296" s="335">
        <f t="shared" si="135"/>
        <v>1684.59</v>
      </c>
      <c r="Q1296" s="101">
        <f t="shared" si="136"/>
        <v>2016</v>
      </c>
    </row>
    <row r="1297" spans="1:17">
      <c r="A1297" s="333" t="s">
        <v>418</v>
      </c>
      <c r="B1297" s="334" t="s">
        <v>416</v>
      </c>
      <c r="C1297" s="334"/>
      <c r="D1297" s="333" t="s">
        <v>417</v>
      </c>
      <c r="E1297" s="334">
        <v>201512</v>
      </c>
      <c r="F1297" s="335">
        <v>30000.85</v>
      </c>
      <c r="G1297" s="333">
        <f t="shared" si="133"/>
        <v>11.5</v>
      </c>
      <c r="H1297" s="333">
        <v>4.3582999999999998E-3</v>
      </c>
      <c r="I1297" s="335">
        <f t="shared" si="134"/>
        <v>1503.66</v>
      </c>
      <c r="J1297" s="335">
        <f t="shared" si="135"/>
        <v>1569.03</v>
      </c>
      <c r="Q1297" s="101">
        <f t="shared" si="136"/>
        <v>2016</v>
      </c>
    </row>
    <row r="1298" spans="1:17">
      <c r="A1298" s="255" t="s">
        <v>418</v>
      </c>
      <c r="B1298" s="257" t="s">
        <v>509</v>
      </c>
      <c r="C1298" s="257"/>
      <c r="D1298" s="255" t="s">
        <v>510</v>
      </c>
      <c r="E1298" s="257">
        <v>201509</v>
      </c>
      <c r="F1298" s="326">
        <v>-0.04</v>
      </c>
      <c r="G1298" s="333">
        <f t="shared" si="133"/>
        <v>14.5</v>
      </c>
      <c r="H1298" s="333">
        <v>4.3582999999999998E-3</v>
      </c>
      <c r="I1298" s="335">
        <f t="shared" si="134"/>
        <v>0</v>
      </c>
      <c r="J1298" s="335">
        <f t="shared" si="135"/>
        <v>0</v>
      </c>
      <c r="Q1298" s="101">
        <f t="shared" ref="Q1298:Q1302" si="137">IF(E1298&lt;=$Q$1,$S$5,$S$6)</f>
        <v>2015</v>
      </c>
    </row>
    <row r="1299" spans="1:17">
      <c r="A1299" s="402" t="s">
        <v>418</v>
      </c>
      <c r="B1299" s="334" t="s">
        <v>509</v>
      </c>
      <c r="C1299" s="334"/>
      <c r="D1299" s="402" t="s">
        <v>510</v>
      </c>
      <c r="E1299" s="334">
        <v>201510</v>
      </c>
      <c r="F1299" s="453">
        <v>0.16</v>
      </c>
      <c r="G1299" s="333">
        <f t="shared" si="133"/>
        <v>13.5</v>
      </c>
      <c r="H1299" s="333">
        <v>4.3582999999999998E-3</v>
      </c>
      <c r="I1299" s="335">
        <f t="shared" si="134"/>
        <v>0.01</v>
      </c>
      <c r="J1299" s="335">
        <f t="shared" si="135"/>
        <v>0.01</v>
      </c>
      <c r="Q1299" s="101">
        <f t="shared" si="137"/>
        <v>2016</v>
      </c>
    </row>
    <row r="1300" spans="1:17">
      <c r="A1300" s="333" t="s">
        <v>418</v>
      </c>
      <c r="B1300" s="334" t="s">
        <v>509</v>
      </c>
      <c r="C1300" s="334"/>
      <c r="D1300" s="402" t="s">
        <v>510</v>
      </c>
      <c r="E1300" s="334">
        <v>201511</v>
      </c>
      <c r="F1300" s="453">
        <v>-0.01</v>
      </c>
      <c r="G1300" s="333">
        <f t="shared" si="133"/>
        <v>12.5</v>
      </c>
      <c r="H1300" s="333">
        <v>4.3582999999999998E-3</v>
      </c>
      <c r="I1300" s="335">
        <f t="shared" si="134"/>
        <v>0</v>
      </c>
      <c r="J1300" s="335">
        <f t="shared" si="135"/>
        <v>0</v>
      </c>
      <c r="Q1300" s="101">
        <f t="shared" si="137"/>
        <v>2016</v>
      </c>
    </row>
    <row r="1301" spans="1:17">
      <c r="A1301" s="333" t="s">
        <v>418</v>
      </c>
      <c r="B1301" s="334" t="s">
        <v>509</v>
      </c>
      <c r="C1301" s="334"/>
      <c r="D1301" s="333" t="s">
        <v>510</v>
      </c>
      <c r="E1301" s="334">
        <v>201512</v>
      </c>
      <c r="F1301" s="335">
        <v>0.79</v>
      </c>
      <c r="G1301" s="333">
        <f t="shared" si="133"/>
        <v>11.5</v>
      </c>
      <c r="H1301" s="333">
        <v>4.3582999999999998E-3</v>
      </c>
      <c r="I1301" s="335">
        <f t="shared" si="134"/>
        <v>0.04</v>
      </c>
      <c r="J1301" s="335">
        <f t="shared" si="135"/>
        <v>0.04</v>
      </c>
      <c r="Q1301" s="101">
        <f t="shared" si="137"/>
        <v>2016</v>
      </c>
    </row>
    <row r="1302" spans="1:17">
      <c r="A1302" s="333" t="s">
        <v>418</v>
      </c>
      <c r="B1302" s="334" t="s">
        <v>735</v>
      </c>
      <c r="C1302" s="334"/>
      <c r="D1302" s="333" t="s">
        <v>811</v>
      </c>
      <c r="E1302" s="334">
        <v>201509</v>
      </c>
      <c r="F1302" s="335">
        <v>-33.39</v>
      </c>
      <c r="G1302" s="333">
        <f t="shared" si="133"/>
        <v>14.5</v>
      </c>
      <c r="H1302" s="333">
        <v>4.3582999999999998E-3</v>
      </c>
      <c r="I1302" s="335">
        <f t="shared" si="134"/>
        <v>-2.11</v>
      </c>
      <c r="J1302" s="335">
        <f t="shared" si="135"/>
        <v>-1.75</v>
      </c>
      <c r="Q1302" s="101">
        <f t="shared" si="137"/>
        <v>2015</v>
      </c>
    </row>
    <row r="1303" spans="1:17">
      <c r="A1303" s="333" t="s">
        <v>418</v>
      </c>
      <c r="B1303" s="334" t="s">
        <v>724</v>
      </c>
      <c r="C1303" s="334"/>
      <c r="D1303" s="333" t="s">
        <v>725</v>
      </c>
      <c r="E1303" s="334">
        <v>201509</v>
      </c>
      <c r="F1303" s="335">
        <v>-163.69999999999999</v>
      </c>
      <c r="G1303" s="333">
        <f t="shared" si="133"/>
        <v>14.5</v>
      </c>
      <c r="H1303" s="333">
        <v>4.3582999999999998E-3</v>
      </c>
      <c r="I1303" s="335">
        <f t="shared" si="134"/>
        <v>-10.35</v>
      </c>
      <c r="J1303" s="335">
        <f t="shared" si="135"/>
        <v>-8.56</v>
      </c>
      <c r="Q1303" s="101">
        <f t="shared" ref="Q1303:Q1322" si="138">IF(E1303&lt;=$Q$1,$S$5,$S$6)</f>
        <v>2015</v>
      </c>
    </row>
    <row r="1304" spans="1:17">
      <c r="A1304" s="333" t="s">
        <v>418</v>
      </c>
      <c r="B1304" s="334" t="s">
        <v>877</v>
      </c>
      <c r="C1304" s="334"/>
      <c r="D1304" s="333" t="s">
        <v>878</v>
      </c>
      <c r="E1304" s="334">
        <v>201509</v>
      </c>
      <c r="F1304" s="335">
        <v>7104.3</v>
      </c>
      <c r="G1304" s="333">
        <f t="shared" si="133"/>
        <v>14.5</v>
      </c>
      <c r="H1304" s="333">
        <v>4.3582999999999998E-3</v>
      </c>
      <c r="I1304" s="335">
        <f t="shared" si="134"/>
        <v>448.96</v>
      </c>
      <c r="J1304" s="335">
        <f t="shared" si="135"/>
        <v>371.55</v>
      </c>
      <c r="Q1304" s="101">
        <f t="shared" si="138"/>
        <v>2015</v>
      </c>
    </row>
    <row r="1305" spans="1:17">
      <c r="A1305" s="333" t="s">
        <v>418</v>
      </c>
      <c r="B1305" s="334" t="s">
        <v>877</v>
      </c>
      <c r="C1305" s="334"/>
      <c r="D1305" s="402" t="s">
        <v>878</v>
      </c>
      <c r="E1305" s="334">
        <v>201510</v>
      </c>
      <c r="F1305" s="453">
        <v>3.2</v>
      </c>
      <c r="G1305" s="333">
        <f t="shared" si="133"/>
        <v>13.5</v>
      </c>
      <c r="H1305" s="333">
        <v>4.3582999999999998E-3</v>
      </c>
      <c r="I1305" s="335">
        <f t="shared" si="134"/>
        <v>0.19</v>
      </c>
      <c r="J1305" s="335">
        <f t="shared" si="135"/>
        <v>0.17</v>
      </c>
      <c r="Q1305" s="101">
        <f t="shared" si="138"/>
        <v>2016</v>
      </c>
    </row>
    <row r="1306" spans="1:17">
      <c r="A1306" s="333" t="s">
        <v>418</v>
      </c>
      <c r="B1306" s="334" t="s">
        <v>792</v>
      </c>
      <c r="C1306" s="334"/>
      <c r="D1306" s="333" t="s">
        <v>793</v>
      </c>
      <c r="E1306" s="334">
        <v>201509</v>
      </c>
      <c r="F1306" s="335">
        <v>-15149.95</v>
      </c>
      <c r="G1306" s="333">
        <f t="shared" si="133"/>
        <v>14.5</v>
      </c>
      <c r="H1306" s="333">
        <v>4.3582999999999998E-3</v>
      </c>
      <c r="I1306" s="335">
        <f t="shared" si="134"/>
        <v>-957.41</v>
      </c>
      <c r="J1306" s="335">
        <f t="shared" si="135"/>
        <v>-792.34</v>
      </c>
      <c r="Q1306" s="101">
        <f t="shared" si="138"/>
        <v>2015</v>
      </c>
    </row>
    <row r="1307" spans="1:17" s="717" customFormat="1">
      <c r="A1307" s="650"/>
      <c r="B1307" s="651"/>
      <c r="C1307" s="651"/>
      <c r="D1307" s="650"/>
      <c r="E1307" s="651"/>
      <c r="F1307" s="652"/>
      <c r="G1307" s="650"/>
      <c r="H1307" s="650"/>
      <c r="I1307" s="652"/>
      <c r="J1307" s="652"/>
      <c r="Q1307" s="717">
        <f t="shared" si="138"/>
        <v>2015</v>
      </c>
    </row>
    <row r="1308" spans="1:17" s="717" customFormat="1">
      <c r="A1308" s="571" t="s">
        <v>418</v>
      </c>
      <c r="B1308" s="594" t="s">
        <v>410</v>
      </c>
      <c r="C1308" s="594"/>
      <c r="D1308" s="571" t="s">
        <v>411</v>
      </c>
      <c r="E1308" s="594">
        <v>201601</v>
      </c>
      <c r="F1308" s="572">
        <v>105172.2</v>
      </c>
      <c r="G1308" s="650">
        <f t="shared" si="133"/>
        <v>10.5</v>
      </c>
      <c r="H1308" s="650">
        <v>4.3582999999999998E-3</v>
      </c>
      <c r="I1308" s="652">
        <f t="shared" ref="I1308:I1313" si="139">ROUND(F1308*G1308*H1308,2)</f>
        <v>4812.91</v>
      </c>
      <c r="J1308" s="652">
        <f t="shared" ref="J1308:J1313" si="140">ROUND(F1308*H1308*12,2)</f>
        <v>5500.46</v>
      </c>
      <c r="Q1308" s="717">
        <f t="shared" si="138"/>
        <v>2016</v>
      </c>
    </row>
    <row r="1309" spans="1:17" s="717" customFormat="1">
      <c r="A1309" s="571" t="s">
        <v>418</v>
      </c>
      <c r="B1309" s="594" t="s">
        <v>419</v>
      </c>
      <c r="C1309" s="594"/>
      <c r="D1309" s="571" t="s">
        <v>420</v>
      </c>
      <c r="E1309" s="594">
        <v>201601</v>
      </c>
      <c r="F1309" s="572">
        <v>3977.42</v>
      </c>
      <c r="G1309" s="650">
        <f t="shared" si="133"/>
        <v>10.5</v>
      </c>
      <c r="H1309" s="650">
        <v>4.3582999999999998E-3</v>
      </c>
      <c r="I1309" s="652">
        <f t="shared" si="139"/>
        <v>182.02</v>
      </c>
      <c r="J1309" s="652">
        <f t="shared" si="140"/>
        <v>208.02</v>
      </c>
      <c r="Q1309" s="717">
        <f t="shared" si="138"/>
        <v>2016</v>
      </c>
    </row>
    <row r="1310" spans="1:17" s="717" customFormat="1">
      <c r="A1310" s="571" t="s">
        <v>418</v>
      </c>
      <c r="B1310" s="594" t="s">
        <v>770</v>
      </c>
      <c r="C1310" s="594"/>
      <c r="D1310" s="571" t="s">
        <v>771</v>
      </c>
      <c r="E1310" s="594">
        <v>201601</v>
      </c>
      <c r="F1310" s="572">
        <v>6292.34</v>
      </c>
      <c r="G1310" s="650">
        <f t="shared" si="133"/>
        <v>10.5</v>
      </c>
      <c r="H1310" s="650">
        <v>4.3582999999999998E-3</v>
      </c>
      <c r="I1310" s="652">
        <f t="shared" si="139"/>
        <v>287.95</v>
      </c>
      <c r="J1310" s="652">
        <f t="shared" si="140"/>
        <v>329.09</v>
      </c>
      <c r="Q1310" s="717">
        <f t="shared" si="138"/>
        <v>2016</v>
      </c>
    </row>
    <row r="1311" spans="1:17" s="717" customFormat="1">
      <c r="A1311" s="571" t="s">
        <v>418</v>
      </c>
      <c r="B1311" s="594" t="s">
        <v>414</v>
      </c>
      <c r="C1311" s="594"/>
      <c r="D1311" s="571" t="s">
        <v>415</v>
      </c>
      <c r="E1311" s="594">
        <v>201601</v>
      </c>
      <c r="F1311" s="572">
        <v>-13.85</v>
      </c>
      <c r="G1311" s="650">
        <f t="shared" si="133"/>
        <v>10.5</v>
      </c>
      <c r="H1311" s="650">
        <v>4.3582999999999998E-3</v>
      </c>
      <c r="I1311" s="652">
        <f t="shared" si="139"/>
        <v>-0.63</v>
      </c>
      <c r="J1311" s="652">
        <f t="shared" si="140"/>
        <v>-0.72</v>
      </c>
      <c r="Q1311" s="717">
        <f t="shared" si="138"/>
        <v>2016</v>
      </c>
    </row>
    <row r="1312" spans="1:17" s="717" customFormat="1">
      <c r="A1312" s="571" t="s">
        <v>418</v>
      </c>
      <c r="B1312" s="594" t="s">
        <v>416</v>
      </c>
      <c r="C1312" s="594"/>
      <c r="D1312" s="571" t="s">
        <v>417</v>
      </c>
      <c r="E1312" s="594">
        <v>201601</v>
      </c>
      <c r="F1312" s="572">
        <v>623.86</v>
      </c>
      <c r="G1312" s="650">
        <f t="shared" si="133"/>
        <v>10.5</v>
      </c>
      <c r="H1312" s="650">
        <v>4.3582999999999998E-3</v>
      </c>
      <c r="I1312" s="652">
        <f t="shared" si="139"/>
        <v>28.55</v>
      </c>
      <c r="J1312" s="652">
        <f t="shared" si="140"/>
        <v>32.630000000000003</v>
      </c>
      <c r="Q1312" s="717">
        <f t="shared" si="138"/>
        <v>2016</v>
      </c>
    </row>
    <row r="1313" spans="1:17" s="717" customFormat="1">
      <c r="A1313" s="571" t="s">
        <v>418</v>
      </c>
      <c r="B1313" s="594" t="s">
        <v>509</v>
      </c>
      <c r="C1313" s="594"/>
      <c r="D1313" s="571" t="s">
        <v>510</v>
      </c>
      <c r="E1313" s="594">
        <v>201601</v>
      </c>
      <c r="F1313" s="572">
        <v>-0.03</v>
      </c>
      <c r="G1313" s="650">
        <f t="shared" si="133"/>
        <v>10.5</v>
      </c>
      <c r="H1313" s="650">
        <v>4.3582999999999998E-3</v>
      </c>
      <c r="I1313" s="652">
        <f t="shared" si="139"/>
        <v>0</v>
      </c>
      <c r="J1313" s="652">
        <f t="shared" si="140"/>
        <v>0</v>
      </c>
      <c r="Q1313" s="717">
        <f t="shared" si="138"/>
        <v>2016</v>
      </c>
    </row>
    <row r="1314" spans="1:17" s="717" customFormat="1">
      <c r="A1314" s="650"/>
      <c r="B1314" s="651"/>
      <c r="C1314" s="651"/>
      <c r="D1314" s="650"/>
      <c r="E1314" s="651"/>
      <c r="F1314" s="652"/>
      <c r="G1314" s="650"/>
      <c r="H1314" s="650"/>
      <c r="I1314" s="652"/>
      <c r="J1314" s="652"/>
      <c r="Q1314" s="717">
        <f t="shared" si="138"/>
        <v>2015</v>
      </c>
    </row>
    <row r="1315" spans="1:17" s="717" customFormat="1">
      <c r="A1315" s="650" t="s">
        <v>418</v>
      </c>
      <c r="B1315" s="651" t="s">
        <v>410</v>
      </c>
      <c r="C1315" s="650"/>
      <c r="D1315" s="650" t="s">
        <v>411</v>
      </c>
      <c r="E1315" s="651">
        <v>201602</v>
      </c>
      <c r="F1315" s="652">
        <v>4993.93</v>
      </c>
      <c r="G1315" s="650">
        <f t="shared" si="133"/>
        <v>9.5</v>
      </c>
      <c r="H1315" s="650">
        <v>4.3582999999999998E-3</v>
      </c>
      <c r="I1315" s="652">
        <f t="shared" ref="I1315:I1319" si="141">ROUND(F1315*G1315*H1315,2)</f>
        <v>206.77</v>
      </c>
      <c r="J1315" s="652">
        <f t="shared" ref="J1315:J1319" si="142">ROUND(F1315*H1315*12,2)</f>
        <v>261.18</v>
      </c>
      <c r="Q1315" s="717">
        <f t="shared" ref="Q1315:Q1319" si="143">IF(E1315&lt;=$Q$1,$S$5,$S$6)</f>
        <v>2016</v>
      </c>
    </row>
    <row r="1316" spans="1:17" s="717" customFormat="1">
      <c r="A1316" s="650" t="s">
        <v>418</v>
      </c>
      <c r="B1316" s="651" t="s">
        <v>419</v>
      </c>
      <c r="C1316" s="650"/>
      <c r="D1316" s="650" t="s">
        <v>420</v>
      </c>
      <c r="E1316" s="651">
        <v>201602</v>
      </c>
      <c r="F1316" s="652">
        <v>-1116.6300000000001</v>
      </c>
      <c r="G1316" s="650">
        <f t="shared" si="133"/>
        <v>9.5</v>
      </c>
      <c r="H1316" s="650">
        <v>4.3582999999999998E-3</v>
      </c>
      <c r="I1316" s="652">
        <f t="shared" si="141"/>
        <v>-46.23</v>
      </c>
      <c r="J1316" s="652">
        <f t="shared" si="142"/>
        <v>-58.4</v>
      </c>
      <c r="Q1316" s="717">
        <f t="shared" si="143"/>
        <v>2016</v>
      </c>
    </row>
    <row r="1317" spans="1:17" s="717" customFormat="1">
      <c r="A1317" s="650" t="s">
        <v>418</v>
      </c>
      <c r="B1317" s="651" t="s">
        <v>770</v>
      </c>
      <c r="C1317" s="650"/>
      <c r="D1317" s="650" t="s">
        <v>771</v>
      </c>
      <c r="E1317" s="651">
        <v>201602</v>
      </c>
      <c r="F1317" s="652">
        <v>-1600.31</v>
      </c>
      <c r="G1317" s="650">
        <f t="shared" si="133"/>
        <v>9.5</v>
      </c>
      <c r="H1317" s="650">
        <v>4.3582999999999998E-3</v>
      </c>
      <c r="I1317" s="652">
        <f t="shared" si="141"/>
        <v>-66.260000000000005</v>
      </c>
      <c r="J1317" s="652">
        <f t="shared" si="142"/>
        <v>-83.7</v>
      </c>
      <c r="Q1317" s="717">
        <f t="shared" si="143"/>
        <v>2016</v>
      </c>
    </row>
    <row r="1318" spans="1:17" s="717" customFormat="1">
      <c r="A1318" s="650" t="s">
        <v>418</v>
      </c>
      <c r="B1318" s="651" t="s">
        <v>414</v>
      </c>
      <c r="C1318" s="650"/>
      <c r="D1318" s="650" t="s">
        <v>415</v>
      </c>
      <c r="E1318" s="651">
        <v>201602</v>
      </c>
      <c r="F1318" s="652">
        <v>227.95</v>
      </c>
      <c r="G1318" s="650">
        <f t="shared" si="133"/>
        <v>9.5</v>
      </c>
      <c r="H1318" s="650">
        <v>4.3582999999999998E-3</v>
      </c>
      <c r="I1318" s="652">
        <f t="shared" si="141"/>
        <v>9.44</v>
      </c>
      <c r="J1318" s="652">
        <f t="shared" si="142"/>
        <v>11.92</v>
      </c>
      <c r="Q1318" s="717">
        <f t="shared" si="143"/>
        <v>2016</v>
      </c>
    </row>
    <row r="1319" spans="1:17" s="717" customFormat="1">
      <c r="A1319" s="650" t="s">
        <v>418</v>
      </c>
      <c r="B1319" s="651" t="s">
        <v>416</v>
      </c>
      <c r="C1319" s="650"/>
      <c r="D1319" s="650" t="s">
        <v>417</v>
      </c>
      <c r="E1319" s="651">
        <v>201602</v>
      </c>
      <c r="F1319" s="652">
        <v>60830.879999999997</v>
      </c>
      <c r="G1319" s="650">
        <f t="shared" si="133"/>
        <v>9.5</v>
      </c>
      <c r="H1319" s="650">
        <v>4.3582999999999998E-3</v>
      </c>
      <c r="I1319" s="652">
        <f t="shared" si="141"/>
        <v>2518.63</v>
      </c>
      <c r="J1319" s="652">
        <f t="shared" si="142"/>
        <v>3181.43</v>
      </c>
      <c r="Q1319" s="717">
        <f t="shared" si="143"/>
        <v>2016</v>
      </c>
    </row>
    <row r="1320" spans="1:17" s="717" customFormat="1">
      <c r="A1320" s="650"/>
      <c r="B1320" s="651"/>
      <c r="C1320" s="651"/>
      <c r="D1320" s="650"/>
      <c r="E1320" s="651"/>
      <c r="F1320" s="652"/>
      <c r="G1320" s="650"/>
      <c r="H1320" s="650"/>
      <c r="I1320" s="652"/>
      <c r="J1320" s="652"/>
    </row>
    <row r="1321" spans="1:17">
      <c r="A1321" s="443"/>
      <c r="B1321" s="243"/>
      <c r="C1321" s="457"/>
      <c r="D1321" s="242"/>
      <c r="E1321" s="457"/>
      <c r="F1321" s="444"/>
      <c r="G1321" s="443"/>
      <c r="H1321" s="443"/>
      <c r="I1321" s="444"/>
      <c r="J1321" s="444"/>
      <c r="Q1321" s="717">
        <f t="shared" si="138"/>
        <v>2015</v>
      </c>
    </row>
    <row r="1322" spans="1:17">
      <c r="A1322" s="443"/>
      <c r="B1322" s="243"/>
      <c r="C1322" s="457"/>
      <c r="D1322" s="242"/>
      <c r="E1322" s="457"/>
      <c r="F1322" s="444"/>
      <c r="G1322" s="443"/>
      <c r="H1322" s="443"/>
      <c r="I1322" s="444"/>
      <c r="J1322" s="444"/>
      <c r="Q1322" s="717">
        <f t="shared" si="138"/>
        <v>2015</v>
      </c>
    </row>
    <row r="1323" spans="1:17">
      <c r="A1323" s="267"/>
      <c r="B1323" s="267"/>
      <c r="C1323" s="267"/>
      <c r="D1323" s="267"/>
      <c r="E1323" s="164"/>
      <c r="F1323" s="129"/>
      <c r="G1323" s="166"/>
      <c r="H1323" s="121"/>
      <c r="I1323" s="129"/>
      <c r="J1323" s="129"/>
    </row>
    <row r="1324" spans="1:17" ht="13.5" thickBot="1">
      <c r="A1324" s="102"/>
      <c r="B1324" s="102"/>
      <c r="C1324" s="102"/>
      <c r="E1324" s="73" t="s">
        <v>107</v>
      </c>
      <c r="F1324" s="130">
        <f>SUM(F1282:F1323)</f>
        <v>633694.99999999988</v>
      </c>
      <c r="I1324" s="130">
        <f>SUM(I1282:I1323)</f>
        <v>34232.279999999992</v>
      </c>
      <c r="J1324" s="130">
        <f>SUM(J1282:J1323)</f>
        <v>33142.01999999999</v>
      </c>
    </row>
    <row r="1325" spans="1:17" ht="13.5" thickTop="1">
      <c r="A1325" s="102"/>
      <c r="B1325" s="102"/>
      <c r="C1325" s="102"/>
      <c r="F1325" s="123"/>
      <c r="I1325" s="123"/>
      <c r="J1325" s="123"/>
    </row>
    <row r="1326" spans="1:17">
      <c r="A1326" s="88" t="s">
        <v>354</v>
      </c>
      <c r="B1326" s="102"/>
      <c r="C1326" s="102"/>
      <c r="F1326" s="123"/>
    </row>
    <row r="1327" spans="1:17">
      <c r="A1327" s="102"/>
      <c r="B1327" s="102"/>
      <c r="C1327" s="102"/>
      <c r="F1327" s="123"/>
    </row>
    <row r="1328" spans="1:17">
      <c r="A1328" s="81" t="s">
        <v>86</v>
      </c>
      <c r="B1328" s="81" t="s">
        <v>87</v>
      </c>
      <c r="C1328" s="81" t="s">
        <v>88</v>
      </c>
      <c r="D1328" s="81"/>
      <c r="E1328" s="146" t="s">
        <v>89</v>
      </c>
      <c r="F1328" s="90" t="s">
        <v>90</v>
      </c>
      <c r="G1328" s="147"/>
      <c r="H1328" s="81" t="s">
        <v>91</v>
      </c>
      <c r="I1328" s="81" t="s">
        <v>92</v>
      </c>
      <c r="J1328" s="81" t="s">
        <v>106</v>
      </c>
    </row>
    <row r="1329" spans="1:17">
      <c r="A1329" s="86" t="s">
        <v>94</v>
      </c>
      <c r="B1329" s="86" t="s">
        <v>95</v>
      </c>
      <c r="C1329" s="86" t="s">
        <v>96</v>
      </c>
      <c r="D1329" s="86" t="s">
        <v>97</v>
      </c>
      <c r="E1329" s="148" t="s">
        <v>98</v>
      </c>
      <c r="F1329" s="92" t="s">
        <v>99</v>
      </c>
      <c r="G1329" s="149" t="s">
        <v>100</v>
      </c>
      <c r="H1329" s="86" t="s">
        <v>101</v>
      </c>
      <c r="I1329" s="86" t="s">
        <v>93</v>
      </c>
      <c r="J1329" s="86" t="s">
        <v>102</v>
      </c>
    </row>
    <row r="1330" spans="1:17">
      <c r="A1330" s="333" t="s">
        <v>355</v>
      </c>
      <c r="B1330" s="334" t="s">
        <v>1240</v>
      </c>
      <c r="C1330" s="334"/>
      <c r="D1330" s="333" t="s">
        <v>1241</v>
      </c>
      <c r="E1330" s="334">
        <v>201509</v>
      </c>
      <c r="F1330" s="335">
        <v>2847.96</v>
      </c>
      <c r="G1330" s="333">
        <f t="shared" ref="G1330:G1348" si="144">VLOOKUP(E1330,$N$6:$O$35,2,FALSE)</f>
        <v>14.5</v>
      </c>
      <c r="H1330" s="382">
        <v>3.1250000000000002E-3</v>
      </c>
      <c r="I1330" s="335">
        <f t="shared" ref="I1330:I1348" si="145">ROUND(F1330*G1330*H1330,2)</f>
        <v>129.05000000000001</v>
      </c>
      <c r="J1330" s="335">
        <f t="shared" ref="J1330:J1348" si="146">ROUND(F1330*H1330*12,2)</f>
        <v>106.8</v>
      </c>
      <c r="Q1330" s="101">
        <f t="shared" ref="Q1330:Q1348" si="147">IF(E1330&lt;=$Q$1,$S$5,$S$6)</f>
        <v>2015</v>
      </c>
    </row>
    <row r="1331" spans="1:17">
      <c r="A1331" s="333" t="s">
        <v>355</v>
      </c>
      <c r="B1331" s="334" t="s">
        <v>897</v>
      </c>
      <c r="C1331" s="334"/>
      <c r="D1331" s="333" t="s">
        <v>898</v>
      </c>
      <c r="E1331" s="334">
        <v>201509</v>
      </c>
      <c r="F1331" s="335">
        <v>38.1</v>
      </c>
      <c r="G1331" s="333">
        <f t="shared" si="144"/>
        <v>14.5</v>
      </c>
      <c r="H1331" s="382">
        <v>3.1250000000000002E-3</v>
      </c>
      <c r="I1331" s="335">
        <f t="shared" si="145"/>
        <v>1.73</v>
      </c>
      <c r="J1331" s="335">
        <f t="shared" si="146"/>
        <v>1.43</v>
      </c>
      <c r="Q1331" s="101">
        <f t="shared" si="147"/>
        <v>2015</v>
      </c>
    </row>
    <row r="1332" spans="1:17">
      <c r="A1332" s="333" t="s">
        <v>355</v>
      </c>
      <c r="B1332" s="334" t="s">
        <v>356</v>
      </c>
      <c r="C1332" s="334"/>
      <c r="D1332" s="333" t="s">
        <v>357</v>
      </c>
      <c r="E1332" s="334">
        <v>201509</v>
      </c>
      <c r="F1332" s="335">
        <v>1015583.28</v>
      </c>
      <c r="G1332" s="333">
        <f t="shared" si="144"/>
        <v>14.5</v>
      </c>
      <c r="H1332" s="382">
        <v>3.1250000000000002E-3</v>
      </c>
      <c r="I1332" s="335">
        <f t="shared" si="145"/>
        <v>46018.62</v>
      </c>
      <c r="J1332" s="335">
        <f t="shared" si="146"/>
        <v>38084.370000000003</v>
      </c>
      <c r="Q1332" s="101">
        <f t="shared" si="147"/>
        <v>2015</v>
      </c>
    </row>
    <row r="1333" spans="1:17">
      <c r="A1333" s="402" t="s">
        <v>355</v>
      </c>
      <c r="B1333" s="334" t="s">
        <v>356</v>
      </c>
      <c r="C1333" s="334"/>
      <c r="D1333" s="402" t="s">
        <v>357</v>
      </c>
      <c r="E1333" s="334">
        <v>201510</v>
      </c>
      <c r="F1333" s="453">
        <v>819355.35</v>
      </c>
      <c r="G1333" s="333">
        <f t="shared" si="144"/>
        <v>13.5</v>
      </c>
      <c r="H1333" s="382">
        <v>3.1250000000000002E-3</v>
      </c>
      <c r="I1333" s="335">
        <f t="shared" si="145"/>
        <v>34566.550000000003</v>
      </c>
      <c r="J1333" s="335">
        <f t="shared" si="146"/>
        <v>30725.83</v>
      </c>
      <c r="Q1333" s="101">
        <f t="shared" si="147"/>
        <v>2016</v>
      </c>
    </row>
    <row r="1334" spans="1:17">
      <c r="A1334" s="333" t="s">
        <v>355</v>
      </c>
      <c r="B1334" s="334" t="s">
        <v>356</v>
      </c>
      <c r="C1334" s="334"/>
      <c r="D1334" s="402" t="s">
        <v>357</v>
      </c>
      <c r="E1334" s="334">
        <v>201511</v>
      </c>
      <c r="F1334" s="453">
        <v>699429.55</v>
      </c>
      <c r="G1334" s="333">
        <f t="shared" si="144"/>
        <v>12.5</v>
      </c>
      <c r="H1334" s="382">
        <v>3.1250000000000002E-3</v>
      </c>
      <c r="I1334" s="335">
        <f t="shared" si="145"/>
        <v>27321.47</v>
      </c>
      <c r="J1334" s="335">
        <f t="shared" si="146"/>
        <v>26228.61</v>
      </c>
      <c r="Q1334" s="101">
        <f t="shared" si="147"/>
        <v>2016</v>
      </c>
    </row>
    <row r="1335" spans="1:17">
      <c r="A1335" s="333" t="s">
        <v>355</v>
      </c>
      <c r="B1335" s="334" t="s">
        <v>356</v>
      </c>
      <c r="C1335" s="334"/>
      <c r="D1335" s="333" t="s">
        <v>357</v>
      </c>
      <c r="E1335" s="334">
        <v>201512</v>
      </c>
      <c r="F1335" s="335">
        <v>778786.74</v>
      </c>
      <c r="G1335" s="333">
        <f t="shared" si="144"/>
        <v>11.5</v>
      </c>
      <c r="H1335" s="382">
        <v>3.1250000000000002E-3</v>
      </c>
      <c r="I1335" s="335">
        <f t="shared" si="145"/>
        <v>27987.65</v>
      </c>
      <c r="J1335" s="335">
        <f t="shared" si="146"/>
        <v>29204.5</v>
      </c>
      <c r="Q1335" s="101">
        <f t="shared" si="147"/>
        <v>2016</v>
      </c>
    </row>
    <row r="1336" spans="1:17">
      <c r="A1336" s="333" t="s">
        <v>355</v>
      </c>
      <c r="B1336" s="334" t="s">
        <v>358</v>
      </c>
      <c r="C1336" s="334"/>
      <c r="D1336" s="333" t="s">
        <v>359</v>
      </c>
      <c r="E1336" s="334">
        <v>201509</v>
      </c>
      <c r="F1336" s="335">
        <v>-8796.56</v>
      </c>
      <c r="G1336" s="333">
        <f t="shared" si="144"/>
        <v>14.5</v>
      </c>
      <c r="H1336" s="382">
        <v>3.1250000000000002E-3</v>
      </c>
      <c r="I1336" s="335">
        <f t="shared" si="145"/>
        <v>-398.59</v>
      </c>
      <c r="J1336" s="335">
        <f t="shared" si="146"/>
        <v>-329.87</v>
      </c>
      <c r="Q1336" s="101">
        <f t="shared" si="147"/>
        <v>2015</v>
      </c>
    </row>
    <row r="1337" spans="1:17">
      <c r="A1337" s="402" t="s">
        <v>355</v>
      </c>
      <c r="B1337" s="334" t="s">
        <v>358</v>
      </c>
      <c r="C1337" s="334"/>
      <c r="D1337" s="402" t="s">
        <v>359</v>
      </c>
      <c r="E1337" s="334">
        <v>201510</v>
      </c>
      <c r="F1337" s="453">
        <v>64389.29</v>
      </c>
      <c r="G1337" s="333">
        <f t="shared" si="144"/>
        <v>13.5</v>
      </c>
      <c r="H1337" s="382">
        <v>3.1250000000000002E-3</v>
      </c>
      <c r="I1337" s="335">
        <f t="shared" si="145"/>
        <v>2716.42</v>
      </c>
      <c r="J1337" s="335">
        <f t="shared" si="146"/>
        <v>2414.6</v>
      </c>
      <c r="Q1337" s="101">
        <f t="shared" si="147"/>
        <v>2016</v>
      </c>
    </row>
    <row r="1338" spans="1:17">
      <c r="A1338" s="333" t="s">
        <v>355</v>
      </c>
      <c r="B1338" s="334" t="s">
        <v>358</v>
      </c>
      <c r="C1338" s="334"/>
      <c r="D1338" s="402" t="s">
        <v>359</v>
      </c>
      <c r="E1338" s="334">
        <v>201511</v>
      </c>
      <c r="F1338" s="453">
        <v>25419.91</v>
      </c>
      <c r="G1338" s="333">
        <f t="shared" si="144"/>
        <v>12.5</v>
      </c>
      <c r="H1338" s="382">
        <v>3.1250000000000002E-3</v>
      </c>
      <c r="I1338" s="335">
        <f t="shared" si="145"/>
        <v>992.97</v>
      </c>
      <c r="J1338" s="335">
        <f t="shared" si="146"/>
        <v>953.25</v>
      </c>
      <c r="Q1338" s="101">
        <f t="shared" si="147"/>
        <v>2016</v>
      </c>
    </row>
    <row r="1339" spans="1:17">
      <c r="A1339" s="333" t="s">
        <v>355</v>
      </c>
      <c r="B1339" s="334" t="s">
        <v>358</v>
      </c>
      <c r="C1339" s="334"/>
      <c r="D1339" s="333" t="s">
        <v>359</v>
      </c>
      <c r="E1339" s="334">
        <v>201512</v>
      </c>
      <c r="F1339" s="335">
        <v>49459.64</v>
      </c>
      <c r="G1339" s="333">
        <f t="shared" si="144"/>
        <v>11.5</v>
      </c>
      <c r="H1339" s="382">
        <v>3.1250000000000002E-3</v>
      </c>
      <c r="I1339" s="335">
        <f t="shared" si="145"/>
        <v>1777.46</v>
      </c>
      <c r="J1339" s="335">
        <f t="shared" si="146"/>
        <v>1854.74</v>
      </c>
      <c r="Q1339" s="101">
        <f t="shared" si="147"/>
        <v>2016</v>
      </c>
    </row>
    <row r="1340" spans="1:17">
      <c r="A1340" s="333" t="s">
        <v>355</v>
      </c>
      <c r="B1340" s="334" t="s">
        <v>360</v>
      </c>
      <c r="C1340" s="334"/>
      <c r="D1340" s="333" t="s">
        <v>361</v>
      </c>
      <c r="E1340" s="334">
        <v>201509</v>
      </c>
      <c r="F1340" s="335">
        <v>-1131.57</v>
      </c>
      <c r="G1340" s="333">
        <f t="shared" si="144"/>
        <v>14.5</v>
      </c>
      <c r="H1340" s="382">
        <v>3.1250000000000002E-3</v>
      </c>
      <c r="I1340" s="335">
        <f t="shared" si="145"/>
        <v>-51.27</v>
      </c>
      <c r="J1340" s="335">
        <f t="shared" si="146"/>
        <v>-42.43</v>
      </c>
      <c r="Q1340" s="101">
        <f t="shared" si="147"/>
        <v>2015</v>
      </c>
    </row>
    <row r="1341" spans="1:17">
      <c r="A1341" s="402" t="s">
        <v>355</v>
      </c>
      <c r="B1341" s="334" t="s">
        <v>360</v>
      </c>
      <c r="C1341" s="334"/>
      <c r="D1341" s="402" t="s">
        <v>361</v>
      </c>
      <c r="E1341" s="334">
        <v>201510</v>
      </c>
      <c r="F1341" s="453">
        <v>-6258.83</v>
      </c>
      <c r="G1341" s="333">
        <f t="shared" si="144"/>
        <v>13.5</v>
      </c>
      <c r="H1341" s="382">
        <v>3.1250000000000002E-3</v>
      </c>
      <c r="I1341" s="335">
        <f t="shared" si="145"/>
        <v>-264.04000000000002</v>
      </c>
      <c r="J1341" s="335">
        <f t="shared" si="146"/>
        <v>-234.71</v>
      </c>
      <c r="Q1341" s="101">
        <f t="shared" si="147"/>
        <v>2016</v>
      </c>
    </row>
    <row r="1342" spans="1:17">
      <c r="A1342" s="333" t="s">
        <v>355</v>
      </c>
      <c r="B1342" s="334" t="s">
        <v>360</v>
      </c>
      <c r="C1342" s="334"/>
      <c r="D1342" s="333" t="s">
        <v>361</v>
      </c>
      <c r="E1342" s="334">
        <v>201512</v>
      </c>
      <c r="F1342" s="335">
        <v>5351.42</v>
      </c>
      <c r="G1342" s="333">
        <f t="shared" si="144"/>
        <v>11.5</v>
      </c>
      <c r="H1342" s="382">
        <v>3.1250000000000002E-3</v>
      </c>
      <c r="I1342" s="335">
        <f t="shared" si="145"/>
        <v>192.32</v>
      </c>
      <c r="J1342" s="335">
        <f t="shared" si="146"/>
        <v>200.68</v>
      </c>
      <c r="Q1342" s="101">
        <f t="shared" si="147"/>
        <v>2016</v>
      </c>
    </row>
    <row r="1343" spans="1:17">
      <c r="A1343" s="333" t="s">
        <v>355</v>
      </c>
      <c r="B1343" s="334" t="s">
        <v>362</v>
      </c>
      <c r="C1343" s="334"/>
      <c r="D1343" s="333" t="s">
        <v>363</v>
      </c>
      <c r="E1343" s="334">
        <v>201509</v>
      </c>
      <c r="F1343" s="335">
        <v>-457.46</v>
      </c>
      <c r="G1343" s="333">
        <f t="shared" si="144"/>
        <v>14.5</v>
      </c>
      <c r="H1343" s="382">
        <v>3.1250000000000002E-3</v>
      </c>
      <c r="I1343" s="335">
        <f t="shared" si="145"/>
        <v>-20.73</v>
      </c>
      <c r="J1343" s="335">
        <f t="shared" si="146"/>
        <v>-17.149999999999999</v>
      </c>
      <c r="Q1343" s="101">
        <f t="shared" si="147"/>
        <v>2015</v>
      </c>
    </row>
    <row r="1344" spans="1:17">
      <c r="A1344" s="333" t="s">
        <v>355</v>
      </c>
      <c r="B1344" s="334" t="s">
        <v>362</v>
      </c>
      <c r="C1344" s="334"/>
      <c r="D1344" s="402" t="s">
        <v>363</v>
      </c>
      <c r="E1344" s="334">
        <v>201511</v>
      </c>
      <c r="F1344" s="453">
        <v>-2037.82</v>
      </c>
      <c r="G1344" s="333">
        <f t="shared" si="144"/>
        <v>12.5</v>
      </c>
      <c r="H1344" s="382">
        <v>3.1250000000000002E-3</v>
      </c>
      <c r="I1344" s="335">
        <f t="shared" si="145"/>
        <v>-79.599999999999994</v>
      </c>
      <c r="J1344" s="335">
        <f t="shared" si="146"/>
        <v>-76.42</v>
      </c>
      <c r="Q1344" s="101">
        <f t="shared" si="147"/>
        <v>2016</v>
      </c>
    </row>
    <row r="1345" spans="1:17">
      <c r="A1345" s="333" t="s">
        <v>355</v>
      </c>
      <c r="B1345" s="334" t="s">
        <v>362</v>
      </c>
      <c r="C1345" s="334"/>
      <c r="D1345" s="333" t="s">
        <v>363</v>
      </c>
      <c r="E1345" s="334">
        <v>201512</v>
      </c>
      <c r="F1345" s="335">
        <v>9.9700000000000006</v>
      </c>
      <c r="G1345" s="333">
        <f t="shared" si="144"/>
        <v>11.5</v>
      </c>
      <c r="H1345" s="382">
        <v>3.1250000000000002E-3</v>
      </c>
      <c r="I1345" s="335">
        <f t="shared" si="145"/>
        <v>0.36</v>
      </c>
      <c r="J1345" s="335">
        <f t="shared" si="146"/>
        <v>0.37</v>
      </c>
      <c r="Q1345" s="101">
        <f t="shared" si="147"/>
        <v>2016</v>
      </c>
    </row>
    <row r="1346" spans="1:17">
      <c r="A1346" s="333" t="s">
        <v>355</v>
      </c>
      <c r="B1346" s="334" t="s">
        <v>364</v>
      </c>
      <c r="C1346" s="334"/>
      <c r="D1346" s="333" t="s">
        <v>365</v>
      </c>
      <c r="E1346" s="334">
        <v>201509</v>
      </c>
      <c r="F1346" s="335">
        <v>14906.84</v>
      </c>
      <c r="G1346" s="333">
        <f t="shared" si="144"/>
        <v>14.5</v>
      </c>
      <c r="H1346" s="382">
        <v>3.1250000000000002E-3</v>
      </c>
      <c r="I1346" s="335">
        <f t="shared" si="145"/>
        <v>675.47</v>
      </c>
      <c r="J1346" s="335">
        <f t="shared" si="146"/>
        <v>559.01</v>
      </c>
      <c r="Q1346" s="101">
        <f t="shared" si="147"/>
        <v>2015</v>
      </c>
    </row>
    <row r="1347" spans="1:17">
      <c r="A1347" s="402" t="s">
        <v>355</v>
      </c>
      <c r="B1347" s="334" t="s">
        <v>364</v>
      </c>
      <c r="C1347" s="334"/>
      <c r="D1347" s="402" t="s">
        <v>365</v>
      </c>
      <c r="E1347" s="334">
        <v>201510</v>
      </c>
      <c r="F1347" s="453">
        <v>59569.83</v>
      </c>
      <c r="G1347" s="333">
        <f t="shared" si="144"/>
        <v>13.5</v>
      </c>
      <c r="H1347" s="382">
        <v>3.1250000000000002E-3</v>
      </c>
      <c r="I1347" s="335">
        <f t="shared" si="145"/>
        <v>2513.1</v>
      </c>
      <c r="J1347" s="335">
        <f t="shared" si="146"/>
        <v>2233.87</v>
      </c>
      <c r="Q1347" s="101">
        <f t="shared" si="147"/>
        <v>2016</v>
      </c>
    </row>
    <row r="1348" spans="1:17">
      <c r="A1348" s="333" t="s">
        <v>355</v>
      </c>
      <c r="B1348" s="334" t="s">
        <v>364</v>
      </c>
      <c r="C1348" s="334"/>
      <c r="D1348" s="402" t="s">
        <v>365</v>
      </c>
      <c r="E1348" s="334">
        <v>201511</v>
      </c>
      <c r="F1348" s="453">
        <v>28817.24</v>
      </c>
      <c r="G1348" s="333">
        <f t="shared" si="144"/>
        <v>12.5</v>
      </c>
      <c r="H1348" s="382">
        <v>3.1250000000000002E-3</v>
      </c>
      <c r="I1348" s="335">
        <f t="shared" si="145"/>
        <v>1125.67</v>
      </c>
      <c r="J1348" s="335">
        <f t="shared" si="146"/>
        <v>1080.6500000000001</v>
      </c>
      <c r="Q1348" s="101">
        <f t="shared" si="147"/>
        <v>2016</v>
      </c>
    </row>
    <row r="1349" spans="1:17">
      <c r="A1349" s="333" t="s">
        <v>355</v>
      </c>
      <c r="B1349" s="334" t="s">
        <v>364</v>
      </c>
      <c r="C1349" s="334"/>
      <c r="D1349" s="333" t="s">
        <v>365</v>
      </c>
      <c r="E1349" s="334">
        <v>201512</v>
      </c>
      <c r="F1349" s="335">
        <v>62661.33</v>
      </c>
      <c r="G1349" s="333">
        <f t="shared" ref="G1349:G1412" si="148">VLOOKUP(E1349,$N$6:$O$35,2,FALSE)</f>
        <v>11.5</v>
      </c>
      <c r="H1349" s="382">
        <v>3.1250000000000002E-3</v>
      </c>
      <c r="I1349" s="335">
        <f t="shared" ref="I1349:I1412" si="149">ROUND(F1349*G1349*H1349,2)</f>
        <v>2251.89</v>
      </c>
      <c r="J1349" s="335">
        <f t="shared" ref="J1349:J1412" si="150">ROUND(F1349*H1349*12,2)</f>
        <v>2349.8000000000002</v>
      </c>
      <c r="Q1349" s="101">
        <f t="shared" ref="Q1349:Q1412" si="151">IF(E1349&lt;=$Q$1,$S$5,$S$6)</f>
        <v>2016</v>
      </c>
    </row>
    <row r="1350" spans="1:17">
      <c r="A1350" s="333" t="s">
        <v>355</v>
      </c>
      <c r="B1350" s="334" t="s">
        <v>366</v>
      </c>
      <c r="C1350" s="334"/>
      <c r="D1350" s="333" t="s">
        <v>367</v>
      </c>
      <c r="E1350" s="334">
        <v>201509</v>
      </c>
      <c r="F1350" s="335">
        <v>-1610.04</v>
      </c>
      <c r="G1350" s="333">
        <f t="shared" si="148"/>
        <v>14.5</v>
      </c>
      <c r="H1350" s="382">
        <v>3.1250000000000002E-3</v>
      </c>
      <c r="I1350" s="335">
        <f t="shared" si="149"/>
        <v>-72.95</v>
      </c>
      <c r="J1350" s="335">
        <f t="shared" si="150"/>
        <v>-60.38</v>
      </c>
      <c r="Q1350" s="101">
        <f t="shared" si="151"/>
        <v>2015</v>
      </c>
    </row>
    <row r="1351" spans="1:17">
      <c r="A1351" s="402" t="s">
        <v>355</v>
      </c>
      <c r="B1351" s="334" t="s">
        <v>366</v>
      </c>
      <c r="C1351" s="334"/>
      <c r="D1351" s="402" t="s">
        <v>367</v>
      </c>
      <c r="E1351" s="334">
        <v>201510</v>
      </c>
      <c r="F1351" s="453">
        <v>12462.83</v>
      </c>
      <c r="G1351" s="333">
        <f t="shared" si="148"/>
        <v>13.5</v>
      </c>
      <c r="H1351" s="382">
        <v>3.1250000000000002E-3</v>
      </c>
      <c r="I1351" s="335">
        <f t="shared" si="149"/>
        <v>525.78</v>
      </c>
      <c r="J1351" s="335">
        <f t="shared" si="150"/>
        <v>467.36</v>
      </c>
      <c r="Q1351" s="101">
        <f t="shared" si="151"/>
        <v>2016</v>
      </c>
    </row>
    <row r="1352" spans="1:17">
      <c r="A1352" s="333" t="s">
        <v>355</v>
      </c>
      <c r="B1352" s="334" t="s">
        <v>366</v>
      </c>
      <c r="C1352" s="334"/>
      <c r="D1352" s="402" t="s">
        <v>367</v>
      </c>
      <c r="E1352" s="334">
        <v>201511</v>
      </c>
      <c r="F1352" s="453">
        <v>17438.349999999999</v>
      </c>
      <c r="G1352" s="333">
        <f t="shared" si="148"/>
        <v>12.5</v>
      </c>
      <c r="H1352" s="382">
        <v>3.1250000000000002E-3</v>
      </c>
      <c r="I1352" s="335">
        <f t="shared" si="149"/>
        <v>681.19</v>
      </c>
      <c r="J1352" s="335">
        <f t="shared" si="150"/>
        <v>653.94000000000005</v>
      </c>
      <c r="Q1352" s="101">
        <f t="shared" si="151"/>
        <v>2016</v>
      </c>
    </row>
    <row r="1353" spans="1:17">
      <c r="A1353" s="333" t="s">
        <v>355</v>
      </c>
      <c r="B1353" s="334" t="s">
        <v>366</v>
      </c>
      <c r="C1353" s="334"/>
      <c r="D1353" s="333" t="s">
        <v>367</v>
      </c>
      <c r="E1353" s="334">
        <v>201512</v>
      </c>
      <c r="F1353" s="335">
        <v>2691.06</v>
      </c>
      <c r="G1353" s="333">
        <f t="shared" si="148"/>
        <v>11.5</v>
      </c>
      <c r="H1353" s="382">
        <v>3.1250000000000002E-3</v>
      </c>
      <c r="I1353" s="335">
        <f t="shared" si="149"/>
        <v>96.71</v>
      </c>
      <c r="J1353" s="335">
        <f t="shared" si="150"/>
        <v>100.91</v>
      </c>
      <c r="Q1353" s="101">
        <f t="shared" si="151"/>
        <v>2016</v>
      </c>
    </row>
    <row r="1354" spans="1:17">
      <c r="A1354" s="333" t="s">
        <v>355</v>
      </c>
      <c r="B1354" s="334" t="s">
        <v>368</v>
      </c>
      <c r="C1354" s="334"/>
      <c r="D1354" s="333" t="s">
        <v>369</v>
      </c>
      <c r="E1354" s="334">
        <v>201509</v>
      </c>
      <c r="F1354" s="335">
        <v>-5057.09</v>
      </c>
      <c r="G1354" s="333">
        <f t="shared" si="148"/>
        <v>14.5</v>
      </c>
      <c r="H1354" s="382">
        <v>3.1250000000000002E-3</v>
      </c>
      <c r="I1354" s="335">
        <f t="shared" si="149"/>
        <v>-229.15</v>
      </c>
      <c r="J1354" s="335">
        <f t="shared" si="150"/>
        <v>-189.64</v>
      </c>
      <c r="Q1354" s="101">
        <f t="shared" si="151"/>
        <v>2015</v>
      </c>
    </row>
    <row r="1355" spans="1:17">
      <c r="A1355" s="402" t="s">
        <v>355</v>
      </c>
      <c r="B1355" s="334" t="s">
        <v>368</v>
      </c>
      <c r="C1355" s="334"/>
      <c r="D1355" s="402" t="s">
        <v>369</v>
      </c>
      <c r="E1355" s="334">
        <v>201510</v>
      </c>
      <c r="F1355" s="453">
        <v>23290.43</v>
      </c>
      <c r="G1355" s="333">
        <f t="shared" si="148"/>
        <v>13.5</v>
      </c>
      <c r="H1355" s="382">
        <v>3.1250000000000002E-3</v>
      </c>
      <c r="I1355" s="335">
        <f t="shared" si="149"/>
        <v>982.57</v>
      </c>
      <c r="J1355" s="335">
        <f t="shared" si="150"/>
        <v>873.39</v>
      </c>
      <c r="Q1355" s="101">
        <f t="shared" si="151"/>
        <v>2016</v>
      </c>
    </row>
    <row r="1356" spans="1:17">
      <c r="A1356" s="333" t="s">
        <v>355</v>
      </c>
      <c r="B1356" s="334" t="s">
        <v>368</v>
      </c>
      <c r="C1356" s="334"/>
      <c r="D1356" s="402" t="s">
        <v>369</v>
      </c>
      <c r="E1356" s="334">
        <v>201511</v>
      </c>
      <c r="F1356" s="453">
        <v>765.11</v>
      </c>
      <c r="G1356" s="333">
        <f t="shared" si="148"/>
        <v>12.5</v>
      </c>
      <c r="H1356" s="382">
        <v>3.1250000000000002E-3</v>
      </c>
      <c r="I1356" s="335">
        <f t="shared" si="149"/>
        <v>29.89</v>
      </c>
      <c r="J1356" s="335">
        <f t="shared" si="150"/>
        <v>28.69</v>
      </c>
      <c r="Q1356" s="101">
        <f t="shared" si="151"/>
        <v>2016</v>
      </c>
    </row>
    <row r="1357" spans="1:17">
      <c r="A1357" s="333" t="s">
        <v>355</v>
      </c>
      <c r="B1357" s="334" t="s">
        <v>368</v>
      </c>
      <c r="C1357" s="334"/>
      <c r="D1357" s="333" t="s">
        <v>369</v>
      </c>
      <c r="E1357" s="334">
        <v>201512</v>
      </c>
      <c r="F1357" s="335">
        <v>379.8</v>
      </c>
      <c r="G1357" s="333">
        <f t="shared" si="148"/>
        <v>11.5</v>
      </c>
      <c r="H1357" s="382">
        <v>3.1250000000000002E-3</v>
      </c>
      <c r="I1357" s="335">
        <f t="shared" si="149"/>
        <v>13.65</v>
      </c>
      <c r="J1357" s="335">
        <f t="shared" si="150"/>
        <v>14.24</v>
      </c>
      <c r="Q1357" s="101">
        <f t="shared" si="151"/>
        <v>2016</v>
      </c>
    </row>
    <row r="1358" spans="1:17">
      <c r="A1358" s="333" t="s">
        <v>355</v>
      </c>
      <c r="B1358" s="334" t="s">
        <v>370</v>
      </c>
      <c r="C1358" s="334"/>
      <c r="D1358" s="333" t="s">
        <v>371</v>
      </c>
      <c r="E1358" s="334">
        <v>201509</v>
      </c>
      <c r="F1358" s="335">
        <v>-123.77</v>
      </c>
      <c r="G1358" s="333">
        <f t="shared" si="148"/>
        <v>14.5</v>
      </c>
      <c r="H1358" s="382">
        <v>3.1250000000000002E-3</v>
      </c>
      <c r="I1358" s="335">
        <f t="shared" si="149"/>
        <v>-5.61</v>
      </c>
      <c r="J1358" s="335">
        <f t="shared" si="150"/>
        <v>-4.6399999999999997</v>
      </c>
      <c r="Q1358" s="101">
        <f t="shared" si="151"/>
        <v>2015</v>
      </c>
    </row>
    <row r="1359" spans="1:17">
      <c r="A1359" s="333" t="s">
        <v>355</v>
      </c>
      <c r="B1359" s="334" t="s">
        <v>370</v>
      </c>
      <c r="C1359" s="334"/>
      <c r="D1359" s="402" t="s">
        <v>371</v>
      </c>
      <c r="E1359" s="334">
        <v>201511</v>
      </c>
      <c r="F1359" s="453">
        <v>-2937.13</v>
      </c>
      <c r="G1359" s="333">
        <f t="shared" si="148"/>
        <v>12.5</v>
      </c>
      <c r="H1359" s="382">
        <v>3.1250000000000002E-3</v>
      </c>
      <c r="I1359" s="335">
        <f t="shared" si="149"/>
        <v>-114.73</v>
      </c>
      <c r="J1359" s="335">
        <f t="shared" si="150"/>
        <v>-110.14</v>
      </c>
      <c r="Q1359" s="101">
        <f t="shared" si="151"/>
        <v>2016</v>
      </c>
    </row>
    <row r="1360" spans="1:17">
      <c r="A1360" s="333" t="s">
        <v>355</v>
      </c>
      <c r="B1360" s="334" t="s">
        <v>370</v>
      </c>
      <c r="C1360" s="334"/>
      <c r="D1360" s="333" t="s">
        <v>371</v>
      </c>
      <c r="E1360" s="334">
        <v>201512</v>
      </c>
      <c r="F1360" s="335">
        <v>2406.75</v>
      </c>
      <c r="G1360" s="333">
        <f t="shared" si="148"/>
        <v>11.5</v>
      </c>
      <c r="H1360" s="382">
        <v>3.1250000000000002E-3</v>
      </c>
      <c r="I1360" s="335">
        <f t="shared" si="149"/>
        <v>86.49</v>
      </c>
      <c r="J1360" s="335">
        <f t="shared" si="150"/>
        <v>90.25</v>
      </c>
      <c r="Q1360" s="101">
        <f t="shared" si="151"/>
        <v>2016</v>
      </c>
    </row>
    <row r="1361" spans="1:17">
      <c r="A1361" s="333" t="s">
        <v>355</v>
      </c>
      <c r="B1361" s="334" t="s">
        <v>372</v>
      </c>
      <c r="C1361" s="334"/>
      <c r="D1361" s="333" t="s">
        <v>373</v>
      </c>
      <c r="E1361" s="334">
        <v>201509</v>
      </c>
      <c r="F1361" s="335">
        <v>-563.97</v>
      </c>
      <c r="G1361" s="333">
        <f t="shared" si="148"/>
        <v>14.5</v>
      </c>
      <c r="H1361" s="382">
        <v>3.1250000000000002E-3</v>
      </c>
      <c r="I1361" s="335">
        <f t="shared" si="149"/>
        <v>-25.55</v>
      </c>
      <c r="J1361" s="335">
        <f t="shared" si="150"/>
        <v>-21.15</v>
      </c>
      <c r="Q1361" s="101">
        <f t="shared" si="151"/>
        <v>2015</v>
      </c>
    </row>
    <row r="1362" spans="1:17">
      <c r="A1362" s="333" t="s">
        <v>355</v>
      </c>
      <c r="B1362" s="334" t="s">
        <v>374</v>
      </c>
      <c r="C1362" s="334"/>
      <c r="D1362" s="333" t="s">
        <v>375</v>
      </c>
      <c r="E1362" s="334">
        <v>201509</v>
      </c>
      <c r="F1362" s="335">
        <v>-10.3</v>
      </c>
      <c r="G1362" s="333">
        <f t="shared" si="148"/>
        <v>14.5</v>
      </c>
      <c r="H1362" s="382">
        <v>3.1250000000000002E-3</v>
      </c>
      <c r="I1362" s="335">
        <f t="shared" si="149"/>
        <v>-0.47</v>
      </c>
      <c r="J1362" s="335">
        <f t="shared" si="150"/>
        <v>-0.39</v>
      </c>
      <c r="Q1362" s="101">
        <f t="shared" si="151"/>
        <v>2015</v>
      </c>
    </row>
    <row r="1363" spans="1:17">
      <c r="A1363" s="402" t="s">
        <v>355</v>
      </c>
      <c r="B1363" s="334" t="s">
        <v>374</v>
      </c>
      <c r="C1363" s="334"/>
      <c r="D1363" s="402" t="s">
        <v>375</v>
      </c>
      <c r="E1363" s="334">
        <v>201510</v>
      </c>
      <c r="F1363" s="453">
        <v>-154.25</v>
      </c>
      <c r="G1363" s="333">
        <f t="shared" si="148"/>
        <v>13.5</v>
      </c>
      <c r="H1363" s="382">
        <v>3.1250000000000002E-3</v>
      </c>
      <c r="I1363" s="335">
        <f t="shared" si="149"/>
        <v>-6.51</v>
      </c>
      <c r="J1363" s="335">
        <f t="shared" si="150"/>
        <v>-5.78</v>
      </c>
      <c r="Q1363" s="101">
        <f t="shared" si="151"/>
        <v>2016</v>
      </c>
    </row>
    <row r="1364" spans="1:17">
      <c r="A1364" s="333" t="s">
        <v>355</v>
      </c>
      <c r="B1364" s="334" t="s">
        <v>374</v>
      </c>
      <c r="C1364" s="334"/>
      <c r="D1364" s="402" t="s">
        <v>375</v>
      </c>
      <c r="E1364" s="334">
        <v>201511</v>
      </c>
      <c r="F1364" s="453">
        <v>-4.88</v>
      </c>
      <c r="G1364" s="333">
        <f t="shared" si="148"/>
        <v>12.5</v>
      </c>
      <c r="H1364" s="382">
        <v>3.1250000000000002E-3</v>
      </c>
      <c r="I1364" s="335">
        <f t="shared" si="149"/>
        <v>-0.19</v>
      </c>
      <c r="J1364" s="335">
        <f t="shared" si="150"/>
        <v>-0.18</v>
      </c>
      <c r="Q1364" s="101">
        <f t="shared" si="151"/>
        <v>2016</v>
      </c>
    </row>
    <row r="1365" spans="1:17">
      <c r="A1365" s="333" t="s">
        <v>355</v>
      </c>
      <c r="B1365" s="334" t="s">
        <v>374</v>
      </c>
      <c r="C1365" s="334"/>
      <c r="D1365" s="333" t="s">
        <v>375</v>
      </c>
      <c r="E1365" s="334">
        <v>201512</v>
      </c>
      <c r="F1365" s="335">
        <v>0.9</v>
      </c>
      <c r="G1365" s="333">
        <f t="shared" si="148"/>
        <v>11.5</v>
      </c>
      <c r="H1365" s="382">
        <v>3.1250000000000002E-3</v>
      </c>
      <c r="I1365" s="335">
        <f t="shared" si="149"/>
        <v>0.03</v>
      </c>
      <c r="J1365" s="335">
        <f t="shared" si="150"/>
        <v>0.03</v>
      </c>
      <c r="Q1365" s="101">
        <f t="shared" si="151"/>
        <v>2016</v>
      </c>
    </row>
    <row r="1366" spans="1:17">
      <c r="A1366" s="333" t="s">
        <v>355</v>
      </c>
      <c r="B1366" s="334" t="s">
        <v>376</v>
      </c>
      <c r="C1366" s="334"/>
      <c r="D1366" s="333" t="s">
        <v>377</v>
      </c>
      <c r="E1366" s="334">
        <v>201509</v>
      </c>
      <c r="F1366" s="335">
        <v>-2034.8</v>
      </c>
      <c r="G1366" s="333">
        <f t="shared" si="148"/>
        <v>14.5</v>
      </c>
      <c r="H1366" s="382">
        <v>3.1250000000000002E-3</v>
      </c>
      <c r="I1366" s="335">
        <f t="shared" si="149"/>
        <v>-92.2</v>
      </c>
      <c r="J1366" s="335">
        <f t="shared" si="150"/>
        <v>-76.31</v>
      </c>
      <c r="Q1366" s="101">
        <f t="shared" si="151"/>
        <v>2015</v>
      </c>
    </row>
    <row r="1367" spans="1:17">
      <c r="A1367" s="402" t="s">
        <v>355</v>
      </c>
      <c r="B1367" s="334" t="s">
        <v>376</v>
      </c>
      <c r="C1367" s="334"/>
      <c r="D1367" s="402" t="s">
        <v>377</v>
      </c>
      <c r="E1367" s="334">
        <v>201510</v>
      </c>
      <c r="F1367" s="453">
        <v>6942.87</v>
      </c>
      <c r="G1367" s="333">
        <f t="shared" si="148"/>
        <v>13.5</v>
      </c>
      <c r="H1367" s="382">
        <v>3.1250000000000002E-3</v>
      </c>
      <c r="I1367" s="335">
        <f t="shared" si="149"/>
        <v>292.89999999999998</v>
      </c>
      <c r="J1367" s="335">
        <f t="shared" si="150"/>
        <v>260.36</v>
      </c>
      <c r="Q1367" s="101">
        <f t="shared" si="151"/>
        <v>2016</v>
      </c>
    </row>
    <row r="1368" spans="1:17">
      <c r="A1368" s="333" t="s">
        <v>355</v>
      </c>
      <c r="B1368" s="334" t="s">
        <v>376</v>
      </c>
      <c r="C1368" s="334"/>
      <c r="D1368" s="402" t="s">
        <v>377</v>
      </c>
      <c r="E1368" s="334">
        <v>201511</v>
      </c>
      <c r="F1368" s="453">
        <v>6015.88</v>
      </c>
      <c r="G1368" s="333">
        <f t="shared" si="148"/>
        <v>12.5</v>
      </c>
      <c r="H1368" s="382">
        <v>3.1250000000000002E-3</v>
      </c>
      <c r="I1368" s="335">
        <f t="shared" si="149"/>
        <v>235</v>
      </c>
      <c r="J1368" s="335">
        <f t="shared" si="150"/>
        <v>225.6</v>
      </c>
      <c r="Q1368" s="101">
        <f t="shared" si="151"/>
        <v>2016</v>
      </c>
    </row>
    <row r="1369" spans="1:17">
      <c r="A1369" s="333" t="s">
        <v>355</v>
      </c>
      <c r="B1369" s="334" t="s">
        <v>376</v>
      </c>
      <c r="C1369" s="334"/>
      <c r="D1369" s="333" t="s">
        <v>377</v>
      </c>
      <c r="E1369" s="334">
        <v>201512</v>
      </c>
      <c r="F1369" s="335">
        <v>12028.49</v>
      </c>
      <c r="G1369" s="333">
        <f t="shared" si="148"/>
        <v>11.5</v>
      </c>
      <c r="H1369" s="382">
        <v>3.1250000000000002E-3</v>
      </c>
      <c r="I1369" s="335">
        <f t="shared" si="149"/>
        <v>432.27</v>
      </c>
      <c r="J1369" s="335">
        <f t="shared" si="150"/>
        <v>451.07</v>
      </c>
      <c r="Q1369" s="101">
        <f t="shared" si="151"/>
        <v>2016</v>
      </c>
    </row>
    <row r="1370" spans="1:17">
      <c r="A1370" s="333" t="s">
        <v>355</v>
      </c>
      <c r="B1370" s="334" t="s">
        <v>378</v>
      </c>
      <c r="C1370" s="334"/>
      <c r="D1370" s="333" t="s">
        <v>379</v>
      </c>
      <c r="E1370" s="334">
        <v>201509</v>
      </c>
      <c r="F1370" s="335">
        <v>-51.38</v>
      </c>
      <c r="G1370" s="333">
        <f t="shared" si="148"/>
        <v>14.5</v>
      </c>
      <c r="H1370" s="382">
        <v>3.1250000000000002E-3</v>
      </c>
      <c r="I1370" s="335">
        <f t="shared" si="149"/>
        <v>-2.33</v>
      </c>
      <c r="J1370" s="335">
        <f t="shared" si="150"/>
        <v>-1.93</v>
      </c>
      <c r="Q1370" s="101">
        <f t="shared" si="151"/>
        <v>2015</v>
      </c>
    </row>
    <row r="1371" spans="1:17">
      <c r="A1371" s="333" t="s">
        <v>355</v>
      </c>
      <c r="B1371" s="334" t="s">
        <v>899</v>
      </c>
      <c r="C1371" s="334"/>
      <c r="D1371" s="333" t="s">
        <v>900</v>
      </c>
      <c r="E1371" s="334">
        <v>201509</v>
      </c>
      <c r="F1371" s="335">
        <v>-94.23</v>
      </c>
      <c r="G1371" s="333">
        <f t="shared" si="148"/>
        <v>14.5</v>
      </c>
      <c r="H1371" s="382">
        <v>3.1250000000000002E-3</v>
      </c>
      <c r="I1371" s="335">
        <f t="shared" si="149"/>
        <v>-4.2699999999999996</v>
      </c>
      <c r="J1371" s="335">
        <f t="shared" si="150"/>
        <v>-3.53</v>
      </c>
      <c r="Q1371" s="101">
        <f t="shared" si="151"/>
        <v>2015</v>
      </c>
    </row>
    <row r="1372" spans="1:17">
      <c r="A1372" s="333" t="s">
        <v>355</v>
      </c>
      <c r="B1372" s="334" t="s">
        <v>930</v>
      </c>
      <c r="C1372" s="334"/>
      <c r="D1372" s="333" t="s">
        <v>931</v>
      </c>
      <c r="E1372" s="334">
        <v>201509</v>
      </c>
      <c r="F1372" s="335">
        <v>47782.12</v>
      </c>
      <c r="G1372" s="333">
        <f t="shared" si="148"/>
        <v>14.5</v>
      </c>
      <c r="H1372" s="382">
        <v>3.1250000000000002E-3</v>
      </c>
      <c r="I1372" s="335">
        <f t="shared" si="149"/>
        <v>2165.13</v>
      </c>
      <c r="J1372" s="335">
        <f t="shared" si="150"/>
        <v>1791.83</v>
      </c>
      <c r="Q1372" s="101">
        <f t="shared" si="151"/>
        <v>2015</v>
      </c>
    </row>
    <row r="1373" spans="1:17">
      <c r="A1373" s="402" t="s">
        <v>355</v>
      </c>
      <c r="B1373" s="334" t="s">
        <v>930</v>
      </c>
      <c r="C1373" s="334"/>
      <c r="D1373" s="402" t="s">
        <v>931</v>
      </c>
      <c r="E1373" s="334">
        <v>201510</v>
      </c>
      <c r="F1373" s="453">
        <v>2539.4499999999998</v>
      </c>
      <c r="G1373" s="333">
        <f t="shared" si="148"/>
        <v>13.5</v>
      </c>
      <c r="H1373" s="382">
        <v>3.1250000000000002E-3</v>
      </c>
      <c r="I1373" s="335">
        <f t="shared" si="149"/>
        <v>107.13</v>
      </c>
      <c r="J1373" s="335">
        <f t="shared" si="150"/>
        <v>95.23</v>
      </c>
      <c r="Q1373" s="101">
        <f t="shared" si="151"/>
        <v>2016</v>
      </c>
    </row>
    <row r="1374" spans="1:17">
      <c r="A1374" s="333" t="s">
        <v>355</v>
      </c>
      <c r="B1374" s="334" t="s">
        <v>930</v>
      </c>
      <c r="C1374" s="334"/>
      <c r="D1374" s="402" t="s">
        <v>931</v>
      </c>
      <c r="E1374" s="334">
        <v>201511</v>
      </c>
      <c r="F1374" s="453">
        <v>-4.6399999999999997</v>
      </c>
      <c r="G1374" s="333">
        <f t="shared" si="148"/>
        <v>12.5</v>
      </c>
      <c r="H1374" s="382">
        <v>3.1250000000000002E-3</v>
      </c>
      <c r="I1374" s="335">
        <f t="shared" si="149"/>
        <v>-0.18</v>
      </c>
      <c r="J1374" s="335">
        <f t="shared" si="150"/>
        <v>-0.17</v>
      </c>
      <c r="Q1374" s="101">
        <f t="shared" si="151"/>
        <v>2016</v>
      </c>
    </row>
    <row r="1375" spans="1:17">
      <c r="A1375" s="333" t="s">
        <v>355</v>
      </c>
      <c r="B1375" s="334" t="s">
        <v>930</v>
      </c>
      <c r="C1375" s="334"/>
      <c r="D1375" s="333" t="s">
        <v>931</v>
      </c>
      <c r="E1375" s="334">
        <v>201512</v>
      </c>
      <c r="F1375" s="335">
        <v>2432.2199999999998</v>
      </c>
      <c r="G1375" s="333">
        <f t="shared" si="148"/>
        <v>11.5</v>
      </c>
      <c r="H1375" s="382">
        <v>3.1250000000000002E-3</v>
      </c>
      <c r="I1375" s="335">
        <f t="shared" si="149"/>
        <v>87.41</v>
      </c>
      <c r="J1375" s="335">
        <f t="shared" si="150"/>
        <v>91.21</v>
      </c>
      <c r="Q1375" s="101">
        <f t="shared" si="151"/>
        <v>2016</v>
      </c>
    </row>
    <row r="1376" spans="1:17">
      <c r="A1376" s="333" t="s">
        <v>355</v>
      </c>
      <c r="B1376" s="334" t="s">
        <v>380</v>
      </c>
      <c r="C1376" s="334"/>
      <c r="D1376" s="333" t="s">
        <v>381</v>
      </c>
      <c r="E1376" s="334">
        <v>201509</v>
      </c>
      <c r="F1376" s="335">
        <v>16580.43</v>
      </c>
      <c r="G1376" s="333">
        <f t="shared" si="148"/>
        <v>14.5</v>
      </c>
      <c r="H1376" s="382">
        <v>3.1250000000000002E-3</v>
      </c>
      <c r="I1376" s="335">
        <f t="shared" si="149"/>
        <v>751.3</v>
      </c>
      <c r="J1376" s="335">
        <f t="shared" si="150"/>
        <v>621.77</v>
      </c>
      <c r="Q1376" s="101">
        <f t="shared" si="151"/>
        <v>2015</v>
      </c>
    </row>
    <row r="1377" spans="1:17">
      <c r="A1377" s="402" t="s">
        <v>355</v>
      </c>
      <c r="B1377" s="334" t="s">
        <v>380</v>
      </c>
      <c r="C1377" s="334"/>
      <c r="D1377" s="402" t="s">
        <v>381</v>
      </c>
      <c r="E1377" s="334">
        <v>201510</v>
      </c>
      <c r="F1377" s="453">
        <v>33691.07</v>
      </c>
      <c r="G1377" s="333">
        <f t="shared" si="148"/>
        <v>13.5</v>
      </c>
      <c r="H1377" s="382">
        <v>3.1250000000000002E-3</v>
      </c>
      <c r="I1377" s="335">
        <f t="shared" si="149"/>
        <v>1421.34</v>
      </c>
      <c r="J1377" s="335">
        <f t="shared" si="150"/>
        <v>1263.42</v>
      </c>
      <c r="Q1377" s="101">
        <f t="shared" si="151"/>
        <v>2016</v>
      </c>
    </row>
    <row r="1378" spans="1:17">
      <c r="A1378" s="333" t="s">
        <v>355</v>
      </c>
      <c r="B1378" s="334" t="s">
        <v>380</v>
      </c>
      <c r="C1378" s="334"/>
      <c r="D1378" s="402" t="s">
        <v>381</v>
      </c>
      <c r="E1378" s="334">
        <v>201511</v>
      </c>
      <c r="F1378" s="453">
        <v>15513.72</v>
      </c>
      <c r="G1378" s="333">
        <f t="shared" si="148"/>
        <v>12.5</v>
      </c>
      <c r="H1378" s="382">
        <v>3.1250000000000002E-3</v>
      </c>
      <c r="I1378" s="335">
        <f t="shared" si="149"/>
        <v>606</v>
      </c>
      <c r="J1378" s="335">
        <f t="shared" si="150"/>
        <v>581.76</v>
      </c>
      <c r="Q1378" s="101">
        <f t="shared" si="151"/>
        <v>2016</v>
      </c>
    </row>
    <row r="1379" spans="1:17">
      <c r="A1379" s="333" t="s">
        <v>355</v>
      </c>
      <c r="B1379" s="334" t="s">
        <v>380</v>
      </c>
      <c r="C1379" s="334"/>
      <c r="D1379" s="333" t="s">
        <v>381</v>
      </c>
      <c r="E1379" s="334">
        <v>201512</v>
      </c>
      <c r="F1379" s="335">
        <v>43142.55</v>
      </c>
      <c r="G1379" s="333">
        <f t="shared" si="148"/>
        <v>11.5</v>
      </c>
      <c r="H1379" s="382">
        <v>3.1250000000000002E-3</v>
      </c>
      <c r="I1379" s="335">
        <f t="shared" si="149"/>
        <v>1550.44</v>
      </c>
      <c r="J1379" s="335">
        <f t="shared" si="150"/>
        <v>1617.85</v>
      </c>
      <c r="Q1379" s="101">
        <f t="shared" si="151"/>
        <v>2016</v>
      </c>
    </row>
    <row r="1380" spans="1:17">
      <c r="A1380" s="333" t="s">
        <v>355</v>
      </c>
      <c r="B1380" s="334" t="s">
        <v>382</v>
      </c>
      <c r="C1380" s="334"/>
      <c r="D1380" s="333" t="s">
        <v>383</v>
      </c>
      <c r="E1380" s="334">
        <v>201509</v>
      </c>
      <c r="F1380" s="335">
        <v>-640.69000000000005</v>
      </c>
      <c r="G1380" s="333">
        <f t="shared" si="148"/>
        <v>14.5</v>
      </c>
      <c r="H1380" s="382">
        <v>3.1250000000000002E-3</v>
      </c>
      <c r="I1380" s="335">
        <f t="shared" si="149"/>
        <v>-29.03</v>
      </c>
      <c r="J1380" s="335">
        <f t="shared" si="150"/>
        <v>-24.03</v>
      </c>
      <c r="Q1380" s="101">
        <f t="shared" si="151"/>
        <v>2015</v>
      </c>
    </row>
    <row r="1381" spans="1:17">
      <c r="A1381" s="402" t="s">
        <v>355</v>
      </c>
      <c r="B1381" s="334" t="s">
        <v>382</v>
      </c>
      <c r="C1381" s="334"/>
      <c r="D1381" s="402" t="s">
        <v>383</v>
      </c>
      <c r="E1381" s="334">
        <v>201510</v>
      </c>
      <c r="F1381" s="453">
        <v>50.25</v>
      </c>
      <c r="G1381" s="333">
        <f t="shared" si="148"/>
        <v>13.5</v>
      </c>
      <c r="H1381" s="382">
        <v>3.1250000000000002E-3</v>
      </c>
      <c r="I1381" s="335">
        <f t="shared" si="149"/>
        <v>2.12</v>
      </c>
      <c r="J1381" s="335">
        <f t="shared" si="150"/>
        <v>1.88</v>
      </c>
      <c r="Q1381" s="101">
        <f t="shared" si="151"/>
        <v>2016</v>
      </c>
    </row>
    <row r="1382" spans="1:17">
      <c r="A1382" s="333" t="s">
        <v>355</v>
      </c>
      <c r="B1382" s="334" t="s">
        <v>382</v>
      </c>
      <c r="C1382" s="334"/>
      <c r="D1382" s="402" t="s">
        <v>383</v>
      </c>
      <c r="E1382" s="334">
        <v>201511</v>
      </c>
      <c r="F1382" s="453">
        <v>-0.19</v>
      </c>
      <c r="G1382" s="333">
        <f t="shared" si="148"/>
        <v>12.5</v>
      </c>
      <c r="H1382" s="382">
        <v>3.1250000000000002E-3</v>
      </c>
      <c r="I1382" s="335">
        <f t="shared" si="149"/>
        <v>-0.01</v>
      </c>
      <c r="J1382" s="335">
        <f t="shared" si="150"/>
        <v>-0.01</v>
      </c>
      <c r="Q1382" s="101">
        <f t="shared" si="151"/>
        <v>2016</v>
      </c>
    </row>
    <row r="1383" spans="1:17">
      <c r="A1383" s="333" t="s">
        <v>355</v>
      </c>
      <c r="B1383" s="334" t="s">
        <v>382</v>
      </c>
      <c r="C1383" s="334"/>
      <c r="D1383" s="333" t="s">
        <v>383</v>
      </c>
      <c r="E1383" s="334">
        <v>201512</v>
      </c>
      <c r="F1383" s="335">
        <v>1.76</v>
      </c>
      <c r="G1383" s="333">
        <f t="shared" si="148"/>
        <v>11.5</v>
      </c>
      <c r="H1383" s="382">
        <v>3.1250000000000002E-3</v>
      </c>
      <c r="I1383" s="335">
        <f t="shared" si="149"/>
        <v>0.06</v>
      </c>
      <c r="J1383" s="335">
        <f t="shared" si="150"/>
        <v>7.0000000000000007E-2</v>
      </c>
      <c r="Q1383" s="101">
        <f t="shared" si="151"/>
        <v>2016</v>
      </c>
    </row>
    <row r="1384" spans="1:17">
      <c r="A1384" s="333" t="s">
        <v>355</v>
      </c>
      <c r="B1384" s="334" t="s">
        <v>901</v>
      </c>
      <c r="C1384" s="334"/>
      <c r="D1384" s="333" t="s">
        <v>902</v>
      </c>
      <c r="E1384" s="334">
        <v>201509</v>
      </c>
      <c r="F1384" s="335">
        <v>-1192.78</v>
      </c>
      <c r="G1384" s="333">
        <f t="shared" si="148"/>
        <v>14.5</v>
      </c>
      <c r="H1384" s="382">
        <v>3.1250000000000002E-3</v>
      </c>
      <c r="I1384" s="335">
        <f t="shared" si="149"/>
        <v>-54.05</v>
      </c>
      <c r="J1384" s="335">
        <f t="shared" si="150"/>
        <v>-44.73</v>
      </c>
      <c r="Q1384" s="101">
        <f t="shared" si="151"/>
        <v>2015</v>
      </c>
    </row>
    <row r="1385" spans="1:17">
      <c r="A1385" s="333" t="s">
        <v>355</v>
      </c>
      <c r="B1385" s="334" t="s">
        <v>384</v>
      </c>
      <c r="C1385" s="334"/>
      <c r="D1385" s="333" t="s">
        <v>385</v>
      </c>
      <c r="E1385" s="334">
        <v>201509</v>
      </c>
      <c r="F1385" s="335">
        <v>587.15</v>
      </c>
      <c r="G1385" s="333">
        <f t="shared" si="148"/>
        <v>14.5</v>
      </c>
      <c r="H1385" s="382">
        <v>3.1250000000000002E-3</v>
      </c>
      <c r="I1385" s="335">
        <f t="shared" si="149"/>
        <v>26.61</v>
      </c>
      <c r="J1385" s="335">
        <f t="shared" si="150"/>
        <v>22.02</v>
      </c>
      <c r="Q1385" s="101">
        <f t="shared" si="151"/>
        <v>2015</v>
      </c>
    </row>
    <row r="1386" spans="1:17">
      <c r="A1386" s="402" t="s">
        <v>355</v>
      </c>
      <c r="B1386" s="334" t="s">
        <v>384</v>
      </c>
      <c r="C1386" s="334"/>
      <c r="D1386" s="402" t="s">
        <v>385</v>
      </c>
      <c r="E1386" s="334">
        <v>201510</v>
      </c>
      <c r="F1386" s="453">
        <v>-1537</v>
      </c>
      <c r="G1386" s="333">
        <f t="shared" si="148"/>
        <v>13.5</v>
      </c>
      <c r="H1386" s="382">
        <v>3.1250000000000002E-3</v>
      </c>
      <c r="I1386" s="335">
        <f t="shared" si="149"/>
        <v>-64.84</v>
      </c>
      <c r="J1386" s="335">
        <f t="shared" si="150"/>
        <v>-57.64</v>
      </c>
      <c r="Q1386" s="101">
        <f t="shared" si="151"/>
        <v>2016</v>
      </c>
    </row>
    <row r="1387" spans="1:17">
      <c r="A1387" s="333" t="s">
        <v>355</v>
      </c>
      <c r="B1387" s="334" t="s">
        <v>384</v>
      </c>
      <c r="C1387" s="334"/>
      <c r="D1387" s="402" t="s">
        <v>385</v>
      </c>
      <c r="E1387" s="334">
        <v>201511</v>
      </c>
      <c r="F1387" s="453">
        <v>-1979</v>
      </c>
      <c r="G1387" s="333">
        <f t="shared" si="148"/>
        <v>12.5</v>
      </c>
      <c r="H1387" s="382">
        <v>3.1250000000000002E-3</v>
      </c>
      <c r="I1387" s="335">
        <f t="shared" si="149"/>
        <v>-77.3</v>
      </c>
      <c r="J1387" s="335">
        <f t="shared" si="150"/>
        <v>-74.209999999999994</v>
      </c>
      <c r="Q1387" s="101">
        <f t="shared" si="151"/>
        <v>2016</v>
      </c>
    </row>
    <row r="1388" spans="1:17">
      <c r="A1388" s="333" t="s">
        <v>355</v>
      </c>
      <c r="B1388" s="334" t="s">
        <v>384</v>
      </c>
      <c r="C1388" s="334"/>
      <c r="D1388" s="333" t="s">
        <v>385</v>
      </c>
      <c r="E1388" s="334">
        <v>201512</v>
      </c>
      <c r="F1388" s="335">
        <v>447</v>
      </c>
      <c r="G1388" s="333">
        <f t="shared" si="148"/>
        <v>11.5</v>
      </c>
      <c r="H1388" s="382">
        <v>3.1250000000000002E-3</v>
      </c>
      <c r="I1388" s="335">
        <f t="shared" si="149"/>
        <v>16.059999999999999</v>
      </c>
      <c r="J1388" s="335">
        <f t="shared" si="150"/>
        <v>16.760000000000002</v>
      </c>
      <c r="Q1388" s="101">
        <f t="shared" si="151"/>
        <v>2016</v>
      </c>
    </row>
    <row r="1389" spans="1:17">
      <c r="A1389" s="333" t="s">
        <v>355</v>
      </c>
      <c r="B1389" s="334" t="s">
        <v>386</v>
      </c>
      <c r="C1389" s="334"/>
      <c r="D1389" s="333" t="s">
        <v>387</v>
      </c>
      <c r="E1389" s="334">
        <v>201509</v>
      </c>
      <c r="F1389" s="335">
        <v>-1067.24</v>
      </c>
      <c r="G1389" s="333">
        <f t="shared" si="148"/>
        <v>14.5</v>
      </c>
      <c r="H1389" s="382">
        <v>3.1250000000000002E-3</v>
      </c>
      <c r="I1389" s="335">
        <f t="shared" si="149"/>
        <v>-48.36</v>
      </c>
      <c r="J1389" s="335">
        <f t="shared" si="150"/>
        <v>-40.020000000000003</v>
      </c>
      <c r="Q1389" s="101">
        <f t="shared" si="151"/>
        <v>2015</v>
      </c>
    </row>
    <row r="1390" spans="1:17">
      <c r="A1390" s="402" t="s">
        <v>355</v>
      </c>
      <c r="B1390" s="334" t="s">
        <v>386</v>
      </c>
      <c r="C1390" s="334"/>
      <c r="D1390" s="402" t="s">
        <v>387</v>
      </c>
      <c r="E1390" s="334">
        <v>201510</v>
      </c>
      <c r="F1390" s="453">
        <v>-7713.26</v>
      </c>
      <c r="G1390" s="333">
        <f t="shared" si="148"/>
        <v>13.5</v>
      </c>
      <c r="H1390" s="382">
        <v>3.1250000000000002E-3</v>
      </c>
      <c r="I1390" s="335">
        <f t="shared" si="149"/>
        <v>-325.39999999999998</v>
      </c>
      <c r="J1390" s="335">
        <f t="shared" si="150"/>
        <v>-289.25</v>
      </c>
      <c r="Q1390" s="101">
        <f t="shared" si="151"/>
        <v>2016</v>
      </c>
    </row>
    <row r="1391" spans="1:17">
      <c r="A1391" s="333" t="s">
        <v>355</v>
      </c>
      <c r="B1391" s="334" t="s">
        <v>386</v>
      </c>
      <c r="C1391" s="334"/>
      <c r="D1391" s="402" t="s">
        <v>387</v>
      </c>
      <c r="E1391" s="334">
        <v>201511</v>
      </c>
      <c r="F1391" s="453">
        <v>-6755.26</v>
      </c>
      <c r="G1391" s="333">
        <f t="shared" si="148"/>
        <v>12.5</v>
      </c>
      <c r="H1391" s="382">
        <v>3.1250000000000002E-3</v>
      </c>
      <c r="I1391" s="335">
        <f t="shared" si="149"/>
        <v>-263.88</v>
      </c>
      <c r="J1391" s="335">
        <f t="shared" si="150"/>
        <v>-253.32</v>
      </c>
      <c r="Q1391" s="101">
        <f t="shared" si="151"/>
        <v>2016</v>
      </c>
    </row>
    <row r="1392" spans="1:17">
      <c r="A1392" s="333" t="s">
        <v>355</v>
      </c>
      <c r="B1392" s="334" t="s">
        <v>386</v>
      </c>
      <c r="C1392" s="334"/>
      <c r="D1392" s="333" t="s">
        <v>387</v>
      </c>
      <c r="E1392" s="334">
        <v>201512</v>
      </c>
      <c r="F1392" s="335">
        <v>-3236.25</v>
      </c>
      <c r="G1392" s="333">
        <f t="shared" si="148"/>
        <v>11.5</v>
      </c>
      <c r="H1392" s="382">
        <v>3.1250000000000002E-3</v>
      </c>
      <c r="I1392" s="335">
        <f t="shared" si="149"/>
        <v>-116.3</v>
      </c>
      <c r="J1392" s="335">
        <f t="shared" si="150"/>
        <v>-121.36</v>
      </c>
      <c r="Q1392" s="101">
        <f t="shared" si="151"/>
        <v>2016</v>
      </c>
    </row>
    <row r="1393" spans="1:17">
      <c r="A1393" s="333" t="s">
        <v>355</v>
      </c>
      <c r="B1393" s="334" t="s">
        <v>388</v>
      </c>
      <c r="C1393" s="334"/>
      <c r="D1393" s="333" t="s">
        <v>389</v>
      </c>
      <c r="E1393" s="334">
        <v>201509</v>
      </c>
      <c r="F1393" s="335">
        <v>87612.81</v>
      </c>
      <c r="G1393" s="333">
        <f t="shared" si="148"/>
        <v>14.5</v>
      </c>
      <c r="H1393" s="382">
        <v>3.1250000000000002E-3</v>
      </c>
      <c r="I1393" s="335">
        <f t="shared" si="149"/>
        <v>3969.96</v>
      </c>
      <c r="J1393" s="335">
        <f t="shared" si="150"/>
        <v>3285.48</v>
      </c>
      <c r="Q1393" s="101">
        <f t="shared" si="151"/>
        <v>2015</v>
      </c>
    </row>
    <row r="1394" spans="1:17">
      <c r="A1394" s="402" t="s">
        <v>355</v>
      </c>
      <c r="B1394" s="334" t="s">
        <v>388</v>
      </c>
      <c r="C1394" s="334"/>
      <c r="D1394" s="402" t="s">
        <v>389</v>
      </c>
      <c r="E1394" s="334">
        <v>201510</v>
      </c>
      <c r="F1394" s="453">
        <v>57300.46</v>
      </c>
      <c r="G1394" s="333">
        <f t="shared" si="148"/>
        <v>13.5</v>
      </c>
      <c r="H1394" s="382">
        <v>3.1250000000000002E-3</v>
      </c>
      <c r="I1394" s="335">
        <f t="shared" si="149"/>
        <v>2417.36</v>
      </c>
      <c r="J1394" s="335">
        <f t="shared" si="150"/>
        <v>2148.77</v>
      </c>
      <c r="Q1394" s="101">
        <f t="shared" si="151"/>
        <v>2016</v>
      </c>
    </row>
    <row r="1395" spans="1:17">
      <c r="A1395" s="333" t="s">
        <v>355</v>
      </c>
      <c r="B1395" s="334" t="s">
        <v>388</v>
      </c>
      <c r="C1395" s="334"/>
      <c r="D1395" s="402" t="s">
        <v>389</v>
      </c>
      <c r="E1395" s="334">
        <v>201511</v>
      </c>
      <c r="F1395" s="453">
        <v>61747.62</v>
      </c>
      <c r="G1395" s="333">
        <f t="shared" si="148"/>
        <v>12.5</v>
      </c>
      <c r="H1395" s="382">
        <v>3.1250000000000002E-3</v>
      </c>
      <c r="I1395" s="335">
        <f t="shared" si="149"/>
        <v>2412.02</v>
      </c>
      <c r="J1395" s="335">
        <f t="shared" si="150"/>
        <v>2315.54</v>
      </c>
      <c r="Q1395" s="101">
        <f t="shared" si="151"/>
        <v>2016</v>
      </c>
    </row>
    <row r="1396" spans="1:17">
      <c r="A1396" s="333" t="s">
        <v>355</v>
      </c>
      <c r="B1396" s="334" t="s">
        <v>388</v>
      </c>
      <c r="C1396" s="334"/>
      <c r="D1396" s="333" t="s">
        <v>389</v>
      </c>
      <c r="E1396" s="334">
        <v>201512</v>
      </c>
      <c r="F1396" s="335">
        <v>62357.71</v>
      </c>
      <c r="G1396" s="333">
        <f t="shared" si="148"/>
        <v>11.5</v>
      </c>
      <c r="H1396" s="382">
        <v>3.1250000000000002E-3</v>
      </c>
      <c r="I1396" s="335">
        <f t="shared" si="149"/>
        <v>2240.98</v>
      </c>
      <c r="J1396" s="335">
        <f t="shared" si="150"/>
        <v>2338.41</v>
      </c>
      <c r="Q1396" s="101">
        <f t="shared" si="151"/>
        <v>2016</v>
      </c>
    </row>
    <row r="1397" spans="1:17">
      <c r="A1397" s="333" t="s">
        <v>355</v>
      </c>
      <c r="B1397" s="334" t="s">
        <v>390</v>
      </c>
      <c r="C1397" s="334"/>
      <c r="D1397" s="333" t="s">
        <v>391</v>
      </c>
      <c r="E1397" s="334">
        <v>201509</v>
      </c>
      <c r="F1397" s="335">
        <v>-1223.21</v>
      </c>
      <c r="G1397" s="333">
        <f t="shared" si="148"/>
        <v>14.5</v>
      </c>
      <c r="H1397" s="382">
        <v>3.1250000000000002E-3</v>
      </c>
      <c r="I1397" s="335">
        <f t="shared" si="149"/>
        <v>-55.43</v>
      </c>
      <c r="J1397" s="335">
        <f t="shared" si="150"/>
        <v>-45.87</v>
      </c>
      <c r="Q1397" s="101">
        <f t="shared" si="151"/>
        <v>2015</v>
      </c>
    </row>
    <row r="1398" spans="1:17">
      <c r="A1398" s="402" t="s">
        <v>355</v>
      </c>
      <c r="B1398" s="334" t="s">
        <v>390</v>
      </c>
      <c r="C1398" s="334"/>
      <c r="D1398" s="402" t="s">
        <v>391</v>
      </c>
      <c r="E1398" s="334">
        <v>201510</v>
      </c>
      <c r="F1398" s="453">
        <v>3336.74</v>
      </c>
      <c r="G1398" s="333">
        <f t="shared" si="148"/>
        <v>13.5</v>
      </c>
      <c r="H1398" s="382">
        <v>3.1250000000000002E-3</v>
      </c>
      <c r="I1398" s="335">
        <f t="shared" si="149"/>
        <v>140.77000000000001</v>
      </c>
      <c r="J1398" s="335">
        <f t="shared" si="150"/>
        <v>125.13</v>
      </c>
      <c r="Q1398" s="101">
        <f t="shared" si="151"/>
        <v>2016</v>
      </c>
    </row>
    <row r="1399" spans="1:17">
      <c r="A1399" s="333" t="s">
        <v>355</v>
      </c>
      <c r="B1399" s="334" t="s">
        <v>390</v>
      </c>
      <c r="C1399" s="334"/>
      <c r="D1399" s="402" t="s">
        <v>391</v>
      </c>
      <c r="E1399" s="334">
        <v>201511</v>
      </c>
      <c r="F1399" s="453">
        <v>-425.22</v>
      </c>
      <c r="G1399" s="333">
        <f t="shared" si="148"/>
        <v>12.5</v>
      </c>
      <c r="H1399" s="382">
        <v>3.1250000000000002E-3</v>
      </c>
      <c r="I1399" s="335">
        <f t="shared" si="149"/>
        <v>-16.61</v>
      </c>
      <c r="J1399" s="335">
        <f t="shared" si="150"/>
        <v>-15.95</v>
      </c>
      <c r="Q1399" s="101">
        <f t="shared" si="151"/>
        <v>2016</v>
      </c>
    </row>
    <row r="1400" spans="1:17">
      <c r="A1400" s="333" t="s">
        <v>355</v>
      </c>
      <c r="B1400" s="334" t="s">
        <v>390</v>
      </c>
      <c r="C1400" s="334"/>
      <c r="D1400" s="333" t="s">
        <v>391</v>
      </c>
      <c r="E1400" s="334">
        <v>201512</v>
      </c>
      <c r="F1400" s="335">
        <v>34.08</v>
      </c>
      <c r="G1400" s="333">
        <f t="shared" si="148"/>
        <v>11.5</v>
      </c>
      <c r="H1400" s="382">
        <v>3.1250000000000002E-3</v>
      </c>
      <c r="I1400" s="335">
        <f t="shared" si="149"/>
        <v>1.22</v>
      </c>
      <c r="J1400" s="335">
        <f t="shared" si="150"/>
        <v>1.28</v>
      </c>
      <c r="Q1400" s="101">
        <f t="shared" si="151"/>
        <v>2016</v>
      </c>
    </row>
    <row r="1401" spans="1:17">
      <c r="A1401" s="402" t="s">
        <v>355</v>
      </c>
      <c r="B1401" s="334" t="s">
        <v>392</v>
      </c>
      <c r="C1401" s="334"/>
      <c r="D1401" s="402" t="s">
        <v>393</v>
      </c>
      <c r="E1401" s="334">
        <v>201510</v>
      </c>
      <c r="F1401" s="453">
        <v>-486.94</v>
      </c>
      <c r="G1401" s="333">
        <f t="shared" si="148"/>
        <v>13.5</v>
      </c>
      <c r="H1401" s="382">
        <v>3.1250000000000002E-3</v>
      </c>
      <c r="I1401" s="335">
        <f t="shared" si="149"/>
        <v>-20.54</v>
      </c>
      <c r="J1401" s="335">
        <f t="shared" si="150"/>
        <v>-18.260000000000002</v>
      </c>
      <c r="Q1401" s="101">
        <f t="shared" si="151"/>
        <v>2016</v>
      </c>
    </row>
    <row r="1402" spans="1:17">
      <c r="A1402" s="333" t="s">
        <v>355</v>
      </c>
      <c r="B1402" s="334" t="s">
        <v>394</v>
      </c>
      <c r="C1402" s="334"/>
      <c r="D1402" s="333" t="s">
        <v>395</v>
      </c>
      <c r="E1402" s="334">
        <v>201509</v>
      </c>
      <c r="F1402" s="335">
        <v>38674.769999999997</v>
      </c>
      <c r="G1402" s="333">
        <f t="shared" si="148"/>
        <v>14.5</v>
      </c>
      <c r="H1402" s="382">
        <v>3.1250000000000002E-3</v>
      </c>
      <c r="I1402" s="335">
        <f t="shared" si="149"/>
        <v>1752.45</v>
      </c>
      <c r="J1402" s="335">
        <f t="shared" si="150"/>
        <v>1450.3</v>
      </c>
      <c r="Q1402" s="101">
        <f t="shared" si="151"/>
        <v>2015</v>
      </c>
    </row>
    <row r="1403" spans="1:17">
      <c r="A1403" s="402" t="s">
        <v>355</v>
      </c>
      <c r="B1403" s="334" t="s">
        <v>394</v>
      </c>
      <c r="C1403" s="334"/>
      <c r="D1403" s="402" t="s">
        <v>395</v>
      </c>
      <c r="E1403" s="334">
        <v>201510</v>
      </c>
      <c r="F1403" s="453">
        <v>369.08</v>
      </c>
      <c r="G1403" s="333">
        <f t="shared" si="148"/>
        <v>13.5</v>
      </c>
      <c r="H1403" s="382">
        <v>3.1250000000000002E-3</v>
      </c>
      <c r="I1403" s="335">
        <f t="shared" si="149"/>
        <v>15.57</v>
      </c>
      <c r="J1403" s="335">
        <f t="shared" si="150"/>
        <v>13.84</v>
      </c>
      <c r="Q1403" s="101">
        <f t="shared" si="151"/>
        <v>2016</v>
      </c>
    </row>
    <row r="1404" spans="1:17">
      <c r="A1404" s="333" t="s">
        <v>355</v>
      </c>
      <c r="B1404" s="334" t="s">
        <v>394</v>
      </c>
      <c r="C1404" s="334"/>
      <c r="D1404" s="402" t="s">
        <v>395</v>
      </c>
      <c r="E1404" s="334">
        <v>201511</v>
      </c>
      <c r="F1404" s="453">
        <v>-190.6</v>
      </c>
      <c r="G1404" s="333">
        <f t="shared" si="148"/>
        <v>12.5</v>
      </c>
      <c r="H1404" s="382">
        <v>3.1250000000000002E-3</v>
      </c>
      <c r="I1404" s="335">
        <f t="shared" si="149"/>
        <v>-7.45</v>
      </c>
      <c r="J1404" s="335">
        <f t="shared" si="150"/>
        <v>-7.15</v>
      </c>
      <c r="Q1404" s="101">
        <f t="shared" si="151"/>
        <v>2016</v>
      </c>
    </row>
    <row r="1405" spans="1:17">
      <c r="A1405" s="333" t="s">
        <v>355</v>
      </c>
      <c r="B1405" s="334" t="s">
        <v>394</v>
      </c>
      <c r="C1405" s="334"/>
      <c r="D1405" s="333" t="s">
        <v>395</v>
      </c>
      <c r="E1405" s="334">
        <v>201512</v>
      </c>
      <c r="F1405" s="335">
        <v>15.49</v>
      </c>
      <c r="G1405" s="333">
        <f t="shared" si="148"/>
        <v>11.5</v>
      </c>
      <c r="H1405" s="382">
        <v>3.1250000000000002E-3</v>
      </c>
      <c r="I1405" s="335">
        <f t="shared" si="149"/>
        <v>0.56000000000000005</v>
      </c>
      <c r="J1405" s="335">
        <f t="shared" si="150"/>
        <v>0.57999999999999996</v>
      </c>
      <c r="Q1405" s="101">
        <f t="shared" si="151"/>
        <v>2016</v>
      </c>
    </row>
    <row r="1406" spans="1:17">
      <c r="A1406" s="333" t="s">
        <v>355</v>
      </c>
      <c r="B1406" s="334" t="s">
        <v>396</v>
      </c>
      <c r="C1406" s="334"/>
      <c r="D1406" s="333" t="s">
        <v>397</v>
      </c>
      <c r="E1406" s="334">
        <v>201509</v>
      </c>
      <c r="F1406" s="335">
        <v>-0.79</v>
      </c>
      <c r="G1406" s="333">
        <f t="shared" si="148"/>
        <v>14.5</v>
      </c>
      <c r="H1406" s="382">
        <v>3.1250000000000002E-3</v>
      </c>
      <c r="I1406" s="335">
        <f t="shared" si="149"/>
        <v>-0.04</v>
      </c>
      <c r="J1406" s="335">
        <f t="shared" si="150"/>
        <v>-0.03</v>
      </c>
      <c r="Q1406" s="101">
        <f t="shared" si="151"/>
        <v>2015</v>
      </c>
    </row>
    <row r="1407" spans="1:17">
      <c r="A1407" s="333" t="s">
        <v>355</v>
      </c>
      <c r="B1407" s="334" t="s">
        <v>398</v>
      </c>
      <c r="C1407" s="334"/>
      <c r="D1407" s="333" t="s">
        <v>399</v>
      </c>
      <c r="E1407" s="334">
        <v>201509</v>
      </c>
      <c r="F1407" s="335">
        <v>432940</v>
      </c>
      <c r="G1407" s="333">
        <f t="shared" si="148"/>
        <v>14.5</v>
      </c>
      <c r="H1407" s="382">
        <v>3.1250000000000002E-3</v>
      </c>
      <c r="I1407" s="335">
        <f t="shared" si="149"/>
        <v>19617.59</v>
      </c>
      <c r="J1407" s="335">
        <f t="shared" si="150"/>
        <v>16235.25</v>
      </c>
      <c r="Q1407" s="101">
        <f t="shared" si="151"/>
        <v>2015</v>
      </c>
    </row>
    <row r="1408" spans="1:17">
      <c r="A1408" s="402" t="s">
        <v>355</v>
      </c>
      <c r="B1408" s="334" t="s">
        <v>398</v>
      </c>
      <c r="C1408" s="334"/>
      <c r="D1408" s="402" t="s">
        <v>399</v>
      </c>
      <c r="E1408" s="334">
        <v>201510</v>
      </c>
      <c r="F1408" s="453">
        <v>434467.63</v>
      </c>
      <c r="G1408" s="333">
        <f t="shared" si="148"/>
        <v>13.5</v>
      </c>
      <c r="H1408" s="382">
        <v>3.1250000000000002E-3</v>
      </c>
      <c r="I1408" s="335">
        <f t="shared" si="149"/>
        <v>18329.099999999999</v>
      </c>
      <c r="J1408" s="335">
        <f t="shared" si="150"/>
        <v>16292.54</v>
      </c>
      <c r="Q1408" s="101">
        <f t="shared" si="151"/>
        <v>2016</v>
      </c>
    </row>
    <row r="1409" spans="1:17">
      <c r="A1409" s="333" t="s">
        <v>355</v>
      </c>
      <c r="B1409" s="334" t="s">
        <v>398</v>
      </c>
      <c r="C1409" s="334"/>
      <c r="D1409" s="402" t="s">
        <v>399</v>
      </c>
      <c r="E1409" s="334">
        <v>201511</v>
      </c>
      <c r="F1409" s="453">
        <v>317649.33</v>
      </c>
      <c r="G1409" s="333">
        <f t="shared" si="148"/>
        <v>12.5</v>
      </c>
      <c r="H1409" s="382">
        <v>3.1250000000000002E-3</v>
      </c>
      <c r="I1409" s="335">
        <f t="shared" si="149"/>
        <v>12408.18</v>
      </c>
      <c r="J1409" s="335">
        <f t="shared" si="150"/>
        <v>11911.85</v>
      </c>
      <c r="Q1409" s="101">
        <f t="shared" si="151"/>
        <v>2016</v>
      </c>
    </row>
    <row r="1410" spans="1:17">
      <c r="A1410" s="333" t="s">
        <v>355</v>
      </c>
      <c r="B1410" s="334" t="s">
        <v>398</v>
      </c>
      <c r="C1410" s="334"/>
      <c r="D1410" s="333" t="s">
        <v>399</v>
      </c>
      <c r="E1410" s="334">
        <v>201512</v>
      </c>
      <c r="F1410" s="335">
        <v>280160.74</v>
      </c>
      <c r="G1410" s="333">
        <f t="shared" si="148"/>
        <v>11.5</v>
      </c>
      <c r="H1410" s="382">
        <v>3.1250000000000002E-3</v>
      </c>
      <c r="I1410" s="335">
        <f t="shared" si="149"/>
        <v>10068.280000000001</v>
      </c>
      <c r="J1410" s="335">
        <f t="shared" si="150"/>
        <v>10506.03</v>
      </c>
      <c r="Q1410" s="101">
        <f t="shared" si="151"/>
        <v>2016</v>
      </c>
    </row>
    <row r="1411" spans="1:17">
      <c r="A1411" s="333" t="s">
        <v>355</v>
      </c>
      <c r="B1411" s="334" t="s">
        <v>400</v>
      </c>
      <c r="C1411" s="334"/>
      <c r="D1411" s="333" t="s">
        <v>401</v>
      </c>
      <c r="E1411" s="334">
        <v>201509</v>
      </c>
      <c r="F1411" s="335">
        <v>53316.639999999999</v>
      </c>
      <c r="G1411" s="333">
        <f t="shared" si="148"/>
        <v>14.5</v>
      </c>
      <c r="H1411" s="382">
        <v>3.1250000000000002E-3</v>
      </c>
      <c r="I1411" s="335">
        <f t="shared" si="149"/>
        <v>2415.91</v>
      </c>
      <c r="J1411" s="335">
        <f t="shared" si="150"/>
        <v>1999.37</v>
      </c>
      <c r="Q1411" s="101">
        <f t="shared" si="151"/>
        <v>2015</v>
      </c>
    </row>
    <row r="1412" spans="1:17">
      <c r="A1412" s="402" t="s">
        <v>355</v>
      </c>
      <c r="B1412" s="334" t="s">
        <v>400</v>
      </c>
      <c r="C1412" s="334"/>
      <c r="D1412" s="402" t="s">
        <v>401</v>
      </c>
      <c r="E1412" s="334">
        <v>201510</v>
      </c>
      <c r="F1412" s="453">
        <v>83810.28</v>
      </c>
      <c r="G1412" s="333">
        <f t="shared" si="148"/>
        <v>13.5</v>
      </c>
      <c r="H1412" s="382">
        <v>3.1250000000000002E-3</v>
      </c>
      <c r="I1412" s="335">
        <f t="shared" si="149"/>
        <v>3535.75</v>
      </c>
      <c r="J1412" s="335">
        <f t="shared" si="150"/>
        <v>3142.89</v>
      </c>
      <c r="Q1412" s="101">
        <f t="shared" si="151"/>
        <v>2016</v>
      </c>
    </row>
    <row r="1413" spans="1:17">
      <c r="A1413" s="333" t="s">
        <v>355</v>
      </c>
      <c r="B1413" s="334" t="s">
        <v>400</v>
      </c>
      <c r="C1413" s="334"/>
      <c r="D1413" s="402" t="s">
        <v>401</v>
      </c>
      <c r="E1413" s="334">
        <v>201511</v>
      </c>
      <c r="F1413" s="453">
        <v>100483.86</v>
      </c>
      <c r="G1413" s="333">
        <f t="shared" ref="G1413:G1476" si="152">VLOOKUP(E1413,$N$6:$O$35,2,FALSE)</f>
        <v>12.5</v>
      </c>
      <c r="H1413" s="382">
        <v>3.1250000000000002E-3</v>
      </c>
      <c r="I1413" s="335">
        <f t="shared" ref="I1413:I1476" si="153">ROUND(F1413*G1413*H1413,2)</f>
        <v>3925.15</v>
      </c>
      <c r="J1413" s="335">
        <f t="shared" ref="J1413:J1476" si="154">ROUND(F1413*H1413*12,2)</f>
        <v>3768.14</v>
      </c>
      <c r="Q1413" s="101">
        <f t="shared" ref="Q1413:Q1476" si="155">IF(E1413&lt;=$Q$1,$S$5,$S$6)</f>
        <v>2016</v>
      </c>
    </row>
    <row r="1414" spans="1:17" ht="12.75" customHeight="1">
      <c r="A1414" s="333" t="s">
        <v>355</v>
      </c>
      <c r="B1414" s="334" t="s">
        <v>400</v>
      </c>
      <c r="C1414" s="334"/>
      <c r="D1414" s="333" t="s">
        <v>401</v>
      </c>
      <c r="E1414" s="334">
        <v>201512</v>
      </c>
      <c r="F1414" s="335">
        <v>30648.41</v>
      </c>
      <c r="G1414" s="333">
        <f t="shared" si="152"/>
        <v>11.5</v>
      </c>
      <c r="H1414" s="382">
        <v>3.1250000000000002E-3</v>
      </c>
      <c r="I1414" s="335">
        <f t="shared" si="153"/>
        <v>1101.43</v>
      </c>
      <c r="J1414" s="335">
        <f t="shared" si="154"/>
        <v>1149.32</v>
      </c>
      <c r="Q1414" s="101">
        <f t="shared" si="155"/>
        <v>2016</v>
      </c>
    </row>
    <row r="1415" spans="1:17" ht="12.75" customHeight="1">
      <c r="A1415" s="333" t="s">
        <v>355</v>
      </c>
      <c r="B1415" s="334" t="s">
        <v>402</v>
      </c>
      <c r="C1415" s="334"/>
      <c r="D1415" s="333" t="s">
        <v>403</v>
      </c>
      <c r="E1415" s="334">
        <v>201509</v>
      </c>
      <c r="F1415" s="335">
        <v>7579.91</v>
      </c>
      <c r="G1415" s="333">
        <f t="shared" si="152"/>
        <v>14.5</v>
      </c>
      <c r="H1415" s="382">
        <v>3.1250000000000002E-3</v>
      </c>
      <c r="I1415" s="335">
        <f t="shared" si="153"/>
        <v>343.46</v>
      </c>
      <c r="J1415" s="335">
        <f t="shared" si="154"/>
        <v>284.25</v>
      </c>
      <c r="Q1415" s="101">
        <f t="shared" si="155"/>
        <v>2015</v>
      </c>
    </row>
    <row r="1416" spans="1:17" ht="12.75" customHeight="1">
      <c r="A1416" s="402" t="s">
        <v>355</v>
      </c>
      <c r="B1416" s="334" t="s">
        <v>402</v>
      </c>
      <c r="C1416" s="334"/>
      <c r="D1416" s="402" t="s">
        <v>403</v>
      </c>
      <c r="E1416" s="334">
        <v>201510</v>
      </c>
      <c r="F1416" s="453">
        <v>14789.72</v>
      </c>
      <c r="G1416" s="333">
        <f t="shared" si="152"/>
        <v>13.5</v>
      </c>
      <c r="H1416" s="382">
        <v>3.1250000000000002E-3</v>
      </c>
      <c r="I1416" s="335">
        <f t="shared" si="153"/>
        <v>623.94000000000005</v>
      </c>
      <c r="J1416" s="335">
        <f t="shared" si="154"/>
        <v>554.61</v>
      </c>
      <c r="Q1416" s="101">
        <f t="shared" si="155"/>
        <v>2016</v>
      </c>
    </row>
    <row r="1417" spans="1:17" ht="12.75" customHeight="1">
      <c r="A1417" s="333" t="s">
        <v>355</v>
      </c>
      <c r="B1417" s="334" t="s">
        <v>402</v>
      </c>
      <c r="C1417" s="334"/>
      <c r="D1417" s="402" t="s">
        <v>403</v>
      </c>
      <c r="E1417" s="334">
        <v>201511</v>
      </c>
      <c r="F1417" s="453">
        <v>2409.88</v>
      </c>
      <c r="G1417" s="333">
        <f t="shared" si="152"/>
        <v>12.5</v>
      </c>
      <c r="H1417" s="382">
        <v>3.1250000000000002E-3</v>
      </c>
      <c r="I1417" s="335">
        <f t="shared" si="153"/>
        <v>94.14</v>
      </c>
      <c r="J1417" s="335">
        <f t="shared" si="154"/>
        <v>90.37</v>
      </c>
      <c r="Q1417" s="101">
        <f t="shared" si="155"/>
        <v>2016</v>
      </c>
    </row>
    <row r="1418" spans="1:17" ht="12.75" customHeight="1">
      <c r="A1418" s="333" t="s">
        <v>355</v>
      </c>
      <c r="B1418" s="334" t="s">
        <v>402</v>
      </c>
      <c r="C1418" s="334"/>
      <c r="D1418" s="333" t="s">
        <v>403</v>
      </c>
      <c r="E1418" s="334">
        <v>201512</v>
      </c>
      <c r="F1418" s="335">
        <v>302.08999999999997</v>
      </c>
      <c r="G1418" s="333">
        <f t="shared" si="152"/>
        <v>11.5</v>
      </c>
      <c r="H1418" s="382">
        <v>3.1250000000000002E-3</v>
      </c>
      <c r="I1418" s="335">
        <f t="shared" si="153"/>
        <v>10.86</v>
      </c>
      <c r="J1418" s="335">
        <f t="shared" si="154"/>
        <v>11.33</v>
      </c>
      <c r="Q1418" s="101">
        <f t="shared" si="155"/>
        <v>2016</v>
      </c>
    </row>
    <row r="1419" spans="1:17" ht="12.75" customHeight="1">
      <c r="A1419" s="333" t="s">
        <v>355</v>
      </c>
      <c r="B1419" s="334" t="s">
        <v>404</v>
      </c>
      <c r="C1419" s="334"/>
      <c r="D1419" s="333" t="s">
        <v>405</v>
      </c>
      <c r="E1419" s="334">
        <v>201509</v>
      </c>
      <c r="F1419" s="335">
        <v>4093.98</v>
      </c>
      <c r="G1419" s="333">
        <f t="shared" si="152"/>
        <v>14.5</v>
      </c>
      <c r="H1419" s="382">
        <v>3.1250000000000002E-3</v>
      </c>
      <c r="I1419" s="335">
        <f t="shared" si="153"/>
        <v>185.51</v>
      </c>
      <c r="J1419" s="335">
        <f t="shared" si="154"/>
        <v>153.52000000000001</v>
      </c>
      <c r="Q1419" s="101">
        <f t="shared" si="155"/>
        <v>2015</v>
      </c>
    </row>
    <row r="1420" spans="1:17" ht="12.75" customHeight="1">
      <c r="A1420" s="402" t="s">
        <v>355</v>
      </c>
      <c r="B1420" s="334" t="s">
        <v>404</v>
      </c>
      <c r="C1420" s="334"/>
      <c r="D1420" s="402" t="s">
        <v>405</v>
      </c>
      <c r="E1420" s="334">
        <v>201510</v>
      </c>
      <c r="F1420" s="453">
        <v>1614.47</v>
      </c>
      <c r="G1420" s="333">
        <f t="shared" si="152"/>
        <v>13.5</v>
      </c>
      <c r="H1420" s="382">
        <v>3.1250000000000002E-3</v>
      </c>
      <c r="I1420" s="335">
        <f t="shared" si="153"/>
        <v>68.11</v>
      </c>
      <c r="J1420" s="335">
        <f t="shared" si="154"/>
        <v>60.54</v>
      </c>
      <c r="Q1420" s="101">
        <f t="shared" si="155"/>
        <v>2016</v>
      </c>
    </row>
    <row r="1421" spans="1:17" ht="12.75" customHeight="1">
      <c r="A1421" s="333" t="s">
        <v>355</v>
      </c>
      <c r="B1421" s="334" t="s">
        <v>404</v>
      </c>
      <c r="C1421" s="334"/>
      <c r="D1421" s="402" t="s">
        <v>405</v>
      </c>
      <c r="E1421" s="334">
        <v>201511</v>
      </c>
      <c r="F1421" s="453">
        <v>-10296.27</v>
      </c>
      <c r="G1421" s="333">
        <f t="shared" si="152"/>
        <v>12.5</v>
      </c>
      <c r="H1421" s="382">
        <v>3.1250000000000002E-3</v>
      </c>
      <c r="I1421" s="335">
        <f t="shared" si="153"/>
        <v>-402.2</v>
      </c>
      <c r="J1421" s="335">
        <f t="shared" si="154"/>
        <v>-386.11</v>
      </c>
      <c r="Q1421" s="101">
        <f t="shared" si="155"/>
        <v>2016</v>
      </c>
    </row>
    <row r="1422" spans="1:17" ht="12.75" customHeight="1">
      <c r="A1422" s="333" t="s">
        <v>355</v>
      </c>
      <c r="B1422" s="334" t="s">
        <v>404</v>
      </c>
      <c r="C1422" s="334"/>
      <c r="D1422" s="333" t="s">
        <v>405</v>
      </c>
      <c r="E1422" s="334">
        <v>201512</v>
      </c>
      <c r="F1422" s="335">
        <v>22892.86</v>
      </c>
      <c r="G1422" s="333">
        <f t="shared" si="152"/>
        <v>11.5</v>
      </c>
      <c r="H1422" s="382">
        <v>3.1250000000000002E-3</v>
      </c>
      <c r="I1422" s="335">
        <f t="shared" si="153"/>
        <v>822.71</v>
      </c>
      <c r="J1422" s="335">
        <f t="shared" si="154"/>
        <v>858.48</v>
      </c>
      <c r="Q1422" s="101">
        <f t="shared" si="155"/>
        <v>2016</v>
      </c>
    </row>
    <row r="1423" spans="1:17" ht="12.75" customHeight="1">
      <c r="A1423" s="333" t="s">
        <v>355</v>
      </c>
      <c r="B1423" s="334" t="s">
        <v>406</v>
      </c>
      <c r="C1423" s="334"/>
      <c r="D1423" s="333" t="s">
        <v>407</v>
      </c>
      <c r="E1423" s="334">
        <v>201509</v>
      </c>
      <c r="F1423" s="335">
        <v>-7535.83</v>
      </c>
      <c r="G1423" s="333">
        <f t="shared" si="152"/>
        <v>14.5</v>
      </c>
      <c r="H1423" s="382">
        <v>3.1250000000000002E-3</v>
      </c>
      <c r="I1423" s="335">
        <f t="shared" si="153"/>
        <v>-341.47</v>
      </c>
      <c r="J1423" s="335">
        <f t="shared" si="154"/>
        <v>-282.58999999999997</v>
      </c>
      <c r="Q1423" s="101">
        <f t="shared" si="155"/>
        <v>2015</v>
      </c>
    </row>
    <row r="1424" spans="1:17" ht="12.75" customHeight="1">
      <c r="A1424" s="402" t="s">
        <v>355</v>
      </c>
      <c r="B1424" s="334" t="s">
        <v>406</v>
      </c>
      <c r="C1424" s="334"/>
      <c r="D1424" s="402" t="s">
        <v>407</v>
      </c>
      <c r="E1424" s="334">
        <v>201510</v>
      </c>
      <c r="F1424" s="453">
        <v>-11724.15</v>
      </c>
      <c r="G1424" s="333">
        <f t="shared" si="152"/>
        <v>13.5</v>
      </c>
      <c r="H1424" s="382">
        <v>3.1250000000000002E-3</v>
      </c>
      <c r="I1424" s="335">
        <f t="shared" si="153"/>
        <v>-494.61</v>
      </c>
      <c r="J1424" s="335">
        <f t="shared" si="154"/>
        <v>-439.66</v>
      </c>
      <c r="Q1424" s="101">
        <f t="shared" si="155"/>
        <v>2016</v>
      </c>
    </row>
    <row r="1425" spans="1:17" ht="12.75" customHeight="1">
      <c r="A1425" s="333" t="s">
        <v>355</v>
      </c>
      <c r="B1425" s="334" t="s">
        <v>406</v>
      </c>
      <c r="C1425" s="334"/>
      <c r="D1425" s="402" t="s">
        <v>407</v>
      </c>
      <c r="E1425" s="334">
        <v>201511</v>
      </c>
      <c r="F1425" s="453">
        <v>-24352.04</v>
      </c>
      <c r="G1425" s="333">
        <f t="shared" si="152"/>
        <v>12.5</v>
      </c>
      <c r="H1425" s="382">
        <v>3.1250000000000002E-3</v>
      </c>
      <c r="I1425" s="335">
        <f t="shared" si="153"/>
        <v>-951.25</v>
      </c>
      <c r="J1425" s="335">
        <f t="shared" si="154"/>
        <v>-913.2</v>
      </c>
      <c r="Q1425" s="101">
        <f t="shared" si="155"/>
        <v>2016</v>
      </c>
    </row>
    <row r="1426" spans="1:17" ht="12.75" customHeight="1">
      <c r="A1426" s="333" t="s">
        <v>355</v>
      </c>
      <c r="B1426" s="334" t="s">
        <v>406</v>
      </c>
      <c r="C1426" s="334"/>
      <c r="D1426" s="333" t="s">
        <v>407</v>
      </c>
      <c r="E1426" s="334">
        <v>201512</v>
      </c>
      <c r="F1426" s="335">
        <v>-5167.2299999999996</v>
      </c>
      <c r="G1426" s="333">
        <f t="shared" si="152"/>
        <v>11.5</v>
      </c>
      <c r="H1426" s="382">
        <v>3.1250000000000002E-3</v>
      </c>
      <c r="I1426" s="335">
        <f t="shared" si="153"/>
        <v>-185.7</v>
      </c>
      <c r="J1426" s="335">
        <f t="shared" si="154"/>
        <v>-193.77</v>
      </c>
      <c r="Q1426" s="101">
        <f t="shared" si="155"/>
        <v>2016</v>
      </c>
    </row>
    <row r="1427" spans="1:17" ht="12.75" customHeight="1">
      <c r="A1427" s="333" t="s">
        <v>355</v>
      </c>
      <c r="B1427" s="334" t="s">
        <v>408</v>
      </c>
      <c r="C1427" s="334"/>
      <c r="D1427" s="333" t="s">
        <v>409</v>
      </c>
      <c r="E1427" s="334">
        <v>201509</v>
      </c>
      <c r="F1427" s="335">
        <v>-15484.93</v>
      </c>
      <c r="G1427" s="333">
        <f t="shared" si="152"/>
        <v>14.5</v>
      </c>
      <c r="H1427" s="382">
        <v>3.1250000000000002E-3</v>
      </c>
      <c r="I1427" s="335">
        <f t="shared" si="153"/>
        <v>-701.66</v>
      </c>
      <c r="J1427" s="335">
        <f t="shared" si="154"/>
        <v>-580.67999999999995</v>
      </c>
      <c r="Q1427" s="101">
        <f t="shared" si="155"/>
        <v>2015</v>
      </c>
    </row>
    <row r="1428" spans="1:17" ht="12.75" customHeight="1">
      <c r="A1428" s="402" t="s">
        <v>355</v>
      </c>
      <c r="B1428" s="334" t="s">
        <v>408</v>
      </c>
      <c r="C1428" s="334"/>
      <c r="D1428" s="402" t="s">
        <v>409</v>
      </c>
      <c r="E1428" s="334">
        <v>201510</v>
      </c>
      <c r="F1428" s="453">
        <v>-54764.14</v>
      </c>
      <c r="G1428" s="333">
        <f t="shared" si="152"/>
        <v>13.5</v>
      </c>
      <c r="H1428" s="382">
        <v>3.1250000000000002E-3</v>
      </c>
      <c r="I1428" s="335">
        <f t="shared" si="153"/>
        <v>-2310.36</v>
      </c>
      <c r="J1428" s="335">
        <f t="shared" si="154"/>
        <v>-2053.66</v>
      </c>
      <c r="Q1428" s="101">
        <f t="shared" si="155"/>
        <v>2016</v>
      </c>
    </row>
    <row r="1429" spans="1:17" ht="12.75" customHeight="1">
      <c r="A1429" s="333" t="s">
        <v>355</v>
      </c>
      <c r="B1429" s="334" t="s">
        <v>408</v>
      </c>
      <c r="C1429" s="334"/>
      <c r="D1429" s="402" t="s">
        <v>409</v>
      </c>
      <c r="E1429" s="334">
        <v>201511</v>
      </c>
      <c r="F1429" s="453">
        <v>-23011.87</v>
      </c>
      <c r="G1429" s="333">
        <f t="shared" si="152"/>
        <v>12.5</v>
      </c>
      <c r="H1429" s="382">
        <v>3.1250000000000002E-3</v>
      </c>
      <c r="I1429" s="335">
        <f t="shared" si="153"/>
        <v>-898.9</v>
      </c>
      <c r="J1429" s="335">
        <f t="shared" si="154"/>
        <v>-862.95</v>
      </c>
      <c r="Q1429" s="101">
        <f t="shared" si="155"/>
        <v>2016</v>
      </c>
    </row>
    <row r="1430" spans="1:17" ht="12.75" customHeight="1">
      <c r="A1430" s="333" t="s">
        <v>355</v>
      </c>
      <c r="B1430" s="334" t="s">
        <v>408</v>
      </c>
      <c r="C1430" s="334"/>
      <c r="D1430" s="333" t="s">
        <v>409</v>
      </c>
      <c r="E1430" s="334">
        <v>201512</v>
      </c>
      <c r="F1430" s="335">
        <v>-11885.14</v>
      </c>
      <c r="G1430" s="333">
        <f t="shared" si="152"/>
        <v>11.5</v>
      </c>
      <c r="H1430" s="382">
        <v>3.1250000000000002E-3</v>
      </c>
      <c r="I1430" s="335">
        <f t="shared" si="153"/>
        <v>-427.12</v>
      </c>
      <c r="J1430" s="335">
        <f t="shared" si="154"/>
        <v>-445.69</v>
      </c>
      <c r="Q1430" s="101">
        <f t="shared" si="155"/>
        <v>2016</v>
      </c>
    </row>
    <row r="1431" spans="1:17" ht="12.75" customHeight="1">
      <c r="A1431" s="333" t="s">
        <v>355</v>
      </c>
      <c r="B1431" s="334" t="s">
        <v>731</v>
      </c>
      <c r="C1431" s="334"/>
      <c r="D1431" s="333" t="s">
        <v>732</v>
      </c>
      <c r="E1431" s="334">
        <v>201509</v>
      </c>
      <c r="F1431" s="335">
        <v>-75.19</v>
      </c>
      <c r="G1431" s="333">
        <f t="shared" si="152"/>
        <v>14.5</v>
      </c>
      <c r="H1431" s="382">
        <v>3.1250000000000002E-3</v>
      </c>
      <c r="I1431" s="335">
        <f t="shared" si="153"/>
        <v>-3.41</v>
      </c>
      <c r="J1431" s="335">
        <f t="shared" si="154"/>
        <v>-2.82</v>
      </c>
      <c r="Q1431" s="101">
        <f t="shared" si="155"/>
        <v>2015</v>
      </c>
    </row>
    <row r="1432" spans="1:17" ht="12.75" customHeight="1">
      <c r="A1432" s="333" t="s">
        <v>355</v>
      </c>
      <c r="B1432" s="334" t="s">
        <v>940</v>
      </c>
      <c r="C1432" s="334"/>
      <c r="D1432" s="333" t="s">
        <v>941</v>
      </c>
      <c r="E1432" s="334">
        <v>201509</v>
      </c>
      <c r="F1432" s="335">
        <v>21832.48</v>
      </c>
      <c r="G1432" s="333">
        <f t="shared" si="152"/>
        <v>14.5</v>
      </c>
      <c r="H1432" s="382">
        <v>3.1250000000000002E-3</v>
      </c>
      <c r="I1432" s="335">
        <f t="shared" si="153"/>
        <v>989.28</v>
      </c>
      <c r="J1432" s="335">
        <f t="shared" si="154"/>
        <v>818.72</v>
      </c>
      <c r="Q1432" s="101">
        <f t="shared" si="155"/>
        <v>2015</v>
      </c>
    </row>
    <row r="1433" spans="1:17" ht="12.75" customHeight="1">
      <c r="A1433" s="402" t="s">
        <v>355</v>
      </c>
      <c r="B1433" s="334" t="s">
        <v>940</v>
      </c>
      <c r="C1433" s="334"/>
      <c r="D1433" s="402" t="s">
        <v>941</v>
      </c>
      <c r="E1433" s="334">
        <v>201510</v>
      </c>
      <c r="F1433" s="453">
        <v>1443.09</v>
      </c>
      <c r="G1433" s="333">
        <f t="shared" si="152"/>
        <v>13.5</v>
      </c>
      <c r="H1433" s="382">
        <v>3.1250000000000002E-3</v>
      </c>
      <c r="I1433" s="335">
        <f t="shared" si="153"/>
        <v>60.88</v>
      </c>
      <c r="J1433" s="335">
        <f t="shared" si="154"/>
        <v>54.12</v>
      </c>
      <c r="Q1433" s="101">
        <f t="shared" si="155"/>
        <v>2016</v>
      </c>
    </row>
    <row r="1434" spans="1:17" ht="12.75" customHeight="1">
      <c r="A1434" s="333" t="s">
        <v>355</v>
      </c>
      <c r="B1434" s="334" t="s">
        <v>940</v>
      </c>
      <c r="C1434" s="334"/>
      <c r="D1434" s="402" t="s">
        <v>941</v>
      </c>
      <c r="E1434" s="334">
        <v>201511</v>
      </c>
      <c r="F1434" s="453">
        <v>-51.06</v>
      </c>
      <c r="G1434" s="333">
        <f t="shared" si="152"/>
        <v>12.5</v>
      </c>
      <c r="H1434" s="382">
        <v>3.1250000000000002E-3</v>
      </c>
      <c r="I1434" s="335">
        <f t="shared" si="153"/>
        <v>-1.99</v>
      </c>
      <c r="J1434" s="335">
        <f t="shared" si="154"/>
        <v>-1.91</v>
      </c>
      <c r="Q1434" s="101">
        <f t="shared" si="155"/>
        <v>2016</v>
      </c>
    </row>
    <row r="1435" spans="1:17" ht="12.75" customHeight="1">
      <c r="A1435" s="333" t="s">
        <v>355</v>
      </c>
      <c r="B1435" s="334" t="s">
        <v>940</v>
      </c>
      <c r="C1435" s="334"/>
      <c r="D1435" s="333" t="s">
        <v>941</v>
      </c>
      <c r="E1435" s="334">
        <v>201512</v>
      </c>
      <c r="F1435" s="335">
        <v>2262.8200000000002</v>
      </c>
      <c r="G1435" s="333">
        <f t="shared" si="152"/>
        <v>11.5</v>
      </c>
      <c r="H1435" s="382">
        <v>3.1250000000000002E-3</v>
      </c>
      <c r="I1435" s="335">
        <f t="shared" si="153"/>
        <v>81.319999999999993</v>
      </c>
      <c r="J1435" s="335">
        <f t="shared" si="154"/>
        <v>84.86</v>
      </c>
      <c r="Q1435" s="101">
        <f t="shared" si="155"/>
        <v>2016</v>
      </c>
    </row>
    <row r="1436" spans="1:17" ht="12.75" customHeight="1">
      <c r="A1436" s="333" t="s">
        <v>355</v>
      </c>
      <c r="B1436" s="334" t="s">
        <v>1045</v>
      </c>
      <c r="C1436" s="334"/>
      <c r="D1436" s="402" t="s">
        <v>1046</v>
      </c>
      <c r="E1436" s="334">
        <v>201511</v>
      </c>
      <c r="F1436" s="453">
        <v>673722.7</v>
      </c>
      <c r="G1436" s="333">
        <f t="shared" si="152"/>
        <v>12.5</v>
      </c>
      <c r="H1436" s="382">
        <v>3.1250000000000002E-3</v>
      </c>
      <c r="I1436" s="335">
        <f t="shared" si="153"/>
        <v>26317.29</v>
      </c>
      <c r="J1436" s="335">
        <f t="shared" si="154"/>
        <v>25264.6</v>
      </c>
      <c r="Q1436" s="101">
        <f t="shared" si="155"/>
        <v>2016</v>
      </c>
    </row>
    <row r="1437" spans="1:17" ht="12.75" customHeight="1">
      <c r="A1437" s="333" t="s">
        <v>355</v>
      </c>
      <c r="B1437" s="334" t="s">
        <v>1045</v>
      </c>
      <c r="C1437" s="334"/>
      <c r="D1437" s="333" t="s">
        <v>1046</v>
      </c>
      <c r="E1437" s="334">
        <v>201512</v>
      </c>
      <c r="F1437" s="335">
        <v>2227.25</v>
      </c>
      <c r="G1437" s="333">
        <f t="shared" si="152"/>
        <v>11.5</v>
      </c>
      <c r="H1437" s="382">
        <v>3.1250000000000002E-3</v>
      </c>
      <c r="I1437" s="335">
        <f t="shared" si="153"/>
        <v>80.040000000000006</v>
      </c>
      <c r="J1437" s="335">
        <f t="shared" si="154"/>
        <v>83.52</v>
      </c>
      <c r="Q1437" s="101">
        <f t="shared" si="155"/>
        <v>2016</v>
      </c>
    </row>
    <row r="1438" spans="1:17" ht="12.75" customHeight="1">
      <c r="A1438" s="333" t="s">
        <v>355</v>
      </c>
      <c r="B1438" s="334" t="s">
        <v>501</v>
      </c>
      <c r="C1438" s="334"/>
      <c r="D1438" s="333" t="s">
        <v>808</v>
      </c>
      <c r="E1438" s="334">
        <v>201509</v>
      </c>
      <c r="F1438" s="335">
        <v>-0.09</v>
      </c>
      <c r="G1438" s="333">
        <f t="shared" si="152"/>
        <v>14.5</v>
      </c>
      <c r="H1438" s="382">
        <v>3.1250000000000002E-3</v>
      </c>
      <c r="I1438" s="335">
        <f t="shared" si="153"/>
        <v>0</v>
      </c>
      <c r="J1438" s="335">
        <f t="shared" si="154"/>
        <v>0</v>
      </c>
      <c r="Q1438" s="101">
        <f t="shared" si="155"/>
        <v>2015</v>
      </c>
    </row>
    <row r="1439" spans="1:17" ht="12.75" customHeight="1">
      <c r="A1439" s="333" t="s">
        <v>355</v>
      </c>
      <c r="B1439" s="334" t="s">
        <v>810</v>
      </c>
      <c r="C1439" s="334"/>
      <c r="D1439" s="333" t="s">
        <v>809</v>
      </c>
      <c r="E1439" s="334">
        <v>201509</v>
      </c>
      <c r="F1439" s="335">
        <v>-299740.25</v>
      </c>
      <c r="G1439" s="333">
        <f t="shared" si="152"/>
        <v>14.5</v>
      </c>
      <c r="H1439" s="382">
        <v>3.1250000000000002E-3</v>
      </c>
      <c r="I1439" s="335">
        <f t="shared" si="153"/>
        <v>-13581.98</v>
      </c>
      <c r="J1439" s="335">
        <f t="shared" si="154"/>
        <v>-11240.26</v>
      </c>
      <c r="Q1439" s="101">
        <f t="shared" si="155"/>
        <v>2015</v>
      </c>
    </row>
    <row r="1440" spans="1:17" ht="12.75" customHeight="1">
      <c r="A1440" s="402" t="s">
        <v>355</v>
      </c>
      <c r="B1440" s="334" t="s">
        <v>810</v>
      </c>
      <c r="C1440" s="334"/>
      <c r="D1440" s="402" t="s">
        <v>809</v>
      </c>
      <c r="E1440" s="334">
        <v>201510</v>
      </c>
      <c r="F1440" s="453">
        <v>160.19999999999999</v>
      </c>
      <c r="G1440" s="333">
        <f t="shared" si="152"/>
        <v>13.5</v>
      </c>
      <c r="H1440" s="382">
        <v>3.1250000000000002E-3</v>
      </c>
      <c r="I1440" s="335">
        <f t="shared" si="153"/>
        <v>6.76</v>
      </c>
      <c r="J1440" s="335">
        <f t="shared" si="154"/>
        <v>6.01</v>
      </c>
      <c r="Q1440" s="101">
        <f t="shared" si="155"/>
        <v>2016</v>
      </c>
    </row>
    <row r="1441" spans="1:17" ht="12.75" customHeight="1">
      <c r="A1441" s="333" t="s">
        <v>355</v>
      </c>
      <c r="B1441" s="334" t="s">
        <v>503</v>
      </c>
      <c r="C1441" s="334"/>
      <c r="D1441" s="333" t="s">
        <v>504</v>
      </c>
      <c r="E1441" s="334">
        <v>201509</v>
      </c>
      <c r="F1441" s="335">
        <v>0.06</v>
      </c>
      <c r="G1441" s="333">
        <f t="shared" si="152"/>
        <v>14.5</v>
      </c>
      <c r="H1441" s="382">
        <v>3.1250000000000002E-3</v>
      </c>
      <c r="I1441" s="335">
        <f t="shared" si="153"/>
        <v>0</v>
      </c>
      <c r="J1441" s="335">
        <f t="shared" si="154"/>
        <v>0</v>
      </c>
      <c r="Q1441" s="101">
        <f t="shared" si="155"/>
        <v>2015</v>
      </c>
    </row>
    <row r="1442" spans="1:17" ht="12.75" customHeight="1">
      <c r="A1442" s="333" t="s">
        <v>355</v>
      </c>
      <c r="B1442" s="334" t="s">
        <v>755</v>
      </c>
      <c r="C1442" s="334"/>
      <c r="D1442" s="333" t="s">
        <v>774</v>
      </c>
      <c r="E1442" s="334">
        <v>201509</v>
      </c>
      <c r="F1442" s="335">
        <v>-72.37</v>
      </c>
      <c r="G1442" s="333">
        <f t="shared" si="152"/>
        <v>14.5</v>
      </c>
      <c r="H1442" s="382">
        <v>3.1250000000000002E-3</v>
      </c>
      <c r="I1442" s="335">
        <f t="shared" si="153"/>
        <v>-3.28</v>
      </c>
      <c r="J1442" s="335">
        <f t="shared" si="154"/>
        <v>-2.71</v>
      </c>
      <c r="Q1442" s="101">
        <f t="shared" si="155"/>
        <v>2015</v>
      </c>
    </row>
    <row r="1443" spans="1:17" ht="12.75" customHeight="1">
      <c r="A1443" s="333" t="s">
        <v>355</v>
      </c>
      <c r="B1443" s="334" t="s">
        <v>586</v>
      </c>
      <c r="C1443" s="334"/>
      <c r="D1443" s="333" t="s">
        <v>587</v>
      </c>
      <c r="E1443" s="334">
        <v>201509</v>
      </c>
      <c r="F1443" s="335">
        <v>-0.18</v>
      </c>
      <c r="G1443" s="333">
        <f t="shared" si="152"/>
        <v>14.5</v>
      </c>
      <c r="H1443" s="382">
        <v>3.1250000000000002E-3</v>
      </c>
      <c r="I1443" s="335">
        <f t="shared" si="153"/>
        <v>-0.01</v>
      </c>
      <c r="J1443" s="335">
        <f t="shared" si="154"/>
        <v>-0.01</v>
      </c>
      <c r="Q1443" s="101">
        <f t="shared" si="155"/>
        <v>2015</v>
      </c>
    </row>
    <row r="1444" spans="1:17" ht="12.75" customHeight="1">
      <c r="A1444" s="333" t="s">
        <v>355</v>
      </c>
      <c r="B1444" s="334" t="s">
        <v>505</v>
      </c>
      <c r="C1444" s="334"/>
      <c r="D1444" s="333" t="s">
        <v>506</v>
      </c>
      <c r="E1444" s="334">
        <v>201509</v>
      </c>
      <c r="F1444" s="335">
        <v>26.72</v>
      </c>
      <c r="G1444" s="333">
        <f t="shared" si="152"/>
        <v>14.5</v>
      </c>
      <c r="H1444" s="382">
        <v>3.1250000000000002E-3</v>
      </c>
      <c r="I1444" s="335">
        <f t="shared" si="153"/>
        <v>1.21</v>
      </c>
      <c r="J1444" s="335">
        <f t="shared" si="154"/>
        <v>1</v>
      </c>
      <c r="Q1444" s="101">
        <f t="shared" si="155"/>
        <v>2015</v>
      </c>
    </row>
    <row r="1445" spans="1:17" ht="12.75" customHeight="1">
      <c r="A1445" s="333" t="s">
        <v>355</v>
      </c>
      <c r="B1445" s="334" t="s">
        <v>507</v>
      </c>
      <c r="C1445" s="334"/>
      <c r="D1445" s="333" t="s">
        <v>508</v>
      </c>
      <c r="E1445" s="334">
        <v>201509</v>
      </c>
      <c r="F1445" s="335">
        <v>5.12</v>
      </c>
      <c r="G1445" s="333">
        <f t="shared" si="152"/>
        <v>14.5</v>
      </c>
      <c r="H1445" s="382">
        <v>3.1250000000000002E-3</v>
      </c>
      <c r="I1445" s="335">
        <f t="shared" si="153"/>
        <v>0.23</v>
      </c>
      <c r="J1445" s="335">
        <f t="shared" si="154"/>
        <v>0.19</v>
      </c>
      <c r="Q1445" s="101">
        <f t="shared" si="155"/>
        <v>2015</v>
      </c>
    </row>
    <row r="1446" spans="1:17" ht="12.75" customHeight="1">
      <c r="A1446" s="333" t="s">
        <v>355</v>
      </c>
      <c r="B1446" s="334" t="s">
        <v>509</v>
      </c>
      <c r="C1446" s="334"/>
      <c r="D1446" s="333" t="s">
        <v>510</v>
      </c>
      <c r="E1446" s="334">
        <v>201509</v>
      </c>
      <c r="F1446" s="335">
        <v>-3</v>
      </c>
      <c r="G1446" s="333">
        <f t="shared" si="152"/>
        <v>14.5</v>
      </c>
      <c r="H1446" s="382">
        <v>3.1250000000000002E-3</v>
      </c>
      <c r="I1446" s="335">
        <f t="shared" si="153"/>
        <v>-0.14000000000000001</v>
      </c>
      <c r="J1446" s="335">
        <f t="shared" si="154"/>
        <v>-0.11</v>
      </c>
      <c r="Q1446" s="101">
        <f t="shared" si="155"/>
        <v>2015</v>
      </c>
    </row>
    <row r="1447" spans="1:17" ht="12.75" customHeight="1">
      <c r="A1447" s="402" t="s">
        <v>355</v>
      </c>
      <c r="B1447" s="334" t="s">
        <v>509</v>
      </c>
      <c r="C1447" s="334"/>
      <c r="D1447" s="402" t="s">
        <v>510</v>
      </c>
      <c r="E1447" s="334">
        <v>201510</v>
      </c>
      <c r="F1447" s="453">
        <v>14.69</v>
      </c>
      <c r="G1447" s="333">
        <f t="shared" si="152"/>
        <v>13.5</v>
      </c>
      <c r="H1447" s="382">
        <v>3.1250000000000002E-3</v>
      </c>
      <c r="I1447" s="335">
        <f t="shared" si="153"/>
        <v>0.62</v>
      </c>
      <c r="J1447" s="335">
        <f t="shared" si="154"/>
        <v>0.55000000000000004</v>
      </c>
      <c r="Q1447" s="101">
        <f t="shared" si="155"/>
        <v>2016</v>
      </c>
    </row>
    <row r="1448" spans="1:17" ht="12.75" customHeight="1">
      <c r="A1448" s="333" t="s">
        <v>355</v>
      </c>
      <c r="B1448" s="334" t="s">
        <v>509</v>
      </c>
      <c r="C1448" s="334"/>
      <c r="D1448" s="402" t="s">
        <v>510</v>
      </c>
      <c r="E1448" s="334">
        <v>201511</v>
      </c>
      <c r="F1448" s="453">
        <v>-0.91</v>
      </c>
      <c r="G1448" s="333">
        <f t="shared" si="152"/>
        <v>12.5</v>
      </c>
      <c r="H1448" s="382">
        <v>3.1250000000000002E-3</v>
      </c>
      <c r="I1448" s="335">
        <f t="shared" si="153"/>
        <v>-0.04</v>
      </c>
      <c r="J1448" s="335">
        <f t="shared" si="154"/>
        <v>-0.03</v>
      </c>
      <c r="Q1448" s="101">
        <f t="shared" si="155"/>
        <v>2016</v>
      </c>
    </row>
    <row r="1449" spans="1:17" ht="12.75" customHeight="1">
      <c r="A1449" s="333" t="s">
        <v>355</v>
      </c>
      <c r="B1449" s="334" t="s">
        <v>509</v>
      </c>
      <c r="C1449" s="334"/>
      <c r="D1449" s="333" t="s">
        <v>510</v>
      </c>
      <c r="E1449" s="334">
        <v>201512</v>
      </c>
      <c r="F1449" s="335">
        <v>68.290000000000006</v>
      </c>
      <c r="G1449" s="333">
        <f t="shared" si="152"/>
        <v>11.5</v>
      </c>
      <c r="H1449" s="382">
        <v>3.1250000000000002E-3</v>
      </c>
      <c r="I1449" s="335">
        <f t="shared" si="153"/>
        <v>2.4500000000000002</v>
      </c>
      <c r="J1449" s="335">
        <f t="shared" si="154"/>
        <v>2.56</v>
      </c>
      <c r="Q1449" s="101">
        <f t="shared" si="155"/>
        <v>2016</v>
      </c>
    </row>
    <row r="1450" spans="1:17" ht="12.75" customHeight="1">
      <c r="A1450" s="333" t="s">
        <v>355</v>
      </c>
      <c r="B1450" s="334" t="s">
        <v>511</v>
      </c>
      <c r="C1450" s="334"/>
      <c r="D1450" s="333" t="s">
        <v>512</v>
      </c>
      <c r="E1450" s="334">
        <v>201509</v>
      </c>
      <c r="F1450" s="335">
        <v>4.5199999999999996</v>
      </c>
      <c r="G1450" s="333">
        <f t="shared" si="152"/>
        <v>14.5</v>
      </c>
      <c r="H1450" s="382">
        <v>3.1250000000000002E-3</v>
      </c>
      <c r="I1450" s="335">
        <f t="shared" si="153"/>
        <v>0.2</v>
      </c>
      <c r="J1450" s="335">
        <f t="shared" si="154"/>
        <v>0.17</v>
      </c>
      <c r="Q1450" s="101">
        <f t="shared" si="155"/>
        <v>2015</v>
      </c>
    </row>
    <row r="1451" spans="1:17" ht="12.75" customHeight="1">
      <c r="A1451" s="333" t="s">
        <v>355</v>
      </c>
      <c r="B1451" s="334" t="s">
        <v>513</v>
      </c>
      <c r="C1451" s="334"/>
      <c r="D1451" s="333" t="s">
        <v>514</v>
      </c>
      <c r="E1451" s="334">
        <v>201509</v>
      </c>
      <c r="F1451" s="335">
        <v>2.58</v>
      </c>
      <c r="G1451" s="333">
        <f t="shared" si="152"/>
        <v>14.5</v>
      </c>
      <c r="H1451" s="382">
        <v>3.1250000000000002E-3</v>
      </c>
      <c r="I1451" s="335">
        <f t="shared" si="153"/>
        <v>0.12</v>
      </c>
      <c r="J1451" s="335">
        <f t="shared" si="154"/>
        <v>0.1</v>
      </c>
      <c r="Q1451" s="101">
        <f t="shared" si="155"/>
        <v>2015</v>
      </c>
    </row>
    <row r="1452" spans="1:17" ht="12.75" customHeight="1">
      <c r="A1452" s="333" t="s">
        <v>355</v>
      </c>
      <c r="B1452" s="334" t="s">
        <v>570</v>
      </c>
      <c r="C1452" s="334"/>
      <c r="D1452" s="333" t="s">
        <v>571</v>
      </c>
      <c r="E1452" s="334">
        <v>201509</v>
      </c>
      <c r="F1452" s="335">
        <v>-791.57</v>
      </c>
      <c r="G1452" s="333">
        <f t="shared" si="152"/>
        <v>14.5</v>
      </c>
      <c r="H1452" s="382">
        <v>3.1250000000000002E-3</v>
      </c>
      <c r="I1452" s="335">
        <f t="shared" si="153"/>
        <v>-35.869999999999997</v>
      </c>
      <c r="J1452" s="335">
        <f t="shared" si="154"/>
        <v>-29.68</v>
      </c>
      <c r="Q1452" s="101">
        <f t="shared" si="155"/>
        <v>2015</v>
      </c>
    </row>
    <row r="1453" spans="1:17" ht="12.75" customHeight="1">
      <c r="A1453" s="333" t="s">
        <v>355</v>
      </c>
      <c r="B1453" s="334" t="s">
        <v>942</v>
      </c>
      <c r="C1453" s="334"/>
      <c r="D1453" s="333" t="s">
        <v>943</v>
      </c>
      <c r="E1453" s="334">
        <v>201509</v>
      </c>
      <c r="F1453" s="335">
        <v>-915.37</v>
      </c>
      <c r="G1453" s="333">
        <f t="shared" si="152"/>
        <v>14.5</v>
      </c>
      <c r="H1453" s="382">
        <v>3.1250000000000002E-3</v>
      </c>
      <c r="I1453" s="335">
        <f t="shared" si="153"/>
        <v>-41.48</v>
      </c>
      <c r="J1453" s="335">
        <f t="shared" si="154"/>
        <v>-34.33</v>
      </c>
      <c r="Q1453" s="101">
        <f t="shared" si="155"/>
        <v>2015</v>
      </c>
    </row>
    <row r="1454" spans="1:17" ht="12.75" customHeight="1">
      <c r="A1454" s="333" t="s">
        <v>355</v>
      </c>
      <c r="B1454" s="334" t="s">
        <v>942</v>
      </c>
      <c r="C1454" s="334"/>
      <c r="D1454" s="402" t="s">
        <v>943</v>
      </c>
      <c r="E1454" s="334">
        <v>201511</v>
      </c>
      <c r="F1454" s="453">
        <v>1487.4</v>
      </c>
      <c r="G1454" s="333">
        <f t="shared" si="152"/>
        <v>12.5</v>
      </c>
      <c r="H1454" s="382">
        <v>3.1250000000000002E-3</v>
      </c>
      <c r="I1454" s="335">
        <f t="shared" si="153"/>
        <v>58.1</v>
      </c>
      <c r="J1454" s="335">
        <f t="shared" si="154"/>
        <v>55.78</v>
      </c>
      <c r="Q1454" s="101">
        <f t="shared" si="155"/>
        <v>2016</v>
      </c>
    </row>
    <row r="1455" spans="1:17" ht="12.75" customHeight="1">
      <c r="A1455" s="333" t="s">
        <v>355</v>
      </c>
      <c r="B1455" s="334" t="s">
        <v>944</v>
      </c>
      <c r="C1455" s="334"/>
      <c r="D1455" s="333" t="s">
        <v>945</v>
      </c>
      <c r="E1455" s="334">
        <v>201509</v>
      </c>
      <c r="F1455" s="335">
        <v>-3666.46</v>
      </c>
      <c r="G1455" s="333">
        <f t="shared" si="152"/>
        <v>14.5</v>
      </c>
      <c r="H1455" s="382">
        <v>3.1250000000000002E-3</v>
      </c>
      <c r="I1455" s="335">
        <f t="shared" si="153"/>
        <v>-166.14</v>
      </c>
      <c r="J1455" s="335">
        <f t="shared" si="154"/>
        <v>-137.49</v>
      </c>
      <c r="Q1455" s="101">
        <f t="shared" si="155"/>
        <v>2015</v>
      </c>
    </row>
    <row r="1456" spans="1:17" ht="12.75" customHeight="1">
      <c r="A1456" s="333" t="s">
        <v>355</v>
      </c>
      <c r="B1456" s="334" t="s">
        <v>944</v>
      </c>
      <c r="C1456" s="334"/>
      <c r="D1456" s="402" t="s">
        <v>945</v>
      </c>
      <c r="E1456" s="334">
        <v>201511</v>
      </c>
      <c r="F1456" s="453">
        <v>1954.92</v>
      </c>
      <c r="G1456" s="333">
        <f t="shared" si="152"/>
        <v>12.5</v>
      </c>
      <c r="H1456" s="382">
        <v>3.1250000000000002E-3</v>
      </c>
      <c r="I1456" s="335">
        <f t="shared" si="153"/>
        <v>76.36</v>
      </c>
      <c r="J1456" s="335">
        <f t="shared" si="154"/>
        <v>73.31</v>
      </c>
      <c r="Q1456" s="101">
        <f t="shared" si="155"/>
        <v>2016</v>
      </c>
    </row>
    <row r="1457" spans="1:17" ht="12.75" customHeight="1">
      <c r="A1457" s="333" t="s">
        <v>355</v>
      </c>
      <c r="B1457" s="334" t="s">
        <v>1053</v>
      </c>
      <c r="C1457" s="334"/>
      <c r="D1457" s="333" t="s">
        <v>1054</v>
      </c>
      <c r="E1457" s="334">
        <v>201509</v>
      </c>
      <c r="F1457" s="335">
        <v>358981.28</v>
      </c>
      <c r="G1457" s="333">
        <f t="shared" si="152"/>
        <v>14.5</v>
      </c>
      <c r="H1457" s="382">
        <v>3.1250000000000002E-3</v>
      </c>
      <c r="I1457" s="335">
        <f t="shared" si="153"/>
        <v>16266.34</v>
      </c>
      <c r="J1457" s="335">
        <f t="shared" si="154"/>
        <v>13461.8</v>
      </c>
      <c r="Q1457" s="101">
        <f t="shared" si="155"/>
        <v>2015</v>
      </c>
    </row>
    <row r="1458" spans="1:17" ht="12.75" customHeight="1">
      <c r="A1458" s="333" t="s">
        <v>355</v>
      </c>
      <c r="B1458" s="334" t="s">
        <v>1053</v>
      </c>
      <c r="C1458" s="334"/>
      <c r="D1458" s="402" t="s">
        <v>1054</v>
      </c>
      <c r="E1458" s="334">
        <v>201511</v>
      </c>
      <c r="F1458" s="453">
        <v>-31</v>
      </c>
      <c r="G1458" s="333">
        <f t="shared" si="152"/>
        <v>12.5</v>
      </c>
      <c r="H1458" s="382">
        <v>3.1250000000000002E-3</v>
      </c>
      <c r="I1458" s="335">
        <f t="shared" si="153"/>
        <v>-1.21</v>
      </c>
      <c r="J1458" s="335">
        <f t="shared" si="154"/>
        <v>-1.1599999999999999</v>
      </c>
      <c r="Q1458" s="101">
        <f t="shared" si="155"/>
        <v>2016</v>
      </c>
    </row>
    <row r="1459" spans="1:17" ht="12.75" customHeight="1">
      <c r="A1459" s="333" t="s">
        <v>355</v>
      </c>
      <c r="B1459" s="334" t="s">
        <v>1053</v>
      </c>
      <c r="C1459" s="334"/>
      <c r="D1459" s="333" t="s">
        <v>1054</v>
      </c>
      <c r="E1459" s="334">
        <v>201512</v>
      </c>
      <c r="F1459" s="335">
        <v>0.42</v>
      </c>
      <c r="G1459" s="333">
        <f t="shared" si="152"/>
        <v>11.5</v>
      </c>
      <c r="H1459" s="382">
        <v>3.1250000000000002E-3</v>
      </c>
      <c r="I1459" s="335">
        <f t="shared" si="153"/>
        <v>0.02</v>
      </c>
      <c r="J1459" s="335">
        <f t="shared" si="154"/>
        <v>0.02</v>
      </c>
      <c r="Q1459" s="101">
        <f t="shared" si="155"/>
        <v>2016</v>
      </c>
    </row>
    <row r="1460" spans="1:17" ht="12.75" customHeight="1">
      <c r="A1460" s="402" t="s">
        <v>355</v>
      </c>
      <c r="B1460" s="334" t="s">
        <v>1055</v>
      </c>
      <c r="C1460" s="334"/>
      <c r="D1460" s="402" t="s">
        <v>1056</v>
      </c>
      <c r="E1460" s="334">
        <v>201510</v>
      </c>
      <c r="F1460" s="453">
        <v>483449.97</v>
      </c>
      <c r="G1460" s="333">
        <f t="shared" si="152"/>
        <v>13.5</v>
      </c>
      <c r="H1460" s="382">
        <v>3.1250000000000002E-3</v>
      </c>
      <c r="I1460" s="335">
        <f t="shared" si="153"/>
        <v>20395.55</v>
      </c>
      <c r="J1460" s="335">
        <f t="shared" si="154"/>
        <v>18129.37</v>
      </c>
      <c r="Q1460" s="101">
        <f t="shared" si="155"/>
        <v>2016</v>
      </c>
    </row>
    <row r="1461" spans="1:17" ht="12.75" customHeight="1">
      <c r="A1461" s="333" t="s">
        <v>355</v>
      </c>
      <c r="B1461" s="334" t="s">
        <v>1055</v>
      </c>
      <c r="C1461" s="334"/>
      <c r="D1461" s="402" t="s">
        <v>1056</v>
      </c>
      <c r="E1461" s="334">
        <v>201511</v>
      </c>
      <c r="F1461" s="453">
        <v>-383.16</v>
      </c>
      <c r="G1461" s="333">
        <f t="shared" si="152"/>
        <v>12.5</v>
      </c>
      <c r="H1461" s="382">
        <v>3.1250000000000002E-3</v>
      </c>
      <c r="I1461" s="335">
        <f t="shared" si="153"/>
        <v>-14.97</v>
      </c>
      <c r="J1461" s="335">
        <f t="shared" si="154"/>
        <v>-14.37</v>
      </c>
      <c r="Q1461" s="101">
        <f t="shared" si="155"/>
        <v>2016</v>
      </c>
    </row>
    <row r="1462" spans="1:17" ht="12.75" customHeight="1">
      <c r="A1462" s="333" t="s">
        <v>355</v>
      </c>
      <c r="B1462" s="334" t="s">
        <v>1055</v>
      </c>
      <c r="C1462" s="334"/>
      <c r="D1462" s="333" t="s">
        <v>1056</v>
      </c>
      <c r="E1462" s="334">
        <v>201512</v>
      </c>
      <c r="F1462" s="335">
        <v>169.38</v>
      </c>
      <c r="G1462" s="333">
        <f t="shared" si="152"/>
        <v>11.5</v>
      </c>
      <c r="H1462" s="382">
        <v>3.1250000000000002E-3</v>
      </c>
      <c r="I1462" s="335">
        <f t="shared" si="153"/>
        <v>6.09</v>
      </c>
      <c r="J1462" s="335">
        <f t="shared" si="154"/>
        <v>6.35</v>
      </c>
      <c r="Q1462" s="101">
        <f t="shared" si="155"/>
        <v>2016</v>
      </c>
    </row>
    <row r="1463" spans="1:17" ht="12.75" customHeight="1">
      <c r="A1463" s="333" t="s">
        <v>355</v>
      </c>
      <c r="B1463" s="334" t="s">
        <v>946</v>
      </c>
      <c r="C1463" s="334"/>
      <c r="D1463" s="333" t="s">
        <v>947</v>
      </c>
      <c r="E1463" s="334">
        <v>201509</v>
      </c>
      <c r="F1463" s="335">
        <v>-12481.16</v>
      </c>
      <c r="G1463" s="333">
        <f t="shared" si="152"/>
        <v>14.5</v>
      </c>
      <c r="H1463" s="382">
        <v>3.1250000000000002E-3</v>
      </c>
      <c r="I1463" s="335">
        <f t="shared" si="153"/>
        <v>-565.54999999999995</v>
      </c>
      <c r="J1463" s="335">
        <f t="shared" si="154"/>
        <v>-468.04</v>
      </c>
      <c r="Q1463" s="101">
        <f t="shared" si="155"/>
        <v>2015</v>
      </c>
    </row>
    <row r="1464" spans="1:17" ht="12.75" customHeight="1">
      <c r="A1464" s="333" t="s">
        <v>355</v>
      </c>
      <c r="B1464" s="334" t="s">
        <v>946</v>
      </c>
      <c r="C1464" s="334"/>
      <c r="D1464" s="333" t="s">
        <v>947</v>
      </c>
      <c r="E1464" s="334">
        <v>201512</v>
      </c>
      <c r="F1464" s="335">
        <v>-107174.75</v>
      </c>
      <c r="G1464" s="333">
        <f t="shared" si="152"/>
        <v>11.5</v>
      </c>
      <c r="H1464" s="382">
        <v>3.1250000000000002E-3</v>
      </c>
      <c r="I1464" s="335">
        <f t="shared" si="153"/>
        <v>-3851.59</v>
      </c>
      <c r="J1464" s="335">
        <f t="shared" si="154"/>
        <v>-4019.05</v>
      </c>
      <c r="Q1464" s="101">
        <f t="shared" si="155"/>
        <v>2016</v>
      </c>
    </row>
    <row r="1465" spans="1:17" ht="12.75" customHeight="1">
      <c r="A1465" s="333" t="s">
        <v>355</v>
      </c>
      <c r="B1465" s="334" t="s">
        <v>733</v>
      </c>
      <c r="C1465" s="334"/>
      <c r="D1465" s="333" t="s">
        <v>734</v>
      </c>
      <c r="E1465" s="334">
        <v>201509</v>
      </c>
      <c r="F1465" s="335">
        <v>-2849.4</v>
      </c>
      <c r="G1465" s="333">
        <f t="shared" si="152"/>
        <v>14.5</v>
      </c>
      <c r="H1465" s="382">
        <v>3.1250000000000002E-3</v>
      </c>
      <c r="I1465" s="335">
        <f t="shared" si="153"/>
        <v>-129.11000000000001</v>
      </c>
      <c r="J1465" s="335">
        <f t="shared" si="154"/>
        <v>-106.85</v>
      </c>
      <c r="Q1465" s="101">
        <f t="shared" si="155"/>
        <v>2015</v>
      </c>
    </row>
    <row r="1466" spans="1:17" ht="12.75" customHeight="1">
      <c r="A1466" s="333" t="s">
        <v>355</v>
      </c>
      <c r="B1466" s="334" t="s">
        <v>515</v>
      </c>
      <c r="C1466" s="334"/>
      <c r="D1466" s="333" t="s">
        <v>516</v>
      </c>
      <c r="E1466" s="334">
        <v>201509</v>
      </c>
      <c r="F1466" s="335">
        <v>-128.05000000000001</v>
      </c>
      <c r="G1466" s="333">
        <f t="shared" si="152"/>
        <v>14.5</v>
      </c>
      <c r="H1466" s="382">
        <v>3.1250000000000002E-3</v>
      </c>
      <c r="I1466" s="335">
        <f t="shared" si="153"/>
        <v>-5.8</v>
      </c>
      <c r="J1466" s="335">
        <f t="shared" si="154"/>
        <v>-4.8</v>
      </c>
      <c r="Q1466" s="101">
        <f t="shared" si="155"/>
        <v>2015</v>
      </c>
    </row>
    <row r="1467" spans="1:17" ht="12.75" customHeight="1">
      <c r="A1467" s="333" t="s">
        <v>355</v>
      </c>
      <c r="B1467" s="334" t="s">
        <v>700</v>
      </c>
      <c r="C1467" s="334"/>
      <c r="D1467" s="333" t="s">
        <v>701</v>
      </c>
      <c r="E1467" s="334">
        <v>201509</v>
      </c>
      <c r="F1467" s="335">
        <v>-141.25</v>
      </c>
      <c r="G1467" s="333">
        <f t="shared" si="152"/>
        <v>14.5</v>
      </c>
      <c r="H1467" s="382">
        <v>3.1250000000000002E-3</v>
      </c>
      <c r="I1467" s="335">
        <f t="shared" si="153"/>
        <v>-6.4</v>
      </c>
      <c r="J1467" s="335">
        <f t="shared" si="154"/>
        <v>-5.3</v>
      </c>
      <c r="Q1467" s="101">
        <f t="shared" si="155"/>
        <v>2015</v>
      </c>
    </row>
    <row r="1468" spans="1:17" ht="12.75" customHeight="1">
      <c r="A1468" s="333" t="s">
        <v>355</v>
      </c>
      <c r="B1468" s="334" t="s">
        <v>735</v>
      </c>
      <c r="C1468" s="334"/>
      <c r="D1468" s="333" t="s">
        <v>811</v>
      </c>
      <c r="E1468" s="334">
        <v>201509</v>
      </c>
      <c r="F1468" s="335">
        <v>-1934.34</v>
      </c>
      <c r="G1468" s="333">
        <f t="shared" si="152"/>
        <v>14.5</v>
      </c>
      <c r="H1468" s="382">
        <v>3.1250000000000002E-3</v>
      </c>
      <c r="I1468" s="335">
        <f t="shared" si="153"/>
        <v>-87.65</v>
      </c>
      <c r="J1468" s="335">
        <f t="shared" si="154"/>
        <v>-72.540000000000006</v>
      </c>
      <c r="Q1468" s="101">
        <f t="shared" si="155"/>
        <v>2015</v>
      </c>
    </row>
    <row r="1469" spans="1:17" ht="12.75" customHeight="1">
      <c r="A1469" s="333" t="s">
        <v>355</v>
      </c>
      <c r="B1469" s="334" t="s">
        <v>517</v>
      </c>
      <c r="C1469" s="334"/>
      <c r="D1469" s="333" t="s">
        <v>518</v>
      </c>
      <c r="E1469" s="334">
        <v>201509</v>
      </c>
      <c r="F1469" s="335">
        <v>-0.84</v>
      </c>
      <c r="G1469" s="333">
        <f t="shared" si="152"/>
        <v>14.5</v>
      </c>
      <c r="H1469" s="382">
        <v>3.1250000000000002E-3</v>
      </c>
      <c r="I1469" s="335">
        <f t="shared" si="153"/>
        <v>-0.04</v>
      </c>
      <c r="J1469" s="335">
        <f t="shared" si="154"/>
        <v>-0.03</v>
      </c>
      <c r="Q1469" s="101">
        <f t="shared" si="155"/>
        <v>2015</v>
      </c>
    </row>
    <row r="1470" spans="1:17" ht="12.75" customHeight="1">
      <c r="A1470" s="333" t="s">
        <v>355</v>
      </c>
      <c r="B1470" s="334" t="s">
        <v>737</v>
      </c>
      <c r="C1470" s="334"/>
      <c r="D1470" s="333" t="s">
        <v>738</v>
      </c>
      <c r="E1470" s="334">
        <v>201509</v>
      </c>
      <c r="F1470" s="335">
        <v>-2841.81</v>
      </c>
      <c r="G1470" s="333">
        <f t="shared" si="152"/>
        <v>14.5</v>
      </c>
      <c r="H1470" s="382">
        <v>3.1250000000000002E-3</v>
      </c>
      <c r="I1470" s="335">
        <f t="shared" si="153"/>
        <v>-128.77000000000001</v>
      </c>
      <c r="J1470" s="335">
        <f t="shared" si="154"/>
        <v>-106.57</v>
      </c>
      <c r="Q1470" s="101">
        <f t="shared" si="155"/>
        <v>2015</v>
      </c>
    </row>
    <row r="1471" spans="1:17" ht="12.75" customHeight="1">
      <c r="A1471" s="333" t="s">
        <v>355</v>
      </c>
      <c r="B1471" s="334" t="s">
        <v>519</v>
      </c>
      <c r="C1471" s="334"/>
      <c r="D1471" s="333" t="s">
        <v>520</v>
      </c>
      <c r="E1471" s="334">
        <v>201509</v>
      </c>
      <c r="F1471" s="335">
        <v>1.78</v>
      </c>
      <c r="G1471" s="333">
        <f t="shared" si="152"/>
        <v>14.5</v>
      </c>
      <c r="H1471" s="382">
        <v>3.1250000000000002E-3</v>
      </c>
      <c r="I1471" s="335">
        <f t="shared" si="153"/>
        <v>0.08</v>
      </c>
      <c r="J1471" s="335">
        <f t="shared" si="154"/>
        <v>7.0000000000000007E-2</v>
      </c>
      <c r="Q1471" s="101">
        <f t="shared" si="155"/>
        <v>2015</v>
      </c>
    </row>
    <row r="1472" spans="1:17" ht="12.75" customHeight="1">
      <c r="A1472" s="333" t="s">
        <v>355</v>
      </c>
      <c r="B1472" s="334" t="s">
        <v>739</v>
      </c>
      <c r="C1472" s="334"/>
      <c r="D1472" s="333" t="s">
        <v>740</v>
      </c>
      <c r="E1472" s="334">
        <v>201509</v>
      </c>
      <c r="F1472" s="335">
        <v>-1608.98</v>
      </c>
      <c r="G1472" s="333">
        <f t="shared" si="152"/>
        <v>14.5</v>
      </c>
      <c r="H1472" s="382">
        <v>3.1250000000000002E-3</v>
      </c>
      <c r="I1472" s="335">
        <f t="shared" si="153"/>
        <v>-72.91</v>
      </c>
      <c r="J1472" s="335">
        <f t="shared" si="154"/>
        <v>-60.34</v>
      </c>
      <c r="Q1472" s="101">
        <f t="shared" si="155"/>
        <v>2015</v>
      </c>
    </row>
    <row r="1473" spans="1:17" ht="12.75" customHeight="1">
      <c r="A1473" s="333" t="s">
        <v>355</v>
      </c>
      <c r="B1473" s="334" t="s">
        <v>948</v>
      </c>
      <c r="C1473" s="334"/>
      <c r="D1473" s="402" t="s">
        <v>949</v>
      </c>
      <c r="E1473" s="334">
        <v>201511</v>
      </c>
      <c r="F1473" s="453">
        <v>85.11</v>
      </c>
      <c r="G1473" s="333">
        <f t="shared" si="152"/>
        <v>12.5</v>
      </c>
      <c r="H1473" s="382">
        <v>3.1250000000000002E-3</v>
      </c>
      <c r="I1473" s="335">
        <f t="shared" si="153"/>
        <v>3.32</v>
      </c>
      <c r="J1473" s="335">
        <f t="shared" si="154"/>
        <v>3.19</v>
      </c>
      <c r="Q1473" s="101">
        <f t="shared" si="155"/>
        <v>2016</v>
      </c>
    </row>
    <row r="1474" spans="1:17" ht="12.75" customHeight="1">
      <c r="A1474" s="402" t="s">
        <v>355</v>
      </c>
      <c r="B1474" s="334" t="s">
        <v>470</v>
      </c>
      <c r="C1474" s="334"/>
      <c r="D1474" s="402" t="s">
        <v>471</v>
      </c>
      <c r="E1474" s="334">
        <v>201510</v>
      </c>
      <c r="F1474" s="453">
        <v>-297.22000000000003</v>
      </c>
      <c r="G1474" s="333">
        <f t="shared" si="152"/>
        <v>13.5</v>
      </c>
      <c r="H1474" s="382">
        <v>3.1250000000000002E-3</v>
      </c>
      <c r="I1474" s="335">
        <f t="shared" si="153"/>
        <v>-12.54</v>
      </c>
      <c r="J1474" s="335">
        <f t="shared" si="154"/>
        <v>-11.15</v>
      </c>
      <c r="Q1474" s="101">
        <f t="shared" si="155"/>
        <v>2016</v>
      </c>
    </row>
    <row r="1475" spans="1:17" ht="12.75" customHeight="1">
      <c r="A1475" s="333" t="s">
        <v>355</v>
      </c>
      <c r="B1475" s="334" t="s">
        <v>521</v>
      </c>
      <c r="C1475" s="334"/>
      <c r="D1475" s="333" t="s">
        <v>522</v>
      </c>
      <c r="E1475" s="334">
        <v>201509</v>
      </c>
      <c r="F1475" s="335">
        <v>0.17</v>
      </c>
      <c r="G1475" s="333">
        <f t="shared" si="152"/>
        <v>14.5</v>
      </c>
      <c r="H1475" s="382">
        <v>3.1250000000000002E-3</v>
      </c>
      <c r="I1475" s="335">
        <f t="shared" si="153"/>
        <v>0.01</v>
      </c>
      <c r="J1475" s="335">
        <f t="shared" si="154"/>
        <v>0.01</v>
      </c>
      <c r="Q1475" s="101">
        <f t="shared" si="155"/>
        <v>2015</v>
      </c>
    </row>
    <row r="1476" spans="1:17" ht="12.75" customHeight="1">
      <c r="A1476" s="333" t="s">
        <v>355</v>
      </c>
      <c r="B1476" s="334" t="s">
        <v>572</v>
      </c>
      <c r="C1476" s="334"/>
      <c r="D1476" s="333" t="s">
        <v>573</v>
      </c>
      <c r="E1476" s="334">
        <v>201509</v>
      </c>
      <c r="F1476" s="335">
        <v>-295.64</v>
      </c>
      <c r="G1476" s="333">
        <f t="shared" si="152"/>
        <v>14.5</v>
      </c>
      <c r="H1476" s="382">
        <v>3.1250000000000002E-3</v>
      </c>
      <c r="I1476" s="335">
        <f t="shared" si="153"/>
        <v>-13.4</v>
      </c>
      <c r="J1476" s="335">
        <f t="shared" si="154"/>
        <v>-11.09</v>
      </c>
      <c r="Q1476" s="101">
        <f t="shared" si="155"/>
        <v>2015</v>
      </c>
    </row>
    <row r="1477" spans="1:17" ht="12.75" customHeight="1">
      <c r="A1477" s="333" t="s">
        <v>355</v>
      </c>
      <c r="B1477" s="334" t="s">
        <v>702</v>
      </c>
      <c r="C1477" s="334"/>
      <c r="D1477" s="333" t="s">
        <v>703</v>
      </c>
      <c r="E1477" s="334">
        <v>201509</v>
      </c>
      <c r="F1477" s="335">
        <v>-7.34</v>
      </c>
      <c r="G1477" s="333">
        <f t="shared" ref="G1477:G1540" si="156">VLOOKUP(E1477,$N$6:$O$35,2,FALSE)</f>
        <v>14.5</v>
      </c>
      <c r="H1477" s="382">
        <v>3.1250000000000002E-3</v>
      </c>
      <c r="I1477" s="335">
        <f t="shared" ref="I1477:I1540" si="157">ROUND(F1477*G1477*H1477,2)</f>
        <v>-0.33</v>
      </c>
      <c r="J1477" s="335">
        <f t="shared" ref="J1477:J1540" si="158">ROUND(F1477*H1477*12,2)</f>
        <v>-0.28000000000000003</v>
      </c>
      <c r="Q1477" s="101">
        <f t="shared" ref="Q1477:Q1479" si="159">IF(E1477&lt;=$Q$1,$S$5,$S$6)</f>
        <v>2015</v>
      </c>
    </row>
    <row r="1478" spans="1:17" ht="12.75" customHeight="1">
      <c r="A1478" s="333" t="s">
        <v>355</v>
      </c>
      <c r="B1478" s="334" t="s">
        <v>523</v>
      </c>
      <c r="C1478" s="334"/>
      <c r="D1478" s="333" t="s">
        <v>524</v>
      </c>
      <c r="E1478" s="334">
        <v>201509</v>
      </c>
      <c r="F1478" s="335">
        <v>-2.61</v>
      </c>
      <c r="G1478" s="333">
        <f t="shared" si="156"/>
        <v>14.5</v>
      </c>
      <c r="H1478" s="382">
        <v>3.1250000000000002E-3</v>
      </c>
      <c r="I1478" s="335">
        <f t="shared" si="157"/>
        <v>-0.12</v>
      </c>
      <c r="J1478" s="335">
        <f t="shared" si="158"/>
        <v>-0.1</v>
      </c>
      <c r="Q1478" s="101">
        <f t="shared" si="159"/>
        <v>2015</v>
      </c>
    </row>
    <row r="1479" spans="1:17" ht="12.75" customHeight="1">
      <c r="A1479" s="333" t="s">
        <v>355</v>
      </c>
      <c r="B1479" s="334" t="s">
        <v>525</v>
      </c>
      <c r="C1479" s="334"/>
      <c r="D1479" s="333" t="s">
        <v>526</v>
      </c>
      <c r="E1479" s="334">
        <v>201509</v>
      </c>
      <c r="F1479" s="335">
        <v>-0.83</v>
      </c>
      <c r="G1479" s="333">
        <f t="shared" si="156"/>
        <v>14.5</v>
      </c>
      <c r="H1479" s="382">
        <v>3.1250000000000002E-3</v>
      </c>
      <c r="I1479" s="335">
        <f t="shared" si="157"/>
        <v>-0.04</v>
      </c>
      <c r="J1479" s="335">
        <f t="shared" si="158"/>
        <v>-0.03</v>
      </c>
      <c r="Q1479" s="101">
        <f t="shared" si="159"/>
        <v>2015</v>
      </c>
    </row>
    <row r="1480" spans="1:17" ht="12.75" customHeight="1">
      <c r="A1480" s="333" t="s">
        <v>355</v>
      </c>
      <c r="B1480" s="334" t="s">
        <v>483</v>
      </c>
      <c r="C1480" s="334"/>
      <c r="D1480" s="333" t="s">
        <v>484</v>
      </c>
      <c r="E1480" s="334">
        <v>201509</v>
      </c>
      <c r="F1480" s="335">
        <v>-0.08</v>
      </c>
      <c r="G1480" s="333">
        <f t="shared" si="156"/>
        <v>14.5</v>
      </c>
      <c r="H1480" s="382">
        <v>3.1250000000000002E-3</v>
      </c>
      <c r="I1480" s="335">
        <f t="shared" si="157"/>
        <v>0</v>
      </c>
      <c r="J1480" s="335">
        <f t="shared" si="158"/>
        <v>0</v>
      </c>
      <c r="Q1480" s="101">
        <f t="shared" ref="Q1480:Q1543" si="160">IF(E1480&lt;=$Q$1,$S$5,$S$6)</f>
        <v>2015</v>
      </c>
    </row>
    <row r="1481" spans="1:17" ht="12.75" customHeight="1">
      <c r="A1481" s="333" t="s">
        <v>355</v>
      </c>
      <c r="B1481" s="334" t="s">
        <v>459</v>
      </c>
      <c r="C1481" s="334"/>
      <c r="D1481" s="333" t="s">
        <v>460</v>
      </c>
      <c r="E1481" s="334">
        <v>201509</v>
      </c>
      <c r="F1481" s="335">
        <v>-0.01</v>
      </c>
      <c r="G1481" s="333">
        <f t="shared" si="156"/>
        <v>14.5</v>
      </c>
      <c r="H1481" s="382">
        <v>3.1250000000000002E-3</v>
      </c>
      <c r="I1481" s="335">
        <f t="shared" si="157"/>
        <v>0</v>
      </c>
      <c r="J1481" s="335">
        <f t="shared" si="158"/>
        <v>0</v>
      </c>
      <c r="Q1481" s="101">
        <f t="shared" si="160"/>
        <v>2015</v>
      </c>
    </row>
    <row r="1482" spans="1:17" ht="12.75" customHeight="1">
      <c r="A1482" s="333" t="s">
        <v>355</v>
      </c>
      <c r="B1482" s="334" t="s">
        <v>527</v>
      </c>
      <c r="C1482" s="334"/>
      <c r="D1482" s="333" t="s">
        <v>574</v>
      </c>
      <c r="E1482" s="334">
        <v>201509</v>
      </c>
      <c r="F1482" s="335">
        <v>-0.89</v>
      </c>
      <c r="G1482" s="333">
        <f t="shared" si="156"/>
        <v>14.5</v>
      </c>
      <c r="H1482" s="382">
        <v>3.1250000000000002E-3</v>
      </c>
      <c r="I1482" s="335">
        <f t="shared" si="157"/>
        <v>-0.04</v>
      </c>
      <c r="J1482" s="335">
        <f t="shared" si="158"/>
        <v>-0.03</v>
      </c>
      <c r="Q1482" s="101">
        <f t="shared" si="160"/>
        <v>2015</v>
      </c>
    </row>
    <row r="1483" spans="1:17" ht="12.75" customHeight="1">
      <c r="A1483" s="333" t="s">
        <v>355</v>
      </c>
      <c r="B1483" s="334" t="s">
        <v>530</v>
      </c>
      <c r="C1483" s="334"/>
      <c r="D1483" s="333" t="s">
        <v>531</v>
      </c>
      <c r="E1483" s="334">
        <v>201509</v>
      </c>
      <c r="F1483" s="335">
        <v>-1.63</v>
      </c>
      <c r="G1483" s="333">
        <f t="shared" si="156"/>
        <v>14.5</v>
      </c>
      <c r="H1483" s="382">
        <v>3.1250000000000002E-3</v>
      </c>
      <c r="I1483" s="335">
        <f t="shared" si="157"/>
        <v>-7.0000000000000007E-2</v>
      </c>
      <c r="J1483" s="335">
        <f t="shared" si="158"/>
        <v>-0.06</v>
      </c>
      <c r="Q1483" s="101">
        <f t="shared" si="160"/>
        <v>2015</v>
      </c>
    </row>
    <row r="1484" spans="1:17" ht="12.75" customHeight="1">
      <c r="A1484" s="333" t="s">
        <v>355</v>
      </c>
      <c r="B1484" s="334" t="s">
        <v>532</v>
      </c>
      <c r="C1484" s="334"/>
      <c r="D1484" s="333" t="s">
        <v>533</v>
      </c>
      <c r="E1484" s="334">
        <v>201509</v>
      </c>
      <c r="F1484" s="335">
        <v>-0.7</v>
      </c>
      <c r="G1484" s="333">
        <f t="shared" si="156"/>
        <v>14.5</v>
      </c>
      <c r="H1484" s="382">
        <v>3.1250000000000002E-3</v>
      </c>
      <c r="I1484" s="335">
        <f t="shared" si="157"/>
        <v>-0.03</v>
      </c>
      <c r="J1484" s="335">
        <f t="shared" si="158"/>
        <v>-0.03</v>
      </c>
      <c r="Q1484" s="101">
        <f t="shared" si="160"/>
        <v>2015</v>
      </c>
    </row>
    <row r="1485" spans="1:17" ht="12.75" customHeight="1">
      <c r="A1485" s="333" t="s">
        <v>355</v>
      </c>
      <c r="B1485" s="334" t="s">
        <v>534</v>
      </c>
      <c r="C1485" s="334"/>
      <c r="D1485" s="333" t="s">
        <v>535</v>
      </c>
      <c r="E1485" s="334">
        <v>201509</v>
      </c>
      <c r="F1485" s="335">
        <v>-11.61</v>
      </c>
      <c r="G1485" s="333">
        <f t="shared" si="156"/>
        <v>14.5</v>
      </c>
      <c r="H1485" s="382">
        <v>3.1250000000000002E-3</v>
      </c>
      <c r="I1485" s="335">
        <f t="shared" si="157"/>
        <v>-0.53</v>
      </c>
      <c r="J1485" s="335">
        <f t="shared" si="158"/>
        <v>-0.44</v>
      </c>
      <c r="Q1485" s="101">
        <f t="shared" si="160"/>
        <v>2015</v>
      </c>
    </row>
    <row r="1486" spans="1:17" ht="12.75" customHeight="1">
      <c r="A1486" s="333" t="s">
        <v>355</v>
      </c>
      <c r="B1486" s="334" t="s">
        <v>536</v>
      </c>
      <c r="C1486" s="334"/>
      <c r="D1486" s="333" t="s">
        <v>537</v>
      </c>
      <c r="E1486" s="334">
        <v>201509</v>
      </c>
      <c r="F1486" s="335">
        <v>-9.0399999999999991</v>
      </c>
      <c r="G1486" s="333">
        <f t="shared" si="156"/>
        <v>14.5</v>
      </c>
      <c r="H1486" s="382">
        <v>3.1250000000000002E-3</v>
      </c>
      <c r="I1486" s="335">
        <f t="shared" si="157"/>
        <v>-0.41</v>
      </c>
      <c r="J1486" s="335">
        <f t="shared" si="158"/>
        <v>-0.34</v>
      </c>
      <c r="Q1486" s="101">
        <f t="shared" si="160"/>
        <v>2015</v>
      </c>
    </row>
    <row r="1487" spans="1:17" ht="12.75" customHeight="1">
      <c r="A1487" s="333" t="s">
        <v>355</v>
      </c>
      <c r="B1487" s="334" t="s">
        <v>538</v>
      </c>
      <c r="C1487" s="334"/>
      <c r="D1487" s="333" t="s">
        <v>539</v>
      </c>
      <c r="E1487" s="334">
        <v>201509</v>
      </c>
      <c r="F1487" s="335">
        <v>-0.05</v>
      </c>
      <c r="G1487" s="333">
        <f t="shared" si="156"/>
        <v>14.5</v>
      </c>
      <c r="H1487" s="382">
        <v>3.1250000000000002E-3</v>
      </c>
      <c r="I1487" s="335">
        <f t="shared" si="157"/>
        <v>0</v>
      </c>
      <c r="J1487" s="335">
        <f t="shared" si="158"/>
        <v>0</v>
      </c>
      <c r="Q1487" s="101">
        <f t="shared" si="160"/>
        <v>2015</v>
      </c>
    </row>
    <row r="1488" spans="1:17" ht="12.75" customHeight="1">
      <c r="A1488" s="333" t="s">
        <v>355</v>
      </c>
      <c r="B1488" s="334" t="s">
        <v>540</v>
      </c>
      <c r="C1488" s="334"/>
      <c r="D1488" s="333" t="s">
        <v>541</v>
      </c>
      <c r="E1488" s="334">
        <v>201509</v>
      </c>
      <c r="F1488" s="335">
        <v>0.18</v>
      </c>
      <c r="G1488" s="333">
        <f t="shared" si="156"/>
        <v>14.5</v>
      </c>
      <c r="H1488" s="382">
        <v>3.1250000000000002E-3</v>
      </c>
      <c r="I1488" s="335">
        <f t="shared" si="157"/>
        <v>0.01</v>
      </c>
      <c r="J1488" s="335">
        <f t="shared" si="158"/>
        <v>0.01</v>
      </c>
      <c r="Q1488" s="101">
        <f t="shared" si="160"/>
        <v>2015</v>
      </c>
    </row>
    <row r="1489" spans="1:17" ht="12.75" customHeight="1">
      <c r="A1489" s="333" t="s">
        <v>355</v>
      </c>
      <c r="B1489" s="334" t="s">
        <v>542</v>
      </c>
      <c r="C1489" s="334"/>
      <c r="D1489" s="333" t="s">
        <v>543</v>
      </c>
      <c r="E1489" s="334">
        <v>201509</v>
      </c>
      <c r="F1489" s="335">
        <v>-1.82</v>
      </c>
      <c r="G1489" s="333">
        <f t="shared" si="156"/>
        <v>14.5</v>
      </c>
      <c r="H1489" s="382">
        <v>3.1250000000000002E-3</v>
      </c>
      <c r="I1489" s="335">
        <f t="shared" si="157"/>
        <v>-0.08</v>
      </c>
      <c r="J1489" s="335">
        <f t="shared" si="158"/>
        <v>-7.0000000000000007E-2</v>
      </c>
      <c r="Q1489" s="101">
        <f t="shared" si="160"/>
        <v>2015</v>
      </c>
    </row>
    <row r="1490" spans="1:17" ht="12.75" customHeight="1">
      <c r="A1490" s="333" t="s">
        <v>355</v>
      </c>
      <c r="B1490" s="334" t="s">
        <v>544</v>
      </c>
      <c r="C1490" s="334"/>
      <c r="D1490" s="333" t="s">
        <v>545</v>
      </c>
      <c r="E1490" s="334">
        <v>201509</v>
      </c>
      <c r="F1490" s="335">
        <v>-7.69</v>
      </c>
      <c r="G1490" s="333">
        <f t="shared" si="156"/>
        <v>14.5</v>
      </c>
      <c r="H1490" s="382">
        <v>3.1250000000000002E-3</v>
      </c>
      <c r="I1490" s="335">
        <f t="shared" si="157"/>
        <v>-0.35</v>
      </c>
      <c r="J1490" s="335">
        <f t="shared" si="158"/>
        <v>-0.28999999999999998</v>
      </c>
      <c r="Q1490" s="101">
        <f t="shared" si="160"/>
        <v>2015</v>
      </c>
    </row>
    <row r="1491" spans="1:17" ht="12.75" customHeight="1">
      <c r="A1491" s="333" t="s">
        <v>355</v>
      </c>
      <c r="B1491" s="334" t="s">
        <v>546</v>
      </c>
      <c r="C1491" s="334"/>
      <c r="D1491" s="333" t="s">
        <v>547</v>
      </c>
      <c r="E1491" s="334">
        <v>201509</v>
      </c>
      <c r="F1491" s="335">
        <v>-8.4700000000000006</v>
      </c>
      <c r="G1491" s="333">
        <f t="shared" si="156"/>
        <v>14.5</v>
      </c>
      <c r="H1491" s="382">
        <v>3.1250000000000002E-3</v>
      </c>
      <c r="I1491" s="335">
        <f t="shared" si="157"/>
        <v>-0.38</v>
      </c>
      <c r="J1491" s="335">
        <f t="shared" si="158"/>
        <v>-0.32</v>
      </c>
      <c r="Q1491" s="101">
        <f t="shared" si="160"/>
        <v>2015</v>
      </c>
    </row>
    <row r="1492" spans="1:17" ht="12.75" customHeight="1">
      <c r="A1492" s="333" t="s">
        <v>355</v>
      </c>
      <c r="B1492" s="334" t="s">
        <v>548</v>
      </c>
      <c r="C1492" s="334"/>
      <c r="D1492" s="333" t="s">
        <v>814</v>
      </c>
      <c r="E1492" s="334">
        <v>201509</v>
      </c>
      <c r="F1492" s="335">
        <v>-0.5</v>
      </c>
      <c r="G1492" s="333">
        <f t="shared" si="156"/>
        <v>14.5</v>
      </c>
      <c r="H1492" s="382">
        <v>3.1250000000000002E-3</v>
      </c>
      <c r="I1492" s="335">
        <f t="shared" si="157"/>
        <v>-0.02</v>
      </c>
      <c r="J1492" s="335">
        <f t="shared" si="158"/>
        <v>-0.02</v>
      </c>
      <c r="Q1492" s="101">
        <f t="shared" si="160"/>
        <v>2015</v>
      </c>
    </row>
    <row r="1493" spans="1:17" ht="12.75" customHeight="1">
      <c r="A1493" s="333" t="s">
        <v>355</v>
      </c>
      <c r="B1493" s="334" t="s">
        <v>550</v>
      </c>
      <c r="C1493" s="334"/>
      <c r="D1493" s="333" t="s">
        <v>551</v>
      </c>
      <c r="E1493" s="334">
        <v>201509</v>
      </c>
      <c r="F1493" s="335">
        <v>0.01</v>
      </c>
      <c r="G1493" s="333">
        <f t="shared" si="156"/>
        <v>14.5</v>
      </c>
      <c r="H1493" s="382">
        <v>3.1250000000000002E-3</v>
      </c>
      <c r="I1493" s="335">
        <f t="shared" si="157"/>
        <v>0</v>
      </c>
      <c r="J1493" s="335">
        <f t="shared" si="158"/>
        <v>0</v>
      </c>
      <c r="Q1493" s="101">
        <f t="shared" si="160"/>
        <v>2015</v>
      </c>
    </row>
    <row r="1494" spans="1:17" ht="12.75" customHeight="1">
      <c r="A1494" s="333" t="s">
        <v>355</v>
      </c>
      <c r="B1494" s="334" t="s">
        <v>552</v>
      </c>
      <c r="C1494" s="334"/>
      <c r="D1494" s="333" t="s">
        <v>553</v>
      </c>
      <c r="E1494" s="334">
        <v>201509</v>
      </c>
      <c r="F1494" s="335">
        <v>-3.18</v>
      </c>
      <c r="G1494" s="333">
        <f t="shared" si="156"/>
        <v>14.5</v>
      </c>
      <c r="H1494" s="382">
        <v>3.1250000000000002E-3</v>
      </c>
      <c r="I1494" s="335">
        <f t="shared" si="157"/>
        <v>-0.14000000000000001</v>
      </c>
      <c r="J1494" s="335">
        <f t="shared" si="158"/>
        <v>-0.12</v>
      </c>
      <c r="Q1494" s="101">
        <f t="shared" si="160"/>
        <v>2015</v>
      </c>
    </row>
    <row r="1495" spans="1:17" ht="12.75" customHeight="1">
      <c r="A1495" s="333" t="s">
        <v>355</v>
      </c>
      <c r="B1495" s="334" t="s">
        <v>554</v>
      </c>
      <c r="C1495" s="334"/>
      <c r="D1495" s="333" t="s">
        <v>555</v>
      </c>
      <c r="E1495" s="334">
        <v>201509</v>
      </c>
      <c r="F1495" s="335">
        <v>-2.5099999999999998</v>
      </c>
      <c r="G1495" s="333">
        <f t="shared" si="156"/>
        <v>14.5</v>
      </c>
      <c r="H1495" s="382">
        <v>3.1250000000000002E-3</v>
      </c>
      <c r="I1495" s="335">
        <f t="shared" si="157"/>
        <v>-0.11</v>
      </c>
      <c r="J1495" s="335">
        <f t="shared" si="158"/>
        <v>-0.09</v>
      </c>
      <c r="Q1495" s="101">
        <f t="shared" si="160"/>
        <v>2015</v>
      </c>
    </row>
    <row r="1496" spans="1:17" ht="12.75" customHeight="1">
      <c r="A1496" s="333" t="s">
        <v>355</v>
      </c>
      <c r="B1496" s="334" t="s">
        <v>556</v>
      </c>
      <c r="C1496" s="334"/>
      <c r="D1496" s="333" t="s">
        <v>557</v>
      </c>
      <c r="E1496" s="334">
        <v>201509</v>
      </c>
      <c r="F1496" s="335">
        <v>-0.21</v>
      </c>
      <c r="G1496" s="333">
        <f t="shared" si="156"/>
        <v>14.5</v>
      </c>
      <c r="H1496" s="382">
        <v>3.1250000000000002E-3</v>
      </c>
      <c r="I1496" s="335">
        <f t="shared" si="157"/>
        <v>-0.01</v>
      </c>
      <c r="J1496" s="335">
        <f t="shared" si="158"/>
        <v>-0.01</v>
      </c>
      <c r="Q1496" s="101">
        <f t="shared" si="160"/>
        <v>2015</v>
      </c>
    </row>
    <row r="1497" spans="1:17" ht="12.75" customHeight="1">
      <c r="A1497" s="333" t="s">
        <v>355</v>
      </c>
      <c r="B1497" s="334" t="s">
        <v>741</v>
      </c>
      <c r="C1497" s="334"/>
      <c r="D1497" s="333" t="s">
        <v>742</v>
      </c>
      <c r="E1497" s="334">
        <v>201509</v>
      </c>
      <c r="F1497" s="335">
        <v>-1049</v>
      </c>
      <c r="G1497" s="333">
        <f t="shared" si="156"/>
        <v>14.5</v>
      </c>
      <c r="H1497" s="382">
        <v>3.1250000000000002E-3</v>
      </c>
      <c r="I1497" s="335">
        <f t="shared" si="157"/>
        <v>-47.53</v>
      </c>
      <c r="J1497" s="335">
        <f t="shared" si="158"/>
        <v>-39.340000000000003</v>
      </c>
      <c r="Q1497" s="101">
        <f t="shared" si="160"/>
        <v>2015</v>
      </c>
    </row>
    <row r="1498" spans="1:17" ht="12.75" customHeight="1">
      <c r="A1498" s="333" t="s">
        <v>355</v>
      </c>
      <c r="B1498" s="334" t="s">
        <v>704</v>
      </c>
      <c r="C1498" s="334"/>
      <c r="D1498" s="333" t="s">
        <v>705</v>
      </c>
      <c r="E1498" s="334">
        <v>201509</v>
      </c>
      <c r="F1498" s="335">
        <v>-17.649999999999999</v>
      </c>
      <c r="G1498" s="333">
        <f t="shared" si="156"/>
        <v>14.5</v>
      </c>
      <c r="H1498" s="382">
        <v>3.1250000000000002E-3</v>
      </c>
      <c r="I1498" s="335">
        <f t="shared" si="157"/>
        <v>-0.8</v>
      </c>
      <c r="J1498" s="335">
        <f t="shared" si="158"/>
        <v>-0.66</v>
      </c>
      <c r="Q1498" s="101">
        <f t="shared" si="160"/>
        <v>2015</v>
      </c>
    </row>
    <row r="1499" spans="1:17" ht="12.75" customHeight="1">
      <c r="A1499" s="333" t="s">
        <v>355</v>
      </c>
      <c r="B1499" s="334" t="s">
        <v>743</v>
      </c>
      <c r="C1499" s="334"/>
      <c r="D1499" s="333" t="s">
        <v>744</v>
      </c>
      <c r="E1499" s="334">
        <v>201509</v>
      </c>
      <c r="F1499" s="335">
        <v>-286.44</v>
      </c>
      <c r="G1499" s="333">
        <f t="shared" si="156"/>
        <v>14.5</v>
      </c>
      <c r="H1499" s="382">
        <v>3.1250000000000002E-3</v>
      </c>
      <c r="I1499" s="335">
        <f t="shared" si="157"/>
        <v>-12.98</v>
      </c>
      <c r="J1499" s="335">
        <f t="shared" si="158"/>
        <v>-10.74</v>
      </c>
      <c r="Q1499" s="101">
        <f t="shared" si="160"/>
        <v>2015</v>
      </c>
    </row>
    <row r="1500" spans="1:17" ht="12.75" customHeight="1">
      <c r="A1500" s="333" t="s">
        <v>355</v>
      </c>
      <c r="B1500" s="334" t="s">
        <v>486</v>
      </c>
      <c r="C1500" s="334"/>
      <c r="D1500" s="333" t="s">
        <v>487</v>
      </c>
      <c r="E1500" s="334">
        <v>201509</v>
      </c>
      <c r="F1500" s="335">
        <v>-0.41</v>
      </c>
      <c r="G1500" s="333">
        <f t="shared" si="156"/>
        <v>14.5</v>
      </c>
      <c r="H1500" s="382">
        <v>3.1250000000000002E-3</v>
      </c>
      <c r="I1500" s="335">
        <f t="shared" si="157"/>
        <v>-0.02</v>
      </c>
      <c r="J1500" s="335">
        <f t="shared" si="158"/>
        <v>-0.02</v>
      </c>
      <c r="Q1500" s="101">
        <f t="shared" si="160"/>
        <v>2015</v>
      </c>
    </row>
    <row r="1501" spans="1:17" ht="12.75" customHeight="1">
      <c r="A1501" s="333" t="s">
        <v>355</v>
      </c>
      <c r="B1501" s="334" t="s">
        <v>956</v>
      </c>
      <c r="C1501" s="334"/>
      <c r="D1501" s="333" t="s">
        <v>957</v>
      </c>
      <c r="E1501" s="334">
        <v>201509</v>
      </c>
      <c r="F1501" s="335">
        <v>-207.15</v>
      </c>
      <c r="G1501" s="333">
        <f t="shared" si="156"/>
        <v>14.5</v>
      </c>
      <c r="H1501" s="382">
        <v>3.1250000000000002E-3</v>
      </c>
      <c r="I1501" s="335">
        <f t="shared" si="157"/>
        <v>-9.39</v>
      </c>
      <c r="J1501" s="335">
        <f t="shared" si="158"/>
        <v>-7.77</v>
      </c>
      <c r="Q1501" s="101">
        <f t="shared" si="160"/>
        <v>2015</v>
      </c>
    </row>
    <row r="1502" spans="1:17" ht="12.75" customHeight="1">
      <c r="A1502" s="333" t="s">
        <v>355</v>
      </c>
      <c r="B1502" s="334" t="s">
        <v>956</v>
      </c>
      <c r="C1502" s="334"/>
      <c r="D1502" s="402" t="s">
        <v>957</v>
      </c>
      <c r="E1502" s="334">
        <v>201511</v>
      </c>
      <c r="F1502" s="453">
        <v>106.46</v>
      </c>
      <c r="G1502" s="333">
        <f t="shared" si="156"/>
        <v>12.5</v>
      </c>
      <c r="H1502" s="382">
        <v>3.1250000000000002E-3</v>
      </c>
      <c r="I1502" s="335">
        <f t="shared" si="157"/>
        <v>4.16</v>
      </c>
      <c r="J1502" s="335">
        <f t="shared" si="158"/>
        <v>3.99</v>
      </c>
      <c r="Q1502" s="101">
        <f t="shared" si="160"/>
        <v>2016</v>
      </c>
    </row>
    <row r="1503" spans="1:17" ht="12.75" customHeight="1">
      <c r="A1503" s="333" t="s">
        <v>355</v>
      </c>
      <c r="B1503" s="334" t="s">
        <v>956</v>
      </c>
      <c r="C1503" s="334"/>
      <c r="D1503" s="333" t="s">
        <v>957</v>
      </c>
      <c r="E1503" s="334">
        <v>201512</v>
      </c>
      <c r="F1503" s="335">
        <v>0.27</v>
      </c>
      <c r="G1503" s="333">
        <f t="shared" si="156"/>
        <v>11.5</v>
      </c>
      <c r="H1503" s="382">
        <v>3.1250000000000002E-3</v>
      </c>
      <c r="I1503" s="335">
        <f t="shared" si="157"/>
        <v>0.01</v>
      </c>
      <c r="J1503" s="335">
        <f t="shared" si="158"/>
        <v>0.01</v>
      </c>
      <c r="Q1503" s="101">
        <f t="shared" si="160"/>
        <v>2016</v>
      </c>
    </row>
    <row r="1504" spans="1:17" ht="12.75" customHeight="1">
      <c r="A1504" s="333" t="s">
        <v>355</v>
      </c>
      <c r="B1504" s="334" t="s">
        <v>461</v>
      </c>
      <c r="C1504" s="334"/>
      <c r="D1504" s="333" t="s">
        <v>462</v>
      </c>
      <c r="E1504" s="334">
        <v>201509</v>
      </c>
      <c r="F1504" s="335">
        <v>-7.0000000000000007E-2</v>
      </c>
      <c r="G1504" s="333">
        <f t="shared" si="156"/>
        <v>14.5</v>
      </c>
      <c r="H1504" s="382">
        <v>3.1250000000000002E-3</v>
      </c>
      <c r="I1504" s="335">
        <f t="shared" si="157"/>
        <v>0</v>
      </c>
      <c r="J1504" s="335">
        <f t="shared" si="158"/>
        <v>0</v>
      </c>
      <c r="Q1504" s="101">
        <f t="shared" si="160"/>
        <v>2015</v>
      </c>
    </row>
    <row r="1505" spans="1:17" ht="12.75" customHeight="1">
      <c r="A1505" s="333" t="s">
        <v>355</v>
      </c>
      <c r="B1505" s="334" t="s">
        <v>490</v>
      </c>
      <c r="C1505" s="334"/>
      <c r="D1505" s="333" t="s">
        <v>491</v>
      </c>
      <c r="E1505" s="334">
        <v>201509</v>
      </c>
      <c r="F1505" s="335">
        <v>6.81</v>
      </c>
      <c r="G1505" s="333">
        <f t="shared" si="156"/>
        <v>14.5</v>
      </c>
      <c r="H1505" s="382">
        <v>3.1250000000000002E-3</v>
      </c>
      <c r="I1505" s="335">
        <f t="shared" si="157"/>
        <v>0.31</v>
      </c>
      <c r="J1505" s="335">
        <f t="shared" si="158"/>
        <v>0.26</v>
      </c>
      <c r="Q1505" s="101">
        <f t="shared" si="160"/>
        <v>2015</v>
      </c>
    </row>
    <row r="1506" spans="1:17" ht="12.75" customHeight="1">
      <c r="A1506" s="333" t="s">
        <v>355</v>
      </c>
      <c r="B1506" s="334" t="s">
        <v>1076</v>
      </c>
      <c r="C1506" s="334"/>
      <c r="D1506" s="333" t="s">
        <v>1077</v>
      </c>
      <c r="E1506" s="334">
        <v>201512</v>
      </c>
      <c r="F1506" s="335">
        <v>753907.38</v>
      </c>
      <c r="G1506" s="333">
        <f t="shared" si="156"/>
        <v>11.5</v>
      </c>
      <c r="H1506" s="382">
        <v>3.1250000000000002E-3</v>
      </c>
      <c r="I1506" s="335">
        <f t="shared" si="157"/>
        <v>27093.55</v>
      </c>
      <c r="J1506" s="335">
        <f t="shared" si="158"/>
        <v>28271.53</v>
      </c>
      <c r="Q1506" s="101">
        <f t="shared" si="160"/>
        <v>2016</v>
      </c>
    </row>
    <row r="1507" spans="1:17" ht="12.75" customHeight="1">
      <c r="A1507" s="333" t="s">
        <v>355</v>
      </c>
      <c r="B1507" s="334" t="s">
        <v>903</v>
      </c>
      <c r="C1507" s="334"/>
      <c r="D1507" s="333" t="s">
        <v>904</v>
      </c>
      <c r="E1507" s="334">
        <v>201509</v>
      </c>
      <c r="F1507" s="335">
        <v>-14.94</v>
      </c>
      <c r="G1507" s="333">
        <f t="shared" si="156"/>
        <v>14.5</v>
      </c>
      <c r="H1507" s="382">
        <v>3.1250000000000002E-3</v>
      </c>
      <c r="I1507" s="335">
        <f t="shared" si="157"/>
        <v>-0.68</v>
      </c>
      <c r="J1507" s="335">
        <f t="shared" si="158"/>
        <v>-0.56000000000000005</v>
      </c>
      <c r="Q1507" s="101">
        <f t="shared" si="160"/>
        <v>2015</v>
      </c>
    </row>
    <row r="1508" spans="1:17" ht="12.75" customHeight="1">
      <c r="A1508" s="333" t="s">
        <v>355</v>
      </c>
      <c r="B1508" s="334" t="s">
        <v>958</v>
      </c>
      <c r="C1508" s="334"/>
      <c r="D1508" s="333" t="s">
        <v>959</v>
      </c>
      <c r="E1508" s="334">
        <v>201509</v>
      </c>
      <c r="F1508" s="335">
        <v>-10.93</v>
      </c>
      <c r="G1508" s="333">
        <f t="shared" si="156"/>
        <v>14.5</v>
      </c>
      <c r="H1508" s="382">
        <v>3.1250000000000002E-3</v>
      </c>
      <c r="I1508" s="335">
        <f t="shared" si="157"/>
        <v>-0.5</v>
      </c>
      <c r="J1508" s="335">
        <f t="shared" si="158"/>
        <v>-0.41</v>
      </c>
      <c r="Q1508" s="101">
        <f t="shared" si="160"/>
        <v>2015</v>
      </c>
    </row>
    <row r="1509" spans="1:17" ht="12.75" customHeight="1">
      <c r="A1509" s="333" t="s">
        <v>355</v>
      </c>
      <c r="B1509" s="334" t="s">
        <v>960</v>
      </c>
      <c r="C1509" s="334"/>
      <c r="D1509" s="333" t="s">
        <v>961</v>
      </c>
      <c r="E1509" s="334">
        <v>201509</v>
      </c>
      <c r="F1509" s="335">
        <v>-15.07</v>
      </c>
      <c r="G1509" s="333">
        <f t="shared" si="156"/>
        <v>14.5</v>
      </c>
      <c r="H1509" s="382">
        <v>3.1250000000000002E-3</v>
      </c>
      <c r="I1509" s="335">
        <f t="shared" si="157"/>
        <v>-0.68</v>
      </c>
      <c r="J1509" s="335">
        <f t="shared" si="158"/>
        <v>-0.56999999999999995</v>
      </c>
      <c r="Q1509" s="101">
        <f t="shared" si="160"/>
        <v>2015</v>
      </c>
    </row>
    <row r="1510" spans="1:17" ht="12.75" customHeight="1">
      <c r="A1510" s="333" t="s">
        <v>355</v>
      </c>
      <c r="B1510" s="334" t="s">
        <v>1078</v>
      </c>
      <c r="C1510" s="334"/>
      <c r="D1510" s="333" t="s">
        <v>1079</v>
      </c>
      <c r="E1510" s="334">
        <v>201512</v>
      </c>
      <c r="F1510" s="335">
        <v>195100.16</v>
      </c>
      <c r="G1510" s="333">
        <f t="shared" si="156"/>
        <v>11.5</v>
      </c>
      <c r="H1510" s="382">
        <v>3.1250000000000002E-3</v>
      </c>
      <c r="I1510" s="335">
        <f t="shared" si="157"/>
        <v>7011.41</v>
      </c>
      <c r="J1510" s="335">
        <f t="shared" si="158"/>
        <v>7316.26</v>
      </c>
      <c r="Q1510" s="101">
        <f t="shared" si="160"/>
        <v>2016</v>
      </c>
    </row>
    <row r="1511" spans="1:17" ht="12.75" customHeight="1">
      <c r="A1511" s="333" t="s">
        <v>355</v>
      </c>
      <c r="B1511" s="334" t="s">
        <v>1080</v>
      </c>
      <c r="C1511" s="334"/>
      <c r="D1511" s="402" t="s">
        <v>1081</v>
      </c>
      <c r="E1511" s="334">
        <v>201511</v>
      </c>
      <c r="F1511" s="453">
        <v>240805.74</v>
      </c>
      <c r="G1511" s="333">
        <f t="shared" si="156"/>
        <v>12.5</v>
      </c>
      <c r="H1511" s="382">
        <v>3.1250000000000002E-3</v>
      </c>
      <c r="I1511" s="335">
        <f t="shared" si="157"/>
        <v>9406.4699999999993</v>
      </c>
      <c r="J1511" s="335">
        <f t="shared" si="158"/>
        <v>9030.2199999999993</v>
      </c>
      <c r="Q1511" s="101">
        <f t="shared" si="160"/>
        <v>2016</v>
      </c>
    </row>
    <row r="1512" spans="1:17" ht="12.75" customHeight="1">
      <c r="A1512" s="333" t="s">
        <v>355</v>
      </c>
      <c r="B1512" s="334" t="s">
        <v>1080</v>
      </c>
      <c r="C1512" s="334"/>
      <c r="D1512" s="333" t="s">
        <v>1081</v>
      </c>
      <c r="E1512" s="334">
        <v>201512</v>
      </c>
      <c r="F1512" s="335">
        <v>6482.6</v>
      </c>
      <c r="G1512" s="333">
        <f t="shared" si="156"/>
        <v>11.5</v>
      </c>
      <c r="H1512" s="382">
        <v>3.1250000000000002E-3</v>
      </c>
      <c r="I1512" s="335">
        <f t="shared" si="157"/>
        <v>232.97</v>
      </c>
      <c r="J1512" s="335">
        <f t="shared" si="158"/>
        <v>243.1</v>
      </c>
      <c r="Q1512" s="101">
        <f t="shared" si="160"/>
        <v>2016</v>
      </c>
    </row>
    <row r="1513" spans="1:17" ht="12.75" customHeight="1">
      <c r="A1513" s="333" t="s">
        <v>355</v>
      </c>
      <c r="B1513" s="334" t="s">
        <v>1082</v>
      </c>
      <c r="C1513" s="334"/>
      <c r="D1513" s="333" t="s">
        <v>1084</v>
      </c>
      <c r="E1513" s="334">
        <v>201509</v>
      </c>
      <c r="F1513" s="335">
        <v>458541.15</v>
      </c>
      <c r="G1513" s="333">
        <f t="shared" si="156"/>
        <v>14.5</v>
      </c>
      <c r="H1513" s="382">
        <v>3.1250000000000002E-3</v>
      </c>
      <c r="I1513" s="335">
        <f t="shared" si="157"/>
        <v>20777.650000000001</v>
      </c>
      <c r="J1513" s="335">
        <f t="shared" si="158"/>
        <v>17195.29</v>
      </c>
      <c r="Q1513" s="101">
        <f t="shared" si="160"/>
        <v>2015</v>
      </c>
    </row>
    <row r="1514" spans="1:17" ht="12.75" customHeight="1">
      <c r="A1514" s="333" t="s">
        <v>355</v>
      </c>
      <c r="B1514" s="334" t="s">
        <v>1082</v>
      </c>
      <c r="C1514" s="334"/>
      <c r="D1514" s="402" t="s">
        <v>1084</v>
      </c>
      <c r="E1514" s="334">
        <v>201510</v>
      </c>
      <c r="F1514" s="453">
        <v>-8838.3700000000008</v>
      </c>
      <c r="G1514" s="333">
        <f t="shared" si="156"/>
        <v>13.5</v>
      </c>
      <c r="H1514" s="382">
        <v>3.1250000000000002E-3</v>
      </c>
      <c r="I1514" s="335">
        <f t="shared" si="157"/>
        <v>-372.87</v>
      </c>
      <c r="J1514" s="335">
        <f t="shared" si="158"/>
        <v>-331.44</v>
      </c>
      <c r="Q1514" s="101">
        <f t="shared" si="160"/>
        <v>2016</v>
      </c>
    </row>
    <row r="1515" spans="1:17" ht="12.75" customHeight="1">
      <c r="A1515" s="333" t="s">
        <v>355</v>
      </c>
      <c r="B1515" s="334" t="s">
        <v>1082</v>
      </c>
      <c r="C1515" s="334"/>
      <c r="D1515" s="402" t="s">
        <v>1084</v>
      </c>
      <c r="E1515" s="334">
        <v>201511</v>
      </c>
      <c r="F1515" s="453">
        <v>1271.1300000000001</v>
      </c>
      <c r="G1515" s="333">
        <f t="shared" si="156"/>
        <v>12.5</v>
      </c>
      <c r="H1515" s="382">
        <v>3.1250000000000002E-3</v>
      </c>
      <c r="I1515" s="335">
        <f t="shared" si="157"/>
        <v>49.65</v>
      </c>
      <c r="J1515" s="335">
        <f t="shared" si="158"/>
        <v>47.67</v>
      </c>
      <c r="Q1515" s="101">
        <f t="shared" si="160"/>
        <v>2016</v>
      </c>
    </row>
    <row r="1516" spans="1:17" ht="12.75" customHeight="1">
      <c r="A1516" s="333" t="s">
        <v>355</v>
      </c>
      <c r="B1516" s="334" t="s">
        <v>1082</v>
      </c>
      <c r="C1516" s="334"/>
      <c r="D1516" s="333" t="s">
        <v>1084</v>
      </c>
      <c r="E1516" s="334">
        <v>201512</v>
      </c>
      <c r="F1516" s="335">
        <v>43.45</v>
      </c>
      <c r="G1516" s="333">
        <f t="shared" si="156"/>
        <v>11.5</v>
      </c>
      <c r="H1516" s="382">
        <v>3.1250000000000002E-3</v>
      </c>
      <c r="I1516" s="335">
        <f t="shared" si="157"/>
        <v>1.56</v>
      </c>
      <c r="J1516" s="335">
        <f t="shared" si="158"/>
        <v>1.63</v>
      </c>
      <c r="Q1516" s="101">
        <f t="shared" si="160"/>
        <v>2016</v>
      </c>
    </row>
    <row r="1517" spans="1:17" ht="12.75" customHeight="1">
      <c r="A1517" s="333" t="s">
        <v>355</v>
      </c>
      <c r="B1517" s="334" t="s">
        <v>747</v>
      </c>
      <c r="C1517" s="334"/>
      <c r="D1517" s="333" t="s">
        <v>748</v>
      </c>
      <c r="E1517" s="334">
        <v>201509</v>
      </c>
      <c r="F1517" s="335">
        <v>-4286.66</v>
      </c>
      <c r="G1517" s="333">
        <f t="shared" si="156"/>
        <v>14.5</v>
      </c>
      <c r="H1517" s="382">
        <v>3.1250000000000002E-3</v>
      </c>
      <c r="I1517" s="335">
        <f t="shared" si="157"/>
        <v>-194.24</v>
      </c>
      <c r="J1517" s="335">
        <f t="shared" si="158"/>
        <v>-160.75</v>
      </c>
      <c r="Q1517" s="101">
        <f t="shared" si="160"/>
        <v>2015</v>
      </c>
    </row>
    <row r="1518" spans="1:17" ht="12.75" customHeight="1">
      <c r="A1518" s="333" t="s">
        <v>355</v>
      </c>
      <c r="B1518" s="334" t="s">
        <v>962</v>
      </c>
      <c r="C1518" s="334"/>
      <c r="D1518" s="333" t="s">
        <v>963</v>
      </c>
      <c r="E1518" s="334">
        <v>201509</v>
      </c>
      <c r="F1518" s="335">
        <v>-15475.52</v>
      </c>
      <c r="G1518" s="333">
        <f t="shared" si="156"/>
        <v>14.5</v>
      </c>
      <c r="H1518" s="382">
        <v>3.1250000000000002E-3</v>
      </c>
      <c r="I1518" s="335">
        <f t="shared" si="157"/>
        <v>-701.23</v>
      </c>
      <c r="J1518" s="335">
        <f t="shared" si="158"/>
        <v>-580.33000000000004</v>
      </c>
      <c r="Q1518" s="101">
        <f t="shared" si="160"/>
        <v>2015</v>
      </c>
    </row>
    <row r="1519" spans="1:17" ht="12.75" customHeight="1">
      <c r="A1519" s="333" t="s">
        <v>355</v>
      </c>
      <c r="B1519" s="334" t="s">
        <v>962</v>
      </c>
      <c r="C1519" s="334"/>
      <c r="D1519" s="402" t="s">
        <v>963</v>
      </c>
      <c r="E1519" s="334">
        <v>201510</v>
      </c>
      <c r="F1519" s="453">
        <v>2008.7</v>
      </c>
      <c r="G1519" s="333">
        <f t="shared" si="156"/>
        <v>13.5</v>
      </c>
      <c r="H1519" s="382">
        <v>3.1250000000000002E-3</v>
      </c>
      <c r="I1519" s="335">
        <f t="shared" si="157"/>
        <v>84.74</v>
      </c>
      <c r="J1519" s="335">
        <f t="shared" si="158"/>
        <v>75.33</v>
      </c>
      <c r="Q1519" s="101">
        <f t="shared" si="160"/>
        <v>2016</v>
      </c>
    </row>
    <row r="1520" spans="1:17" ht="12.75" customHeight="1">
      <c r="A1520" s="333" t="s">
        <v>355</v>
      </c>
      <c r="B1520" s="334" t="s">
        <v>962</v>
      </c>
      <c r="C1520" s="334"/>
      <c r="D1520" s="402" t="s">
        <v>963</v>
      </c>
      <c r="E1520" s="334">
        <v>201511</v>
      </c>
      <c r="F1520" s="453">
        <v>152.53</v>
      </c>
      <c r="G1520" s="333">
        <f t="shared" si="156"/>
        <v>12.5</v>
      </c>
      <c r="H1520" s="382">
        <v>3.1250000000000002E-3</v>
      </c>
      <c r="I1520" s="335">
        <f t="shared" si="157"/>
        <v>5.96</v>
      </c>
      <c r="J1520" s="335">
        <f t="shared" si="158"/>
        <v>5.72</v>
      </c>
      <c r="Q1520" s="101">
        <f t="shared" si="160"/>
        <v>2016</v>
      </c>
    </row>
    <row r="1521" spans="1:17" ht="12.75" customHeight="1">
      <c r="A1521" s="333" t="s">
        <v>355</v>
      </c>
      <c r="B1521" s="334" t="s">
        <v>962</v>
      </c>
      <c r="C1521" s="334"/>
      <c r="D1521" s="333" t="s">
        <v>963</v>
      </c>
      <c r="E1521" s="334">
        <v>201512</v>
      </c>
      <c r="F1521" s="335">
        <v>4.12</v>
      </c>
      <c r="G1521" s="333">
        <f t="shared" si="156"/>
        <v>11.5</v>
      </c>
      <c r="H1521" s="382">
        <v>3.1250000000000002E-3</v>
      </c>
      <c r="I1521" s="335">
        <f t="shared" si="157"/>
        <v>0.15</v>
      </c>
      <c r="J1521" s="335">
        <f t="shared" si="158"/>
        <v>0.15</v>
      </c>
      <c r="Q1521" s="101">
        <f t="shared" si="160"/>
        <v>2016</v>
      </c>
    </row>
    <row r="1522" spans="1:17" ht="12.75" customHeight="1">
      <c r="A1522" s="333" t="s">
        <v>355</v>
      </c>
      <c r="B1522" s="334" t="s">
        <v>964</v>
      </c>
      <c r="C1522" s="334"/>
      <c r="D1522" s="333" t="s">
        <v>965</v>
      </c>
      <c r="E1522" s="334">
        <v>201509</v>
      </c>
      <c r="F1522" s="335">
        <v>-4669.68</v>
      </c>
      <c r="G1522" s="333">
        <f t="shared" si="156"/>
        <v>14.5</v>
      </c>
      <c r="H1522" s="382">
        <v>3.1250000000000002E-3</v>
      </c>
      <c r="I1522" s="335">
        <f t="shared" si="157"/>
        <v>-211.59</v>
      </c>
      <c r="J1522" s="335">
        <f t="shared" si="158"/>
        <v>-175.11</v>
      </c>
      <c r="Q1522" s="101">
        <f t="shared" si="160"/>
        <v>2015</v>
      </c>
    </row>
    <row r="1523" spans="1:17" ht="12.75" customHeight="1">
      <c r="A1523" s="333" t="s">
        <v>355</v>
      </c>
      <c r="B1523" s="334" t="s">
        <v>964</v>
      </c>
      <c r="C1523" s="334"/>
      <c r="D1523" s="402" t="s">
        <v>965</v>
      </c>
      <c r="E1523" s="334">
        <v>201510</v>
      </c>
      <c r="F1523" s="453">
        <v>-448.13</v>
      </c>
      <c r="G1523" s="333">
        <f t="shared" si="156"/>
        <v>13.5</v>
      </c>
      <c r="H1523" s="382">
        <v>3.1250000000000002E-3</v>
      </c>
      <c r="I1523" s="335">
        <f t="shared" si="157"/>
        <v>-18.91</v>
      </c>
      <c r="J1523" s="335">
        <f t="shared" si="158"/>
        <v>-16.8</v>
      </c>
      <c r="Q1523" s="101">
        <f t="shared" si="160"/>
        <v>2016</v>
      </c>
    </row>
    <row r="1524" spans="1:17" ht="12.75" customHeight="1">
      <c r="A1524" s="333" t="s">
        <v>355</v>
      </c>
      <c r="B1524" s="334" t="s">
        <v>964</v>
      </c>
      <c r="C1524" s="334"/>
      <c r="D1524" s="402" t="s">
        <v>965</v>
      </c>
      <c r="E1524" s="334">
        <v>201511</v>
      </c>
      <c r="F1524" s="453">
        <v>1814.04</v>
      </c>
      <c r="G1524" s="333">
        <f t="shared" si="156"/>
        <v>12.5</v>
      </c>
      <c r="H1524" s="382">
        <v>3.1250000000000002E-3</v>
      </c>
      <c r="I1524" s="335">
        <f t="shared" si="157"/>
        <v>70.86</v>
      </c>
      <c r="J1524" s="335">
        <f t="shared" si="158"/>
        <v>68.03</v>
      </c>
      <c r="Q1524" s="101">
        <f t="shared" si="160"/>
        <v>2016</v>
      </c>
    </row>
    <row r="1525" spans="1:17" ht="12.75" customHeight="1">
      <c r="A1525" s="333" t="s">
        <v>355</v>
      </c>
      <c r="B1525" s="334" t="s">
        <v>964</v>
      </c>
      <c r="C1525" s="334"/>
      <c r="D1525" s="333" t="s">
        <v>965</v>
      </c>
      <c r="E1525" s="334">
        <v>201512</v>
      </c>
      <c r="F1525" s="335">
        <v>558.17999999999995</v>
      </c>
      <c r="G1525" s="333">
        <f t="shared" si="156"/>
        <v>11.5</v>
      </c>
      <c r="H1525" s="382">
        <v>3.1250000000000002E-3</v>
      </c>
      <c r="I1525" s="335">
        <f t="shared" si="157"/>
        <v>20.059999999999999</v>
      </c>
      <c r="J1525" s="335">
        <f t="shared" si="158"/>
        <v>20.93</v>
      </c>
      <c r="Q1525" s="101">
        <f t="shared" si="160"/>
        <v>2016</v>
      </c>
    </row>
    <row r="1526" spans="1:17" ht="12.75" customHeight="1">
      <c r="A1526" s="333" t="s">
        <v>355</v>
      </c>
      <c r="B1526" s="334" t="s">
        <v>1087</v>
      </c>
      <c r="C1526" s="334"/>
      <c r="D1526" s="333" t="s">
        <v>1088</v>
      </c>
      <c r="E1526" s="334">
        <v>201509</v>
      </c>
      <c r="F1526" s="335">
        <v>318859.28000000003</v>
      </c>
      <c r="G1526" s="333">
        <f t="shared" si="156"/>
        <v>14.5</v>
      </c>
      <c r="H1526" s="382">
        <v>3.1250000000000002E-3</v>
      </c>
      <c r="I1526" s="335">
        <f t="shared" si="157"/>
        <v>14448.31</v>
      </c>
      <c r="J1526" s="335">
        <f t="shared" si="158"/>
        <v>11957.22</v>
      </c>
      <c r="Q1526" s="101">
        <f t="shared" si="160"/>
        <v>2015</v>
      </c>
    </row>
    <row r="1527" spans="1:17" ht="12.75" customHeight="1">
      <c r="A1527" s="333" t="s">
        <v>355</v>
      </c>
      <c r="B1527" s="334" t="s">
        <v>1087</v>
      </c>
      <c r="C1527" s="334"/>
      <c r="D1527" s="402" t="s">
        <v>1088</v>
      </c>
      <c r="E1527" s="334">
        <v>201511</v>
      </c>
      <c r="F1527" s="453">
        <v>-739.17</v>
      </c>
      <c r="G1527" s="333">
        <f t="shared" si="156"/>
        <v>12.5</v>
      </c>
      <c r="H1527" s="382">
        <v>3.1250000000000002E-3</v>
      </c>
      <c r="I1527" s="335">
        <f t="shared" si="157"/>
        <v>-28.87</v>
      </c>
      <c r="J1527" s="335">
        <f t="shared" si="158"/>
        <v>-27.72</v>
      </c>
      <c r="Q1527" s="101">
        <f t="shared" si="160"/>
        <v>2016</v>
      </c>
    </row>
    <row r="1528" spans="1:17" ht="12.75" customHeight="1">
      <c r="A1528" s="333" t="s">
        <v>355</v>
      </c>
      <c r="B1528" s="334" t="s">
        <v>1087</v>
      </c>
      <c r="C1528" s="334"/>
      <c r="D1528" s="333" t="s">
        <v>1088</v>
      </c>
      <c r="E1528" s="334">
        <v>201512</v>
      </c>
      <c r="F1528" s="335">
        <v>596.54</v>
      </c>
      <c r="G1528" s="333">
        <f t="shared" si="156"/>
        <v>11.5</v>
      </c>
      <c r="H1528" s="382">
        <v>3.1250000000000002E-3</v>
      </c>
      <c r="I1528" s="335">
        <f t="shared" si="157"/>
        <v>21.44</v>
      </c>
      <c r="J1528" s="335">
        <f t="shared" si="158"/>
        <v>22.37</v>
      </c>
      <c r="Q1528" s="101">
        <f t="shared" si="160"/>
        <v>2016</v>
      </c>
    </row>
    <row r="1529" spans="1:17" ht="12.75" customHeight="1">
      <c r="A1529" s="333" t="s">
        <v>355</v>
      </c>
      <c r="B1529" s="334" t="s">
        <v>1092</v>
      </c>
      <c r="C1529" s="334"/>
      <c r="D1529" s="333" t="s">
        <v>1093</v>
      </c>
      <c r="E1529" s="334">
        <v>201512</v>
      </c>
      <c r="F1529" s="335">
        <v>225104.47</v>
      </c>
      <c r="G1529" s="333">
        <f t="shared" si="156"/>
        <v>11.5</v>
      </c>
      <c r="H1529" s="382">
        <v>3.1250000000000002E-3</v>
      </c>
      <c r="I1529" s="335">
        <f t="shared" si="157"/>
        <v>8089.69</v>
      </c>
      <c r="J1529" s="335">
        <f t="shared" si="158"/>
        <v>8441.42</v>
      </c>
      <c r="Q1529" s="101">
        <f t="shared" si="160"/>
        <v>2016</v>
      </c>
    </row>
    <row r="1530" spans="1:17" ht="12.75" customHeight="1">
      <c r="A1530" s="333" t="s">
        <v>355</v>
      </c>
      <c r="B1530" s="334" t="s">
        <v>1094</v>
      </c>
      <c r="C1530" s="334"/>
      <c r="D1530" s="333" t="s">
        <v>1095</v>
      </c>
      <c r="E1530" s="334">
        <v>201512</v>
      </c>
      <c r="F1530" s="335">
        <v>255753.22</v>
      </c>
      <c r="G1530" s="333">
        <f t="shared" si="156"/>
        <v>11.5</v>
      </c>
      <c r="H1530" s="382">
        <v>3.1250000000000002E-3</v>
      </c>
      <c r="I1530" s="335">
        <f t="shared" si="157"/>
        <v>9191.1299999999992</v>
      </c>
      <c r="J1530" s="335">
        <f t="shared" si="158"/>
        <v>9590.75</v>
      </c>
      <c r="Q1530" s="101">
        <f t="shared" si="160"/>
        <v>2016</v>
      </c>
    </row>
    <row r="1531" spans="1:17" ht="12.75" customHeight="1">
      <c r="A1531" s="333" t="s">
        <v>355</v>
      </c>
      <c r="B1531" s="334" t="s">
        <v>1096</v>
      </c>
      <c r="C1531" s="334"/>
      <c r="D1531" s="333" t="s">
        <v>1098</v>
      </c>
      <c r="E1531" s="334">
        <v>201509</v>
      </c>
      <c r="F1531" s="335">
        <v>169510.47</v>
      </c>
      <c r="G1531" s="333">
        <f t="shared" si="156"/>
        <v>14.5</v>
      </c>
      <c r="H1531" s="382">
        <v>3.1250000000000002E-3</v>
      </c>
      <c r="I1531" s="335">
        <f t="shared" si="157"/>
        <v>7680.94</v>
      </c>
      <c r="J1531" s="335">
        <f t="shared" si="158"/>
        <v>6356.64</v>
      </c>
      <c r="Q1531" s="101">
        <f t="shared" si="160"/>
        <v>2015</v>
      </c>
    </row>
    <row r="1532" spans="1:17" ht="12.75" customHeight="1">
      <c r="A1532" s="333" t="s">
        <v>355</v>
      </c>
      <c r="B1532" s="334" t="s">
        <v>1096</v>
      </c>
      <c r="C1532" s="334"/>
      <c r="D1532" s="402" t="s">
        <v>1098</v>
      </c>
      <c r="E1532" s="334">
        <v>201510</v>
      </c>
      <c r="F1532" s="453">
        <v>7161.47</v>
      </c>
      <c r="G1532" s="333">
        <f t="shared" si="156"/>
        <v>13.5</v>
      </c>
      <c r="H1532" s="382">
        <v>3.1250000000000002E-3</v>
      </c>
      <c r="I1532" s="335">
        <f t="shared" si="157"/>
        <v>302.12</v>
      </c>
      <c r="J1532" s="335">
        <f t="shared" si="158"/>
        <v>268.56</v>
      </c>
      <c r="Q1532" s="101">
        <f t="shared" si="160"/>
        <v>2016</v>
      </c>
    </row>
    <row r="1533" spans="1:17" ht="12.75" customHeight="1">
      <c r="A1533" s="333" t="s">
        <v>355</v>
      </c>
      <c r="B1533" s="334" t="s">
        <v>1096</v>
      </c>
      <c r="C1533" s="334"/>
      <c r="D1533" s="402" t="s">
        <v>1098</v>
      </c>
      <c r="E1533" s="334">
        <v>201511</v>
      </c>
      <c r="F1533" s="453">
        <v>14694.72</v>
      </c>
      <c r="G1533" s="333">
        <f t="shared" si="156"/>
        <v>12.5</v>
      </c>
      <c r="H1533" s="382">
        <v>3.1250000000000002E-3</v>
      </c>
      <c r="I1533" s="335">
        <f t="shared" si="157"/>
        <v>574.01</v>
      </c>
      <c r="J1533" s="335">
        <f t="shared" si="158"/>
        <v>551.04999999999995</v>
      </c>
      <c r="Q1533" s="101">
        <f t="shared" si="160"/>
        <v>2016</v>
      </c>
    </row>
    <row r="1534" spans="1:17" ht="12.75" customHeight="1">
      <c r="A1534" s="333" t="s">
        <v>355</v>
      </c>
      <c r="B1534" s="334" t="s">
        <v>1096</v>
      </c>
      <c r="C1534" s="334"/>
      <c r="D1534" s="333" t="s">
        <v>1098</v>
      </c>
      <c r="E1534" s="334">
        <v>201512</v>
      </c>
      <c r="F1534" s="335">
        <v>188.42</v>
      </c>
      <c r="G1534" s="333">
        <f t="shared" si="156"/>
        <v>11.5</v>
      </c>
      <c r="H1534" s="382">
        <v>3.1250000000000002E-3</v>
      </c>
      <c r="I1534" s="335">
        <f t="shared" si="157"/>
        <v>6.77</v>
      </c>
      <c r="J1534" s="335">
        <f t="shared" si="158"/>
        <v>7.07</v>
      </c>
      <c r="Q1534" s="101">
        <f t="shared" si="160"/>
        <v>2016</v>
      </c>
    </row>
    <row r="1535" spans="1:17" ht="12.75" customHeight="1">
      <c r="A1535" s="333" t="s">
        <v>355</v>
      </c>
      <c r="B1535" s="334" t="s">
        <v>825</v>
      </c>
      <c r="C1535" s="334"/>
      <c r="D1535" s="333" t="s">
        <v>826</v>
      </c>
      <c r="E1535" s="334">
        <v>201509</v>
      </c>
      <c r="F1535" s="335">
        <v>-1679.5</v>
      </c>
      <c r="G1535" s="333">
        <f t="shared" si="156"/>
        <v>14.5</v>
      </c>
      <c r="H1535" s="382">
        <v>3.1250000000000002E-3</v>
      </c>
      <c r="I1535" s="335">
        <f t="shared" si="157"/>
        <v>-76.099999999999994</v>
      </c>
      <c r="J1535" s="335">
        <f t="shared" si="158"/>
        <v>-62.98</v>
      </c>
      <c r="Q1535" s="101">
        <f t="shared" si="160"/>
        <v>2015</v>
      </c>
    </row>
    <row r="1536" spans="1:17" ht="12.75" customHeight="1">
      <c r="A1536" s="333" t="s">
        <v>355</v>
      </c>
      <c r="B1536" s="334" t="s">
        <v>782</v>
      </c>
      <c r="C1536" s="334"/>
      <c r="D1536" s="333" t="s">
        <v>783</v>
      </c>
      <c r="E1536" s="334">
        <v>201509</v>
      </c>
      <c r="F1536" s="335">
        <v>2965.86</v>
      </c>
      <c r="G1536" s="333">
        <f t="shared" si="156"/>
        <v>14.5</v>
      </c>
      <c r="H1536" s="382">
        <v>3.1250000000000002E-3</v>
      </c>
      <c r="I1536" s="335">
        <f t="shared" si="157"/>
        <v>134.38999999999999</v>
      </c>
      <c r="J1536" s="335">
        <f t="shared" si="158"/>
        <v>111.22</v>
      </c>
      <c r="Q1536" s="101">
        <f t="shared" si="160"/>
        <v>2015</v>
      </c>
    </row>
    <row r="1537" spans="1:17" ht="12.75" customHeight="1">
      <c r="A1537" s="333" t="s">
        <v>355</v>
      </c>
      <c r="B1537" s="334" t="s">
        <v>782</v>
      </c>
      <c r="C1537" s="334"/>
      <c r="D1537" s="402" t="s">
        <v>783</v>
      </c>
      <c r="E1537" s="334">
        <v>201510</v>
      </c>
      <c r="F1537" s="453">
        <v>-18.96</v>
      </c>
      <c r="G1537" s="333">
        <f t="shared" si="156"/>
        <v>13.5</v>
      </c>
      <c r="H1537" s="382">
        <v>3.1250000000000002E-3</v>
      </c>
      <c r="I1537" s="335">
        <f t="shared" si="157"/>
        <v>-0.8</v>
      </c>
      <c r="J1537" s="335">
        <f t="shared" si="158"/>
        <v>-0.71</v>
      </c>
      <c r="Q1537" s="101">
        <f t="shared" si="160"/>
        <v>2016</v>
      </c>
    </row>
    <row r="1538" spans="1:17" ht="12.75" customHeight="1">
      <c r="A1538" s="333" t="s">
        <v>355</v>
      </c>
      <c r="B1538" s="334" t="s">
        <v>829</v>
      </c>
      <c r="C1538" s="334"/>
      <c r="D1538" s="333" t="s">
        <v>830</v>
      </c>
      <c r="E1538" s="334">
        <v>201509</v>
      </c>
      <c r="F1538" s="335">
        <v>4484.71</v>
      </c>
      <c r="G1538" s="333">
        <f t="shared" si="156"/>
        <v>14.5</v>
      </c>
      <c r="H1538" s="382">
        <v>3.1250000000000002E-3</v>
      </c>
      <c r="I1538" s="335">
        <f t="shared" si="157"/>
        <v>203.21</v>
      </c>
      <c r="J1538" s="335">
        <f t="shared" si="158"/>
        <v>168.18</v>
      </c>
      <c r="Q1538" s="101">
        <f t="shared" si="160"/>
        <v>2015</v>
      </c>
    </row>
    <row r="1539" spans="1:17" ht="12.75" customHeight="1">
      <c r="A1539" s="333" t="s">
        <v>355</v>
      </c>
      <c r="B1539" s="334" t="s">
        <v>829</v>
      </c>
      <c r="C1539" s="334"/>
      <c r="D1539" s="402" t="s">
        <v>830</v>
      </c>
      <c r="E1539" s="334">
        <v>201510</v>
      </c>
      <c r="F1539" s="453">
        <v>0.72</v>
      </c>
      <c r="G1539" s="333">
        <f t="shared" si="156"/>
        <v>13.5</v>
      </c>
      <c r="H1539" s="382">
        <v>3.1250000000000002E-3</v>
      </c>
      <c r="I1539" s="335">
        <f t="shared" si="157"/>
        <v>0.03</v>
      </c>
      <c r="J1539" s="335">
        <f t="shared" si="158"/>
        <v>0.03</v>
      </c>
      <c r="Q1539" s="101">
        <f t="shared" si="160"/>
        <v>2016</v>
      </c>
    </row>
    <row r="1540" spans="1:17" ht="12.75" customHeight="1">
      <c r="A1540" s="333" t="s">
        <v>355</v>
      </c>
      <c r="B1540" s="334" t="s">
        <v>968</v>
      </c>
      <c r="C1540" s="334"/>
      <c r="D1540" s="333" t="s">
        <v>969</v>
      </c>
      <c r="E1540" s="334">
        <v>201509</v>
      </c>
      <c r="F1540" s="335">
        <v>-17932.32</v>
      </c>
      <c r="G1540" s="333">
        <f t="shared" si="156"/>
        <v>14.5</v>
      </c>
      <c r="H1540" s="382">
        <v>3.1250000000000002E-3</v>
      </c>
      <c r="I1540" s="335">
        <f t="shared" si="157"/>
        <v>-812.56</v>
      </c>
      <c r="J1540" s="335">
        <f t="shared" si="158"/>
        <v>-672.46</v>
      </c>
      <c r="Q1540" s="101">
        <f t="shared" si="160"/>
        <v>2015</v>
      </c>
    </row>
    <row r="1541" spans="1:17" ht="12.75" customHeight="1">
      <c r="A1541" s="333" t="s">
        <v>355</v>
      </c>
      <c r="B1541" s="334" t="s">
        <v>968</v>
      </c>
      <c r="C1541" s="334"/>
      <c r="D1541" s="333" t="s">
        <v>969</v>
      </c>
      <c r="E1541" s="334">
        <v>201512</v>
      </c>
      <c r="F1541" s="335">
        <v>-164337.66</v>
      </c>
      <c r="G1541" s="333">
        <f t="shared" ref="G1541:G1604" si="161">VLOOKUP(E1541,$N$6:$O$35,2,FALSE)</f>
        <v>11.5</v>
      </c>
      <c r="H1541" s="382">
        <v>3.1250000000000002E-3</v>
      </c>
      <c r="I1541" s="335">
        <f t="shared" ref="I1541:I1600" si="162">ROUND(F1541*G1541*H1541,2)</f>
        <v>-5905.88</v>
      </c>
      <c r="J1541" s="335">
        <f t="shared" ref="J1541:J1600" si="163">ROUND(F1541*H1541*12,2)</f>
        <v>-6162.66</v>
      </c>
      <c r="Q1541" s="101">
        <f t="shared" si="160"/>
        <v>2016</v>
      </c>
    </row>
    <row r="1542" spans="1:17" ht="12.75" customHeight="1">
      <c r="A1542" s="333" t="s">
        <v>355</v>
      </c>
      <c r="B1542" s="334" t="s">
        <v>970</v>
      </c>
      <c r="C1542" s="334"/>
      <c r="D1542" s="333" t="s">
        <v>971</v>
      </c>
      <c r="E1542" s="334">
        <v>201509</v>
      </c>
      <c r="F1542" s="335">
        <v>-3999.18</v>
      </c>
      <c r="G1542" s="333">
        <f t="shared" si="161"/>
        <v>14.5</v>
      </c>
      <c r="H1542" s="382">
        <v>3.1250000000000002E-3</v>
      </c>
      <c r="I1542" s="335">
        <f t="shared" si="162"/>
        <v>-181.21</v>
      </c>
      <c r="J1542" s="335">
        <f t="shared" si="163"/>
        <v>-149.97</v>
      </c>
      <c r="Q1542" s="101">
        <f t="shared" si="160"/>
        <v>2015</v>
      </c>
    </row>
    <row r="1543" spans="1:17" ht="12.75" customHeight="1">
      <c r="A1543" s="333" t="s">
        <v>355</v>
      </c>
      <c r="B1543" s="334" t="s">
        <v>970</v>
      </c>
      <c r="C1543" s="334"/>
      <c r="D1543" s="402" t="s">
        <v>971</v>
      </c>
      <c r="E1543" s="334">
        <v>201511</v>
      </c>
      <c r="F1543" s="453">
        <v>1542.26</v>
      </c>
      <c r="G1543" s="333">
        <f t="shared" si="161"/>
        <v>12.5</v>
      </c>
      <c r="H1543" s="382">
        <v>3.1250000000000002E-3</v>
      </c>
      <c r="I1543" s="335">
        <f t="shared" si="162"/>
        <v>60.24</v>
      </c>
      <c r="J1543" s="335">
        <f t="shared" si="163"/>
        <v>57.83</v>
      </c>
      <c r="Q1543" s="101">
        <f t="shared" si="160"/>
        <v>2016</v>
      </c>
    </row>
    <row r="1544" spans="1:17" ht="12.75" customHeight="1">
      <c r="A1544" s="333" t="s">
        <v>355</v>
      </c>
      <c r="B1544" s="334" t="s">
        <v>972</v>
      </c>
      <c r="C1544" s="334"/>
      <c r="D1544" s="333" t="s">
        <v>973</v>
      </c>
      <c r="E1544" s="334">
        <v>201509</v>
      </c>
      <c r="F1544" s="335">
        <v>-1685.99</v>
      </c>
      <c r="G1544" s="333">
        <f t="shared" si="161"/>
        <v>14.5</v>
      </c>
      <c r="H1544" s="382">
        <v>3.1250000000000002E-3</v>
      </c>
      <c r="I1544" s="335">
        <f t="shared" si="162"/>
        <v>-76.400000000000006</v>
      </c>
      <c r="J1544" s="335">
        <f t="shared" si="163"/>
        <v>-63.22</v>
      </c>
      <c r="Q1544" s="101">
        <f t="shared" ref="Q1544:Q1603" si="164">IF(E1544&lt;=$Q$1,$S$5,$S$6)</f>
        <v>2015</v>
      </c>
    </row>
    <row r="1545" spans="1:17" ht="12.75" customHeight="1">
      <c r="A1545" s="333" t="s">
        <v>355</v>
      </c>
      <c r="B1545" s="334" t="s">
        <v>972</v>
      </c>
      <c r="C1545" s="334"/>
      <c r="D1545" s="402" t="s">
        <v>973</v>
      </c>
      <c r="E1545" s="334">
        <v>201510</v>
      </c>
      <c r="F1545" s="453">
        <v>172.57</v>
      </c>
      <c r="G1545" s="333">
        <f t="shared" si="161"/>
        <v>13.5</v>
      </c>
      <c r="H1545" s="382">
        <v>3.1250000000000002E-3</v>
      </c>
      <c r="I1545" s="335">
        <f t="shared" si="162"/>
        <v>7.28</v>
      </c>
      <c r="J1545" s="335">
        <f t="shared" si="163"/>
        <v>6.47</v>
      </c>
      <c r="Q1545" s="101">
        <f t="shared" si="164"/>
        <v>2016</v>
      </c>
    </row>
    <row r="1546" spans="1:17" ht="12.75" customHeight="1">
      <c r="A1546" s="333" t="s">
        <v>355</v>
      </c>
      <c r="B1546" s="334" t="s">
        <v>972</v>
      </c>
      <c r="C1546" s="334"/>
      <c r="D1546" s="402" t="s">
        <v>973</v>
      </c>
      <c r="E1546" s="334">
        <v>201511</v>
      </c>
      <c r="F1546" s="453">
        <v>-2800.41</v>
      </c>
      <c r="G1546" s="333">
        <f t="shared" si="161"/>
        <v>12.5</v>
      </c>
      <c r="H1546" s="382">
        <v>3.1250000000000002E-3</v>
      </c>
      <c r="I1546" s="335">
        <f t="shared" si="162"/>
        <v>-109.39</v>
      </c>
      <c r="J1546" s="335">
        <f t="shared" si="163"/>
        <v>-105.02</v>
      </c>
      <c r="Q1546" s="101">
        <f t="shared" si="164"/>
        <v>2016</v>
      </c>
    </row>
    <row r="1547" spans="1:17" ht="12.75" customHeight="1">
      <c r="A1547" s="333" t="s">
        <v>355</v>
      </c>
      <c r="B1547" s="334" t="s">
        <v>972</v>
      </c>
      <c r="C1547" s="334"/>
      <c r="D1547" s="333" t="s">
        <v>973</v>
      </c>
      <c r="E1547" s="334">
        <v>201512</v>
      </c>
      <c r="F1547" s="335">
        <v>5.27</v>
      </c>
      <c r="G1547" s="333">
        <f t="shared" si="161"/>
        <v>11.5</v>
      </c>
      <c r="H1547" s="382">
        <v>3.1250000000000002E-3</v>
      </c>
      <c r="I1547" s="335">
        <f t="shared" si="162"/>
        <v>0.19</v>
      </c>
      <c r="J1547" s="335">
        <f t="shared" si="163"/>
        <v>0.2</v>
      </c>
      <c r="Q1547" s="101">
        <f t="shared" si="164"/>
        <v>2016</v>
      </c>
    </row>
    <row r="1548" spans="1:17" ht="12.75" customHeight="1">
      <c r="A1548" s="333" t="s">
        <v>355</v>
      </c>
      <c r="B1548" s="334" t="s">
        <v>784</v>
      </c>
      <c r="C1548" s="334"/>
      <c r="D1548" s="333" t="s">
        <v>785</v>
      </c>
      <c r="E1548" s="334">
        <v>201509</v>
      </c>
      <c r="F1548" s="335">
        <v>2632.89</v>
      </c>
      <c r="G1548" s="333">
        <f t="shared" si="161"/>
        <v>14.5</v>
      </c>
      <c r="H1548" s="382">
        <v>3.1250000000000002E-3</v>
      </c>
      <c r="I1548" s="335">
        <f t="shared" si="162"/>
        <v>119.3</v>
      </c>
      <c r="J1548" s="335">
        <f t="shared" si="163"/>
        <v>98.73</v>
      </c>
      <c r="Q1548" s="101">
        <f t="shared" si="164"/>
        <v>2015</v>
      </c>
    </row>
    <row r="1549" spans="1:17" ht="12.75" customHeight="1">
      <c r="A1549" s="333" t="s">
        <v>355</v>
      </c>
      <c r="B1549" s="334" t="s">
        <v>784</v>
      </c>
      <c r="C1549" s="334"/>
      <c r="D1549" s="402" t="s">
        <v>785</v>
      </c>
      <c r="E1549" s="334">
        <v>201510</v>
      </c>
      <c r="F1549" s="453">
        <v>0.03</v>
      </c>
      <c r="G1549" s="333">
        <f t="shared" si="161"/>
        <v>13.5</v>
      </c>
      <c r="H1549" s="382">
        <v>3.1250000000000002E-3</v>
      </c>
      <c r="I1549" s="335">
        <f t="shared" si="162"/>
        <v>0</v>
      </c>
      <c r="J1549" s="335">
        <f t="shared" si="163"/>
        <v>0</v>
      </c>
      <c r="Q1549" s="101">
        <f t="shared" si="164"/>
        <v>2016</v>
      </c>
    </row>
    <row r="1550" spans="1:17" ht="12.75" customHeight="1">
      <c r="A1550" s="333" t="s">
        <v>355</v>
      </c>
      <c r="B1550" s="334" t="s">
        <v>831</v>
      </c>
      <c r="C1550" s="334"/>
      <c r="D1550" s="333" t="s">
        <v>978</v>
      </c>
      <c r="E1550" s="334">
        <v>201509</v>
      </c>
      <c r="F1550" s="335">
        <v>6537.41</v>
      </c>
      <c r="G1550" s="333">
        <f t="shared" si="161"/>
        <v>14.5</v>
      </c>
      <c r="H1550" s="382">
        <v>3.1250000000000002E-3</v>
      </c>
      <c r="I1550" s="335">
        <f t="shared" si="162"/>
        <v>296.23</v>
      </c>
      <c r="J1550" s="335">
        <f t="shared" si="163"/>
        <v>245.15</v>
      </c>
      <c r="Q1550" s="101">
        <f t="shared" si="164"/>
        <v>2015</v>
      </c>
    </row>
    <row r="1551" spans="1:17" ht="12.75" customHeight="1">
      <c r="A1551" s="333" t="s">
        <v>355</v>
      </c>
      <c r="B1551" s="334" t="s">
        <v>833</v>
      </c>
      <c r="C1551" s="334"/>
      <c r="D1551" s="333" t="s">
        <v>834</v>
      </c>
      <c r="E1551" s="334">
        <v>201509</v>
      </c>
      <c r="F1551" s="335">
        <v>-628.69000000000005</v>
      </c>
      <c r="G1551" s="333">
        <f t="shared" si="161"/>
        <v>14.5</v>
      </c>
      <c r="H1551" s="382">
        <v>3.1250000000000002E-3</v>
      </c>
      <c r="I1551" s="335">
        <f t="shared" si="162"/>
        <v>-28.49</v>
      </c>
      <c r="J1551" s="335">
        <f t="shared" si="163"/>
        <v>-23.58</v>
      </c>
      <c r="Q1551" s="101">
        <f t="shared" si="164"/>
        <v>2015</v>
      </c>
    </row>
    <row r="1552" spans="1:17" ht="12.75" customHeight="1">
      <c r="A1552" s="333" t="s">
        <v>355</v>
      </c>
      <c r="B1552" s="334" t="s">
        <v>833</v>
      </c>
      <c r="C1552" s="334"/>
      <c r="D1552" s="402" t="s">
        <v>834</v>
      </c>
      <c r="E1552" s="334">
        <v>201511</v>
      </c>
      <c r="F1552" s="453">
        <v>-8971.6200000000008</v>
      </c>
      <c r="G1552" s="333">
        <f t="shared" si="161"/>
        <v>12.5</v>
      </c>
      <c r="H1552" s="382">
        <v>3.1250000000000002E-3</v>
      </c>
      <c r="I1552" s="335">
        <f t="shared" si="162"/>
        <v>-350.45</v>
      </c>
      <c r="J1552" s="335">
        <f t="shared" si="163"/>
        <v>-336.44</v>
      </c>
      <c r="Q1552" s="101">
        <f t="shared" si="164"/>
        <v>2016</v>
      </c>
    </row>
    <row r="1553" spans="1:17" ht="12.75" customHeight="1">
      <c r="A1553" s="333" t="s">
        <v>355</v>
      </c>
      <c r="B1553" s="334" t="s">
        <v>835</v>
      </c>
      <c r="C1553" s="334"/>
      <c r="D1553" s="333" t="s">
        <v>836</v>
      </c>
      <c r="E1553" s="334">
        <v>201509</v>
      </c>
      <c r="F1553" s="335">
        <v>-9068.74</v>
      </c>
      <c r="G1553" s="333">
        <f t="shared" si="161"/>
        <v>14.5</v>
      </c>
      <c r="H1553" s="382">
        <v>3.1250000000000002E-3</v>
      </c>
      <c r="I1553" s="335">
        <f t="shared" si="162"/>
        <v>-410.93</v>
      </c>
      <c r="J1553" s="335">
        <f t="shared" si="163"/>
        <v>-340.08</v>
      </c>
      <c r="Q1553" s="101">
        <f t="shared" si="164"/>
        <v>2015</v>
      </c>
    </row>
    <row r="1554" spans="1:17" ht="12.75" customHeight="1">
      <c r="A1554" s="333" t="s">
        <v>355</v>
      </c>
      <c r="B1554" s="334" t="s">
        <v>837</v>
      </c>
      <c r="C1554" s="334"/>
      <c r="D1554" s="333" t="s">
        <v>838</v>
      </c>
      <c r="E1554" s="334">
        <v>201509</v>
      </c>
      <c r="F1554" s="335">
        <v>-8238.2000000000007</v>
      </c>
      <c r="G1554" s="333">
        <f t="shared" si="161"/>
        <v>14.5</v>
      </c>
      <c r="H1554" s="382">
        <v>3.1250000000000002E-3</v>
      </c>
      <c r="I1554" s="335">
        <f t="shared" si="162"/>
        <v>-373.29</v>
      </c>
      <c r="J1554" s="335">
        <f t="shared" si="163"/>
        <v>-308.93</v>
      </c>
      <c r="Q1554" s="101">
        <f t="shared" si="164"/>
        <v>2015</v>
      </c>
    </row>
    <row r="1555" spans="1:17" ht="12.75" customHeight="1">
      <c r="A1555" s="333" t="s">
        <v>355</v>
      </c>
      <c r="B1555" s="334" t="s">
        <v>837</v>
      </c>
      <c r="C1555" s="334"/>
      <c r="D1555" s="402" t="s">
        <v>838</v>
      </c>
      <c r="E1555" s="334">
        <v>201510</v>
      </c>
      <c r="F1555" s="453">
        <v>14.17</v>
      </c>
      <c r="G1555" s="333">
        <f t="shared" si="161"/>
        <v>13.5</v>
      </c>
      <c r="H1555" s="382">
        <v>3.1250000000000002E-3</v>
      </c>
      <c r="I1555" s="335">
        <f t="shared" si="162"/>
        <v>0.6</v>
      </c>
      <c r="J1555" s="335">
        <f t="shared" si="163"/>
        <v>0.53</v>
      </c>
      <c r="Q1555" s="101">
        <f t="shared" si="164"/>
        <v>2016</v>
      </c>
    </row>
    <row r="1556" spans="1:17" ht="12.75" customHeight="1">
      <c r="A1556" s="333" t="s">
        <v>355</v>
      </c>
      <c r="B1556" s="334" t="s">
        <v>837</v>
      </c>
      <c r="C1556" s="334"/>
      <c r="D1556" s="402" t="s">
        <v>838</v>
      </c>
      <c r="E1556" s="334">
        <v>201511</v>
      </c>
      <c r="F1556" s="453">
        <v>-0.02</v>
      </c>
      <c r="G1556" s="333">
        <f t="shared" si="161"/>
        <v>12.5</v>
      </c>
      <c r="H1556" s="382">
        <v>3.1250000000000002E-3</v>
      </c>
      <c r="I1556" s="335">
        <f t="shared" si="162"/>
        <v>0</v>
      </c>
      <c r="J1556" s="335">
        <f t="shared" si="163"/>
        <v>0</v>
      </c>
      <c r="Q1556" s="101">
        <f t="shared" si="164"/>
        <v>2016</v>
      </c>
    </row>
    <row r="1557" spans="1:17" ht="12.75" customHeight="1">
      <c r="A1557" s="333" t="s">
        <v>355</v>
      </c>
      <c r="B1557" s="334" t="s">
        <v>837</v>
      </c>
      <c r="C1557" s="334"/>
      <c r="D1557" s="333" t="s">
        <v>838</v>
      </c>
      <c r="E1557" s="334">
        <v>201512</v>
      </c>
      <c r="F1557" s="335">
        <v>0.64</v>
      </c>
      <c r="G1557" s="333">
        <f t="shared" si="161"/>
        <v>11.5</v>
      </c>
      <c r="H1557" s="382">
        <v>3.1250000000000002E-3</v>
      </c>
      <c r="I1557" s="335">
        <f t="shared" si="162"/>
        <v>0.02</v>
      </c>
      <c r="J1557" s="335">
        <f t="shared" si="163"/>
        <v>0.02</v>
      </c>
      <c r="Q1557" s="101">
        <f t="shared" si="164"/>
        <v>2016</v>
      </c>
    </row>
    <row r="1558" spans="1:17" ht="12.75" customHeight="1">
      <c r="A1558" s="333" t="s">
        <v>355</v>
      </c>
      <c r="B1558" s="334" t="s">
        <v>839</v>
      </c>
      <c r="C1558" s="334"/>
      <c r="D1558" s="333" t="s">
        <v>840</v>
      </c>
      <c r="E1558" s="334">
        <v>201509</v>
      </c>
      <c r="F1558" s="335">
        <v>-6238.78</v>
      </c>
      <c r="G1558" s="333">
        <f t="shared" si="161"/>
        <v>14.5</v>
      </c>
      <c r="H1558" s="382">
        <v>3.1250000000000002E-3</v>
      </c>
      <c r="I1558" s="335">
        <f t="shared" si="162"/>
        <v>-282.69</v>
      </c>
      <c r="J1558" s="335">
        <f t="shared" si="163"/>
        <v>-233.95</v>
      </c>
      <c r="Q1558" s="101">
        <f t="shared" si="164"/>
        <v>2015</v>
      </c>
    </row>
    <row r="1559" spans="1:17" ht="12.75" customHeight="1">
      <c r="A1559" s="333" t="s">
        <v>355</v>
      </c>
      <c r="B1559" s="334" t="s">
        <v>839</v>
      </c>
      <c r="C1559" s="334"/>
      <c r="D1559" s="402" t="s">
        <v>840</v>
      </c>
      <c r="E1559" s="334">
        <v>201510</v>
      </c>
      <c r="F1559" s="453">
        <v>17.64</v>
      </c>
      <c r="G1559" s="333">
        <f t="shared" si="161"/>
        <v>13.5</v>
      </c>
      <c r="H1559" s="382">
        <v>3.1250000000000002E-3</v>
      </c>
      <c r="I1559" s="335">
        <f t="shared" si="162"/>
        <v>0.74</v>
      </c>
      <c r="J1559" s="335">
        <f t="shared" si="163"/>
        <v>0.66</v>
      </c>
      <c r="Q1559" s="101">
        <f t="shared" si="164"/>
        <v>2016</v>
      </c>
    </row>
    <row r="1560" spans="1:17" ht="12.75" customHeight="1">
      <c r="A1560" s="333" t="s">
        <v>355</v>
      </c>
      <c r="B1560" s="334" t="s">
        <v>839</v>
      </c>
      <c r="C1560" s="334"/>
      <c r="D1560" s="402" t="s">
        <v>840</v>
      </c>
      <c r="E1560" s="334">
        <v>201511</v>
      </c>
      <c r="F1560" s="453">
        <v>-0.04</v>
      </c>
      <c r="G1560" s="333">
        <f t="shared" si="161"/>
        <v>12.5</v>
      </c>
      <c r="H1560" s="382">
        <v>3.1250000000000002E-3</v>
      </c>
      <c r="I1560" s="335">
        <f t="shared" si="162"/>
        <v>0</v>
      </c>
      <c r="J1560" s="335">
        <f t="shared" si="163"/>
        <v>0</v>
      </c>
      <c r="Q1560" s="101">
        <f t="shared" si="164"/>
        <v>2016</v>
      </c>
    </row>
    <row r="1561" spans="1:17" ht="12.75" customHeight="1">
      <c r="A1561" s="333" t="s">
        <v>355</v>
      </c>
      <c r="B1561" s="334" t="s">
        <v>839</v>
      </c>
      <c r="C1561" s="334"/>
      <c r="D1561" s="333" t="s">
        <v>840</v>
      </c>
      <c r="E1561" s="334">
        <v>201512</v>
      </c>
      <c r="F1561" s="335">
        <v>0.87</v>
      </c>
      <c r="G1561" s="333">
        <f t="shared" si="161"/>
        <v>11.5</v>
      </c>
      <c r="H1561" s="382">
        <v>3.1250000000000002E-3</v>
      </c>
      <c r="I1561" s="335">
        <f t="shared" si="162"/>
        <v>0.03</v>
      </c>
      <c r="J1561" s="335">
        <f t="shared" si="163"/>
        <v>0.03</v>
      </c>
      <c r="Q1561" s="101">
        <f t="shared" si="164"/>
        <v>2016</v>
      </c>
    </row>
    <row r="1562" spans="1:17" ht="12.75" customHeight="1">
      <c r="A1562" s="333" t="s">
        <v>355</v>
      </c>
      <c r="B1562" s="334" t="s">
        <v>841</v>
      </c>
      <c r="C1562" s="334"/>
      <c r="D1562" s="333" t="s">
        <v>842</v>
      </c>
      <c r="E1562" s="334">
        <v>201509</v>
      </c>
      <c r="F1562" s="335">
        <v>-4235.08</v>
      </c>
      <c r="G1562" s="333">
        <f t="shared" si="161"/>
        <v>14.5</v>
      </c>
      <c r="H1562" s="382">
        <v>3.1250000000000002E-3</v>
      </c>
      <c r="I1562" s="335">
        <f t="shared" si="162"/>
        <v>-191.9</v>
      </c>
      <c r="J1562" s="335">
        <f t="shared" si="163"/>
        <v>-158.82</v>
      </c>
      <c r="Q1562" s="101">
        <f t="shared" si="164"/>
        <v>2015</v>
      </c>
    </row>
    <row r="1563" spans="1:17" ht="12.75" customHeight="1">
      <c r="A1563" s="333" t="s">
        <v>355</v>
      </c>
      <c r="B1563" s="334" t="s">
        <v>843</v>
      </c>
      <c r="C1563" s="334"/>
      <c r="D1563" s="333" t="s">
        <v>844</v>
      </c>
      <c r="E1563" s="334">
        <v>201509</v>
      </c>
      <c r="F1563" s="335">
        <v>-4457.29</v>
      </c>
      <c r="G1563" s="333">
        <f t="shared" si="161"/>
        <v>14.5</v>
      </c>
      <c r="H1563" s="382">
        <v>3.1250000000000002E-3</v>
      </c>
      <c r="I1563" s="335">
        <f t="shared" si="162"/>
        <v>-201.97</v>
      </c>
      <c r="J1563" s="335">
        <f t="shared" si="163"/>
        <v>-167.15</v>
      </c>
      <c r="Q1563" s="101">
        <f t="shared" si="164"/>
        <v>2015</v>
      </c>
    </row>
    <row r="1564" spans="1:17" ht="12.75" customHeight="1">
      <c r="A1564" s="333" t="s">
        <v>355</v>
      </c>
      <c r="B1564" s="334" t="s">
        <v>843</v>
      </c>
      <c r="C1564" s="334"/>
      <c r="D1564" s="402" t="s">
        <v>844</v>
      </c>
      <c r="E1564" s="334">
        <v>201510</v>
      </c>
      <c r="F1564" s="453">
        <v>-35.11</v>
      </c>
      <c r="G1564" s="333">
        <f t="shared" si="161"/>
        <v>13.5</v>
      </c>
      <c r="H1564" s="382">
        <v>3.1250000000000002E-3</v>
      </c>
      <c r="I1564" s="335">
        <f t="shared" si="162"/>
        <v>-1.48</v>
      </c>
      <c r="J1564" s="335">
        <f t="shared" si="163"/>
        <v>-1.32</v>
      </c>
      <c r="Q1564" s="101">
        <f t="shared" si="164"/>
        <v>2016</v>
      </c>
    </row>
    <row r="1565" spans="1:17" ht="12.75" customHeight="1">
      <c r="A1565" s="333" t="s">
        <v>355</v>
      </c>
      <c r="B1565" s="334" t="s">
        <v>843</v>
      </c>
      <c r="C1565" s="334"/>
      <c r="D1565" s="402" t="s">
        <v>844</v>
      </c>
      <c r="E1565" s="334">
        <v>201511</v>
      </c>
      <c r="F1565" s="453">
        <v>0.09</v>
      </c>
      <c r="G1565" s="333">
        <f t="shared" si="161"/>
        <v>12.5</v>
      </c>
      <c r="H1565" s="382">
        <v>3.1250000000000002E-3</v>
      </c>
      <c r="I1565" s="335">
        <f t="shared" si="162"/>
        <v>0</v>
      </c>
      <c r="J1565" s="335">
        <f t="shared" si="163"/>
        <v>0</v>
      </c>
      <c r="Q1565" s="101">
        <f t="shared" si="164"/>
        <v>2016</v>
      </c>
    </row>
    <row r="1566" spans="1:17" ht="12.75" customHeight="1">
      <c r="A1566" s="333" t="s">
        <v>355</v>
      </c>
      <c r="B1566" s="334" t="s">
        <v>843</v>
      </c>
      <c r="C1566" s="334"/>
      <c r="D1566" s="333" t="s">
        <v>844</v>
      </c>
      <c r="E1566" s="334">
        <v>201512</v>
      </c>
      <c r="F1566" s="335">
        <v>-9.0299999999999994</v>
      </c>
      <c r="G1566" s="333">
        <f t="shared" si="161"/>
        <v>11.5</v>
      </c>
      <c r="H1566" s="382">
        <v>3.1250000000000002E-3</v>
      </c>
      <c r="I1566" s="335">
        <f t="shared" si="162"/>
        <v>-0.32</v>
      </c>
      <c r="J1566" s="335">
        <f t="shared" si="163"/>
        <v>-0.34</v>
      </c>
      <c r="Q1566" s="101">
        <f t="shared" si="164"/>
        <v>2016</v>
      </c>
    </row>
    <row r="1567" spans="1:17" ht="12.75" customHeight="1">
      <c r="A1567" s="333" t="s">
        <v>355</v>
      </c>
      <c r="B1567" s="334" t="s">
        <v>845</v>
      </c>
      <c r="C1567" s="334"/>
      <c r="D1567" s="333" t="s">
        <v>846</v>
      </c>
      <c r="E1567" s="334">
        <v>201509</v>
      </c>
      <c r="F1567" s="335">
        <v>4910.78</v>
      </c>
      <c r="G1567" s="333">
        <f t="shared" si="161"/>
        <v>14.5</v>
      </c>
      <c r="H1567" s="382">
        <v>3.1250000000000002E-3</v>
      </c>
      <c r="I1567" s="335">
        <f t="shared" si="162"/>
        <v>222.52</v>
      </c>
      <c r="J1567" s="335">
        <f t="shared" si="163"/>
        <v>184.15</v>
      </c>
      <c r="Q1567" s="101">
        <f t="shared" si="164"/>
        <v>2015</v>
      </c>
    </row>
    <row r="1568" spans="1:17" ht="12.75" customHeight="1">
      <c r="A1568" s="333" t="s">
        <v>355</v>
      </c>
      <c r="B1568" s="334" t="s">
        <v>845</v>
      </c>
      <c r="C1568" s="334"/>
      <c r="D1568" s="402" t="s">
        <v>846</v>
      </c>
      <c r="E1568" s="334">
        <v>201510</v>
      </c>
      <c r="F1568" s="453">
        <v>1575.17</v>
      </c>
      <c r="G1568" s="333">
        <f t="shared" si="161"/>
        <v>13.5</v>
      </c>
      <c r="H1568" s="382">
        <v>3.1250000000000002E-3</v>
      </c>
      <c r="I1568" s="335">
        <f t="shared" si="162"/>
        <v>66.45</v>
      </c>
      <c r="J1568" s="335">
        <f t="shared" si="163"/>
        <v>59.07</v>
      </c>
      <c r="Q1568" s="101">
        <f t="shared" si="164"/>
        <v>2016</v>
      </c>
    </row>
    <row r="1569" spans="1:17" ht="12.75" customHeight="1">
      <c r="A1569" s="333" t="s">
        <v>355</v>
      </c>
      <c r="B1569" s="334" t="s">
        <v>845</v>
      </c>
      <c r="C1569" s="334"/>
      <c r="D1569" s="402" t="s">
        <v>846</v>
      </c>
      <c r="E1569" s="334">
        <v>201511</v>
      </c>
      <c r="F1569" s="453">
        <v>-35.64</v>
      </c>
      <c r="G1569" s="333">
        <f t="shared" si="161"/>
        <v>12.5</v>
      </c>
      <c r="H1569" s="382">
        <v>3.1250000000000002E-3</v>
      </c>
      <c r="I1569" s="335">
        <f t="shared" si="162"/>
        <v>-1.39</v>
      </c>
      <c r="J1569" s="335">
        <f t="shared" si="163"/>
        <v>-1.34</v>
      </c>
      <c r="Q1569" s="101">
        <f t="shared" si="164"/>
        <v>2016</v>
      </c>
    </row>
    <row r="1570" spans="1:17" ht="12.75" customHeight="1">
      <c r="A1570" s="333" t="s">
        <v>355</v>
      </c>
      <c r="B1570" s="334" t="s">
        <v>845</v>
      </c>
      <c r="C1570" s="334"/>
      <c r="D1570" s="333" t="s">
        <v>846</v>
      </c>
      <c r="E1570" s="334">
        <v>201512</v>
      </c>
      <c r="F1570" s="335">
        <v>4511.38</v>
      </c>
      <c r="G1570" s="333">
        <f t="shared" si="161"/>
        <v>11.5</v>
      </c>
      <c r="H1570" s="382">
        <v>3.1250000000000002E-3</v>
      </c>
      <c r="I1570" s="335">
        <f t="shared" si="162"/>
        <v>162.13</v>
      </c>
      <c r="J1570" s="335">
        <f t="shared" si="163"/>
        <v>169.18</v>
      </c>
      <c r="Q1570" s="101">
        <f t="shared" si="164"/>
        <v>2016</v>
      </c>
    </row>
    <row r="1571" spans="1:17" ht="12.75" customHeight="1">
      <c r="A1571" s="333" t="s">
        <v>355</v>
      </c>
      <c r="B1571" s="334" t="s">
        <v>579</v>
      </c>
      <c r="C1571" s="334"/>
      <c r="D1571" s="333" t="s">
        <v>580</v>
      </c>
      <c r="E1571" s="334">
        <v>201509</v>
      </c>
      <c r="F1571" s="335">
        <v>1.35</v>
      </c>
      <c r="G1571" s="333">
        <f t="shared" si="161"/>
        <v>14.5</v>
      </c>
      <c r="H1571" s="382">
        <v>3.1250000000000002E-3</v>
      </c>
      <c r="I1571" s="335">
        <f t="shared" si="162"/>
        <v>0.06</v>
      </c>
      <c r="J1571" s="335">
        <f t="shared" si="163"/>
        <v>0.05</v>
      </c>
      <c r="Q1571" s="101">
        <f t="shared" si="164"/>
        <v>2015</v>
      </c>
    </row>
    <row r="1572" spans="1:17" ht="12.75" customHeight="1">
      <c r="A1572" s="333" t="s">
        <v>355</v>
      </c>
      <c r="B1572" s="334" t="s">
        <v>786</v>
      </c>
      <c r="C1572" s="334"/>
      <c r="D1572" s="333" t="s">
        <v>787</v>
      </c>
      <c r="E1572" s="334">
        <v>201509</v>
      </c>
      <c r="F1572" s="335">
        <v>-80.58</v>
      </c>
      <c r="G1572" s="333">
        <f t="shared" si="161"/>
        <v>14.5</v>
      </c>
      <c r="H1572" s="382">
        <v>3.1250000000000002E-3</v>
      </c>
      <c r="I1572" s="335">
        <f t="shared" si="162"/>
        <v>-3.65</v>
      </c>
      <c r="J1572" s="335">
        <f t="shared" si="163"/>
        <v>-3.02</v>
      </c>
      <c r="Q1572" s="101">
        <f t="shared" si="164"/>
        <v>2015</v>
      </c>
    </row>
    <row r="1573" spans="1:17" ht="12.75" customHeight="1">
      <c r="A1573" s="333" t="s">
        <v>355</v>
      </c>
      <c r="B1573" s="334" t="s">
        <v>786</v>
      </c>
      <c r="C1573" s="334"/>
      <c r="D1573" s="402" t="s">
        <v>787</v>
      </c>
      <c r="E1573" s="334">
        <v>201510</v>
      </c>
      <c r="F1573" s="453">
        <v>-0.18</v>
      </c>
      <c r="G1573" s="333">
        <f t="shared" si="161"/>
        <v>13.5</v>
      </c>
      <c r="H1573" s="382">
        <v>3.1250000000000002E-3</v>
      </c>
      <c r="I1573" s="335">
        <f t="shared" si="162"/>
        <v>-0.01</v>
      </c>
      <c r="J1573" s="335">
        <f t="shared" si="163"/>
        <v>-0.01</v>
      </c>
      <c r="Q1573" s="101">
        <f t="shared" si="164"/>
        <v>2016</v>
      </c>
    </row>
    <row r="1574" spans="1:17" ht="12.75" customHeight="1">
      <c r="A1574" s="333" t="s">
        <v>355</v>
      </c>
      <c r="B1574" s="334" t="s">
        <v>979</v>
      </c>
      <c r="C1574" s="334"/>
      <c r="D1574" s="333" t="s">
        <v>980</v>
      </c>
      <c r="E1574" s="334">
        <v>201509</v>
      </c>
      <c r="F1574" s="335">
        <v>-3550.66</v>
      </c>
      <c r="G1574" s="333">
        <f t="shared" si="161"/>
        <v>14.5</v>
      </c>
      <c r="H1574" s="382">
        <v>3.1250000000000002E-3</v>
      </c>
      <c r="I1574" s="335">
        <f t="shared" si="162"/>
        <v>-160.88999999999999</v>
      </c>
      <c r="J1574" s="335">
        <f t="shared" si="163"/>
        <v>-133.15</v>
      </c>
      <c r="Q1574" s="101">
        <f t="shared" si="164"/>
        <v>2015</v>
      </c>
    </row>
    <row r="1575" spans="1:17" ht="12.75" customHeight="1">
      <c r="A1575" s="333" t="s">
        <v>355</v>
      </c>
      <c r="B1575" s="334" t="s">
        <v>979</v>
      </c>
      <c r="C1575" s="334"/>
      <c r="D1575" s="402" t="s">
        <v>980</v>
      </c>
      <c r="E1575" s="334">
        <v>201510</v>
      </c>
      <c r="F1575" s="453">
        <v>27.47</v>
      </c>
      <c r="G1575" s="333">
        <f t="shared" si="161"/>
        <v>13.5</v>
      </c>
      <c r="H1575" s="382">
        <v>3.1250000000000002E-3</v>
      </c>
      <c r="I1575" s="335">
        <f t="shared" si="162"/>
        <v>1.1599999999999999</v>
      </c>
      <c r="J1575" s="335">
        <f t="shared" si="163"/>
        <v>1.03</v>
      </c>
      <c r="Q1575" s="101">
        <f t="shared" si="164"/>
        <v>2016</v>
      </c>
    </row>
    <row r="1576" spans="1:17" ht="12.75" customHeight="1">
      <c r="A1576" s="333" t="s">
        <v>355</v>
      </c>
      <c r="B1576" s="334" t="s">
        <v>979</v>
      </c>
      <c r="C1576" s="334"/>
      <c r="D1576" s="402" t="s">
        <v>980</v>
      </c>
      <c r="E1576" s="334">
        <v>201511</v>
      </c>
      <c r="F1576" s="453">
        <v>1073.9100000000001</v>
      </c>
      <c r="G1576" s="333">
        <f t="shared" si="161"/>
        <v>12.5</v>
      </c>
      <c r="H1576" s="382">
        <v>3.1250000000000002E-3</v>
      </c>
      <c r="I1576" s="335">
        <f t="shared" si="162"/>
        <v>41.95</v>
      </c>
      <c r="J1576" s="335">
        <f t="shared" si="163"/>
        <v>40.270000000000003</v>
      </c>
      <c r="Q1576" s="101">
        <f t="shared" si="164"/>
        <v>2016</v>
      </c>
    </row>
    <row r="1577" spans="1:17" ht="12.75" customHeight="1">
      <c r="A1577" s="333" t="s">
        <v>355</v>
      </c>
      <c r="B1577" s="334" t="s">
        <v>979</v>
      </c>
      <c r="C1577" s="334"/>
      <c r="D1577" s="333" t="s">
        <v>980</v>
      </c>
      <c r="E1577" s="334">
        <v>201512</v>
      </c>
      <c r="F1577" s="335">
        <v>119.04</v>
      </c>
      <c r="G1577" s="333">
        <f t="shared" si="161"/>
        <v>11.5</v>
      </c>
      <c r="H1577" s="382">
        <v>3.1250000000000002E-3</v>
      </c>
      <c r="I1577" s="335">
        <f t="shared" si="162"/>
        <v>4.28</v>
      </c>
      <c r="J1577" s="335">
        <f t="shared" si="163"/>
        <v>4.46</v>
      </c>
      <c r="Q1577" s="101">
        <f t="shared" si="164"/>
        <v>2016</v>
      </c>
    </row>
    <row r="1578" spans="1:17" ht="12.75" customHeight="1">
      <c r="A1578" s="333" t="s">
        <v>355</v>
      </c>
      <c r="B1578" s="334" t="s">
        <v>981</v>
      </c>
      <c r="C1578" s="334"/>
      <c r="D1578" s="333" t="s">
        <v>982</v>
      </c>
      <c r="E1578" s="334">
        <v>201509</v>
      </c>
      <c r="F1578" s="335">
        <v>-1862.01</v>
      </c>
      <c r="G1578" s="333">
        <f t="shared" si="161"/>
        <v>14.5</v>
      </c>
      <c r="H1578" s="382">
        <v>3.1250000000000002E-3</v>
      </c>
      <c r="I1578" s="335">
        <f t="shared" si="162"/>
        <v>-84.37</v>
      </c>
      <c r="J1578" s="335">
        <f t="shared" si="163"/>
        <v>-69.83</v>
      </c>
      <c r="Q1578" s="101">
        <f t="shared" si="164"/>
        <v>2015</v>
      </c>
    </row>
    <row r="1579" spans="1:17" ht="12.75" customHeight="1">
      <c r="A1579" s="333" t="s">
        <v>355</v>
      </c>
      <c r="B1579" s="334" t="s">
        <v>981</v>
      </c>
      <c r="C1579" s="334"/>
      <c r="D1579" s="402" t="s">
        <v>982</v>
      </c>
      <c r="E1579" s="334">
        <v>201511</v>
      </c>
      <c r="F1579" s="453">
        <v>179.62</v>
      </c>
      <c r="G1579" s="333">
        <f t="shared" si="161"/>
        <v>12.5</v>
      </c>
      <c r="H1579" s="382">
        <v>3.1250000000000002E-3</v>
      </c>
      <c r="I1579" s="335">
        <f t="shared" si="162"/>
        <v>7.02</v>
      </c>
      <c r="J1579" s="335">
        <f t="shared" si="163"/>
        <v>6.74</v>
      </c>
      <c r="Q1579" s="101">
        <f t="shared" si="164"/>
        <v>2016</v>
      </c>
    </row>
    <row r="1580" spans="1:17" ht="12.75" customHeight="1">
      <c r="A1580" s="333" t="s">
        <v>355</v>
      </c>
      <c r="B1580" s="334" t="s">
        <v>981</v>
      </c>
      <c r="C1580" s="334"/>
      <c r="D1580" s="333" t="s">
        <v>982</v>
      </c>
      <c r="E1580" s="334">
        <v>201512</v>
      </c>
      <c r="F1580" s="335">
        <v>25.45</v>
      </c>
      <c r="G1580" s="333">
        <f t="shared" si="161"/>
        <v>11.5</v>
      </c>
      <c r="H1580" s="382">
        <v>3.1250000000000002E-3</v>
      </c>
      <c r="I1580" s="335">
        <f t="shared" si="162"/>
        <v>0.91</v>
      </c>
      <c r="J1580" s="335">
        <f t="shared" si="163"/>
        <v>0.95</v>
      </c>
      <c r="Q1580" s="101">
        <f t="shared" si="164"/>
        <v>2016</v>
      </c>
    </row>
    <row r="1581" spans="1:17" ht="12.75" customHeight="1">
      <c r="A1581" s="333" t="s">
        <v>355</v>
      </c>
      <c r="B1581" s="334" t="s">
        <v>851</v>
      </c>
      <c r="C1581" s="334"/>
      <c r="D1581" s="333" t="s">
        <v>852</v>
      </c>
      <c r="E1581" s="334">
        <v>201509</v>
      </c>
      <c r="F1581" s="335">
        <v>74549.17</v>
      </c>
      <c r="G1581" s="333">
        <f t="shared" si="161"/>
        <v>14.5</v>
      </c>
      <c r="H1581" s="382">
        <v>3.1250000000000002E-3</v>
      </c>
      <c r="I1581" s="335">
        <f t="shared" si="162"/>
        <v>3378.01</v>
      </c>
      <c r="J1581" s="335">
        <f t="shared" si="163"/>
        <v>2795.59</v>
      </c>
      <c r="Q1581" s="101">
        <f t="shared" si="164"/>
        <v>2015</v>
      </c>
    </row>
    <row r="1582" spans="1:17" ht="12.75" customHeight="1">
      <c r="A1582" s="333" t="s">
        <v>355</v>
      </c>
      <c r="B1582" s="334" t="s">
        <v>851</v>
      </c>
      <c r="C1582" s="334"/>
      <c r="D1582" s="402" t="s">
        <v>852</v>
      </c>
      <c r="E1582" s="334">
        <v>201510</v>
      </c>
      <c r="F1582" s="453">
        <v>15.62</v>
      </c>
      <c r="G1582" s="333">
        <f t="shared" si="161"/>
        <v>13.5</v>
      </c>
      <c r="H1582" s="382">
        <v>3.1250000000000002E-3</v>
      </c>
      <c r="I1582" s="335">
        <f t="shared" si="162"/>
        <v>0.66</v>
      </c>
      <c r="J1582" s="335">
        <f t="shared" si="163"/>
        <v>0.59</v>
      </c>
      <c r="Q1582" s="101">
        <f t="shared" si="164"/>
        <v>2016</v>
      </c>
    </row>
    <row r="1583" spans="1:17" ht="12.75" customHeight="1">
      <c r="A1583" s="333" t="s">
        <v>355</v>
      </c>
      <c r="B1583" s="334" t="s">
        <v>751</v>
      </c>
      <c r="C1583" s="334"/>
      <c r="D1583" s="333" t="s">
        <v>752</v>
      </c>
      <c r="E1583" s="334">
        <v>201509</v>
      </c>
      <c r="F1583" s="335">
        <v>-2102.42</v>
      </c>
      <c r="G1583" s="333">
        <f t="shared" si="161"/>
        <v>14.5</v>
      </c>
      <c r="H1583" s="382">
        <v>3.1250000000000002E-3</v>
      </c>
      <c r="I1583" s="335">
        <f t="shared" si="162"/>
        <v>-95.27</v>
      </c>
      <c r="J1583" s="335">
        <f t="shared" si="163"/>
        <v>-78.84</v>
      </c>
      <c r="Q1583" s="101">
        <f t="shared" si="164"/>
        <v>2015</v>
      </c>
    </row>
    <row r="1584" spans="1:17" ht="12.75" customHeight="1">
      <c r="A1584" s="333" t="s">
        <v>355</v>
      </c>
      <c r="B1584" s="334" t="s">
        <v>853</v>
      </c>
      <c r="C1584" s="334"/>
      <c r="D1584" s="333" t="s">
        <v>854</v>
      </c>
      <c r="E1584" s="334">
        <v>201509</v>
      </c>
      <c r="F1584" s="335">
        <v>-186673.29</v>
      </c>
      <c r="G1584" s="333">
        <f t="shared" si="161"/>
        <v>14.5</v>
      </c>
      <c r="H1584" s="382">
        <v>3.1250000000000002E-3</v>
      </c>
      <c r="I1584" s="335">
        <f t="shared" si="162"/>
        <v>-8458.6299999999992</v>
      </c>
      <c r="J1584" s="335">
        <f t="shared" si="163"/>
        <v>-7000.25</v>
      </c>
      <c r="Q1584" s="101">
        <f t="shared" si="164"/>
        <v>2015</v>
      </c>
    </row>
    <row r="1585" spans="1:17" ht="12.75" customHeight="1">
      <c r="A1585" s="333" t="s">
        <v>355</v>
      </c>
      <c r="B1585" s="334" t="s">
        <v>855</v>
      </c>
      <c r="C1585" s="334"/>
      <c r="D1585" s="333" t="s">
        <v>856</v>
      </c>
      <c r="E1585" s="334">
        <v>201509</v>
      </c>
      <c r="F1585" s="335">
        <v>-37485.339999999997</v>
      </c>
      <c r="G1585" s="333">
        <f t="shared" si="161"/>
        <v>14.5</v>
      </c>
      <c r="H1585" s="382">
        <v>3.1250000000000002E-3</v>
      </c>
      <c r="I1585" s="335">
        <f t="shared" si="162"/>
        <v>-1698.55</v>
      </c>
      <c r="J1585" s="335">
        <f t="shared" si="163"/>
        <v>-1405.7</v>
      </c>
      <c r="Q1585" s="101">
        <f t="shared" si="164"/>
        <v>2015</v>
      </c>
    </row>
    <row r="1586" spans="1:17" ht="12.75" customHeight="1">
      <c r="A1586" s="333" t="s">
        <v>355</v>
      </c>
      <c r="B1586" s="334" t="s">
        <v>855</v>
      </c>
      <c r="C1586" s="334"/>
      <c r="D1586" s="402" t="s">
        <v>856</v>
      </c>
      <c r="E1586" s="334">
        <v>201510</v>
      </c>
      <c r="F1586" s="453">
        <v>6.19</v>
      </c>
      <c r="G1586" s="333">
        <f t="shared" si="161"/>
        <v>13.5</v>
      </c>
      <c r="H1586" s="382">
        <v>3.1250000000000002E-3</v>
      </c>
      <c r="I1586" s="335">
        <f t="shared" si="162"/>
        <v>0.26</v>
      </c>
      <c r="J1586" s="335">
        <f t="shared" si="163"/>
        <v>0.23</v>
      </c>
      <c r="Q1586" s="101">
        <f t="shared" si="164"/>
        <v>2016</v>
      </c>
    </row>
    <row r="1587" spans="1:17" ht="12.75" customHeight="1">
      <c r="A1587" s="333" t="s">
        <v>355</v>
      </c>
      <c r="B1587" s="334" t="s">
        <v>857</v>
      </c>
      <c r="C1587" s="334"/>
      <c r="D1587" s="333" t="s">
        <v>858</v>
      </c>
      <c r="E1587" s="334">
        <v>201509</v>
      </c>
      <c r="F1587" s="335">
        <v>-18209.009999999998</v>
      </c>
      <c r="G1587" s="333">
        <f t="shared" si="161"/>
        <v>14.5</v>
      </c>
      <c r="H1587" s="382">
        <v>3.1250000000000002E-3</v>
      </c>
      <c r="I1587" s="335">
        <f t="shared" si="162"/>
        <v>-825.1</v>
      </c>
      <c r="J1587" s="335">
        <f t="shared" si="163"/>
        <v>-682.84</v>
      </c>
      <c r="Q1587" s="101">
        <f t="shared" si="164"/>
        <v>2015</v>
      </c>
    </row>
    <row r="1588" spans="1:17" ht="12.75" customHeight="1">
      <c r="A1588" s="333" t="s">
        <v>355</v>
      </c>
      <c r="B1588" s="334" t="s">
        <v>756</v>
      </c>
      <c r="C1588" s="334"/>
      <c r="D1588" s="333" t="s">
        <v>757</v>
      </c>
      <c r="E1588" s="334">
        <v>201509</v>
      </c>
      <c r="F1588" s="335">
        <v>-304.95</v>
      </c>
      <c r="G1588" s="333">
        <f t="shared" si="161"/>
        <v>14.5</v>
      </c>
      <c r="H1588" s="382">
        <v>3.1250000000000002E-3</v>
      </c>
      <c r="I1588" s="335">
        <f t="shared" si="162"/>
        <v>-13.82</v>
      </c>
      <c r="J1588" s="335">
        <f t="shared" si="163"/>
        <v>-11.44</v>
      </c>
      <c r="Q1588" s="101">
        <f t="shared" si="164"/>
        <v>2015</v>
      </c>
    </row>
    <row r="1589" spans="1:17" ht="12.75" customHeight="1">
      <c r="A1589" s="333" t="s">
        <v>355</v>
      </c>
      <c r="B1589" s="334" t="s">
        <v>584</v>
      </c>
      <c r="C1589" s="334"/>
      <c r="D1589" s="333" t="s">
        <v>585</v>
      </c>
      <c r="E1589" s="334">
        <v>201509</v>
      </c>
      <c r="F1589" s="335">
        <v>0.21</v>
      </c>
      <c r="G1589" s="333">
        <f t="shared" si="161"/>
        <v>14.5</v>
      </c>
      <c r="H1589" s="382">
        <v>3.1250000000000002E-3</v>
      </c>
      <c r="I1589" s="335">
        <f t="shared" si="162"/>
        <v>0.01</v>
      </c>
      <c r="J1589" s="335">
        <f t="shared" si="163"/>
        <v>0.01</v>
      </c>
      <c r="Q1589" s="101">
        <f t="shared" si="164"/>
        <v>2015</v>
      </c>
    </row>
    <row r="1590" spans="1:17" ht="12.75" customHeight="1">
      <c r="A1590" s="333" t="s">
        <v>355</v>
      </c>
      <c r="B1590" s="334" t="s">
        <v>758</v>
      </c>
      <c r="C1590" s="334"/>
      <c r="D1590" s="333" t="s">
        <v>759</v>
      </c>
      <c r="E1590" s="334">
        <v>201509</v>
      </c>
      <c r="F1590" s="335">
        <v>-676.15</v>
      </c>
      <c r="G1590" s="333">
        <f t="shared" si="161"/>
        <v>14.5</v>
      </c>
      <c r="H1590" s="382">
        <v>3.1250000000000002E-3</v>
      </c>
      <c r="I1590" s="335">
        <f t="shared" si="162"/>
        <v>-30.64</v>
      </c>
      <c r="J1590" s="335">
        <f t="shared" si="163"/>
        <v>-25.36</v>
      </c>
      <c r="Q1590" s="101">
        <f t="shared" si="164"/>
        <v>2015</v>
      </c>
    </row>
    <row r="1591" spans="1:17" ht="12.75" customHeight="1">
      <c r="A1591" s="333" t="s">
        <v>355</v>
      </c>
      <c r="B1591" s="334" t="s">
        <v>985</v>
      </c>
      <c r="C1591" s="334"/>
      <c r="D1591" s="333" t="s">
        <v>986</v>
      </c>
      <c r="E1591" s="334">
        <v>201509</v>
      </c>
      <c r="F1591" s="335">
        <v>-86.18</v>
      </c>
      <c r="G1591" s="333">
        <f t="shared" si="161"/>
        <v>14.5</v>
      </c>
      <c r="H1591" s="382">
        <v>3.1250000000000002E-3</v>
      </c>
      <c r="I1591" s="335">
        <f t="shared" si="162"/>
        <v>-3.91</v>
      </c>
      <c r="J1591" s="335">
        <f t="shared" si="163"/>
        <v>-3.23</v>
      </c>
      <c r="Q1591" s="101">
        <f t="shared" si="164"/>
        <v>2015</v>
      </c>
    </row>
    <row r="1592" spans="1:17" ht="12.75" customHeight="1">
      <c r="A1592" s="333" t="s">
        <v>355</v>
      </c>
      <c r="B1592" s="334" t="s">
        <v>760</v>
      </c>
      <c r="C1592" s="334"/>
      <c r="D1592" s="333" t="s">
        <v>761</v>
      </c>
      <c r="E1592" s="334">
        <v>201509</v>
      </c>
      <c r="F1592" s="335">
        <v>-970.95</v>
      </c>
      <c r="G1592" s="333">
        <f t="shared" si="161"/>
        <v>14.5</v>
      </c>
      <c r="H1592" s="382">
        <v>3.1250000000000002E-3</v>
      </c>
      <c r="I1592" s="335">
        <f t="shared" si="162"/>
        <v>-44</v>
      </c>
      <c r="J1592" s="335">
        <f t="shared" si="163"/>
        <v>-36.409999999999997</v>
      </c>
      <c r="Q1592" s="101">
        <f t="shared" si="164"/>
        <v>2015</v>
      </c>
    </row>
    <row r="1593" spans="1:17" ht="12.75" customHeight="1">
      <c r="A1593" s="333" t="s">
        <v>355</v>
      </c>
      <c r="B1593" s="334" t="s">
        <v>865</v>
      </c>
      <c r="C1593" s="334"/>
      <c r="D1593" s="333" t="s">
        <v>866</v>
      </c>
      <c r="E1593" s="334">
        <v>201509</v>
      </c>
      <c r="F1593" s="335">
        <v>-874.17</v>
      </c>
      <c r="G1593" s="333">
        <f t="shared" si="161"/>
        <v>14.5</v>
      </c>
      <c r="H1593" s="382">
        <v>3.1250000000000002E-3</v>
      </c>
      <c r="I1593" s="335">
        <f t="shared" si="162"/>
        <v>-39.61</v>
      </c>
      <c r="J1593" s="335">
        <f t="shared" si="163"/>
        <v>-32.78</v>
      </c>
      <c r="Q1593" s="101">
        <f t="shared" si="164"/>
        <v>2015</v>
      </c>
    </row>
    <row r="1594" spans="1:17" ht="12.75" customHeight="1">
      <c r="A1594" s="333" t="s">
        <v>355</v>
      </c>
      <c r="B1594" s="334" t="s">
        <v>865</v>
      </c>
      <c r="C1594" s="334"/>
      <c r="D1594" s="402" t="s">
        <v>866</v>
      </c>
      <c r="E1594" s="334">
        <v>201510</v>
      </c>
      <c r="F1594" s="453">
        <v>10</v>
      </c>
      <c r="G1594" s="333">
        <f t="shared" si="161"/>
        <v>13.5</v>
      </c>
      <c r="H1594" s="382">
        <v>3.1250000000000002E-3</v>
      </c>
      <c r="I1594" s="335">
        <f t="shared" si="162"/>
        <v>0.42</v>
      </c>
      <c r="J1594" s="335">
        <f t="shared" si="163"/>
        <v>0.38</v>
      </c>
      <c r="Q1594" s="101">
        <f t="shared" si="164"/>
        <v>2016</v>
      </c>
    </row>
    <row r="1595" spans="1:17" ht="12.75" customHeight="1">
      <c r="A1595" s="333" t="s">
        <v>355</v>
      </c>
      <c r="B1595" s="334" t="s">
        <v>720</v>
      </c>
      <c r="C1595" s="334"/>
      <c r="D1595" s="333" t="s">
        <v>721</v>
      </c>
      <c r="E1595" s="334">
        <v>201509</v>
      </c>
      <c r="F1595" s="335">
        <v>-21.21</v>
      </c>
      <c r="G1595" s="333">
        <f t="shared" si="161"/>
        <v>14.5</v>
      </c>
      <c r="H1595" s="382">
        <v>3.1250000000000002E-3</v>
      </c>
      <c r="I1595" s="335">
        <f t="shared" si="162"/>
        <v>-0.96</v>
      </c>
      <c r="J1595" s="335">
        <f t="shared" si="163"/>
        <v>-0.8</v>
      </c>
      <c r="Q1595" s="101">
        <f t="shared" si="164"/>
        <v>2015</v>
      </c>
    </row>
    <row r="1596" spans="1:17" ht="12.75" customHeight="1">
      <c r="A1596" s="333" t="s">
        <v>355</v>
      </c>
      <c r="B1596" s="334" t="s">
        <v>867</v>
      </c>
      <c r="C1596" s="334"/>
      <c r="D1596" s="333" t="s">
        <v>868</v>
      </c>
      <c r="E1596" s="334">
        <v>201509</v>
      </c>
      <c r="F1596" s="335">
        <v>79870.080000000002</v>
      </c>
      <c r="G1596" s="333">
        <f t="shared" si="161"/>
        <v>14.5</v>
      </c>
      <c r="H1596" s="382">
        <v>3.1250000000000002E-3</v>
      </c>
      <c r="I1596" s="335">
        <f t="shared" si="162"/>
        <v>3619.11</v>
      </c>
      <c r="J1596" s="335">
        <f t="shared" si="163"/>
        <v>2995.13</v>
      </c>
      <c r="Q1596" s="101">
        <f t="shared" si="164"/>
        <v>2015</v>
      </c>
    </row>
    <row r="1597" spans="1:17" ht="12.75" customHeight="1">
      <c r="A1597" s="333" t="s">
        <v>355</v>
      </c>
      <c r="B1597" s="334" t="s">
        <v>867</v>
      </c>
      <c r="C1597" s="334"/>
      <c r="D1597" s="402" t="s">
        <v>868</v>
      </c>
      <c r="E1597" s="334">
        <v>201510</v>
      </c>
      <c r="F1597" s="453">
        <v>-9.18</v>
      </c>
      <c r="G1597" s="333">
        <f t="shared" si="161"/>
        <v>13.5</v>
      </c>
      <c r="H1597" s="382">
        <v>3.1250000000000002E-3</v>
      </c>
      <c r="I1597" s="335">
        <f t="shared" si="162"/>
        <v>-0.39</v>
      </c>
      <c r="J1597" s="335">
        <f t="shared" si="163"/>
        <v>-0.34</v>
      </c>
      <c r="Q1597" s="101">
        <f t="shared" si="164"/>
        <v>2016</v>
      </c>
    </row>
    <row r="1598" spans="1:17" ht="12.75" customHeight="1">
      <c r="A1598" s="333" t="s">
        <v>355</v>
      </c>
      <c r="B1598" s="334" t="s">
        <v>867</v>
      </c>
      <c r="C1598" s="334"/>
      <c r="D1598" s="402" t="s">
        <v>868</v>
      </c>
      <c r="E1598" s="334">
        <v>201511</v>
      </c>
      <c r="F1598" s="453">
        <v>0.03</v>
      </c>
      <c r="G1598" s="333">
        <f t="shared" si="161"/>
        <v>12.5</v>
      </c>
      <c r="H1598" s="382">
        <v>3.1250000000000002E-3</v>
      </c>
      <c r="I1598" s="335">
        <f t="shared" si="162"/>
        <v>0</v>
      </c>
      <c r="J1598" s="335">
        <f t="shared" si="163"/>
        <v>0</v>
      </c>
      <c r="Q1598" s="101">
        <f t="shared" si="164"/>
        <v>2016</v>
      </c>
    </row>
    <row r="1599" spans="1:17" ht="12.75" customHeight="1">
      <c r="A1599" s="333" t="s">
        <v>355</v>
      </c>
      <c r="B1599" s="334" t="s">
        <v>867</v>
      </c>
      <c r="C1599" s="334"/>
      <c r="D1599" s="333" t="s">
        <v>1127</v>
      </c>
      <c r="E1599" s="334">
        <v>201512</v>
      </c>
      <c r="F1599" s="335">
        <v>-1.48</v>
      </c>
      <c r="G1599" s="333">
        <f t="shared" si="161"/>
        <v>11.5</v>
      </c>
      <c r="H1599" s="382">
        <v>3.1250000000000002E-3</v>
      </c>
      <c r="I1599" s="335">
        <f t="shared" si="162"/>
        <v>-0.05</v>
      </c>
      <c r="J1599" s="335">
        <f t="shared" si="163"/>
        <v>-0.06</v>
      </c>
      <c r="Q1599" s="101">
        <f t="shared" si="164"/>
        <v>2016</v>
      </c>
    </row>
    <row r="1600" spans="1:17" ht="12.75" customHeight="1">
      <c r="A1600" s="333" t="s">
        <v>355</v>
      </c>
      <c r="B1600" s="334" t="s">
        <v>987</v>
      </c>
      <c r="C1600" s="334"/>
      <c r="D1600" s="333" t="s">
        <v>988</v>
      </c>
      <c r="E1600" s="334">
        <v>201509</v>
      </c>
      <c r="F1600" s="335">
        <v>-1251.75</v>
      </c>
      <c r="G1600" s="333">
        <f t="shared" si="161"/>
        <v>14.5</v>
      </c>
      <c r="H1600" s="382">
        <v>3.1250000000000002E-3</v>
      </c>
      <c r="I1600" s="335">
        <f t="shared" si="162"/>
        <v>-56.72</v>
      </c>
      <c r="J1600" s="335">
        <f t="shared" si="163"/>
        <v>-46.94</v>
      </c>
      <c r="Q1600" s="101">
        <f t="shared" si="164"/>
        <v>2015</v>
      </c>
    </row>
    <row r="1601" spans="1:17" ht="12.75" customHeight="1">
      <c r="A1601" s="333" t="s">
        <v>355</v>
      </c>
      <c r="B1601" s="334" t="s">
        <v>987</v>
      </c>
      <c r="C1601" s="334"/>
      <c r="D1601" s="402" t="s">
        <v>988</v>
      </c>
      <c r="E1601" s="334">
        <v>201510</v>
      </c>
      <c r="F1601" s="453">
        <v>12610.44</v>
      </c>
      <c r="G1601" s="333">
        <f t="shared" si="161"/>
        <v>13.5</v>
      </c>
      <c r="H1601" s="382">
        <v>3.1250000000000002E-3</v>
      </c>
      <c r="I1601" s="335">
        <f t="shared" ref="I1601:I1664" si="165">ROUND(F1601*G1601*H1601,2)</f>
        <v>532</v>
      </c>
      <c r="J1601" s="335">
        <f t="shared" ref="J1601:J1664" si="166">ROUND(F1601*H1601*12,2)</f>
        <v>472.89</v>
      </c>
      <c r="Q1601" s="101">
        <f t="shared" si="164"/>
        <v>2016</v>
      </c>
    </row>
    <row r="1602" spans="1:17" ht="12.75" customHeight="1">
      <c r="A1602" s="333" t="s">
        <v>355</v>
      </c>
      <c r="B1602" s="334" t="s">
        <v>989</v>
      </c>
      <c r="C1602" s="334"/>
      <c r="D1602" s="333" t="s">
        <v>990</v>
      </c>
      <c r="E1602" s="334">
        <v>201509</v>
      </c>
      <c r="F1602" s="335">
        <v>-572.76</v>
      </c>
      <c r="G1602" s="333">
        <f t="shared" si="161"/>
        <v>14.5</v>
      </c>
      <c r="H1602" s="382">
        <v>3.1250000000000002E-3</v>
      </c>
      <c r="I1602" s="335">
        <f t="shared" si="165"/>
        <v>-25.95</v>
      </c>
      <c r="J1602" s="335">
        <f t="shared" si="166"/>
        <v>-21.48</v>
      </c>
      <c r="Q1602" s="101">
        <f t="shared" si="164"/>
        <v>2015</v>
      </c>
    </row>
    <row r="1603" spans="1:17" ht="12.75" customHeight="1">
      <c r="A1603" s="333" t="s">
        <v>355</v>
      </c>
      <c r="B1603" s="334" t="s">
        <v>989</v>
      </c>
      <c r="C1603" s="334"/>
      <c r="D1603" s="402" t="s">
        <v>990</v>
      </c>
      <c r="E1603" s="334">
        <v>201510</v>
      </c>
      <c r="F1603" s="453">
        <v>393.26</v>
      </c>
      <c r="G1603" s="333">
        <f t="shared" si="161"/>
        <v>13.5</v>
      </c>
      <c r="H1603" s="382">
        <v>3.1250000000000002E-3</v>
      </c>
      <c r="I1603" s="335">
        <f t="shared" si="165"/>
        <v>16.59</v>
      </c>
      <c r="J1603" s="335">
        <f t="shared" si="166"/>
        <v>14.75</v>
      </c>
      <c r="Q1603" s="101">
        <f t="shared" si="164"/>
        <v>2016</v>
      </c>
    </row>
    <row r="1604" spans="1:17" ht="12.75" customHeight="1">
      <c r="A1604" s="333" t="s">
        <v>355</v>
      </c>
      <c r="B1604" s="334" t="s">
        <v>989</v>
      </c>
      <c r="C1604" s="334"/>
      <c r="D1604" s="402" t="s">
        <v>990</v>
      </c>
      <c r="E1604" s="334">
        <v>201511</v>
      </c>
      <c r="F1604" s="453">
        <v>-0.3</v>
      </c>
      <c r="G1604" s="333">
        <f t="shared" si="161"/>
        <v>12.5</v>
      </c>
      <c r="H1604" s="382">
        <v>3.1250000000000002E-3</v>
      </c>
      <c r="I1604" s="335">
        <f t="shared" si="165"/>
        <v>-0.01</v>
      </c>
      <c r="J1604" s="335">
        <f t="shared" si="166"/>
        <v>-0.01</v>
      </c>
      <c r="Q1604" s="101">
        <f t="shared" ref="Q1604:Q1657" si="167">IF(E1604&lt;=$Q$1,$S$5,$S$6)</f>
        <v>2016</v>
      </c>
    </row>
    <row r="1605" spans="1:17" ht="12.75" customHeight="1">
      <c r="A1605" s="333" t="s">
        <v>355</v>
      </c>
      <c r="B1605" s="334" t="s">
        <v>989</v>
      </c>
      <c r="C1605" s="334"/>
      <c r="D1605" s="333" t="s">
        <v>990</v>
      </c>
      <c r="E1605" s="334">
        <v>201512</v>
      </c>
      <c r="F1605" s="335">
        <v>10638.09</v>
      </c>
      <c r="G1605" s="333">
        <f t="shared" ref="G1605:G1668" si="168">VLOOKUP(E1605,$N$6:$O$35,2,FALSE)</f>
        <v>11.5</v>
      </c>
      <c r="H1605" s="382">
        <v>3.1250000000000002E-3</v>
      </c>
      <c r="I1605" s="335">
        <f t="shared" si="165"/>
        <v>382.31</v>
      </c>
      <c r="J1605" s="335">
        <f t="shared" si="166"/>
        <v>398.93</v>
      </c>
      <c r="Q1605" s="101">
        <f t="shared" si="167"/>
        <v>2016</v>
      </c>
    </row>
    <row r="1606" spans="1:17" ht="12.75" customHeight="1">
      <c r="A1606" s="333" t="s">
        <v>355</v>
      </c>
      <c r="B1606" s="334" t="s">
        <v>871</v>
      </c>
      <c r="C1606" s="334"/>
      <c r="D1606" s="333" t="s">
        <v>872</v>
      </c>
      <c r="E1606" s="334">
        <v>201509</v>
      </c>
      <c r="F1606" s="335">
        <v>241794.32</v>
      </c>
      <c r="G1606" s="333">
        <f t="shared" si="168"/>
        <v>14.5</v>
      </c>
      <c r="H1606" s="382">
        <v>3.1250000000000002E-3</v>
      </c>
      <c r="I1606" s="335">
        <f t="shared" si="165"/>
        <v>10956.31</v>
      </c>
      <c r="J1606" s="335">
        <f t="shared" si="166"/>
        <v>9067.2900000000009</v>
      </c>
      <c r="Q1606" s="101">
        <f t="shared" si="167"/>
        <v>2015</v>
      </c>
    </row>
    <row r="1607" spans="1:17" ht="12.75" customHeight="1">
      <c r="A1607" s="333" t="s">
        <v>355</v>
      </c>
      <c r="B1607" s="334" t="s">
        <v>871</v>
      </c>
      <c r="C1607" s="334"/>
      <c r="D1607" s="402" t="s">
        <v>872</v>
      </c>
      <c r="E1607" s="334">
        <v>201510</v>
      </c>
      <c r="F1607" s="453">
        <v>76.12</v>
      </c>
      <c r="G1607" s="333">
        <f t="shared" si="168"/>
        <v>13.5</v>
      </c>
      <c r="H1607" s="382">
        <v>3.1250000000000002E-3</v>
      </c>
      <c r="I1607" s="335">
        <f t="shared" si="165"/>
        <v>3.21</v>
      </c>
      <c r="J1607" s="335">
        <f t="shared" si="166"/>
        <v>2.85</v>
      </c>
      <c r="Q1607" s="101">
        <f t="shared" si="167"/>
        <v>2016</v>
      </c>
    </row>
    <row r="1608" spans="1:17" ht="12.75" customHeight="1">
      <c r="A1608" s="333" t="s">
        <v>355</v>
      </c>
      <c r="B1608" s="334" t="s">
        <v>991</v>
      </c>
      <c r="C1608" s="334"/>
      <c r="D1608" s="333" t="s">
        <v>992</v>
      </c>
      <c r="E1608" s="334">
        <v>201509</v>
      </c>
      <c r="F1608" s="335">
        <v>-750.29</v>
      </c>
      <c r="G1608" s="333">
        <f t="shared" si="168"/>
        <v>14.5</v>
      </c>
      <c r="H1608" s="382">
        <v>3.1250000000000002E-3</v>
      </c>
      <c r="I1608" s="335">
        <f t="shared" si="165"/>
        <v>-34</v>
      </c>
      <c r="J1608" s="335">
        <f t="shared" si="166"/>
        <v>-28.14</v>
      </c>
      <c r="Q1608" s="101">
        <f t="shared" si="167"/>
        <v>2015</v>
      </c>
    </row>
    <row r="1609" spans="1:17" ht="12.75" customHeight="1">
      <c r="A1609" s="333" t="s">
        <v>355</v>
      </c>
      <c r="B1609" s="334" t="s">
        <v>991</v>
      </c>
      <c r="C1609" s="334"/>
      <c r="D1609" s="402" t="s">
        <v>992</v>
      </c>
      <c r="E1609" s="334">
        <v>201511</v>
      </c>
      <c r="F1609" s="453">
        <v>-494.7</v>
      </c>
      <c r="G1609" s="333">
        <f t="shared" si="168"/>
        <v>12.5</v>
      </c>
      <c r="H1609" s="382">
        <v>3.1250000000000002E-3</v>
      </c>
      <c r="I1609" s="335">
        <f t="shared" si="165"/>
        <v>-19.32</v>
      </c>
      <c r="J1609" s="335">
        <f t="shared" si="166"/>
        <v>-18.55</v>
      </c>
      <c r="Q1609" s="101">
        <f t="shared" si="167"/>
        <v>2016</v>
      </c>
    </row>
    <row r="1610" spans="1:17" ht="12.75" customHeight="1">
      <c r="A1610" s="333" t="s">
        <v>355</v>
      </c>
      <c r="B1610" s="334" t="s">
        <v>991</v>
      </c>
      <c r="C1610" s="334"/>
      <c r="D1610" s="333" t="s">
        <v>992</v>
      </c>
      <c r="E1610" s="334">
        <v>201512</v>
      </c>
      <c r="F1610" s="335">
        <v>-178.2</v>
      </c>
      <c r="G1610" s="333">
        <f t="shared" si="168"/>
        <v>11.5</v>
      </c>
      <c r="H1610" s="382">
        <v>3.1250000000000002E-3</v>
      </c>
      <c r="I1610" s="335">
        <f t="shared" si="165"/>
        <v>-6.4</v>
      </c>
      <c r="J1610" s="335">
        <f t="shared" si="166"/>
        <v>-6.68</v>
      </c>
      <c r="Q1610" s="101">
        <f t="shared" si="167"/>
        <v>2016</v>
      </c>
    </row>
    <row r="1611" spans="1:17" ht="12.75" customHeight="1">
      <c r="A1611" s="333" t="s">
        <v>355</v>
      </c>
      <c r="B1611" s="334" t="s">
        <v>873</v>
      </c>
      <c r="C1611" s="334"/>
      <c r="D1611" s="333" t="s">
        <v>874</v>
      </c>
      <c r="E1611" s="334">
        <v>201509</v>
      </c>
      <c r="F1611" s="335">
        <v>35296.44</v>
      </c>
      <c r="G1611" s="333">
        <f t="shared" si="168"/>
        <v>14.5</v>
      </c>
      <c r="H1611" s="382">
        <v>3.1250000000000002E-3</v>
      </c>
      <c r="I1611" s="335">
        <f t="shared" si="165"/>
        <v>1599.37</v>
      </c>
      <c r="J1611" s="335">
        <f t="shared" si="166"/>
        <v>1323.62</v>
      </c>
      <c r="Q1611" s="101">
        <f t="shared" si="167"/>
        <v>2015</v>
      </c>
    </row>
    <row r="1612" spans="1:17" ht="12.75" customHeight="1">
      <c r="A1612" s="333" t="s">
        <v>355</v>
      </c>
      <c r="B1612" s="334" t="s">
        <v>873</v>
      </c>
      <c r="C1612" s="334"/>
      <c r="D1612" s="402" t="s">
        <v>874</v>
      </c>
      <c r="E1612" s="334">
        <v>201510</v>
      </c>
      <c r="F1612" s="453">
        <v>-371.52</v>
      </c>
      <c r="G1612" s="333">
        <f t="shared" si="168"/>
        <v>13.5</v>
      </c>
      <c r="H1612" s="382">
        <v>3.1250000000000002E-3</v>
      </c>
      <c r="I1612" s="335">
        <f t="shared" si="165"/>
        <v>-15.67</v>
      </c>
      <c r="J1612" s="335">
        <f t="shared" si="166"/>
        <v>-13.93</v>
      </c>
      <c r="Q1612" s="101">
        <f t="shared" si="167"/>
        <v>2016</v>
      </c>
    </row>
    <row r="1613" spans="1:17" ht="12.75" customHeight="1">
      <c r="A1613" s="333" t="s">
        <v>355</v>
      </c>
      <c r="B1613" s="334" t="s">
        <v>873</v>
      </c>
      <c r="C1613" s="334"/>
      <c r="D1613" s="402" t="s">
        <v>874</v>
      </c>
      <c r="E1613" s="334">
        <v>201511</v>
      </c>
      <c r="F1613" s="453">
        <v>0.02</v>
      </c>
      <c r="G1613" s="333">
        <f t="shared" si="168"/>
        <v>12.5</v>
      </c>
      <c r="H1613" s="382">
        <v>3.1250000000000002E-3</v>
      </c>
      <c r="I1613" s="335">
        <f t="shared" si="165"/>
        <v>0</v>
      </c>
      <c r="J1613" s="335">
        <f t="shared" si="166"/>
        <v>0</v>
      </c>
      <c r="Q1613" s="101">
        <f t="shared" si="167"/>
        <v>2016</v>
      </c>
    </row>
    <row r="1614" spans="1:17" ht="12.75" customHeight="1">
      <c r="A1614" s="333" t="s">
        <v>355</v>
      </c>
      <c r="B1614" s="334" t="s">
        <v>873</v>
      </c>
      <c r="C1614" s="334"/>
      <c r="D1614" s="333" t="s">
        <v>874</v>
      </c>
      <c r="E1614" s="334">
        <v>201512</v>
      </c>
      <c r="F1614" s="335">
        <v>-31.73</v>
      </c>
      <c r="G1614" s="333">
        <f t="shared" si="168"/>
        <v>11.5</v>
      </c>
      <c r="H1614" s="382">
        <v>3.1250000000000002E-3</v>
      </c>
      <c r="I1614" s="335">
        <f t="shared" si="165"/>
        <v>-1.1399999999999999</v>
      </c>
      <c r="J1614" s="335">
        <f t="shared" si="166"/>
        <v>-1.19</v>
      </c>
      <c r="Q1614" s="101">
        <f t="shared" si="167"/>
        <v>2016</v>
      </c>
    </row>
    <row r="1615" spans="1:17" ht="12.75" customHeight="1">
      <c r="A1615" s="333" t="s">
        <v>355</v>
      </c>
      <c r="B1615" s="334" t="s">
        <v>993</v>
      </c>
      <c r="C1615" s="334"/>
      <c r="D1615" s="333" t="s">
        <v>994</v>
      </c>
      <c r="E1615" s="334">
        <v>201509</v>
      </c>
      <c r="F1615" s="335">
        <v>-1984.53</v>
      </c>
      <c r="G1615" s="333">
        <f t="shared" si="168"/>
        <v>14.5</v>
      </c>
      <c r="H1615" s="382">
        <v>3.1250000000000002E-3</v>
      </c>
      <c r="I1615" s="335">
        <f t="shared" si="165"/>
        <v>-89.92</v>
      </c>
      <c r="J1615" s="335">
        <f t="shared" si="166"/>
        <v>-74.42</v>
      </c>
      <c r="Q1615" s="101">
        <f t="shared" si="167"/>
        <v>2015</v>
      </c>
    </row>
    <row r="1616" spans="1:17" ht="12.75" customHeight="1">
      <c r="A1616" s="333" t="s">
        <v>355</v>
      </c>
      <c r="B1616" s="334" t="s">
        <v>993</v>
      </c>
      <c r="C1616" s="334"/>
      <c r="D1616" s="402" t="s">
        <v>994</v>
      </c>
      <c r="E1616" s="334">
        <v>201510</v>
      </c>
      <c r="F1616" s="453">
        <v>221.79</v>
      </c>
      <c r="G1616" s="333">
        <f t="shared" si="168"/>
        <v>13.5</v>
      </c>
      <c r="H1616" s="382">
        <v>3.1250000000000002E-3</v>
      </c>
      <c r="I1616" s="335">
        <f t="shared" si="165"/>
        <v>9.36</v>
      </c>
      <c r="J1616" s="335">
        <f t="shared" si="166"/>
        <v>8.32</v>
      </c>
      <c r="Q1616" s="101">
        <f t="shared" si="167"/>
        <v>2016</v>
      </c>
    </row>
    <row r="1617" spans="1:17" ht="12.75" customHeight="1">
      <c r="A1617" s="333" t="s">
        <v>355</v>
      </c>
      <c r="B1617" s="334" t="s">
        <v>993</v>
      </c>
      <c r="C1617" s="334"/>
      <c r="D1617" s="402" t="s">
        <v>994</v>
      </c>
      <c r="E1617" s="334">
        <v>201511</v>
      </c>
      <c r="F1617" s="453">
        <v>988.51</v>
      </c>
      <c r="G1617" s="333">
        <f t="shared" si="168"/>
        <v>12.5</v>
      </c>
      <c r="H1617" s="382">
        <v>3.1250000000000002E-3</v>
      </c>
      <c r="I1617" s="335">
        <f t="shared" si="165"/>
        <v>38.61</v>
      </c>
      <c r="J1617" s="335">
        <f t="shared" si="166"/>
        <v>37.07</v>
      </c>
      <c r="Q1617" s="101">
        <f t="shared" si="167"/>
        <v>2016</v>
      </c>
    </row>
    <row r="1618" spans="1:17" ht="12.75" customHeight="1">
      <c r="A1618" s="333" t="s">
        <v>355</v>
      </c>
      <c r="B1618" s="334" t="s">
        <v>993</v>
      </c>
      <c r="C1618" s="334"/>
      <c r="D1618" s="333" t="s">
        <v>994</v>
      </c>
      <c r="E1618" s="334">
        <v>201512</v>
      </c>
      <c r="F1618" s="335">
        <v>-219.47</v>
      </c>
      <c r="G1618" s="333">
        <f t="shared" si="168"/>
        <v>11.5</v>
      </c>
      <c r="H1618" s="382">
        <v>3.1250000000000002E-3</v>
      </c>
      <c r="I1618" s="335">
        <f t="shared" si="165"/>
        <v>-7.89</v>
      </c>
      <c r="J1618" s="335">
        <f t="shared" si="166"/>
        <v>-8.23</v>
      </c>
      <c r="Q1618" s="101">
        <f t="shared" si="167"/>
        <v>2016</v>
      </c>
    </row>
    <row r="1619" spans="1:17" ht="12.75" customHeight="1">
      <c r="A1619" s="333" t="s">
        <v>355</v>
      </c>
      <c r="B1619" s="334" t="s">
        <v>995</v>
      </c>
      <c r="C1619" s="334"/>
      <c r="D1619" s="333" t="s">
        <v>996</v>
      </c>
      <c r="E1619" s="334">
        <v>201509</v>
      </c>
      <c r="F1619" s="335">
        <v>2145.12</v>
      </c>
      <c r="G1619" s="333">
        <f t="shared" si="168"/>
        <v>14.5</v>
      </c>
      <c r="H1619" s="382">
        <v>3.1250000000000002E-3</v>
      </c>
      <c r="I1619" s="335">
        <f t="shared" si="165"/>
        <v>97.2</v>
      </c>
      <c r="J1619" s="335">
        <f t="shared" si="166"/>
        <v>80.44</v>
      </c>
      <c r="Q1619" s="101">
        <f t="shared" si="167"/>
        <v>2015</v>
      </c>
    </row>
    <row r="1620" spans="1:17" ht="12.75" customHeight="1">
      <c r="A1620" s="333" t="s">
        <v>355</v>
      </c>
      <c r="B1620" s="334" t="s">
        <v>995</v>
      </c>
      <c r="C1620" s="334"/>
      <c r="D1620" s="402" t="s">
        <v>996</v>
      </c>
      <c r="E1620" s="334">
        <v>201511</v>
      </c>
      <c r="F1620" s="453">
        <v>475.01</v>
      </c>
      <c r="G1620" s="333">
        <f t="shared" si="168"/>
        <v>12.5</v>
      </c>
      <c r="H1620" s="382">
        <v>3.1250000000000002E-3</v>
      </c>
      <c r="I1620" s="335">
        <f t="shared" si="165"/>
        <v>18.559999999999999</v>
      </c>
      <c r="J1620" s="335">
        <f t="shared" si="166"/>
        <v>17.809999999999999</v>
      </c>
      <c r="Q1620" s="101">
        <f t="shared" si="167"/>
        <v>2016</v>
      </c>
    </row>
    <row r="1621" spans="1:17" ht="12.75" customHeight="1">
      <c r="A1621" s="333" t="s">
        <v>355</v>
      </c>
      <c r="B1621" s="334" t="s">
        <v>995</v>
      </c>
      <c r="C1621" s="334"/>
      <c r="D1621" s="333" t="s">
        <v>996</v>
      </c>
      <c r="E1621" s="334">
        <v>201512</v>
      </c>
      <c r="F1621" s="335">
        <v>-245.75</v>
      </c>
      <c r="G1621" s="333">
        <f t="shared" si="168"/>
        <v>11.5</v>
      </c>
      <c r="H1621" s="382">
        <v>3.1250000000000002E-3</v>
      </c>
      <c r="I1621" s="335">
        <f t="shared" si="165"/>
        <v>-8.83</v>
      </c>
      <c r="J1621" s="335">
        <f t="shared" si="166"/>
        <v>-9.2200000000000006</v>
      </c>
      <c r="Q1621" s="101">
        <f t="shared" si="167"/>
        <v>2016</v>
      </c>
    </row>
    <row r="1622" spans="1:17" ht="12.75" customHeight="1">
      <c r="A1622" s="333" t="s">
        <v>355</v>
      </c>
      <c r="B1622" s="334" t="s">
        <v>875</v>
      </c>
      <c r="C1622" s="334"/>
      <c r="D1622" s="333" t="s">
        <v>876</v>
      </c>
      <c r="E1622" s="334">
        <v>201509</v>
      </c>
      <c r="F1622" s="335">
        <v>-11927.76</v>
      </c>
      <c r="G1622" s="333">
        <f t="shared" si="168"/>
        <v>14.5</v>
      </c>
      <c r="H1622" s="382">
        <v>3.1250000000000002E-3</v>
      </c>
      <c r="I1622" s="335">
        <f t="shared" si="165"/>
        <v>-540.48</v>
      </c>
      <c r="J1622" s="335">
        <f t="shared" si="166"/>
        <v>-447.29</v>
      </c>
      <c r="Q1622" s="101">
        <f t="shared" si="167"/>
        <v>2015</v>
      </c>
    </row>
    <row r="1623" spans="1:17" ht="12.75" customHeight="1">
      <c r="A1623" s="333" t="s">
        <v>355</v>
      </c>
      <c r="B1623" s="334" t="s">
        <v>875</v>
      </c>
      <c r="C1623" s="334"/>
      <c r="D1623" s="402" t="s">
        <v>876</v>
      </c>
      <c r="E1623" s="334">
        <v>201510</v>
      </c>
      <c r="F1623" s="453">
        <v>-4.28</v>
      </c>
      <c r="G1623" s="333">
        <f t="shared" si="168"/>
        <v>13.5</v>
      </c>
      <c r="H1623" s="382">
        <v>3.1250000000000002E-3</v>
      </c>
      <c r="I1623" s="335">
        <f t="shared" si="165"/>
        <v>-0.18</v>
      </c>
      <c r="J1623" s="335">
        <f t="shared" si="166"/>
        <v>-0.16</v>
      </c>
      <c r="Q1623" s="101">
        <f t="shared" si="167"/>
        <v>2016</v>
      </c>
    </row>
    <row r="1624" spans="1:17" ht="12.75" customHeight="1">
      <c r="A1624" s="333" t="s">
        <v>355</v>
      </c>
      <c r="B1624" s="334" t="s">
        <v>877</v>
      </c>
      <c r="C1624" s="334"/>
      <c r="D1624" s="333" t="s">
        <v>878</v>
      </c>
      <c r="E1624" s="334">
        <v>201509</v>
      </c>
      <c r="F1624" s="335">
        <v>-25487</v>
      </c>
      <c r="G1624" s="333">
        <f t="shared" si="168"/>
        <v>14.5</v>
      </c>
      <c r="H1624" s="382">
        <v>3.1250000000000002E-3</v>
      </c>
      <c r="I1624" s="335">
        <f t="shared" si="165"/>
        <v>-1154.8800000000001</v>
      </c>
      <c r="J1624" s="335">
        <f t="shared" si="166"/>
        <v>-955.76</v>
      </c>
      <c r="Q1624" s="101">
        <f t="shared" si="167"/>
        <v>2015</v>
      </c>
    </row>
    <row r="1625" spans="1:17" ht="12.75" customHeight="1">
      <c r="A1625" s="333" t="s">
        <v>355</v>
      </c>
      <c r="B1625" s="334" t="s">
        <v>877</v>
      </c>
      <c r="C1625" s="334"/>
      <c r="D1625" s="402" t="s">
        <v>878</v>
      </c>
      <c r="E1625" s="334">
        <v>201510</v>
      </c>
      <c r="F1625" s="453">
        <v>21.38</v>
      </c>
      <c r="G1625" s="333">
        <f t="shared" si="168"/>
        <v>13.5</v>
      </c>
      <c r="H1625" s="382">
        <v>3.1250000000000002E-3</v>
      </c>
      <c r="I1625" s="335">
        <f t="shared" si="165"/>
        <v>0.9</v>
      </c>
      <c r="J1625" s="335">
        <f t="shared" si="166"/>
        <v>0.8</v>
      </c>
      <c r="Q1625" s="101">
        <f t="shared" si="167"/>
        <v>2016</v>
      </c>
    </row>
    <row r="1626" spans="1:17" ht="12.75" customHeight="1">
      <c r="A1626" s="333" t="s">
        <v>355</v>
      </c>
      <c r="B1626" s="334" t="s">
        <v>879</v>
      </c>
      <c r="C1626" s="334"/>
      <c r="D1626" s="333" t="s">
        <v>880</v>
      </c>
      <c r="E1626" s="334">
        <v>201509</v>
      </c>
      <c r="F1626" s="335">
        <v>4396.87</v>
      </c>
      <c r="G1626" s="333">
        <f t="shared" si="168"/>
        <v>14.5</v>
      </c>
      <c r="H1626" s="382">
        <v>3.1250000000000002E-3</v>
      </c>
      <c r="I1626" s="335">
        <f t="shared" si="165"/>
        <v>199.23</v>
      </c>
      <c r="J1626" s="335">
        <f t="shared" si="166"/>
        <v>164.88</v>
      </c>
      <c r="Q1626" s="101">
        <f t="shared" si="167"/>
        <v>2015</v>
      </c>
    </row>
    <row r="1627" spans="1:17" ht="12.75" customHeight="1">
      <c r="A1627" s="333" t="s">
        <v>355</v>
      </c>
      <c r="B1627" s="334" t="s">
        <v>879</v>
      </c>
      <c r="C1627" s="334"/>
      <c r="D1627" s="402" t="s">
        <v>880</v>
      </c>
      <c r="E1627" s="334">
        <v>201510</v>
      </c>
      <c r="F1627" s="453">
        <v>-48.29</v>
      </c>
      <c r="G1627" s="333">
        <f t="shared" si="168"/>
        <v>13.5</v>
      </c>
      <c r="H1627" s="382">
        <v>3.1250000000000002E-3</v>
      </c>
      <c r="I1627" s="335">
        <f t="shared" si="165"/>
        <v>-2.04</v>
      </c>
      <c r="J1627" s="335">
        <f t="shared" si="166"/>
        <v>-1.81</v>
      </c>
      <c r="Q1627" s="101">
        <f t="shared" si="167"/>
        <v>2016</v>
      </c>
    </row>
    <row r="1628" spans="1:17" ht="12.75" customHeight="1">
      <c r="A1628" s="333" t="s">
        <v>355</v>
      </c>
      <c r="B1628" s="334" t="s">
        <v>881</v>
      </c>
      <c r="C1628" s="334"/>
      <c r="D1628" s="333" t="s">
        <v>882</v>
      </c>
      <c r="E1628" s="334">
        <v>201509</v>
      </c>
      <c r="F1628" s="335">
        <v>-1847</v>
      </c>
      <c r="G1628" s="333">
        <f t="shared" si="168"/>
        <v>14.5</v>
      </c>
      <c r="H1628" s="382">
        <v>3.1250000000000002E-3</v>
      </c>
      <c r="I1628" s="335">
        <f t="shared" si="165"/>
        <v>-83.69</v>
      </c>
      <c r="J1628" s="335">
        <f t="shared" si="166"/>
        <v>-69.260000000000005</v>
      </c>
      <c r="Q1628" s="101">
        <f t="shared" si="167"/>
        <v>2015</v>
      </c>
    </row>
    <row r="1629" spans="1:17" ht="12.75" customHeight="1">
      <c r="A1629" s="333" t="s">
        <v>355</v>
      </c>
      <c r="B1629" s="334" t="s">
        <v>881</v>
      </c>
      <c r="C1629" s="334"/>
      <c r="D1629" s="402" t="s">
        <v>882</v>
      </c>
      <c r="E1629" s="334">
        <v>201510</v>
      </c>
      <c r="F1629" s="453">
        <v>11.64</v>
      </c>
      <c r="G1629" s="333">
        <f t="shared" si="168"/>
        <v>13.5</v>
      </c>
      <c r="H1629" s="382">
        <v>3.1250000000000002E-3</v>
      </c>
      <c r="I1629" s="335">
        <f t="shared" si="165"/>
        <v>0.49</v>
      </c>
      <c r="J1629" s="335">
        <f t="shared" si="166"/>
        <v>0.44</v>
      </c>
      <c r="Q1629" s="101">
        <f t="shared" si="167"/>
        <v>2016</v>
      </c>
    </row>
    <row r="1630" spans="1:17" ht="12.75" customHeight="1">
      <c r="A1630" s="333" t="s">
        <v>355</v>
      </c>
      <c r="B1630" s="334" t="s">
        <v>883</v>
      </c>
      <c r="C1630" s="334"/>
      <c r="D1630" s="333" t="s">
        <v>884</v>
      </c>
      <c r="E1630" s="334">
        <v>201509</v>
      </c>
      <c r="F1630" s="335">
        <v>-125.54</v>
      </c>
      <c r="G1630" s="333">
        <f t="shared" si="168"/>
        <v>14.5</v>
      </c>
      <c r="H1630" s="382">
        <v>3.1250000000000002E-3</v>
      </c>
      <c r="I1630" s="335">
        <f t="shared" si="165"/>
        <v>-5.69</v>
      </c>
      <c r="J1630" s="335">
        <f t="shared" si="166"/>
        <v>-4.71</v>
      </c>
      <c r="Q1630" s="101">
        <f t="shared" si="167"/>
        <v>2015</v>
      </c>
    </row>
    <row r="1631" spans="1:17" ht="12.75" customHeight="1">
      <c r="A1631" s="333" t="s">
        <v>355</v>
      </c>
      <c r="B1631" s="334" t="s">
        <v>883</v>
      </c>
      <c r="C1631" s="334"/>
      <c r="D1631" s="402" t="s">
        <v>884</v>
      </c>
      <c r="E1631" s="334">
        <v>201510</v>
      </c>
      <c r="F1631" s="453">
        <v>1.69</v>
      </c>
      <c r="G1631" s="333">
        <f t="shared" si="168"/>
        <v>13.5</v>
      </c>
      <c r="H1631" s="382">
        <v>3.1250000000000002E-3</v>
      </c>
      <c r="I1631" s="335">
        <f t="shared" si="165"/>
        <v>7.0000000000000007E-2</v>
      </c>
      <c r="J1631" s="335">
        <f t="shared" si="166"/>
        <v>0.06</v>
      </c>
      <c r="Q1631" s="101">
        <f t="shared" si="167"/>
        <v>2016</v>
      </c>
    </row>
    <row r="1632" spans="1:17" ht="12.75" customHeight="1">
      <c r="A1632" s="333" t="s">
        <v>355</v>
      </c>
      <c r="B1632" s="334" t="s">
        <v>885</v>
      </c>
      <c r="C1632" s="334"/>
      <c r="D1632" s="333" t="s">
        <v>886</v>
      </c>
      <c r="E1632" s="334">
        <v>201509</v>
      </c>
      <c r="F1632" s="335">
        <v>-2171.37</v>
      </c>
      <c r="G1632" s="333">
        <f t="shared" si="168"/>
        <v>14.5</v>
      </c>
      <c r="H1632" s="382">
        <v>3.1250000000000002E-3</v>
      </c>
      <c r="I1632" s="335">
        <f t="shared" si="165"/>
        <v>-98.39</v>
      </c>
      <c r="J1632" s="335">
        <f t="shared" si="166"/>
        <v>-81.430000000000007</v>
      </c>
      <c r="Q1632" s="101">
        <f t="shared" si="167"/>
        <v>2015</v>
      </c>
    </row>
    <row r="1633" spans="1:17" ht="12.75" customHeight="1">
      <c r="A1633" s="333" t="s">
        <v>355</v>
      </c>
      <c r="B1633" s="334" t="s">
        <v>885</v>
      </c>
      <c r="C1633" s="334"/>
      <c r="D1633" s="402" t="s">
        <v>886</v>
      </c>
      <c r="E1633" s="334">
        <v>201510</v>
      </c>
      <c r="F1633" s="453">
        <v>49.81</v>
      </c>
      <c r="G1633" s="333">
        <f t="shared" si="168"/>
        <v>13.5</v>
      </c>
      <c r="H1633" s="382">
        <v>3.1250000000000002E-3</v>
      </c>
      <c r="I1633" s="335">
        <f t="shared" si="165"/>
        <v>2.1</v>
      </c>
      <c r="J1633" s="335">
        <f t="shared" si="166"/>
        <v>1.87</v>
      </c>
      <c r="Q1633" s="101">
        <f t="shared" si="167"/>
        <v>2016</v>
      </c>
    </row>
    <row r="1634" spans="1:17" ht="12.75" customHeight="1">
      <c r="A1634" s="333" t="s">
        <v>355</v>
      </c>
      <c r="B1634" s="334" t="s">
        <v>887</v>
      </c>
      <c r="C1634" s="334"/>
      <c r="D1634" s="333" t="s">
        <v>888</v>
      </c>
      <c r="E1634" s="334">
        <v>201509</v>
      </c>
      <c r="F1634" s="335">
        <v>-10980.7</v>
      </c>
      <c r="G1634" s="333">
        <f t="shared" si="168"/>
        <v>14.5</v>
      </c>
      <c r="H1634" s="382">
        <v>3.1250000000000002E-3</v>
      </c>
      <c r="I1634" s="335">
        <f t="shared" si="165"/>
        <v>-497.56</v>
      </c>
      <c r="J1634" s="335">
        <f t="shared" si="166"/>
        <v>-411.78</v>
      </c>
      <c r="Q1634" s="101">
        <f t="shared" si="167"/>
        <v>2015</v>
      </c>
    </row>
    <row r="1635" spans="1:17" ht="12.75" customHeight="1">
      <c r="A1635" s="333" t="s">
        <v>355</v>
      </c>
      <c r="B1635" s="334" t="s">
        <v>887</v>
      </c>
      <c r="C1635" s="334"/>
      <c r="D1635" s="402" t="s">
        <v>888</v>
      </c>
      <c r="E1635" s="334">
        <v>201510</v>
      </c>
      <c r="F1635" s="453">
        <v>10731.29</v>
      </c>
      <c r="G1635" s="333">
        <f t="shared" si="168"/>
        <v>13.5</v>
      </c>
      <c r="H1635" s="382">
        <v>3.1250000000000002E-3</v>
      </c>
      <c r="I1635" s="335">
        <f t="shared" si="165"/>
        <v>452.73</v>
      </c>
      <c r="J1635" s="335">
        <f t="shared" si="166"/>
        <v>402.42</v>
      </c>
      <c r="Q1635" s="101">
        <f t="shared" si="167"/>
        <v>2016</v>
      </c>
    </row>
    <row r="1636" spans="1:17" ht="12.75" customHeight="1">
      <c r="A1636" s="333" t="s">
        <v>355</v>
      </c>
      <c r="B1636" s="334" t="s">
        <v>1144</v>
      </c>
      <c r="C1636" s="334"/>
      <c r="D1636" s="333" t="s">
        <v>1145</v>
      </c>
      <c r="E1636" s="334">
        <v>201512</v>
      </c>
      <c r="F1636" s="335">
        <v>129483.46</v>
      </c>
      <c r="G1636" s="333">
        <f t="shared" si="168"/>
        <v>11.5</v>
      </c>
      <c r="H1636" s="382">
        <v>3.1250000000000002E-3</v>
      </c>
      <c r="I1636" s="335">
        <f t="shared" si="165"/>
        <v>4653.3100000000004</v>
      </c>
      <c r="J1636" s="335">
        <f t="shared" si="166"/>
        <v>4855.63</v>
      </c>
      <c r="Q1636" s="101">
        <f t="shared" si="167"/>
        <v>2016</v>
      </c>
    </row>
    <row r="1637" spans="1:17" ht="12.75" customHeight="1">
      <c r="A1637" s="333" t="s">
        <v>355</v>
      </c>
      <c r="B1637" s="334" t="s">
        <v>762</v>
      </c>
      <c r="C1637" s="334"/>
      <c r="D1637" s="333" t="s">
        <v>763</v>
      </c>
      <c r="E1637" s="334">
        <v>201509</v>
      </c>
      <c r="F1637" s="335">
        <v>-30.19</v>
      </c>
      <c r="G1637" s="333">
        <f t="shared" si="168"/>
        <v>14.5</v>
      </c>
      <c r="H1637" s="382">
        <v>3.1250000000000002E-3</v>
      </c>
      <c r="I1637" s="335">
        <f t="shared" si="165"/>
        <v>-1.37</v>
      </c>
      <c r="J1637" s="335">
        <f t="shared" si="166"/>
        <v>-1.1299999999999999</v>
      </c>
      <c r="Q1637" s="101">
        <f t="shared" si="167"/>
        <v>2015</v>
      </c>
    </row>
    <row r="1638" spans="1:17" ht="12.75" customHeight="1">
      <c r="A1638" s="333" t="s">
        <v>355</v>
      </c>
      <c r="B1638" s="334" t="s">
        <v>891</v>
      </c>
      <c r="C1638" s="334"/>
      <c r="D1638" s="333" t="s">
        <v>892</v>
      </c>
      <c r="E1638" s="334">
        <v>201509</v>
      </c>
      <c r="F1638" s="335">
        <v>64.81</v>
      </c>
      <c r="G1638" s="333">
        <f t="shared" si="168"/>
        <v>14.5</v>
      </c>
      <c r="H1638" s="382">
        <v>3.1250000000000002E-3</v>
      </c>
      <c r="I1638" s="335">
        <f t="shared" si="165"/>
        <v>2.94</v>
      </c>
      <c r="J1638" s="335">
        <f t="shared" si="166"/>
        <v>2.4300000000000002</v>
      </c>
      <c r="Q1638" s="101">
        <f t="shared" si="167"/>
        <v>2015</v>
      </c>
    </row>
    <row r="1639" spans="1:17" ht="12.75" customHeight="1">
      <c r="A1639" s="333" t="s">
        <v>355</v>
      </c>
      <c r="B1639" s="334" t="s">
        <v>1150</v>
      </c>
      <c r="C1639" s="334"/>
      <c r="D1639" s="333" t="s">
        <v>1151</v>
      </c>
      <c r="E1639" s="334">
        <v>201512</v>
      </c>
      <c r="F1639" s="335">
        <v>477073</v>
      </c>
      <c r="G1639" s="333">
        <f t="shared" si="168"/>
        <v>11.5</v>
      </c>
      <c r="H1639" s="382">
        <v>3.1250000000000002E-3</v>
      </c>
      <c r="I1639" s="335">
        <f t="shared" si="165"/>
        <v>17144.810000000001</v>
      </c>
      <c r="J1639" s="335">
        <f t="shared" si="166"/>
        <v>17890.240000000002</v>
      </c>
      <c r="Q1639" s="101">
        <f t="shared" si="167"/>
        <v>2016</v>
      </c>
    </row>
    <row r="1640" spans="1:17" ht="12.75" customHeight="1">
      <c r="A1640" s="333" t="s">
        <v>355</v>
      </c>
      <c r="B1640" s="334" t="s">
        <v>893</v>
      </c>
      <c r="C1640" s="334"/>
      <c r="D1640" s="333" t="s">
        <v>894</v>
      </c>
      <c r="E1640" s="334">
        <v>201509</v>
      </c>
      <c r="F1640" s="335">
        <v>-30716.38</v>
      </c>
      <c r="G1640" s="333">
        <f t="shared" si="168"/>
        <v>14.5</v>
      </c>
      <c r="H1640" s="382">
        <v>3.1250000000000002E-3</v>
      </c>
      <c r="I1640" s="335">
        <f t="shared" si="165"/>
        <v>-1391.84</v>
      </c>
      <c r="J1640" s="335">
        <f t="shared" si="166"/>
        <v>-1151.8599999999999</v>
      </c>
      <c r="Q1640" s="101">
        <f t="shared" si="167"/>
        <v>2015</v>
      </c>
    </row>
    <row r="1641" spans="1:17" ht="12.75" customHeight="1">
      <c r="A1641" s="333" t="s">
        <v>355</v>
      </c>
      <c r="B1641" s="334" t="s">
        <v>893</v>
      </c>
      <c r="C1641" s="334"/>
      <c r="D1641" s="402" t="s">
        <v>894</v>
      </c>
      <c r="E1641" s="334">
        <v>201510</v>
      </c>
      <c r="F1641" s="453">
        <v>-94.41</v>
      </c>
      <c r="G1641" s="333">
        <f t="shared" si="168"/>
        <v>13.5</v>
      </c>
      <c r="H1641" s="382">
        <v>3.1250000000000002E-3</v>
      </c>
      <c r="I1641" s="335">
        <f t="shared" si="165"/>
        <v>-3.98</v>
      </c>
      <c r="J1641" s="335">
        <f t="shared" si="166"/>
        <v>-3.54</v>
      </c>
      <c r="Q1641" s="101">
        <f t="shared" si="167"/>
        <v>2016</v>
      </c>
    </row>
    <row r="1642" spans="1:17" ht="12.75" customHeight="1">
      <c r="A1642" s="333" t="s">
        <v>355</v>
      </c>
      <c r="B1642" s="334" t="s">
        <v>1152</v>
      </c>
      <c r="C1642" s="334"/>
      <c r="D1642" s="333" t="s">
        <v>1153</v>
      </c>
      <c r="E1642" s="334">
        <v>201509</v>
      </c>
      <c r="F1642" s="335">
        <v>170342.42</v>
      </c>
      <c r="G1642" s="333">
        <f t="shared" si="168"/>
        <v>14.5</v>
      </c>
      <c r="H1642" s="382">
        <v>3.1250000000000002E-3</v>
      </c>
      <c r="I1642" s="335">
        <f t="shared" si="165"/>
        <v>7718.64</v>
      </c>
      <c r="J1642" s="335">
        <f t="shared" si="166"/>
        <v>6387.84</v>
      </c>
      <c r="Q1642" s="101">
        <f t="shared" si="167"/>
        <v>2015</v>
      </c>
    </row>
    <row r="1643" spans="1:17" ht="12.75" customHeight="1">
      <c r="A1643" s="333" t="s">
        <v>355</v>
      </c>
      <c r="B1643" s="334" t="s">
        <v>1152</v>
      </c>
      <c r="C1643" s="334"/>
      <c r="D1643" s="402" t="s">
        <v>1153</v>
      </c>
      <c r="E1643" s="334">
        <v>201510</v>
      </c>
      <c r="F1643" s="453">
        <v>269.79000000000002</v>
      </c>
      <c r="G1643" s="333">
        <f t="shared" si="168"/>
        <v>13.5</v>
      </c>
      <c r="H1643" s="382">
        <v>3.1250000000000002E-3</v>
      </c>
      <c r="I1643" s="335">
        <f t="shared" si="165"/>
        <v>11.38</v>
      </c>
      <c r="J1643" s="335">
        <f t="shared" si="166"/>
        <v>10.119999999999999</v>
      </c>
      <c r="Q1643" s="101">
        <f t="shared" si="167"/>
        <v>2016</v>
      </c>
    </row>
    <row r="1644" spans="1:17" ht="12.75" customHeight="1">
      <c r="A1644" s="333" t="s">
        <v>355</v>
      </c>
      <c r="B1644" s="334" t="s">
        <v>1152</v>
      </c>
      <c r="C1644" s="334"/>
      <c r="D1644" s="402" t="s">
        <v>1153</v>
      </c>
      <c r="E1644" s="334">
        <v>201511</v>
      </c>
      <c r="F1644" s="453">
        <v>-1195.1600000000001</v>
      </c>
      <c r="G1644" s="333">
        <f t="shared" si="168"/>
        <v>12.5</v>
      </c>
      <c r="H1644" s="382">
        <v>3.1250000000000002E-3</v>
      </c>
      <c r="I1644" s="335">
        <f t="shared" si="165"/>
        <v>-46.69</v>
      </c>
      <c r="J1644" s="335">
        <f t="shared" si="166"/>
        <v>-44.82</v>
      </c>
      <c r="Q1644" s="101">
        <f t="shared" si="167"/>
        <v>2016</v>
      </c>
    </row>
    <row r="1645" spans="1:17" ht="12.75" customHeight="1">
      <c r="A1645" s="333" t="s">
        <v>355</v>
      </c>
      <c r="B1645" s="334" t="s">
        <v>1152</v>
      </c>
      <c r="C1645" s="334"/>
      <c r="D1645" s="333" t="s">
        <v>1153</v>
      </c>
      <c r="E1645" s="334">
        <v>201512</v>
      </c>
      <c r="F1645" s="335">
        <v>23.54</v>
      </c>
      <c r="G1645" s="333">
        <f t="shared" si="168"/>
        <v>11.5</v>
      </c>
      <c r="H1645" s="382">
        <v>3.1250000000000002E-3</v>
      </c>
      <c r="I1645" s="335">
        <f t="shared" si="165"/>
        <v>0.85</v>
      </c>
      <c r="J1645" s="335">
        <f t="shared" si="166"/>
        <v>0.88</v>
      </c>
      <c r="Q1645" s="101">
        <f t="shared" si="167"/>
        <v>2016</v>
      </c>
    </row>
    <row r="1646" spans="1:17" ht="12.75" customHeight="1">
      <c r="A1646" s="333" t="s">
        <v>355</v>
      </c>
      <c r="B1646" s="334" t="s">
        <v>1154</v>
      </c>
      <c r="C1646" s="334"/>
      <c r="D1646" s="402" t="s">
        <v>1155</v>
      </c>
      <c r="E1646" s="334">
        <v>201511</v>
      </c>
      <c r="F1646" s="453">
        <v>1099.3599999999999</v>
      </c>
      <c r="G1646" s="333">
        <f t="shared" si="168"/>
        <v>12.5</v>
      </c>
      <c r="H1646" s="382">
        <v>3.1250000000000002E-3</v>
      </c>
      <c r="I1646" s="335">
        <f t="shared" si="165"/>
        <v>42.94</v>
      </c>
      <c r="J1646" s="335">
        <f t="shared" si="166"/>
        <v>41.23</v>
      </c>
      <c r="Q1646" s="101">
        <f t="shared" si="167"/>
        <v>2016</v>
      </c>
    </row>
    <row r="1647" spans="1:17" ht="12.75" customHeight="1">
      <c r="A1647" s="333" t="s">
        <v>355</v>
      </c>
      <c r="B1647" s="334" t="s">
        <v>792</v>
      </c>
      <c r="C1647" s="334"/>
      <c r="D1647" s="333" t="s">
        <v>793</v>
      </c>
      <c r="E1647" s="334">
        <v>201509</v>
      </c>
      <c r="F1647" s="335">
        <v>30639.29</v>
      </c>
      <c r="G1647" s="333">
        <f t="shared" si="168"/>
        <v>14.5</v>
      </c>
      <c r="H1647" s="382">
        <v>3.1250000000000002E-3</v>
      </c>
      <c r="I1647" s="335">
        <f t="shared" si="165"/>
        <v>1388.34</v>
      </c>
      <c r="J1647" s="335">
        <f t="shared" si="166"/>
        <v>1148.97</v>
      </c>
      <c r="Q1647" s="101">
        <f t="shared" si="167"/>
        <v>2015</v>
      </c>
    </row>
    <row r="1648" spans="1:17" ht="12.75" customHeight="1">
      <c r="A1648" s="333" t="s">
        <v>355</v>
      </c>
      <c r="B1648" s="334" t="s">
        <v>792</v>
      </c>
      <c r="C1648" s="334"/>
      <c r="D1648" s="402" t="s">
        <v>793</v>
      </c>
      <c r="E1648" s="334">
        <v>201510</v>
      </c>
      <c r="F1648" s="453">
        <v>-278.69</v>
      </c>
      <c r="G1648" s="333">
        <f t="shared" si="168"/>
        <v>13.5</v>
      </c>
      <c r="H1648" s="382">
        <v>3.1250000000000002E-3</v>
      </c>
      <c r="I1648" s="335">
        <f t="shared" si="165"/>
        <v>-11.76</v>
      </c>
      <c r="J1648" s="335">
        <f t="shared" si="166"/>
        <v>-10.45</v>
      </c>
      <c r="Q1648" s="101">
        <f t="shared" si="167"/>
        <v>2016</v>
      </c>
    </row>
    <row r="1649" spans="1:17" ht="12.75" customHeight="1">
      <c r="A1649" s="333" t="s">
        <v>355</v>
      </c>
      <c r="B1649" s="334" t="s">
        <v>936</v>
      </c>
      <c r="C1649" s="334"/>
      <c r="D1649" s="402" t="s">
        <v>937</v>
      </c>
      <c r="E1649" s="334">
        <v>201511</v>
      </c>
      <c r="F1649" s="453">
        <v>-1558.51</v>
      </c>
      <c r="G1649" s="333">
        <f t="shared" si="168"/>
        <v>12.5</v>
      </c>
      <c r="H1649" s="382">
        <v>3.1250000000000002E-3</v>
      </c>
      <c r="I1649" s="335">
        <f t="shared" si="165"/>
        <v>-60.88</v>
      </c>
      <c r="J1649" s="335">
        <f t="shared" si="166"/>
        <v>-58.44</v>
      </c>
      <c r="Q1649" s="101">
        <f t="shared" si="167"/>
        <v>2016</v>
      </c>
    </row>
    <row r="1650" spans="1:17" ht="12.75" customHeight="1">
      <c r="A1650" s="333" t="s">
        <v>355</v>
      </c>
      <c r="B1650" s="334" t="s">
        <v>936</v>
      </c>
      <c r="C1650" s="334"/>
      <c r="D1650" s="333" t="s">
        <v>937</v>
      </c>
      <c r="E1650" s="334">
        <v>201512</v>
      </c>
      <c r="F1650" s="335">
        <v>17.07</v>
      </c>
      <c r="G1650" s="333">
        <f t="shared" si="168"/>
        <v>11.5</v>
      </c>
      <c r="H1650" s="382">
        <v>3.1250000000000002E-3</v>
      </c>
      <c r="I1650" s="335">
        <f t="shared" si="165"/>
        <v>0.61</v>
      </c>
      <c r="J1650" s="335">
        <f t="shared" si="166"/>
        <v>0.64</v>
      </c>
      <c r="Q1650" s="101">
        <f t="shared" si="167"/>
        <v>2016</v>
      </c>
    </row>
    <row r="1651" spans="1:17" ht="12.75" customHeight="1">
      <c r="A1651" s="333" t="s">
        <v>355</v>
      </c>
      <c r="B1651" s="334" t="s">
        <v>796</v>
      </c>
      <c r="C1651" s="334"/>
      <c r="D1651" s="333" t="s">
        <v>797</v>
      </c>
      <c r="E1651" s="334">
        <v>201509</v>
      </c>
      <c r="F1651" s="335">
        <v>-67.05</v>
      </c>
      <c r="G1651" s="333">
        <f t="shared" si="168"/>
        <v>14.5</v>
      </c>
      <c r="H1651" s="382">
        <v>3.1250000000000002E-3</v>
      </c>
      <c r="I1651" s="335">
        <f t="shared" si="165"/>
        <v>-3.04</v>
      </c>
      <c r="J1651" s="335">
        <f t="shared" si="166"/>
        <v>-2.5099999999999998</v>
      </c>
      <c r="Q1651" s="101">
        <f t="shared" si="167"/>
        <v>2015</v>
      </c>
    </row>
    <row r="1652" spans="1:17" ht="12.75" customHeight="1">
      <c r="A1652" s="333" t="s">
        <v>355</v>
      </c>
      <c r="B1652" s="334" t="s">
        <v>796</v>
      </c>
      <c r="C1652" s="334"/>
      <c r="D1652" s="402" t="s">
        <v>797</v>
      </c>
      <c r="E1652" s="334">
        <v>201510</v>
      </c>
      <c r="F1652" s="453">
        <v>-40.99</v>
      </c>
      <c r="G1652" s="333">
        <f t="shared" si="168"/>
        <v>13.5</v>
      </c>
      <c r="H1652" s="382">
        <v>3.1250000000000002E-3</v>
      </c>
      <c r="I1652" s="335">
        <f t="shared" si="165"/>
        <v>-1.73</v>
      </c>
      <c r="J1652" s="335">
        <f t="shared" si="166"/>
        <v>-1.54</v>
      </c>
      <c r="Q1652" s="101">
        <f t="shared" si="167"/>
        <v>2016</v>
      </c>
    </row>
    <row r="1653" spans="1:17" ht="12.75" customHeight="1">
      <c r="A1653" s="333" t="s">
        <v>355</v>
      </c>
      <c r="B1653" s="334" t="s">
        <v>997</v>
      </c>
      <c r="C1653" s="334"/>
      <c r="D1653" s="333" t="s">
        <v>998</v>
      </c>
      <c r="E1653" s="334">
        <v>201509</v>
      </c>
      <c r="F1653" s="335">
        <v>-445.45</v>
      </c>
      <c r="G1653" s="333">
        <f t="shared" si="168"/>
        <v>14.5</v>
      </c>
      <c r="H1653" s="382">
        <v>3.1250000000000002E-3</v>
      </c>
      <c r="I1653" s="335">
        <f t="shared" si="165"/>
        <v>-20.18</v>
      </c>
      <c r="J1653" s="335">
        <f t="shared" si="166"/>
        <v>-16.7</v>
      </c>
      <c r="Q1653" s="101">
        <f t="shared" si="167"/>
        <v>2015</v>
      </c>
    </row>
    <row r="1654" spans="1:17" ht="12.75" customHeight="1">
      <c r="A1654" s="333" t="s">
        <v>355</v>
      </c>
      <c r="B1654" s="334" t="s">
        <v>1158</v>
      </c>
      <c r="C1654" s="334"/>
      <c r="D1654" s="333" t="s">
        <v>1160</v>
      </c>
      <c r="E1654" s="334">
        <v>201509</v>
      </c>
      <c r="F1654" s="335">
        <v>47107.63</v>
      </c>
      <c r="G1654" s="333">
        <f t="shared" si="168"/>
        <v>14.5</v>
      </c>
      <c r="H1654" s="382">
        <v>3.1250000000000002E-3</v>
      </c>
      <c r="I1654" s="335">
        <f t="shared" si="165"/>
        <v>2134.56</v>
      </c>
      <c r="J1654" s="335">
        <f t="shared" si="166"/>
        <v>1766.54</v>
      </c>
      <c r="Q1654" s="101">
        <f t="shared" si="167"/>
        <v>2015</v>
      </c>
    </row>
    <row r="1655" spans="1:17" ht="12.75" customHeight="1">
      <c r="A1655" s="333" t="s">
        <v>355</v>
      </c>
      <c r="B1655" s="334" t="s">
        <v>1158</v>
      </c>
      <c r="C1655" s="334"/>
      <c r="D1655" s="402" t="s">
        <v>1160</v>
      </c>
      <c r="E1655" s="334">
        <v>201510</v>
      </c>
      <c r="F1655" s="453">
        <v>949.62</v>
      </c>
      <c r="G1655" s="333">
        <f t="shared" si="168"/>
        <v>13.5</v>
      </c>
      <c r="H1655" s="382">
        <v>3.1250000000000002E-3</v>
      </c>
      <c r="I1655" s="335">
        <f t="shared" si="165"/>
        <v>40.06</v>
      </c>
      <c r="J1655" s="335">
        <f t="shared" si="166"/>
        <v>35.61</v>
      </c>
      <c r="Q1655" s="101">
        <f t="shared" si="167"/>
        <v>2016</v>
      </c>
    </row>
    <row r="1656" spans="1:17" ht="12.75" customHeight="1">
      <c r="A1656" s="333" t="s">
        <v>355</v>
      </c>
      <c r="B1656" s="334" t="s">
        <v>1158</v>
      </c>
      <c r="C1656" s="334"/>
      <c r="D1656" s="402" t="s">
        <v>1160</v>
      </c>
      <c r="E1656" s="334">
        <v>201511</v>
      </c>
      <c r="F1656" s="453">
        <v>-645.11</v>
      </c>
      <c r="G1656" s="333">
        <f t="shared" si="168"/>
        <v>12.5</v>
      </c>
      <c r="H1656" s="382">
        <v>3.1250000000000002E-3</v>
      </c>
      <c r="I1656" s="335">
        <f t="shared" si="165"/>
        <v>-25.2</v>
      </c>
      <c r="J1656" s="335">
        <f t="shared" si="166"/>
        <v>-24.19</v>
      </c>
      <c r="Q1656" s="101">
        <f t="shared" si="167"/>
        <v>2016</v>
      </c>
    </row>
    <row r="1657" spans="1:17" ht="12.75" customHeight="1">
      <c r="A1657" s="333" t="s">
        <v>355</v>
      </c>
      <c r="B1657" s="334" t="s">
        <v>1158</v>
      </c>
      <c r="C1657" s="334"/>
      <c r="D1657" s="333" t="s">
        <v>1160</v>
      </c>
      <c r="E1657" s="334">
        <v>201512</v>
      </c>
      <c r="F1657" s="335">
        <v>22.66</v>
      </c>
      <c r="G1657" s="333">
        <f t="shared" si="168"/>
        <v>11.5</v>
      </c>
      <c r="H1657" s="382">
        <v>3.1250000000000002E-3</v>
      </c>
      <c r="I1657" s="335">
        <f t="shared" si="165"/>
        <v>0.81</v>
      </c>
      <c r="J1657" s="335">
        <f t="shared" si="166"/>
        <v>0.85</v>
      </c>
      <c r="Q1657" s="101">
        <f t="shared" si="167"/>
        <v>2016</v>
      </c>
    </row>
    <row r="1658" spans="1:17" ht="12.75" customHeight="1">
      <c r="A1658" s="333" t="s">
        <v>355</v>
      </c>
      <c r="B1658" s="334" t="s">
        <v>1199</v>
      </c>
      <c r="C1658" s="334"/>
      <c r="D1658" s="333" t="s">
        <v>1200</v>
      </c>
      <c r="E1658" s="334">
        <v>201509</v>
      </c>
      <c r="F1658" s="335">
        <v>112871.64</v>
      </c>
      <c r="G1658" s="333">
        <f t="shared" si="168"/>
        <v>14.5</v>
      </c>
      <c r="H1658" s="382">
        <v>3.1250000000000002E-3</v>
      </c>
      <c r="I1658" s="335">
        <f t="shared" si="165"/>
        <v>5114.5</v>
      </c>
      <c r="J1658" s="335">
        <f t="shared" si="166"/>
        <v>4232.6899999999996</v>
      </c>
      <c r="Q1658" s="101">
        <f t="shared" ref="Q1658:Q1843" si="169">IF(E1658&lt;=$Q$1,$S$5,$S$6)</f>
        <v>2015</v>
      </c>
    </row>
    <row r="1659" spans="1:17" ht="12.75" customHeight="1">
      <c r="A1659" s="333" t="s">
        <v>355</v>
      </c>
      <c r="B1659" s="334" t="s">
        <v>1199</v>
      </c>
      <c r="C1659" s="334"/>
      <c r="D1659" s="402" t="s">
        <v>1200</v>
      </c>
      <c r="E1659" s="334">
        <v>201510</v>
      </c>
      <c r="F1659" s="453">
        <v>274.58</v>
      </c>
      <c r="G1659" s="333">
        <f t="shared" si="168"/>
        <v>13.5</v>
      </c>
      <c r="H1659" s="382">
        <v>3.1250000000000002E-3</v>
      </c>
      <c r="I1659" s="335">
        <f t="shared" si="165"/>
        <v>11.58</v>
      </c>
      <c r="J1659" s="335">
        <f t="shared" si="166"/>
        <v>10.3</v>
      </c>
      <c r="Q1659" s="101">
        <f t="shared" si="169"/>
        <v>2016</v>
      </c>
    </row>
    <row r="1660" spans="1:17" ht="12.75" customHeight="1">
      <c r="A1660" s="333" t="s">
        <v>355</v>
      </c>
      <c r="B1660" s="334" t="s">
        <v>1199</v>
      </c>
      <c r="C1660" s="334"/>
      <c r="D1660" s="402" t="s">
        <v>1200</v>
      </c>
      <c r="E1660" s="334">
        <v>201511</v>
      </c>
      <c r="F1660" s="453">
        <v>5650.11</v>
      </c>
      <c r="G1660" s="333">
        <f t="shared" si="168"/>
        <v>12.5</v>
      </c>
      <c r="H1660" s="382">
        <v>3.1250000000000002E-3</v>
      </c>
      <c r="I1660" s="335">
        <f t="shared" si="165"/>
        <v>220.71</v>
      </c>
      <c r="J1660" s="335">
        <f t="shared" si="166"/>
        <v>211.88</v>
      </c>
      <c r="Q1660" s="101">
        <f t="shared" si="169"/>
        <v>2016</v>
      </c>
    </row>
    <row r="1661" spans="1:17" ht="12.75" customHeight="1">
      <c r="A1661" s="333" t="s">
        <v>355</v>
      </c>
      <c r="B1661" s="334" t="s">
        <v>1199</v>
      </c>
      <c r="C1661" s="334"/>
      <c r="D1661" s="333" t="s">
        <v>1200</v>
      </c>
      <c r="E1661" s="334">
        <v>201512</v>
      </c>
      <c r="F1661" s="335">
        <v>24.91</v>
      </c>
      <c r="G1661" s="333">
        <f t="shared" si="168"/>
        <v>11.5</v>
      </c>
      <c r="H1661" s="382">
        <v>3.1250000000000002E-3</v>
      </c>
      <c r="I1661" s="335">
        <f t="shared" si="165"/>
        <v>0.9</v>
      </c>
      <c r="J1661" s="335">
        <f t="shared" si="166"/>
        <v>0.93</v>
      </c>
      <c r="Q1661" s="101">
        <f t="shared" si="169"/>
        <v>2016</v>
      </c>
    </row>
    <row r="1662" spans="1:17" ht="12.75" customHeight="1">
      <c r="A1662" s="333" t="s">
        <v>355</v>
      </c>
      <c r="B1662" s="334" t="s">
        <v>999</v>
      </c>
      <c r="C1662" s="334"/>
      <c r="D1662" s="333" t="s">
        <v>1000</v>
      </c>
      <c r="E1662" s="334">
        <v>201509</v>
      </c>
      <c r="F1662" s="335">
        <v>-94.09</v>
      </c>
      <c r="G1662" s="333">
        <f t="shared" si="168"/>
        <v>14.5</v>
      </c>
      <c r="H1662" s="382">
        <v>3.1250000000000002E-3</v>
      </c>
      <c r="I1662" s="335">
        <f t="shared" si="165"/>
        <v>-4.26</v>
      </c>
      <c r="J1662" s="335">
        <f t="shared" si="166"/>
        <v>-3.53</v>
      </c>
      <c r="Q1662" s="101">
        <f t="shared" si="169"/>
        <v>2015</v>
      </c>
    </row>
    <row r="1663" spans="1:17" ht="12.75" customHeight="1">
      <c r="A1663" s="333" t="s">
        <v>355</v>
      </c>
      <c r="B1663" s="334" t="s">
        <v>999</v>
      </c>
      <c r="C1663" s="334"/>
      <c r="D1663" s="402" t="s">
        <v>1000</v>
      </c>
      <c r="E1663" s="334">
        <v>201511</v>
      </c>
      <c r="F1663" s="453">
        <v>14.21</v>
      </c>
      <c r="G1663" s="333">
        <f t="shared" si="168"/>
        <v>12.5</v>
      </c>
      <c r="H1663" s="382">
        <v>3.1250000000000002E-3</v>
      </c>
      <c r="I1663" s="335">
        <f t="shared" si="165"/>
        <v>0.56000000000000005</v>
      </c>
      <c r="J1663" s="335">
        <f t="shared" si="166"/>
        <v>0.53</v>
      </c>
      <c r="Q1663" s="101">
        <f t="shared" si="169"/>
        <v>2016</v>
      </c>
    </row>
    <row r="1664" spans="1:17" ht="12.75" customHeight="1">
      <c r="A1664" s="333" t="s">
        <v>355</v>
      </c>
      <c r="B1664" s="334" t="s">
        <v>999</v>
      </c>
      <c r="C1664" s="334"/>
      <c r="D1664" s="333" t="s">
        <v>1000</v>
      </c>
      <c r="E1664" s="334">
        <v>201512</v>
      </c>
      <c r="F1664" s="335">
        <v>-11.97</v>
      </c>
      <c r="G1664" s="333">
        <f t="shared" si="168"/>
        <v>11.5</v>
      </c>
      <c r="H1664" s="382">
        <v>3.1250000000000002E-3</v>
      </c>
      <c r="I1664" s="335">
        <f t="shared" si="165"/>
        <v>-0.43</v>
      </c>
      <c r="J1664" s="335">
        <f t="shared" si="166"/>
        <v>-0.45</v>
      </c>
      <c r="Q1664" s="101">
        <f t="shared" si="169"/>
        <v>2016</v>
      </c>
    </row>
    <row r="1665" spans="1:17" ht="12.75" customHeight="1">
      <c r="A1665" s="333" t="s">
        <v>355</v>
      </c>
      <c r="B1665" s="334" t="s">
        <v>1201</v>
      </c>
      <c r="C1665" s="334"/>
      <c r="D1665" s="333" t="s">
        <v>1202</v>
      </c>
      <c r="E1665" s="334">
        <v>201512</v>
      </c>
      <c r="F1665" s="335">
        <v>4933.8900000000003</v>
      </c>
      <c r="G1665" s="333">
        <f t="shared" si="168"/>
        <v>11.5</v>
      </c>
      <c r="H1665" s="382">
        <v>3.1250000000000002E-3</v>
      </c>
      <c r="I1665" s="335">
        <f t="shared" ref="I1665:I1687" si="170">ROUND(F1665*G1665*H1665,2)</f>
        <v>177.31</v>
      </c>
      <c r="J1665" s="335">
        <f t="shared" ref="J1665:J1687" si="171">ROUND(F1665*H1665*12,2)</f>
        <v>185.02</v>
      </c>
      <c r="Q1665" s="101">
        <f t="shared" si="169"/>
        <v>2016</v>
      </c>
    </row>
    <row r="1666" spans="1:17" ht="12.75" customHeight="1">
      <c r="A1666" s="333" t="s">
        <v>355</v>
      </c>
      <c r="B1666" s="334" t="s">
        <v>1165</v>
      </c>
      <c r="C1666" s="334"/>
      <c r="D1666" s="333" t="s">
        <v>1166</v>
      </c>
      <c r="E1666" s="334">
        <v>201512</v>
      </c>
      <c r="F1666" s="335">
        <v>189313.18</v>
      </c>
      <c r="G1666" s="333">
        <f t="shared" si="168"/>
        <v>11.5</v>
      </c>
      <c r="H1666" s="382">
        <v>3.1250000000000002E-3</v>
      </c>
      <c r="I1666" s="335">
        <f t="shared" si="170"/>
        <v>6803.44</v>
      </c>
      <c r="J1666" s="335">
        <f t="shared" si="171"/>
        <v>7099.24</v>
      </c>
      <c r="Q1666" s="101">
        <f t="shared" si="169"/>
        <v>2016</v>
      </c>
    </row>
    <row r="1667" spans="1:17" ht="12.75" customHeight="1">
      <c r="A1667" s="333" t="s">
        <v>355</v>
      </c>
      <c r="B1667" s="334" t="s">
        <v>1001</v>
      </c>
      <c r="C1667" s="334"/>
      <c r="D1667" s="333" t="s">
        <v>1002</v>
      </c>
      <c r="E1667" s="334">
        <v>201509</v>
      </c>
      <c r="F1667" s="335">
        <v>-168.08</v>
      </c>
      <c r="G1667" s="333">
        <f t="shared" si="168"/>
        <v>14.5</v>
      </c>
      <c r="H1667" s="382">
        <v>3.1250000000000002E-3</v>
      </c>
      <c r="I1667" s="335">
        <f t="shared" si="170"/>
        <v>-7.62</v>
      </c>
      <c r="J1667" s="335">
        <f t="shared" si="171"/>
        <v>-6.3</v>
      </c>
      <c r="Q1667" s="101">
        <f t="shared" si="169"/>
        <v>2015</v>
      </c>
    </row>
    <row r="1668" spans="1:17" ht="12.75" customHeight="1">
      <c r="A1668" s="333" t="s">
        <v>355</v>
      </c>
      <c r="B1668" s="334" t="s">
        <v>1001</v>
      </c>
      <c r="C1668" s="334"/>
      <c r="D1668" s="402" t="s">
        <v>1002</v>
      </c>
      <c r="E1668" s="334">
        <v>201511</v>
      </c>
      <c r="F1668" s="453">
        <v>93.74</v>
      </c>
      <c r="G1668" s="333">
        <f t="shared" si="168"/>
        <v>12.5</v>
      </c>
      <c r="H1668" s="382">
        <v>3.1250000000000002E-3</v>
      </c>
      <c r="I1668" s="335">
        <f t="shared" si="170"/>
        <v>3.66</v>
      </c>
      <c r="J1668" s="335">
        <f t="shared" si="171"/>
        <v>3.52</v>
      </c>
      <c r="Q1668" s="101">
        <f t="shared" si="169"/>
        <v>2016</v>
      </c>
    </row>
    <row r="1669" spans="1:17" ht="12.75" customHeight="1">
      <c r="A1669" s="333" t="s">
        <v>355</v>
      </c>
      <c r="B1669" s="334" t="s">
        <v>1001</v>
      </c>
      <c r="C1669" s="334"/>
      <c r="D1669" s="333" t="s">
        <v>1002</v>
      </c>
      <c r="E1669" s="334">
        <v>201512</v>
      </c>
      <c r="F1669" s="335">
        <v>-87.6</v>
      </c>
      <c r="G1669" s="333">
        <f t="shared" ref="G1669:G1840" si="172">VLOOKUP(E1669,$N$6:$O$35,2,FALSE)</f>
        <v>11.5</v>
      </c>
      <c r="H1669" s="382">
        <v>3.1250000000000002E-3</v>
      </c>
      <c r="I1669" s="335">
        <f t="shared" si="170"/>
        <v>-3.15</v>
      </c>
      <c r="J1669" s="335">
        <f t="shared" si="171"/>
        <v>-3.29</v>
      </c>
      <c r="Q1669" s="101">
        <f t="shared" si="169"/>
        <v>2016</v>
      </c>
    </row>
    <row r="1670" spans="1:17" ht="12.75" customHeight="1">
      <c r="A1670" s="333" t="s">
        <v>355</v>
      </c>
      <c r="B1670" s="334" t="s">
        <v>1167</v>
      </c>
      <c r="C1670" s="334"/>
      <c r="D1670" s="333" t="s">
        <v>1169</v>
      </c>
      <c r="E1670" s="334">
        <v>201509</v>
      </c>
      <c r="F1670" s="335">
        <v>10116.14</v>
      </c>
      <c r="G1670" s="333">
        <f t="shared" si="172"/>
        <v>14.5</v>
      </c>
      <c r="H1670" s="382">
        <v>3.1250000000000002E-3</v>
      </c>
      <c r="I1670" s="335">
        <f t="shared" si="170"/>
        <v>458.39</v>
      </c>
      <c r="J1670" s="335">
        <f t="shared" si="171"/>
        <v>379.36</v>
      </c>
      <c r="Q1670" s="101">
        <f t="shared" si="169"/>
        <v>2015</v>
      </c>
    </row>
    <row r="1671" spans="1:17" ht="12.75" customHeight="1">
      <c r="A1671" s="333" t="s">
        <v>355</v>
      </c>
      <c r="B1671" s="334" t="s">
        <v>1167</v>
      </c>
      <c r="C1671" s="334"/>
      <c r="D1671" s="402" t="s">
        <v>1169</v>
      </c>
      <c r="E1671" s="334">
        <v>201510</v>
      </c>
      <c r="F1671" s="453">
        <v>760.05</v>
      </c>
      <c r="G1671" s="333">
        <f t="shared" si="172"/>
        <v>13.5</v>
      </c>
      <c r="H1671" s="382">
        <v>3.1250000000000002E-3</v>
      </c>
      <c r="I1671" s="335">
        <f t="shared" si="170"/>
        <v>32.06</v>
      </c>
      <c r="J1671" s="335">
        <f t="shared" si="171"/>
        <v>28.5</v>
      </c>
      <c r="Q1671" s="101">
        <f t="shared" si="169"/>
        <v>2016</v>
      </c>
    </row>
    <row r="1672" spans="1:17" ht="12.75" customHeight="1">
      <c r="A1672" s="333" t="s">
        <v>355</v>
      </c>
      <c r="B1672" s="334" t="s">
        <v>1167</v>
      </c>
      <c r="C1672" s="334"/>
      <c r="D1672" s="402" t="s">
        <v>1169</v>
      </c>
      <c r="E1672" s="334">
        <v>201511</v>
      </c>
      <c r="F1672" s="453">
        <v>-149.28</v>
      </c>
      <c r="G1672" s="333">
        <f t="shared" si="172"/>
        <v>12.5</v>
      </c>
      <c r="H1672" s="382">
        <v>3.1250000000000002E-3</v>
      </c>
      <c r="I1672" s="335">
        <f t="shared" si="170"/>
        <v>-5.83</v>
      </c>
      <c r="J1672" s="335">
        <f t="shared" si="171"/>
        <v>-5.6</v>
      </c>
      <c r="Q1672" s="101">
        <f t="shared" si="169"/>
        <v>2016</v>
      </c>
    </row>
    <row r="1673" spans="1:17" ht="12.75" customHeight="1">
      <c r="A1673" s="333" t="s">
        <v>355</v>
      </c>
      <c r="B1673" s="334" t="s">
        <v>1167</v>
      </c>
      <c r="C1673" s="334"/>
      <c r="D1673" s="333" t="s">
        <v>1169</v>
      </c>
      <c r="E1673" s="334">
        <v>201512</v>
      </c>
      <c r="F1673" s="335">
        <v>14.66</v>
      </c>
      <c r="G1673" s="333">
        <f t="shared" si="172"/>
        <v>11.5</v>
      </c>
      <c r="H1673" s="382">
        <v>3.1250000000000002E-3</v>
      </c>
      <c r="I1673" s="335">
        <f t="shared" si="170"/>
        <v>0.53</v>
      </c>
      <c r="J1673" s="335">
        <f t="shared" si="171"/>
        <v>0.55000000000000004</v>
      </c>
      <c r="Q1673" s="101">
        <f t="shared" si="169"/>
        <v>2016</v>
      </c>
    </row>
    <row r="1674" spans="1:17" ht="12.75" customHeight="1">
      <c r="A1674" s="333" t="s">
        <v>355</v>
      </c>
      <c r="B1674" s="334" t="s">
        <v>1170</v>
      </c>
      <c r="C1674" s="334"/>
      <c r="D1674" s="333" t="s">
        <v>1171</v>
      </c>
      <c r="E1674" s="334">
        <v>201512</v>
      </c>
      <c r="F1674" s="335">
        <v>64156.59</v>
      </c>
      <c r="G1674" s="333">
        <f t="shared" si="172"/>
        <v>11.5</v>
      </c>
      <c r="H1674" s="382">
        <v>3.1250000000000002E-3</v>
      </c>
      <c r="I1674" s="335">
        <f t="shared" si="170"/>
        <v>2305.63</v>
      </c>
      <c r="J1674" s="335">
        <f t="shared" si="171"/>
        <v>2405.87</v>
      </c>
      <c r="Q1674" s="101">
        <f t="shared" si="169"/>
        <v>2016</v>
      </c>
    </row>
    <row r="1675" spans="1:17" ht="12.75" customHeight="1">
      <c r="A1675" s="333" t="s">
        <v>355</v>
      </c>
      <c r="B1675" s="334" t="s">
        <v>1172</v>
      </c>
      <c r="C1675" s="334"/>
      <c r="D1675" s="333" t="s">
        <v>1173</v>
      </c>
      <c r="E1675" s="334">
        <v>201509</v>
      </c>
      <c r="F1675" s="335">
        <v>10836.52</v>
      </c>
      <c r="G1675" s="333">
        <f t="shared" si="172"/>
        <v>14.5</v>
      </c>
      <c r="H1675" s="382">
        <v>3.1250000000000002E-3</v>
      </c>
      <c r="I1675" s="335">
        <f t="shared" si="170"/>
        <v>491.03</v>
      </c>
      <c r="J1675" s="335">
        <f t="shared" si="171"/>
        <v>406.37</v>
      </c>
      <c r="Q1675" s="101">
        <f t="shared" si="169"/>
        <v>2015</v>
      </c>
    </row>
    <row r="1676" spans="1:17" ht="12.75" customHeight="1">
      <c r="A1676" s="333" t="s">
        <v>355</v>
      </c>
      <c r="B1676" s="334" t="s">
        <v>1172</v>
      </c>
      <c r="C1676" s="334"/>
      <c r="D1676" s="402" t="s">
        <v>1173</v>
      </c>
      <c r="E1676" s="334">
        <v>201510</v>
      </c>
      <c r="F1676" s="453">
        <v>2296.4899999999998</v>
      </c>
      <c r="G1676" s="333">
        <f t="shared" si="172"/>
        <v>13.5</v>
      </c>
      <c r="H1676" s="382">
        <v>3.1250000000000002E-3</v>
      </c>
      <c r="I1676" s="335">
        <f t="shared" si="170"/>
        <v>96.88</v>
      </c>
      <c r="J1676" s="335">
        <f t="shared" si="171"/>
        <v>86.12</v>
      </c>
      <c r="Q1676" s="101">
        <f t="shared" si="169"/>
        <v>2016</v>
      </c>
    </row>
    <row r="1677" spans="1:17" ht="12.75" customHeight="1">
      <c r="A1677" s="333" t="s">
        <v>355</v>
      </c>
      <c r="B1677" s="334" t="s">
        <v>1172</v>
      </c>
      <c r="C1677" s="334"/>
      <c r="D1677" s="402" t="s">
        <v>1173</v>
      </c>
      <c r="E1677" s="334">
        <v>201511</v>
      </c>
      <c r="F1677" s="453">
        <v>-69.17</v>
      </c>
      <c r="G1677" s="333">
        <f t="shared" si="172"/>
        <v>12.5</v>
      </c>
      <c r="H1677" s="382">
        <v>3.1250000000000002E-3</v>
      </c>
      <c r="I1677" s="335">
        <f t="shared" si="170"/>
        <v>-2.7</v>
      </c>
      <c r="J1677" s="335">
        <f t="shared" si="171"/>
        <v>-2.59</v>
      </c>
      <c r="Q1677" s="101">
        <f t="shared" si="169"/>
        <v>2016</v>
      </c>
    </row>
    <row r="1678" spans="1:17" ht="12.75" customHeight="1">
      <c r="A1678" s="333" t="s">
        <v>355</v>
      </c>
      <c r="B1678" s="334" t="s">
        <v>1172</v>
      </c>
      <c r="C1678" s="334"/>
      <c r="D1678" s="333" t="s">
        <v>1173</v>
      </c>
      <c r="E1678" s="334">
        <v>201512</v>
      </c>
      <c r="F1678" s="335">
        <v>-1.39</v>
      </c>
      <c r="G1678" s="333">
        <f t="shared" si="172"/>
        <v>11.5</v>
      </c>
      <c r="H1678" s="382">
        <v>3.1250000000000002E-3</v>
      </c>
      <c r="I1678" s="335">
        <f t="shared" si="170"/>
        <v>-0.05</v>
      </c>
      <c r="J1678" s="335">
        <f t="shared" si="171"/>
        <v>-0.05</v>
      </c>
      <c r="Q1678" s="101">
        <f t="shared" si="169"/>
        <v>2016</v>
      </c>
    </row>
    <row r="1679" spans="1:17" ht="12.75" customHeight="1">
      <c r="A1679" s="333" t="s">
        <v>355</v>
      </c>
      <c r="B1679" s="334" t="s">
        <v>1176</v>
      </c>
      <c r="C1679" s="334"/>
      <c r="D1679" s="333" t="s">
        <v>1177</v>
      </c>
      <c r="E1679" s="334">
        <v>201512</v>
      </c>
      <c r="F1679" s="335">
        <v>27059.200000000001</v>
      </c>
      <c r="G1679" s="333">
        <f t="shared" si="172"/>
        <v>11.5</v>
      </c>
      <c r="H1679" s="382">
        <v>3.1250000000000002E-3</v>
      </c>
      <c r="I1679" s="335">
        <f t="shared" si="170"/>
        <v>972.44</v>
      </c>
      <c r="J1679" s="335">
        <f t="shared" si="171"/>
        <v>1014.72</v>
      </c>
      <c r="Q1679" s="101">
        <f t="shared" si="169"/>
        <v>2016</v>
      </c>
    </row>
    <row r="1680" spans="1:17" ht="12.75" customHeight="1">
      <c r="A1680" s="333" t="s">
        <v>355</v>
      </c>
      <c r="B1680" s="334" t="s">
        <v>1003</v>
      </c>
      <c r="C1680" s="334"/>
      <c r="D1680" s="333" t="s">
        <v>1004</v>
      </c>
      <c r="E1680" s="334">
        <v>201509</v>
      </c>
      <c r="F1680" s="335">
        <v>-40.020000000000003</v>
      </c>
      <c r="G1680" s="333">
        <f t="shared" si="172"/>
        <v>14.5</v>
      </c>
      <c r="H1680" s="382">
        <v>3.1250000000000002E-3</v>
      </c>
      <c r="I1680" s="335">
        <f t="shared" si="170"/>
        <v>-1.81</v>
      </c>
      <c r="J1680" s="335">
        <f t="shared" si="171"/>
        <v>-1.5</v>
      </c>
      <c r="Q1680" s="101">
        <f t="shared" si="169"/>
        <v>2015</v>
      </c>
    </row>
    <row r="1681" spans="1:17" ht="12.75" customHeight="1">
      <c r="A1681" s="333" t="s">
        <v>355</v>
      </c>
      <c r="B1681" s="334" t="s">
        <v>1003</v>
      </c>
      <c r="C1681" s="334"/>
      <c r="D1681" s="402" t="s">
        <v>1204</v>
      </c>
      <c r="E1681" s="334">
        <v>201511</v>
      </c>
      <c r="F1681" s="453">
        <v>-42.95</v>
      </c>
      <c r="G1681" s="333">
        <f t="shared" si="172"/>
        <v>12.5</v>
      </c>
      <c r="H1681" s="382">
        <v>3.1250000000000002E-3</v>
      </c>
      <c r="I1681" s="335">
        <f t="shared" si="170"/>
        <v>-1.68</v>
      </c>
      <c r="J1681" s="335">
        <f t="shared" si="171"/>
        <v>-1.61</v>
      </c>
      <c r="Q1681" s="101">
        <f t="shared" si="169"/>
        <v>2016</v>
      </c>
    </row>
    <row r="1682" spans="1:17" ht="12.75" customHeight="1">
      <c r="A1682" s="333" t="s">
        <v>355</v>
      </c>
      <c r="B1682" s="334" t="s">
        <v>1003</v>
      </c>
      <c r="C1682" s="334"/>
      <c r="D1682" s="333" t="s">
        <v>1204</v>
      </c>
      <c r="E1682" s="334">
        <v>201512</v>
      </c>
      <c r="F1682" s="335">
        <v>0.74</v>
      </c>
      <c r="G1682" s="333">
        <f t="shared" si="172"/>
        <v>11.5</v>
      </c>
      <c r="H1682" s="382">
        <v>3.1250000000000002E-3</v>
      </c>
      <c r="I1682" s="335">
        <f t="shared" si="170"/>
        <v>0.03</v>
      </c>
      <c r="J1682" s="335">
        <f t="shared" si="171"/>
        <v>0.03</v>
      </c>
      <c r="Q1682" s="101">
        <f t="shared" si="169"/>
        <v>2016</v>
      </c>
    </row>
    <row r="1683" spans="1:17" ht="12.75" customHeight="1">
      <c r="A1683" s="333" t="s">
        <v>355</v>
      </c>
      <c r="B1683" s="334" t="s">
        <v>1178</v>
      </c>
      <c r="C1683" s="334"/>
      <c r="D1683" s="333" t="s">
        <v>1180</v>
      </c>
      <c r="E1683" s="334">
        <v>201509</v>
      </c>
      <c r="F1683" s="335">
        <v>3920.21</v>
      </c>
      <c r="G1683" s="333">
        <f t="shared" si="172"/>
        <v>14.5</v>
      </c>
      <c r="H1683" s="382">
        <v>3.1250000000000002E-3</v>
      </c>
      <c r="I1683" s="335">
        <f t="shared" si="170"/>
        <v>177.63</v>
      </c>
      <c r="J1683" s="335">
        <f t="shared" si="171"/>
        <v>147.01</v>
      </c>
      <c r="Q1683" s="101">
        <f t="shared" si="169"/>
        <v>2015</v>
      </c>
    </row>
    <row r="1684" spans="1:17" ht="12.75" customHeight="1">
      <c r="A1684" s="333" t="s">
        <v>355</v>
      </c>
      <c r="B1684" s="334" t="s">
        <v>1178</v>
      </c>
      <c r="C1684" s="334"/>
      <c r="D1684" s="402" t="s">
        <v>1180</v>
      </c>
      <c r="E1684" s="334">
        <v>201510</v>
      </c>
      <c r="F1684" s="453">
        <v>302.14</v>
      </c>
      <c r="G1684" s="333">
        <f t="shared" si="172"/>
        <v>13.5</v>
      </c>
      <c r="H1684" s="382">
        <v>3.1250000000000002E-3</v>
      </c>
      <c r="I1684" s="335">
        <f t="shared" si="170"/>
        <v>12.75</v>
      </c>
      <c r="J1684" s="335">
        <f t="shared" si="171"/>
        <v>11.33</v>
      </c>
      <c r="Q1684" s="101">
        <f t="shared" si="169"/>
        <v>2016</v>
      </c>
    </row>
    <row r="1685" spans="1:17" ht="12.75" customHeight="1">
      <c r="A1685" s="333" t="s">
        <v>355</v>
      </c>
      <c r="B1685" s="334" t="s">
        <v>1178</v>
      </c>
      <c r="C1685" s="334"/>
      <c r="D1685" s="402" t="s">
        <v>1180</v>
      </c>
      <c r="E1685" s="334">
        <v>201511</v>
      </c>
      <c r="F1685" s="453">
        <v>-0.3</v>
      </c>
      <c r="G1685" s="333">
        <f t="shared" si="172"/>
        <v>12.5</v>
      </c>
      <c r="H1685" s="382">
        <v>3.1250000000000002E-3</v>
      </c>
      <c r="I1685" s="335">
        <f t="shared" si="170"/>
        <v>-0.01</v>
      </c>
      <c r="J1685" s="335">
        <f t="shared" si="171"/>
        <v>-0.01</v>
      </c>
      <c r="Q1685" s="101">
        <f t="shared" si="169"/>
        <v>2016</v>
      </c>
    </row>
    <row r="1686" spans="1:17" ht="12.75" customHeight="1">
      <c r="A1686" s="333" t="s">
        <v>355</v>
      </c>
      <c r="B1686" s="334" t="s">
        <v>1178</v>
      </c>
      <c r="C1686" s="334"/>
      <c r="D1686" s="333" t="s">
        <v>1180</v>
      </c>
      <c r="E1686" s="334">
        <v>201512</v>
      </c>
      <c r="F1686" s="335">
        <v>11.49</v>
      </c>
      <c r="G1686" s="333">
        <f t="shared" si="172"/>
        <v>11.5</v>
      </c>
      <c r="H1686" s="382">
        <v>3.1250000000000002E-3</v>
      </c>
      <c r="I1686" s="335">
        <f t="shared" si="170"/>
        <v>0.41</v>
      </c>
      <c r="J1686" s="335">
        <f t="shared" si="171"/>
        <v>0.43</v>
      </c>
      <c r="Q1686" s="101">
        <f t="shared" si="169"/>
        <v>2016</v>
      </c>
    </row>
    <row r="1687" spans="1:17" ht="12.75" customHeight="1">
      <c r="A1687" s="333" t="s">
        <v>355</v>
      </c>
      <c r="B1687" s="334" t="s">
        <v>1238</v>
      </c>
      <c r="C1687" s="334"/>
      <c r="D1687" s="333" t="s">
        <v>1239</v>
      </c>
      <c r="E1687" s="334">
        <v>201512</v>
      </c>
      <c r="F1687" s="335">
        <v>2221.4699999999998</v>
      </c>
      <c r="G1687" s="333">
        <f t="shared" si="172"/>
        <v>11.5</v>
      </c>
      <c r="H1687" s="382">
        <v>3.1250000000000002E-3</v>
      </c>
      <c r="I1687" s="335">
        <f t="shared" si="170"/>
        <v>79.83</v>
      </c>
      <c r="J1687" s="335">
        <f t="shared" si="171"/>
        <v>83.31</v>
      </c>
      <c r="Q1687" s="101">
        <f t="shared" si="169"/>
        <v>2016</v>
      </c>
    </row>
    <row r="1688" spans="1:17" s="717" customFormat="1" ht="12.75" customHeight="1">
      <c r="A1688" s="650"/>
      <c r="B1688" s="651"/>
      <c r="C1688" s="651"/>
      <c r="D1688" s="650"/>
      <c r="E1688" s="651"/>
      <c r="F1688" s="652"/>
      <c r="G1688" s="650"/>
      <c r="H1688" s="595"/>
      <c r="I1688" s="652"/>
      <c r="J1688" s="652"/>
    </row>
    <row r="1689" spans="1:17" s="717" customFormat="1" ht="12.75" customHeight="1">
      <c r="A1689" s="571" t="s">
        <v>355</v>
      </c>
      <c r="B1689" s="594" t="s">
        <v>356</v>
      </c>
      <c r="C1689" s="594"/>
      <c r="D1689" s="571" t="s">
        <v>357</v>
      </c>
      <c r="E1689" s="594">
        <v>201601</v>
      </c>
      <c r="F1689" s="572">
        <v>981478.5</v>
      </c>
      <c r="G1689" s="650">
        <f t="shared" si="172"/>
        <v>10.5</v>
      </c>
      <c r="H1689" s="595">
        <v>3.1250000000000002E-3</v>
      </c>
      <c r="I1689" s="652">
        <f t="shared" ref="I1689:I1752" si="173">ROUND(F1689*G1689*H1689,2)</f>
        <v>32204.76</v>
      </c>
      <c r="J1689" s="652">
        <f t="shared" ref="J1689:J1752" si="174">ROUND(F1689*H1689*12,2)</f>
        <v>36805.440000000002</v>
      </c>
      <c r="Q1689" s="717">
        <f t="shared" ref="Q1689:Q1752" si="175">IF(E1689&lt;=$Q$1,$S$5,$S$6)</f>
        <v>2016</v>
      </c>
    </row>
    <row r="1690" spans="1:17" s="717" customFormat="1" ht="12.75" customHeight="1">
      <c r="A1690" s="571" t="s">
        <v>355</v>
      </c>
      <c r="B1690" s="594" t="s">
        <v>358</v>
      </c>
      <c r="C1690" s="594"/>
      <c r="D1690" s="571" t="s">
        <v>359</v>
      </c>
      <c r="E1690" s="594">
        <v>201601</v>
      </c>
      <c r="F1690" s="572">
        <v>17077.330000000002</v>
      </c>
      <c r="G1690" s="650">
        <f t="shared" si="172"/>
        <v>10.5</v>
      </c>
      <c r="H1690" s="595">
        <v>3.1250000000000002E-3</v>
      </c>
      <c r="I1690" s="652">
        <f t="shared" si="173"/>
        <v>560.35</v>
      </c>
      <c r="J1690" s="652">
        <f t="shared" si="174"/>
        <v>640.4</v>
      </c>
      <c r="Q1690" s="717">
        <f t="shared" si="175"/>
        <v>2016</v>
      </c>
    </row>
    <row r="1691" spans="1:17" s="717" customFormat="1" ht="12.75" customHeight="1">
      <c r="A1691" s="571" t="s">
        <v>355</v>
      </c>
      <c r="B1691" s="594" t="s">
        <v>360</v>
      </c>
      <c r="C1691" s="594"/>
      <c r="D1691" s="571" t="s">
        <v>361</v>
      </c>
      <c r="E1691" s="594">
        <v>201601</v>
      </c>
      <c r="F1691" s="572">
        <v>196.17</v>
      </c>
      <c r="G1691" s="650">
        <f t="shared" si="172"/>
        <v>10.5</v>
      </c>
      <c r="H1691" s="595">
        <v>3.1250000000000002E-3</v>
      </c>
      <c r="I1691" s="652">
        <f t="shared" si="173"/>
        <v>6.44</v>
      </c>
      <c r="J1691" s="652">
        <f t="shared" si="174"/>
        <v>7.36</v>
      </c>
      <c r="Q1691" s="717">
        <f t="shared" si="175"/>
        <v>2016</v>
      </c>
    </row>
    <row r="1692" spans="1:17" s="717" customFormat="1" ht="12.75" customHeight="1">
      <c r="A1692" s="571" t="s">
        <v>355</v>
      </c>
      <c r="B1692" s="594" t="s">
        <v>362</v>
      </c>
      <c r="C1692" s="594"/>
      <c r="D1692" s="571" t="s">
        <v>363</v>
      </c>
      <c r="E1692" s="594">
        <v>201601</v>
      </c>
      <c r="F1692" s="572">
        <v>51.72</v>
      </c>
      <c r="G1692" s="650">
        <f t="shared" si="172"/>
        <v>10.5</v>
      </c>
      <c r="H1692" s="595">
        <v>3.1250000000000002E-3</v>
      </c>
      <c r="I1692" s="652">
        <f t="shared" si="173"/>
        <v>1.7</v>
      </c>
      <c r="J1692" s="652">
        <f t="shared" si="174"/>
        <v>1.94</v>
      </c>
      <c r="Q1692" s="717">
        <f t="shared" si="175"/>
        <v>2016</v>
      </c>
    </row>
    <row r="1693" spans="1:17" s="717" customFormat="1" ht="12.75" customHeight="1">
      <c r="A1693" s="571" t="s">
        <v>355</v>
      </c>
      <c r="B1693" s="594" t="s">
        <v>364</v>
      </c>
      <c r="C1693" s="594"/>
      <c r="D1693" s="571" t="s">
        <v>365</v>
      </c>
      <c r="E1693" s="594">
        <v>201601</v>
      </c>
      <c r="F1693" s="572">
        <v>86760.85</v>
      </c>
      <c r="G1693" s="650">
        <f t="shared" si="172"/>
        <v>10.5</v>
      </c>
      <c r="H1693" s="595">
        <v>3.1250000000000002E-3</v>
      </c>
      <c r="I1693" s="652">
        <f t="shared" si="173"/>
        <v>2846.84</v>
      </c>
      <c r="J1693" s="652">
        <f t="shared" si="174"/>
        <v>3253.53</v>
      </c>
      <c r="Q1693" s="717">
        <f t="shared" si="175"/>
        <v>2016</v>
      </c>
    </row>
    <row r="1694" spans="1:17" s="717" customFormat="1" ht="12.75" customHeight="1">
      <c r="A1694" s="571" t="s">
        <v>355</v>
      </c>
      <c r="B1694" s="594" t="s">
        <v>366</v>
      </c>
      <c r="C1694" s="594"/>
      <c r="D1694" s="571" t="s">
        <v>367</v>
      </c>
      <c r="E1694" s="594">
        <v>201601</v>
      </c>
      <c r="F1694" s="572">
        <v>2521.7399999999998</v>
      </c>
      <c r="G1694" s="650">
        <f t="shared" si="172"/>
        <v>10.5</v>
      </c>
      <c r="H1694" s="595">
        <v>3.1250000000000002E-3</v>
      </c>
      <c r="I1694" s="652">
        <f t="shared" si="173"/>
        <v>82.74</v>
      </c>
      <c r="J1694" s="652">
        <f t="shared" si="174"/>
        <v>94.57</v>
      </c>
      <c r="Q1694" s="717">
        <f t="shared" si="175"/>
        <v>2016</v>
      </c>
    </row>
    <row r="1695" spans="1:17" s="717" customFormat="1" ht="12.75" customHeight="1">
      <c r="A1695" s="571" t="s">
        <v>355</v>
      </c>
      <c r="B1695" s="594" t="s">
        <v>368</v>
      </c>
      <c r="C1695" s="594"/>
      <c r="D1695" s="571" t="s">
        <v>369</v>
      </c>
      <c r="E1695" s="594">
        <v>201601</v>
      </c>
      <c r="F1695" s="572">
        <v>719.01</v>
      </c>
      <c r="G1695" s="650">
        <f t="shared" si="172"/>
        <v>10.5</v>
      </c>
      <c r="H1695" s="595">
        <v>3.1250000000000002E-3</v>
      </c>
      <c r="I1695" s="652">
        <f t="shared" si="173"/>
        <v>23.59</v>
      </c>
      <c r="J1695" s="652">
        <f t="shared" si="174"/>
        <v>26.96</v>
      </c>
      <c r="Q1695" s="717">
        <f t="shared" si="175"/>
        <v>2016</v>
      </c>
    </row>
    <row r="1696" spans="1:17" s="717" customFormat="1" ht="12.75" customHeight="1">
      <c r="A1696" s="571" t="s">
        <v>355</v>
      </c>
      <c r="B1696" s="594" t="s">
        <v>370</v>
      </c>
      <c r="C1696" s="594"/>
      <c r="D1696" s="571" t="s">
        <v>371</v>
      </c>
      <c r="E1696" s="594">
        <v>201601</v>
      </c>
      <c r="F1696" s="572">
        <v>-585.41999999999996</v>
      </c>
      <c r="G1696" s="650">
        <f t="shared" si="172"/>
        <v>10.5</v>
      </c>
      <c r="H1696" s="595">
        <v>3.1250000000000002E-3</v>
      </c>
      <c r="I1696" s="652">
        <f t="shared" si="173"/>
        <v>-19.21</v>
      </c>
      <c r="J1696" s="652">
        <f t="shared" si="174"/>
        <v>-21.95</v>
      </c>
      <c r="Q1696" s="717">
        <f t="shared" si="175"/>
        <v>2016</v>
      </c>
    </row>
    <row r="1697" spans="1:17" s="717" customFormat="1" ht="12.75" customHeight="1">
      <c r="A1697" s="571" t="s">
        <v>355</v>
      </c>
      <c r="B1697" s="594" t="s">
        <v>374</v>
      </c>
      <c r="C1697" s="594"/>
      <c r="D1697" s="571" t="s">
        <v>375</v>
      </c>
      <c r="E1697" s="594">
        <v>201601</v>
      </c>
      <c r="F1697" s="572">
        <v>-170.45</v>
      </c>
      <c r="G1697" s="650">
        <f t="shared" si="172"/>
        <v>10.5</v>
      </c>
      <c r="H1697" s="595">
        <v>3.1250000000000002E-3</v>
      </c>
      <c r="I1697" s="652">
        <f t="shared" si="173"/>
        <v>-5.59</v>
      </c>
      <c r="J1697" s="652">
        <f t="shared" si="174"/>
        <v>-6.39</v>
      </c>
      <c r="Q1697" s="717">
        <f t="shared" si="175"/>
        <v>2016</v>
      </c>
    </row>
    <row r="1698" spans="1:17" s="717" customFormat="1" ht="12.75" customHeight="1">
      <c r="A1698" s="571" t="s">
        <v>355</v>
      </c>
      <c r="B1698" s="594" t="s">
        <v>376</v>
      </c>
      <c r="C1698" s="594"/>
      <c r="D1698" s="571" t="s">
        <v>377</v>
      </c>
      <c r="E1698" s="594">
        <v>201601</v>
      </c>
      <c r="F1698" s="572">
        <v>5549.82</v>
      </c>
      <c r="G1698" s="650">
        <f t="shared" si="172"/>
        <v>10.5</v>
      </c>
      <c r="H1698" s="595">
        <v>3.1250000000000002E-3</v>
      </c>
      <c r="I1698" s="652">
        <f t="shared" si="173"/>
        <v>182.1</v>
      </c>
      <c r="J1698" s="652">
        <f t="shared" si="174"/>
        <v>208.12</v>
      </c>
      <c r="Q1698" s="717">
        <f t="shared" si="175"/>
        <v>2016</v>
      </c>
    </row>
    <row r="1699" spans="1:17" s="717" customFormat="1" ht="12.75" customHeight="1">
      <c r="A1699" s="571" t="s">
        <v>355</v>
      </c>
      <c r="B1699" s="594" t="s">
        <v>930</v>
      </c>
      <c r="C1699" s="594"/>
      <c r="D1699" s="571" t="s">
        <v>931</v>
      </c>
      <c r="E1699" s="594">
        <v>201601</v>
      </c>
      <c r="F1699" s="572">
        <v>-606.23</v>
      </c>
      <c r="G1699" s="650">
        <f t="shared" si="172"/>
        <v>10.5</v>
      </c>
      <c r="H1699" s="595">
        <v>3.1250000000000002E-3</v>
      </c>
      <c r="I1699" s="652">
        <f t="shared" si="173"/>
        <v>-19.89</v>
      </c>
      <c r="J1699" s="652">
        <f t="shared" si="174"/>
        <v>-22.73</v>
      </c>
      <c r="Q1699" s="717">
        <f t="shared" si="175"/>
        <v>2016</v>
      </c>
    </row>
    <row r="1700" spans="1:17" s="717" customFormat="1" ht="12.75" customHeight="1">
      <c r="A1700" s="571" t="s">
        <v>355</v>
      </c>
      <c r="B1700" s="594" t="s">
        <v>380</v>
      </c>
      <c r="C1700" s="594"/>
      <c r="D1700" s="571" t="s">
        <v>381</v>
      </c>
      <c r="E1700" s="594">
        <v>201601</v>
      </c>
      <c r="F1700" s="572">
        <v>28054.12</v>
      </c>
      <c r="G1700" s="650">
        <f t="shared" si="172"/>
        <v>10.5</v>
      </c>
      <c r="H1700" s="595">
        <v>3.1250000000000002E-3</v>
      </c>
      <c r="I1700" s="652">
        <f t="shared" si="173"/>
        <v>920.53</v>
      </c>
      <c r="J1700" s="652">
        <f t="shared" si="174"/>
        <v>1052.03</v>
      </c>
      <c r="Q1700" s="717">
        <f t="shared" si="175"/>
        <v>2016</v>
      </c>
    </row>
    <row r="1701" spans="1:17" s="717" customFormat="1" ht="12.75" customHeight="1">
      <c r="A1701" s="571" t="s">
        <v>355</v>
      </c>
      <c r="B1701" s="594" t="s">
        <v>382</v>
      </c>
      <c r="C1701" s="594"/>
      <c r="D1701" s="571" t="s">
        <v>383</v>
      </c>
      <c r="E1701" s="594">
        <v>201601</v>
      </c>
      <c r="F1701" s="572">
        <v>0.08</v>
      </c>
      <c r="G1701" s="650">
        <f t="shared" si="172"/>
        <v>10.5</v>
      </c>
      <c r="H1701" s="595">
        <v>3.1250000000000002E-3</v>
      </c>
      <c r="I1701" s="652">
        <f t="shared" si="173"/>
        <v>0</v>
      </c>
      <c r="J1701" s="652">
        <f t="shared" si="174"/>
        <v>0</v>
      </c>
      <c r="Q1701" s="717">
        <f t="shared" si="175"/>
        <v>2016</v>
      </c>
    </row>
    <row r="1702" spans="1:17" s="717" customFormat="1" ht="12.75" customHeight="1">
      <c r="A1702" s="571" t="s">
        <v>355</v>
      </c>
      <c r="B1702" s="594" t="s">
        <v>386</v>
      </c>
      <c r="C1702" s="594"/>
      <c r="D1702" s="571" t="s">
        <v>387</v>
      </c>
      <c r="E1702" s="594">
        <v>201601</v>
      </c>
      <c r="F1702" s="572">
        <v>-3888.05</v>
      </c>
      <c r="G1702" s="650">
        <f t="shared" si="172"/>
        <v>10.5</v>
      </c>
      <c r="H1702" s="595">
        <v>3.1250000000000002E-3</v>
      </c>
      <c r="I1702" s="652">
        <f t="shared" si="173"/>
        <v>-127.58</v>
      </c>
      <c r="J1702" s="652">
        <f t="shared" si="174"/>
        <v>-145.80000000000001</v>
      </c>
      <c r="Q1702" s="717">
        <f t="shared" si="175"/>
        <v>2016</v>
      </c>
    </row>
    <row r="1703" spans="1:17" s="717" customFormat="1" ht="12.75" customHeight="1">
      <c r="A1703" s="571" t="s">
        <v>355</v>
      </c>
      <c r="B1703" s="594" t="s">
        <v>388</v>
      </c>
      <c r="C1703" s="594"/>
      <c r="D1703" s="571" t="s">
        <v>389</v>
      </c>
      <c r="E1703" s="594">
        <v>201601</v>
      </c>
      <c r="F1703" s="572">
        <v>82972.67</v>
      </c>
      <c r="G1703" s="650">
        <f t="shared" si="172"/>
        <v>10.5</v>
      </c>
      <c r="H1703" s="595">
        <v>3.1250000000000002E-3</v>
      </c>
      <c r="I1703" s="652">
        <f t="shared" si="173"/>
        <v>2722.54</v>
      </c>
      <c r="J1703" s="652">
        <f t="shared" si="174"/>
        <v>3111.48</v>
      </c>
      <c r="Q1703" s="717">
        <f t="shared" si="175"/>
        <v>2016</v>
      </c>
    </row>
    <row r="1704" spans="1:17" s="717" customFormat="1" ht="12.75" customHeight="1">
      <c r="A1704" s="571" t="s">
        <v>355</v>
      </c>
      <c r="B1704" s="594" t="s">
        <v>390</v>
      </c>
      <c r="C1704" s="594"/>
      <c r="D1704" s="571" t="s">
        <v>391</v>
      </c>
      <c r="E1704" s="594">
        <v>201601</v>
      </c>
      <c r="F1704" s="572">
        <v>101.85</v>
      </c>
      <c r="G1704" s="650">
        <f t="shared" si="172"/>
        <v>10.5</v>
      </c>
      <c r="H1704" s="595">
        <v>3.1250000000000002E-3</v>
      </c>
      <c r="I1704" s="652">
        <f t="shared" si="173"/>
        <v>3.34</v>
      </c>
      <c r="J1704" s="652">
        <f t="shared" si="174"/>
        <v>3.82</v>
      </c>
      <c r="Q1704" s="717">
        <f t="shared" si="175"/>
        <v>2016</v>
      </c>
    </row>
    <row r="1705" spans="1:17" s="717" customFormat="1" ht="12.75" customHeight="1">
      <c r="A1705" s="571" t="s">
        <v>355</v>
      </c>
      <c r="B1705" s="594" t="s">
        <v>394</v>
      </c>
      <c r="C1705" s="594"/>
      <c r="D1705" s="571" t="s">
        <v>395</v>
      </c>
      <c r="E1705" s="594">
        <v>201601</v>
      </c>
      <c r="F1705" s="572">
        <v>1248.6099999999999</v>
      </c>
      <c r="G1705" s="650">
        <f t="shared" si="172"/>
        <v>10.5</v>
      </c>
      <c r="H1705" s="595">
        <v>3.1250000000000002E-3</v>
      </c>
      <c r="I1705" s="652">
        <f t="shared" si="173"/>
        <v>40.97</v>
      </c>
      <c r="J1705" s="652">
        <f t="shared" si="174"/>
        <v>46.82</v>
      </c>
      <c r="Q1705" s="717">
        <f t="shared" si="175"/>
        <v>2016</v>
      </c>
    </row>
    <row r="1706" spans="1:17" s="717" customFormat="1" ht="12.75" customHeight="1">
      <c r="A1706" s="571" t="s">
        <v>355</v>
      </c>
      <c r="B1706" s="594" t="s">
        <v>398</v>
      </c>
      <c r="C1706" s="594"/>
      <c r="D1706" s="571" t="s">
        <v>399</v>
      </c>
      <c r="E1706" s="594">
        <v>201601</v>
      </c>
      <c r="F1706" s="572">
        <v>256043.3</v>
      </c>
      <c r="G1706" s="650">
        <f t="shared" si="172"/>
        <v>10.5</v>
      </c>
      <c r="H1706" s="595">
        <v>3.1250000000000002E-3</v>
      </c>
      <c r="I1706" s="652">
        <f t="shared" si="173"/>
        <v>8401.42</v>
      </c>
      <c r="J1706" s="652">
        <f t="shared" si="174"/>
        <v>9601.6200000000008</v>
      </c>
      <c r="Q1706" s="717">
        <f t="shared" si="175"/>
        <v>2016</v>
      </c>
    </row>
    <row r="1707" spans="1:17" s="717" customFormat="1" ht="12.75" customHeight="1">
      <c r="A1707" s="571" t="s">
        <v>355</v>
      </c>
      <c r="B1707" s="594" t="s">
        <v>400</v>
      </c>
      <c r="C1707" s="594"/>
      <c r="D1707" s="571" t="s">
        <v>401</v>
      </c>
      <c r="E1707" s="594">
        <v>201601</v>
      </c>
      <c r="F1707" s="572">
        <v>95627.32</v>
      </c>
      <c r="G1707" s="650">
        <f t="shared" si="172"/>
        <v>10.5</v>
      </c>
      <c r="H1707" s="595">
        <v>3.1250000000000002E-3</v>
      </c>
      <c r="I1707" s="652">
        <f t="shared" si="173"/>
        <v>3137.77</v>
      </c>
      <c r="J1707" s="652">
        <f t="shared" si="174"/>
        <v>3586.02</v>
      </c>
      <c r="Q1707" s="717">
        <f t="shared" si="175"/>
        <v>2016</v>
      </c>
    </row>
    <row r="1708" spans="1:17" s="717" customFormat="1" ht="12.75" customHeight="1">
      <c r="A1708" s="571" t="s">
        <v>355</v>
      </c>
      <c r="B1708" s="594" t="s">
        <v>402</v>
      </c>
      <c r="C1708" s="594"/>
      <c r="D1708" s="571" t="s">
        <v>403</v>
      </c>
      <c r="E1708" s="594">
        <v>201601</v>
      </c>
      <c r="F1708" s="572">
        <v>2399.1799999999998</v>
      </c>
      <c r="G1708" s="650">
        <f t="shared" si="172"/>
        <v>10.5</v>
      </c>
      <c r="H1708" s="595">
        <v>3.1250000000000002E-3</v>
      </c>
      <c r="I1708" s="652">
        <f t="shared" si="173"/>
        <v>78.72</v>
      </c>
      <c r="J1708" s="652">
        <f t="shared" si="174"/>
        <v>89.97</v>
      </c>
      <c r="Q1708" s="717">
        <f t="shared" si="175"/>
        <v>2016</v>
      </c>
    </row>
    <row r="1709" spans="1:17" s="717" customFormat="1" ht="12.75" customHeight="1">
      <c r="A1709" s="571" t="s">
        <v>355</v>
      </c>
      <c r="B1709" s="594" t="s">
        <v>404</v>
      </c>
      <c r="C1709" s="594"/>
      <c r="D1709" s="571" t="s">
        <v>405</v>
      </c>
      <c r="E1709" s="594">
        <v>201601</v>
      </c>
      <c r="F1709" s="572">
        <v>-1538.53</v>
      </c>
      <c r="G1709" s="650">
        <f t="shared" si="172"/>
        <v>10.5</v>
      </c>
      <c r="H1709" s="595">
        <v>3.1250000000000002E-3</v>
      </c>
      <c r="I1709" s="652">
        <f t="shared" si="173"/>
        <v>-50.48</v>
      </c>
      <c r="J1709" s="652">
        <f t="shared" si="174"/>
        <v>-57.69</v>
      </c>
      <c r="Q1709" s="717">
        <f t="shared" si="175"/>
        <v>2016</v>
      </c>
    </row>
    <row r="1710" spans="1:17" s="717" customFormat="1" ht="12.75" customHeight="1">
      <c r="A1710" s="571" t="s">
        <v>355</v>
      </c>
      <c r="B1710" s="594" t="s">
        <v>406</v>
      </c>
      <c r="C1710" s="594"/>
      <c r="D1710" s="571" t="s">
        <v>407</v>
      </c>
      <c r="E1710" s="594">
        <v>201601</v>
      </c>
      <c r="F1710" s="572">
        <v>-15404.3</v>
      </c>
      <c r="G1710" s="650">
        <f t="shared" si="172"/>
        <v>10.5</v>
      </c>
      <c r="H1710" s="595">
        <v>3.1250000000000002E-3</v>
      </c>
      <c r="I1710" s="652">
        <f t="shared" si="173"/>
        <v>-505.45</v>
      </c>
      <c r="J1710" s="652">
        <f t="shared" si="174"/>
        <v>-577.66</v>
      </c>
      <c r="Q1710" s="717">
        <f t="shared" si="175"/>
        <v>2016</v>
      </c>
    </row>
    <row r="1711" spans="1:17" s="717" customFormat="1" ht="12.75" customHeight="1">
      <c r="A1711" s="571" t="s">
        <v>355</v>
      </c>
      <c r="B1711" s="594" t="s">
        <v>408</v>
      </c>
      <c r="C1711" s="594"/>
      <c r="D1711" s="571" t="s">
        <v>409</v>
      </c>
      <c r="E1711" s="594">
        <v>201601</v>
      </c>
      <c r="F1711" s="572">
        <v>-15676.31</v>
      </c>
      <c r="G1711" s="650">
        <f t="shared" si="172"/>
        <v>10.5</v>
      </c>
      <c r="H1711" s="595">
        <v>3.1250000000000002E-3</v>
      </c>
      <c r="I1711" s="652">
        <f t="shared" si="173"/>
        <v>-514.38</v>
      </c>
      <c r="J1711" s="652">
        <f t="shared" si="174"/>
        <v>-587.86</v>
      </c>
      <c r="Q1711" s="717">
        <f t="shared" si="175"/>
        <v>2016</v>
      </c>
    </row>
    <row r="1712" spans="1:17" s="717" customFormat="1" ht="12.75" customHeight="1">
      <c r="A1712" s="571" t="s">
        <v>355</v>
      </c>
      <c r="B1712" s="594" t="s">
        <v>940</v>
      </c>
      <c r="C1712" s="594"/>
      <c r="D1712" s="571" t="s">
        <v>941</v>
      </c>
      <c r="E1712" s="594">
        <v>201601</v>
      </c>
      <c r="F1712" s="572">
        <v>19.920000000000002</v>
      </c>
      <c r="G1712" s="650">
        <f t="shared" si="172"/>
        <v>10.5</v>
      </c>
      <c r="H1712" s="595">
        <v>3.1250000000000002E-3</v>
      </c>
      <c r="I1712" s="652">
        <f t="shared" si="173"/>
        <v>0.65</v>
      </c>
      <c r="J1712" s="652">
        <f t="shared" si="174"/>
        <v>0.75</v>
      </c>
      <c r="Q1712" s="717">
        <f t="shared" si="175"/>
        <v>2016</v>
      </c>
    </row>
    <row r="1713" spans="1:17" s="717" customFormat="1" ht="12.75" customHeight="1">
      <c r="A1713" s="571" t="s">
        <v>355</v>
      </c>
      <c r="B1713" s="594" t="s">
        <v>1045</v>
      </c>
      <c r="C1713" s="594"/>
      <c r="D1713" s="571" t="s">
        <v>1046</v>
      </c>
      <c r="E1713" s="594">
        <v>201601</v>
      </c>
      <c r="F1713" s="572">
        <v>1384.61</v>
      </c>
      <c r="G1713" s="650">
        <f t="shared" si="172"/>
        <v>10.5</v>
      </c>
      <c r="H1713" s="595">
        <v>3.1250000000000002E-3</v>
      </c>
      <c r="I1713" s="652">
        <f t="shared" si="173"/>
        <v>45.43</v>
      </c>
      <c r="J1713" s="652">
        <f t="shared" si="174"/>
        <v>51.92</v>
      </c>
      <c r="Q1713" s="717">
        <f t="shared" si="175"/>
        <v>2016</v>
      </c>
    </row>
    <row r="1714" spans="1:17" s="717" customFormat="1" ht="12.75" customHeight="1">
      <c r="A1714" s="571" t="s">
        <v>355</v>
      </c>
      <c r="B1714" s="594" t="s">
        <v>509</v>
      </c>
      <c r="C1714" s="594"/>
      <c r="D1714" s="571" t="s">
        <v>510</v>
      </c>
      <c r="E1714" s="594">
        <v>201601</v>
      </c>
      <c r="F1714" s="572">
        <v>-2.95</v>
      </c>
      <c r="G1714" s="650">
        <f t="shared" si="172"/>
        <v>10.5</v>
      </c>
      <c r="H1714" s="595">
        <v>3.1250000000000002E-3</v>
      </c>
      <c r="I1714" s="652">
        <f t="shared" si="173"/>
        <v>-0.1</v>
      </c>
      <c r="J1714" s="652">
        <f t="shared" si="174"/>
        <v>-0.11</v>
      </c>
      <c r="Q1714" s="717">
        <f t="shared" si="175"/>
        <v>2016</v>
      </c>
    </row>
    <row r="1715" spans="1:17" s="717" customFormat="1" ht="12.75" customHeight="1">
      <c r="A1715" s="571" t="s">
        <v>355</v>
      </c>
      <c r="B1715" s="594" t="s">
        <v>1053</v>
      </c>
      <c r="C1715" s="594"/>
      <c r="D1715" s="571" t="s">
        <v>1054</v>
      </c>
      <c r="E1715" s="594">
        <v>201601</v>
      </c>
      <c r="F1715" s="572">
        <v>33700.86</v>
      </c>
      <c r="G1715" s="650">
        <f t="shared" si="172"/>
        <v>10.5</v>
      </c>
      <c r="H1715" s="595">
        <v>3.1250000000000002E-3</v>
      </c>
      <c r="I1715" s="652">
        <f t="shared" si="173"/>
        <v>1105.81</v>
      </c>
      <c r="J1715" s="652">
        <f t="shared" si="174"/>
        <v>1263.78</v>
      </c>
      <c r="Q1715" s="717">
        <f t="shared" si="175"/>
        <v>2016</v>
      </c>
    </row>
    <row r="1716" spans="1:17" s="717" customFormat="1" ht="12.75" customHeight="1">
      <c r="A1716" s="571" t="s">
        <v>355</v>
      </c>
      <c r="B1716" s="594" t="s">
        <v>1055</v>
      </c>
      <c r="C1716" s="594"/>
      <c r="D1716" s="571" t="s">
        <v>1056</v>
      </c>
      <c r="E1716" s="594">
        <v>201601</v>
      </c>
      <c r="F1716" s="572">
        <v>2974.89</v>
      </c>
      <c r="G1716" s="650">
        <f t="shared" si="172"/>
        <v>10.5</v>
      </c>
      <c r="H1716" s="595">
        <v>3.1250000000000002E-3</v>
      </c>
      <c r="I1716" s="652">
        <f t="shared" si="173"/>
        <v>97.61</v>
      </c>
      <c r="J1716" s="652">
        <f t="shared" si="174"/>
        <v>111.56</v>
      </c>
      <c r="Q1716" s="717">
        <f t="shared" si="175"/>
        <v>2016</v>
      </c>
    </row>
    <row r="1717" spans="1:17" s="717" customFormat="1" ht="12.75" customHeight="1">
      <c r="A1717" s="571" t="s">
        <v>355</v>
      </c>
      <c r="B1717" s="594" t="s">
        <v>1408</v>
      </c>
      <c r="C1717" s="594"/>
      <c r="D1717" s="571" t="s">
        <v>1409</v>
      </c>
      <c r="E1717" s="594">
        <v>201601</v>
      </c>
      <c r="F1717" s="572">
        <v>487342.35</v>
      </c>
      <c r="G1717" s="650">
        <f t="shared" si="172"/>
        <v>10.5</v>
      </c>
      <c r="H1717" s="595">
        <v>3.1250000000000002E-3</v>
      </c>
      <c r="I1717" s="652">
        <f t="shared" si="173"/>
        <v>15990.92</v>
      </c>
      <c r="J1717" s="652">
        <f t="shared" si="174"/>
        <v>18275.34</v>
      </c>
      <c r="Q1717" s="717">
        <f t="shared" si="175"/>
        <v>2016</v>
      </c>
    </row>
    <row r="1718" spans="1:17" s="717" customFormat="1" ht="12.75" customHeight="1">
      <c r="A1718" s="571" t="s">
        <v>355</v>
      </c>
      <c r="B1718" s="594" t="s">
        <v>1076</v>
      </c>
      <c r="C1718" s="594"/>
      <c r="D1718" s="571" t="s">
        <v>1077</v>
      </c>
      <c r="E1718" s="594">
        <v>201601</v>
      </c>
      <c r="F1718" s="572">
        <v>8136.52</v>
      </c>
      <c r="G1718" s="650">
        <f t="shared" si="172"/>
        <v>10.5</v>
      </c>
      <c r="H1718" s="595">
        <v>3.1250000000000002E-3</v>
      </c>
      <c r="I1718" s="652">
        <f t="shared" si="173"/>
        <v>266.98</v>
      </c>
      <c r="J1718" s="652">
        <f t="shared" si="174"/>
        <v>305.12</v>
      </c>
      <c r="Q1718" s="717">
        <f t="shared" si="175"/>
        <v>2016</v>
      </c>
    </row>
    <row r="1719" spans="1:17" s="717" customFormat="1" ht="12.75" customHeight="1">
      <c r="A1719" s="571" t="s">
        <v>355</v>
      </c>
      <c r="B1719" s="594" t="s">
        <v>1078</v>
      </c>
      <c r="C1719" s="594"/>
      <c r="D1719" s="571" t="s">
        <v>1079</v>
      </c>
      <c r="E1719" s="594">
        <v>201601</v>
      </c>
      <c r="F1719" s="572">
        <v>4380.2</v>
      </c>
      <c r="G1719" s="650">
        <f t="shared" si="172"/>
        <v>10.5</v>
      </c>
      <c r="H1719" s="595">
        <v>3.1250000000000002E-3</v>
      </c>
      <c r="I1719" s="652">
        <f t="shared" si="173"/>
        <v>143.72999999999999</v>
      </c>
      <c r="J1719" s="652">
        <f t="shared" si="174"/>
        <v>164.26</v>
      </c>
      <c r="Q1719" s="717">
        <f t="shared" si="175"/>
        <v>2016</v>
      </c>
    </row>
    <row r="1720" spans="1:17" s="717" customFormat="1" ht="12.75" customHeight="1">
      <c r="A1720" s="571" t="s">
        <v>355</v>
      </c>
      <c r="B1720" s="594" t="s">
        <v>1410</v>
      </c>
      <c r="C1720" s="594"/>
      <c r="D1720" s="571" t="s">
        <v>1411</v>
      </c>
      <c r="E1720" s="594">
        <v>201601</v>
      </c>
      <c r="F1720" s="572">
        <v>377906.01</v>
      </c>
      <c r="G1720" s="650">
        <f t="shared" si="172"/>
        <v>10.5</v>
      </c>
      <c r="H1720" s="595">
        <v>3.1250000000000002E-3</v>
      </c>
      <c r="I1720" s="652">
        <f t="shared" si="173"/>
        <v>12400.04</v>
      </c>
      <c r="J1720" s="652">
        <f t="shared" si="174"/>
        <v>14171.48</v>
      </c>
      <c r="Q1720" s="717">
        <f t="shared" si="175"/>
        <v>2016</v>
      </c>
    </row>
    <row r="1721" spans="1:17" s="717" customFormat="1" ht="12.75" customHeight="1">
      <c r="A1721" s="571" t="s">
        <v>355</v>
      </c>
      <c r="B1721" s="594" t="s">
        <v>1080</v>
      </c>
      <c r="C1721" s="594"/>
      <c r="D1721" s="571" t="s">
        <v>1081</v>
      </c>
      <c r="E1721" s="594">
        <v>201601</v>
      </c>
      <c r="F1721" s="572">
        <v>2740.67</v>
      </c>
      <c r="G1721" s="650">
        <f t="shared" si="172"/>
        <v>10.5</v>
      </c>
      <c r="H1721" s="595">
        <v>3.1250000000000002E-3</v>
      </c>
      <c r="I1721" s="652">
        <f t="shared" si="173"/>
        <v>89.93</v>
      </c>
      <c r="J1721" s="652">
        <f t="shared" si="174"/>
        <v>102.78</v>
      </c>
      <c r="Q1721" s="717">
        <f t="shared" si="175"/>
        <v>2016</v>
      </c>
    </row>
    <row r="1722" spans="1:17" s="717" customFormat="1" ht="12.75" customHeight="1">
      <c r="A1722" s="571" t="s">
        <v>355</v>
      </c>
      <c r="B1722" s="594" t="s">
        <v>1082</v>
      </c>
      <c r="C1722" s="594"/>
      <c r="D1722" s="571" t="s">
        <v>1084</v>
      </c>
      <c r="E1722" s="594">
        <v>201601</v>
      </c>
      <c r="F1722" s="572">
        <v>-178933.49</v>
      </c>
      <c r="G1722" s="650">
        <f t="shared" si="172"/>
        <v>10.5</v>
      </c>
      <c r="H1722" s="595">
        <v>3.1250000000000002E-3</v>
      </c>
      <c r="I1722" s="652">
        <f t="shared" si="173"/>
        <v>-5871.26</v>
      </c>
      <c r="J1722" s="652">
        <f t="shared" si="174"/>
        <v>-6710.01</v>
      </c>
      <c r="Q1722" s="717">
        <f t="shared" si="175"/>
        <v>2016</v>
      </c>
    </row>
    <row r="1723" spans="1:17" s="717" customFormat="1" ht="12.75" customHeight="1">
      <c r="A1723" s="571" t="s">
        <v>355</v>
      </c>
      <c r="B1723" s="594" t="s">
        <v>962</v>
      </c>
      <c r="C1723" s="594"/>
      <c r="D1723" s="571" t="s">
        <v>963</v>
      </c>
      <c r="E1723" s="594">
        <v>201601</v>
      </c>
      <c r="F1723" s="572">
        <v>19193.150000000001</v>
      </c>
      <c r="G1723" s="650">
        <f t="shared" si="172"/>
        <v>10.5</v>
      </c>
      <c r="H1723" s="595">
        <v>3.1250000000000002E-3</v>
      </c>
      <c r="I1723" s="652">
        <f t="shared" si="173"/>
        <v>629.78</v>
      </c>
      <c r="J1723" s="652">
        <f t="shared" si="174"/>
        <v>719.74</v>
      </c>
      <c r="Q1723" s="717">
        <f t="shared" si="175"/>
        <v>2016</v>
      </c>
    </row>
    <row r="1724" spans="1:17" s="717" customFormat="1" ht="12.75" customHeight="1">
      <c r="A1724" s="571" t="s">
        <v>355</v>
      </c>
      <c r="B1724" s="594" t="s">
        <v>964</v>
      </c>
      <c r="C1724" s="594"/>
      <c r="D1724" s="571" t="s">
        <v>965</v>
      </c>
      <c r="E1724" s="594">
        <v>201601</v>
      </c>
      <c r="F1724" s="572">
        <v>1.1399999999999999</v>
      </c>
      <c r="G1724" s="650">
        <f t="shared" si="172"/>
        <v>10.5</v>
      </c>
      <c r="H1724" s="595">
        <v>3.1250000000000002E-3</v>
      </c>
      <c r="I1724" s="652">
        <f t="shared" si="173"/>
        <v>0.04</v>
      </c>
      <c r="J1724" s="652">
        <f t="shared" si="174"/>
        <v>0.04</v>
      </c>
      <c r="Q1724" s="717">
        <f t="shared" si="175"/>
        <v>2016</v>
      </c>
    </row>
    <row r="1725" spans="1:17" s="717" customFormat="1" ht="12.75" customHeight="1">
      <c r="A1725" s="571" t="s">
        <v>355</v>
      </c>
      <c r="B1725" s="594" t="s">
        <v>1087</v>
      </c>
      <c r="C1725" s="594"/>
      <c r="D1725" s="571" t="s">
        <v>1088</v>
      </c>
      <c r="E1725" s="594">
        <v>201601</v>
      </c>
      <c r="F1725" s="572">
        <v>9058.1</v>
      </c>
      <c r="G1725" s="650">
        <f t="shared" si="172"/>
        <v>10.5</v>
      </c>
      <c r="H1725" s="595">
        <v>3.1250000000000002E-3</v>
      </c>
      <c r="I1725" s="652">
        <f t="shared" si="173"/>
        <v>297.22000000000003</v>
      </c>
      <c r="J1725" s="652">
        <f t="shared" si="174"/>
        <v>339.68</v>
      </c>
      <c r="Q1725" s="717">
        <f t="shared" si="175"/>
        <v>2016</v>
      </c>
    </row>
    <row r="1726" spans="1:17" s="717" customFormat="1" ht="12.75" customHeight="1">
      <c r="A1726" s="571" t="s">
        <v>355</v>
      </c>
      <c r="B1726" s="594" t="s">
        <v>1092</v>
      </c>
      <c r="C1726" s="594"/>
      <c r="D1726" s="571" t="s">
        <v>1093</v>
      </c>
      <c r="E1726" s="594">
        <v>201601</v>
      </c>
      <c r="F1726" s="572">
        <v>73734.28</v>
      </c>
      <c r="G1726" s="650">
        <f t="shared" si="172"/>
        <v>10.5</v>
      </c>
      <c r="H1726" s="595">
        <v>3.1250000000000002E-3</v>
      </c>
      <c r="I1726" s="652">
        <f t="shared" si="173"/>
        <v>2419.41</v>
      </c>
      <c r="J1726" s="652">
        <f t="shared" si="174"/>
        <v>2765.04</v>
      </c>
      <c r="Q1726" s="717">
        <f t="shared" si="175"/>
        <v>2016</v>
      </c>
    </row>
    <row r="1727" spans="1:17" s="717" customFormat="1" ht="12.75" customHeight="1">
      <c r="A1727" s="571" t="s">
        <v>355</v>
      </c>
      <c r="B1727" s="594" t="s">
        <v>1094</v>
      </c>
      <c r="C1727" s="594"/>
      <c r="D1727" s="571" t="s">
        <v>1095</v>
      </c>
      <c r="E1727" s="594">
        <v>201601</v>
      </c>
      <c r="F1727" s="572">
        <v>12038.5</v>
      </c>
      <c r="G1727" s="650">
        <f t="shared" si="172"/>
        <v>10.5</v>
      </c>
      <c r="H1727" s="595">
        <v>3.1250000000000002E-3</v>
      </c>
      <c r="I1727" s="652">
        <f t="shared" si="173"/>
        <v>395.01</v>
      </c>
      <c r="J1727" s="652">
        <f t="shared" si="174"/>
        <v>451.44</v>
      </c>
      <c r="Q1727" s="717">
        <f t="shared" si="175"/>
        <v>2016</v>
      </c>
    </row>
    <row r="1728" spans="1:17" s="717" customFormat="1" ht="12.75" customHeight="1">
      <c r="A1728" s="571" t="s">
        <v>355</v>
      </c>
      <c r="B1728" s="594" t="s">
        <v>1096</v>
      </c>
      <c r="C1728" s="594"/>
      <c r="D1728" s="571" t="s">
        <v>1098</v>
      </c>
      <c r="E1728" s="594">
        <v>201601</v>
      </c>
      <c r="F1728" s="572">
        <v>2.74</v>
      </c>
      <c r="G1728" s="650">
        <f t="shared" si="172"/>
        <v>10.5</v>
      </c>
      <c r="H1728" s="595">
        <v>3.1250000000000002E-3</v>
      </c>
      <c r="I1728" s="652">
        <f t="shared" si="173"/>
        <v>0.09</v>
      </c>
      <c r="J1728" s="652">
        <f t="shared" si="174"/>
        <v>0.1</v>
      </c>
      <c r="Q1728" s="717">
        <f t="shared" si="175"/>
        <v>2016</v>
      </c>
    </row>
    <row r="1729" spans="1:17" s="717" customFormat="1" ht="12.75" customHeight="1">
      <c r="A1729" s="571" t="s">
        <v>355</v>
      </c>
      <c r="B1729" s="594" t="s">
        <v>972</v>
      </c>
      <c r="C1729" s="594"/>
      <c r="D1729" s="571" t="s">
        <v>973</v>
      </c>
      <c r="E1729" s="594">
        <v>201601</v>
      </c>
      <c r="F1729" s="572">
        <v>0.97</v>
      </c>
      <c r="G1729" s="650">
        <f t="shared" si="172"/>
        <v>10.5</v>
      </c>
      <c r="H1729" s="595">
        <v>3.1250000000000002E-3</v>
      </c>
      <c r="I1729" s="652">
        <f t="shared" si="173"/>
        <v>0.03</v>
      </c>
      <c r="J1729" s="652">
        <f t="shared" si="174"/>
        <v>0.04</v>
      </c>
      <c r="Q1729" s="717">
        <f t="shared" si="175"/>
        <v>2016</v>
      </c>
    </row>
    <row r="1730" spans="1:17" s="717" customFormat="1" ht="12.75" customHeight="1">
      <c r="A1730" s="571" t="s">
        <v>355</v>
      </c>
      <c r="B1730" s="594" t="s">
        <v>837</v>
      </c>
      <c r="C1730" s="594"/>
      <c r="D1730" s="571" t="s">
        <v>838</v>
      </c>
      <c r="E1730" s="594">
        <v>201601</v>
      </c>
      <c r="F1730" s="572">
        <v>0.12</v>
      </c>
      <c r="G1730" s="650">
        <f t="shared" si="172"/>
        <v>10.5</v>
      </c>
      <c r="H1730" s="595">
        <v>3.1250000000000002E-3</v>
      </c>
      <c r="I1730" s="652">
        <f t="shared" si="173"/>
        <v>0</v>
      </c>
      <c r="J1730" s="652">
        <f t="shared" si="174"/>
        <v>0</v>
      </c>
      <c r="Q1730" s="717">
        <f t="shared" si="175"/>
        <v>2016</v>
      </c>
    </row>
    <row r="1731" spans="1:17" s="717" customFormat="1" ht="12.75" customHeight="1">
      <c r="A1731" s="571" t="s">
        <v>355</v>
      </c>
      <c r="B1731" s="594" t="s">
        <v>839</v>
      </c>
      <c r="C1731" s="594"/>
      <c r="D1731" s="571" t="s">
        <v>840</v>
      </c>
      <c r="E1731" s="594">
        <v>201601</v>
      </c>
      <c r="F1731" s="572">
        <v>0.16</v>
      </c>
      <c r="G1731" s="650">
        <f t="shared" si="172"/>
        <v>10.5</v>
      </c>
      <c r="H1731" s="595">
        <v>3.1250000000000002E-3</v>
      </c>
      <c r="I1731" s="652">
        <f t="shared" si="173"/>
        <v>0.01</v>
      </c>
      <c r="J1731" s="652">
        <f t="shared" si="174"/>
        <v>0.01</v>
      </c>
      <c r="Q1731" s="717">
        <f t="shared" si="175"/>
        <v>2016</v>
      </c>
    </row>
    <row r="1732" spans="1:17" s="717" customFormat="1" ht="12.75" customHeight="1">
      <c r="A1732" s="571" t="s">
        <v>355</v>
      </c>
      <c r="B1732" s="594" t="s">
        <v>843</v>
      </c>
      <c r="C1732" s="594"/>
      <c r="D1732" s="571" t="s">
        <v>844</v>
      </c>
      <c r="E1732" s="594">
        <v>201601</v>
      </c>
      <c r="F1732" s="572">
        <v>-0.42</v>
      </c>
      <c r="G1732" s="650">
        <f t="shared" si="172"/>
        <v>10.5</v>
      </c>
      <c r="H1732" s="595">
        <v>3.1250000000000002E-3</v>
      </c>
      <c r="I1732" s="652">
        <f t="shared" si="173"/>
        <v>-0.01</v>
      </c>
      <c r="J1732" s="652">
        <f t="shared" si="174"/>
        <v>-0.02</v>
      </c>
      <c r="Q1732" s="717">
        <f t="shared" si="175"/>
        <v>2016</v>
      </c>
    </row>
    <row r="1733" spans="1:17" s="717" customFormat="1" ht="12.75" customHeight="1">
      <c r="A1733" s="571" t="s">
        <v>355</v>
      </c>
      <c r="B1733" s="594" t="s">
        <v>845</v>
      </c>
      <c r="C1733" s="594"/>
      <c r="D1733" s="571" t="s">
        <v>846</v>
      </c>
      <c r="E1733" s="594">
        <v>201601</v>
      </c>
      <c r="F1733" s="572">
        <v>738.9</v>
      </c>
      <c r="G1733" s="650">
        <f t="shared" si="172"/>
        <v>10.5</v>
      </c>
      <c r="H1733" s="595">
        <v>3.1250000000000002E-3</v>
      </c>
      <c r="I1733" s="652">
        <f t="shared" si="173"/>
        <v>24.25</v>
      </c>
      <c r="J1733" s="652">
        <f t="shared" si="174"/>
        <v>27.71</v>
      </c>
      <c r="Q1733" s="717">
        <f t="shared" si="175"/>
        <v>2016</v>
      </c>
    </row>
    <row r="1734" spans="1:17" s="717" customFormat="1" ht="12.75" customHeight="1">
      <c r="A1734" s="571" t="s">
        <v>355</v>
      </c>
      <c r="B1734" s="594" t="s">
        <v>979</v>
      </c>
      <c r="C1734" s="594"/>
      <c r="D1734" s="571" t="s">
        <v>980</v>
      </c>
      <c r="E1734" s="594">
        <v>201601</v>
      </c>
      <c r="F1734" s="572">
        <v>22.13</v>
      </c>
      <c r="G1734" s="650">
        <f t="shared" si="172"/>
        <v>10.5</v>
      </c>
      <c r="H1734" s="595">
        <v>3.1250000000000002E-3</v>
      </c>
      <c r="I1734" s="652">
        <f t="shared" si="173"/>
        <v>0.73</v>
      </c>
      <c r="J1734" s="652">
        <f t="shared" si="174"/>
        <v>0.83</v>
      </c>
      <c r="Q1734" s="717">
        <f t="shared" si="175"/>
        <v>2016</v>
      </c>
    </row>
    <row r="1735" spans="1:17" s="717" customFormat="1" ht="12.75" customHeight="1">
      <c r="A1735" s="571" t="s">
        <v>355</v>
      </c>
      <c r="B1735" s="594" t="s">
        <v>1412</v>
      </c>
      <c r="C1735" s="594"/>
      <c r="D1735" s="571" t="s">
        <v>1413</v>
      </c>
      <c r="E1735" s="594">
        <v>201601</v>
      </c>
      <c r="F1735" s="572">
        <v>169719.66</v>
      </c>
      <c r="G1735" s="650">
        <f t="shared" si="172"/>
        <v>10.5</v>
      </c>
      <c r="H1735" s="595">
        <v>3.1250000000000002E-3</v>
      </c>
      <c r="I1735" s="652">
        <f t="shared" si="173"/>
        <v>5568.93</v>
      </c>
      <c r="J1735" s="652">
        <f t="shared" si="174"/>
        <v>6364.49</v>
      </c>
      <c r="Q1735" s="717">
        <f t="shared" si="175"/>
        <v>2016</v>
      </c>
    </row>
    <row r="1736" spans="1:17" s="717" customFormat="1" ht="12.75" customHeight="1">
      <c r="A1736" s="571" t="s">
        <v>355</v>
      </c>
      <c r="B1736" s="594" t="s">
        <v>867</v>
      </c>
      <c r="C1736" s="594"/>
      <c r="D1736" s="571" t="s">
        <v>1127</v>
      </c>
      <c r="E1736" s="594">
        <v>201601</v>
      </c>
      <c r="F1736" s="572">
        <v>-0.25</v>
      </c>
      <c r="G1736" s="650">
        <f t="shared" si="172"/>
        <v>10.5</v>
      </c>
      <c r="H1736" s="595">
        <v>3.1250000000000002E-3</v>
      </c>
      <c r="I1736" s="652">
        <f t="shared" si="173"/>
        <v>-0.01</v>
      </c>
      <c r="J1736" s="652">
        <f t="shared" si="174"/>
        <v>-0.01</v>
      </c>
      <c r="Q1736" s="717">
        <f t="shared" si="175"/>
        <v>2016</v>
      </c>
    </row>
    <row r="1737" spans="1:17" s="717" customFormat="1" ht="12.75" customHeight="1">
      <c r="A1737" s="571" t="s">
        <v>355</v>
      </c>
      <c r="B1737" s="594" t="s">
        <v>989</v>
      </c>
      <c r="C1737" s="594"/>
      <c r="D1737" s="571" t="s">
        <v>990</v>
      </c>
      <c r="E1737" s="594">
        <v>201601</v>
      </c>
      <c r="F1737" s="572">
        <v>5.6</v>
      </c>
      <c r="G1737" s="650">
        <f t="shared" si="172"/>
        <v>10.5</v>
      </c>
      <c r="H1737" s="595">
        <v>3.1250000000000002E-3</v>
      </c>
      <c r="I1737" s="652">
        <f t="shared" si="173"/>
        <v>0.18</v>
      </c>
      <c r="J1737" s="652">
        <f t="shared" si="174"/>
        <v>0.21</v>
      </c>
      <c r="Q1737" s="717">
        <f t="shared" si="175"/>
        <v>2016</v>
      </c>
    </row>
    <row r="1738" spans="1:17" s="717" customFormat="1" ht="12.75" customHeight="1">
      <c r="A1738" s="571" t="s">
        <v>355</v>
      </c>
      <c r="B1738" s="594" t="s">
        <v>1015</v>
      </c>
      <c r="C1738" s="594"/>
      <c r="D1738" s="571" t="s">
        <v>1016</v>
      </c>
      <c r="E1738" s="594">
        <v>201601</v>
      </c>
      <c r="F1738" s="572">
        <v>11098.38</v>
      </c>
      <c r="G1738" s="650">
        <f t="shared" si="172"/>
        <v>10.5</v>
      </c>
      <c r="H1738" s="595">
        <v>3.1250000000000002E-3</v>
      </c>
      <c r="I1738" s="652">
        <f t="shared" si="173"/>
        <v>364.17</v>
      </c>
      <c r="J1738" s="652">
        <f t="shared" si="174"/>
        <v>416.19</v>
      </c>
      <c r="Q1738" s="717">
        <f t="shared" si="175"/>
        <v>2016</v>
      </c>
    </row>
    <row r="1739" spans="1:17" s="717" customFormat="1" ht="12.75" customHeight="1">
      <c r="A1739" s="571" t="s">
        <v>355</v>
      </c>
      <c r="B1739" s="594" t="s">
        <v>873</v>
      </c>
      <c r="C1739" s="594"/>
      <c r="D1739" s="571" t="s">
        <v>874</v>
      </c>
      <c r="E1739" s="594">
        <v>201601</v>
      </c>
      <c r="F1739" s="572">
        <v>0.02</v>
      </c>
      <c r="G1739" s="650">
        <f t="shared" si="172"/>
        <v>10.5</v>
      </c>
      <c r="H1739" s="595">
        <v>3.1250000000000002E-3</v>
      </c>
      <c r="I1739" s="652">
        <f t="shared" si="173"/>
        <v>0</v>
      </c>
      <c r="J1739" s="652">
        <f t="shared" si="174"/>
        <v>0</v>
      </c>
      <c r="Q1739" s="717">
        <f t="shared" si="175"/>
        <v>2016</v>
      </c>
    </row>
    <row r="1740" spans="1:17" s="717" customFormat="1" ht="12.75" customHeight="1">
      <c r="A1740" s="571" t="s">
        <v>355</v>
      </c>
      <c r="B1740" s="594" t="s">
        <v>993</v>
      </c>
      <c r="C1740" s="594"/>
      <c r="D1740" s="571" t="s">
        <v>994</v>
      </c>
      <c r="E1740" s="594">
        <v>201601</v>
      </c>
      <c r="F1740" s="572">
        <v>1.3</v>
      </c>
      <c r="G1740" s="650">
        <f t="shared" si="172"/>
        <v>10.5</v>
      </c>
      <c r="H1740" s="595">
        <v>3.1250000000000002E-3</v>
      </c>
      <c r="I1740" s="652">
        <f t="shared" si="173"/>
        <v>0.04</v>
      </c>
      <c r="J1740" s="652">
        <f t="shared" si="174"/>
        <v>0.05</v>
      </c>
      <c r="Q1740" s="717">
        <f t="shared" si="175"/>
        <v>2016</v>
      </c>
    </row>
    <row r="1741" spans="1:17" s="717" customFormat="1" ht="12.75" customHeight="1">
      <c r="A1741" s="571" t="s">
        <v>355</v>
      </c>
      <c r="B1741" s="594" t="s">
        <v>887</v>
      </c>
      <c r="C1741" s="594"/>
      <c r="D1741" s="571" t="s">
        <v>888</v>
      </c>
      <c r="E1741" s="594">
        <v>201601</v>
      </c>
      <c r="F1741" s="572">
        <v>4639.7</v>
      </c>
      <c r="G1741" s="650">
        <f t="shared" si="172"/>
        <v>10.5</v>
      </c>
      <c r="H1741" s="595">
        <v>3.1250000000000002E-3</v>
      </c>
      <c r="I1741" s="652">
        <f t="shared" si="173"/>
        <v>152.24</v>
      </c>
      <c r="J1741" s="652">
        <f t="shared" si="174"/>
        <v>173.99</v>
      </c>
      <c r="Q1741" s="717">
        <f t="shared" si="175"/>
        <v>2016</v>
      </c>
    </row>
    <row r="1742" spans="1:17" s="717" customFormat="1" ht="12.75" customHeight="1">
      <c r="A1742" s="571" t="s">
        <v>355</v>
      </c>
      <c r="B1742" s="594" t="s">
        <v>1144</v>
      </c>
      <c r="C1742" s="594"/>
      <c r="D1742" s="571" t="s">
        <v>1145</v>
      </c>
      <c r="E1742" s="594">
        <v>201601</v>
      </c>
      <c r="F1742" s="572">
        <v>28.48</v>
      </c>
      <c r="G1742" s="650">
        <f t="shared" si="172"/>
        <v>10.5</v>
      </c>
      <c r="H1742" s="595">
        <v>3.1250000000000002E-3</v>
      </c>
      <c r="I1742" s="652">
        <f t="shared" si="173"/>
        <v>0.93</v>
      </c>
      <c r="J1742" s="652">
        <f t="shared" si="174"/>
        <v>1.07</v>
      </c>
      <c r="Q1742" s="717">
        <f t="shared" si="175"/>
        <v>2016</v>
      </c>
    </row>
    <row r="1743" spans="1:17" s="717" customFormat="1" ht="12.75" customHeight="1">
      <c r="A1743" s="571" t="s">
        <v>355</v>
      </c>
      <c r="B1743" s="594" t="s">
        <v>1414</v>
      </c>
      <c r="C1743" s="594"/>
      <c r="D1743" s="571" t="s">
        <v>1415</v>
      </c>
      <c r="E1743" s="594">
        <v>201601</v>
      </c>
      <c r="F1743" s="572">
        <v>25016.13</v>
      </c>
      <c r="G1743" s="650">
        <f t="shared" si="172"/>
        <v>10.5</v>
      </c>
      <c r="H1743" s="595">
        <v>3.1250000000000002E-3</v>
      </c>
      <c r="I1743" s="652">
        <f t="shared" si="173"/>
        <v>820.84</v>
      </c>
      <c r="J1743" s="652">
        <f t="shared" si="174"/>
        <v>938.1</v>
      </c>
      <c r="Q1743" s="717">
        <f t="shared" si="175"/>
        <v>2016</v>
      </c>
    </row>
    <row r="1744" spans="1:17" s="717" customFormat="1" ht="12.75" customHeight="1">
      <c r="A1744" s="571" t="s">
        <v>355</v>
      </c>
      <c r="B1744" s="594" t="s">
        <v>1150</v>
      </c>
      <c r="C1744" s="594"/>
      <c r="D1744" s="571" t="s">
        <v>1151</v>
      </c>
      <c r="E1744" s="594">
        <v>201601</v>
      </c>
      <c r="F1744" s="572">
        <v>2136.87</v>
      </c>
      <c r="G1744" s="650">
        <f t="shared" si="172"/>
        <v>10.5</v>
      </c>
      <c r="H1744" s="595">
        <v>3.1250000000000002E-3</v>
      </c>
      <c r="I1744" s="652">
        <f t="shared" si="173"/>
        <v>70.12</v>
      </c>
      <c r="J1744" s="652">
        <f t="shared" si="174"/>
        <v>80.13</v>
      </c>
      <c r="Q1744" s="717">
        <f t="shared" si="175"/>
        <v>2016</v>
      </c>
    </row>
    <row r="1745" spans="1:32" s="717" customFormat="1" ht="12.75" customHeight="1">
      <c r="A1745" s="571" t="s">
        <v>355</v>
      </c>
      <c r="B1745" s="594" t="s">
        <v>1152</v>
      </c>
      <c r="C1745" s="594"/>
      <c r="D1745" s="571" t="s">
        <v>1153</v>
      </c>
      <c r="E1745" s="594">
        <v>201601</v>
      </c>
      <c r="F1745" s="572">
        <v>1704.25</v>
      </c>
      <c r="G1745" s="650">
        <f t="shared" si="172"/>
        <v>10.5</v>
      </c>
      <c r="H1745" s="595">
        <v>3.1250000000000002E-3</v>
      </c>
      <c r="I1745" s="652">
        <f t="shared" si="173"/>
        <v>55.92</v>
      </c>
      <c r="J1745" s="652">
        <f t="shared" si="174"/>
        <v>63.91</v>
      </c>
      <c r="Q1745" s="717">
        <f t="shared" si="175"/>
        <v>2016</v>
      </c>
    </row>
    <row r="1746" spans="1:32" s="717" customFormat="1" ht="12.75" customHeight="1">
      <c r="A1746" s="571" t="s">
        <v>355</v>
      </c>
      <c r="B1746" s="594" t="s">
        <v>1158</v>
      </c>
      <c r="C1746" s="594"/>
      <c r="D1746" s="571" t="s">
        <v>1160</v>
      </c>
      <c r="E1746" s="594">
        <v>201601</v>
      </c>
      <c r="F1746" s="572">
        <v>1546.53</v>
      </c>
      <c r="G1746" s="650">
        <f t="shared" si="172"/>
        <v>10.5</v>
      </c>
      <c r="H1746" s="595">
        <v>3.1250000000000002E-3</v>
      </c>
      <c r="I1746" s="652">
        <f t="shared" si="173"/>
        <v>50.75</v>
      </c>
      <c r="J1746" s="652">
        <f t="shared" si="174"/>
        <v>57.99</v>
      </c>
      <c r="Q1746" s="717">
        <f t="shared" si="175"/>
        <v>2016</v>
      </c>
    </row>
    <row r="1747" spans="1:32" s="717" customFormat="1" ht="12.75" customHeight="1">
      <c r="A1747" s="571" t="s">
        <v>355</v>
      </c>
      <c r="B1747" s="594" t="s">
        <v>1199</v>
      </c>
      <c r="C1747" s="594"/>
      <c r="D1747" s="571" t="s">
        <v>1200</v>
      </c>
      <c r="E1747" s="594">
        <v>201601</v>
      </c>
      <c r="F1747" s="572">
        <v>468.63</v>
      </c>
      <c r="G1747" s="650">
        <f t="shared" si="172"/>
        <v>10.5</v>
      </c>
      <c r="H1747" s="595">
        <v>3.1250000000000002E-3</v>
      </c>
      <c r="I1747" s="652">
        <f t="shared" si="173"/>
        <v>15.38</v>
      </c>
      <c r="J1747" s="652">
        <f t="shared" si="174"/>
        <v>17.57</v>
      </c>
      <c r="Q1747" s="717">
        <f t="shared" si="175"/>
        <v>2016</v>
      </c>
    </row>
    <row r="1748" spans="1:32" s="717" customFormat="1" ht="12.75" customHeight="1">
      <c r="A1748" s="571" t="s">
        <v>355</v>
      </c>
      <c r="B1748" s="594" t="s">
        <v>1201</v>
      </c>
      <c r="C1748" s="594"/>
      <c r="D1748" s="571" t="s">
        <v>1202</v>
      </c>
      <c r="E1748" s="594">
        <v>201601</v>
      </c>
      <c r="F1748" s="572">
        <v>-186.39</v>
      </c>
      <c r="G1748" s="650">
        <f t="shared" si="172"/>
        <v>10.5</v>
      </c>
      <c r="H1748" s="595">
        <v>3.1250000000000002E-3</v>
      </c>
      <c r="I1748" s="652">
        <f t="shared" si="173"/>
        <v>-6.12</v>
      </c>
      <c r="J1748" s="652">
        <f t="shared" si="174"/>
        <v>-6.99</v>
      </c>
      <c r="Q1748" s="717">
        <f t="shared" si="175"/>
        <v>2016</v>
      </c>
    </row>
    <row r="1749" spans="1:32" s="717" customFormat="1" ht="12.75" customHeight="1">
      <c r="A1749" s="571" t="s">
        <v>355</v>
      </c>
      <c r="B1749" s="594" t="s">
        <v>1165</v>
      </c>
      <c r="C1749" s="594"/>
      <c r="D1749" s="571" t="s">
        <v>1166</v>
      </c>
      <c r="E1749" s="594">
        <v>201601</v>
      </c>
      <c r="F1749" s="572">
        <v>-1444.14</v>
      </c>
      <c r="G1749" s="650">
        <f t="shared" si="172"/>
        <v>10.5</v>
      </c>
      <c r="H1749" s="595">
        <v>3.1250000000000002E-3</v>
      </c>
      <c r="I1749" s="652">
        <f t="shared" si="173"/>
        <v>-47.39</v>
      </c>
      <c r="J1749" s="652">
        <f t="shared" si="174"/>
        <v>-54.16</v>
      </c>
      <c r="Q1749" s="717">
        <f t="shared" si="175"/>
        <v>2016</v>
      </c>
    </row>
    <row r="1750" spans="1:32" s="717" customFormat="1" ht="12.75" customHeight="1">
      <c r="A1750" s="571" t="s">
        <v>355</v>
      </c>
      <c r="B1750" s="594" t="s">
        <v>1167</v>
      </c>
      <c r="C1750" s="594"/>
      <c r="D1750" s="571" t="s">
        <v>1169</v>
      </c>
      <c r="E1750" s="594">
        <v>201601</v>
      </c>
      <c r="F1750" s="572">
        <v>-228.36</v>
      </c>
      <c r="G1750" s="650">
        <f t="shared" si="172"/>
        <v>10.5</v>
      </c>
      <c r="H1750" s="595">
        <v>3.1250000000000002E-3</v>
      </c>
      <c r="I1750" s="652">
        <f t="shared" si="173"/>
        <v>-7.49</v>
      </c>
      <c r="J1750" s="652">
        <f t="shared" si="174"/>
        <v>-8.56</v>
      </c>
      <c r="Q1750" s="717">
        <f t="shared" si="175"/>
        <v>2016</v>
      </c>
    </row>
    <row r="1751" spans="1:32" s="717" customFormat="1" ht="12.75" customHeight="1">
      <c r="A1751" s="571" t="s">
        <v>355</v>
      </c>
      <c r="B1751" s="594" t="s">
        <v>1170</v>
      </c>
      <c r="C1751" s="594"/>
      <c r="D1751" s="571" t="s">
        <v>1171</v>
      </c>
      <c r="E1751" s="594">
        <v>201601</v>
      </c>
      <c r="F1751" s="572">
        <v>49.54</v>
      </c>
      <c r="G1751" s="650">
        <f t="shared" si="172"/>
        <v>10.5</v>
      </c>
      <c r="H1751" s="595">
        <v>3.1250000000000002E-3</v>
      </c>
      <c r="I1751" s="652">
        <f t="shared" si="173"/>
        <v>1.63</v>
      </c>
      <c r="J1751" s="652">
        <f t="shared" si="174"/>
        <v>1.86</v>
      </c>
      <c r="Q1751" s="717">
        <f t="shared" si="175"/>
        <v>2016</v>
      </c>
    </row>
    <row r="1752" spans="1:32" s="717" customFormat="1" ht="12.75" customHeight="1">
      <c r="A1752" s="571" t="s">
        <v>355</v>
      </c>
      <c r="B1752" s="594" t="s">
        <v>1172</v>
      </c>
      <c r="C1752" s="594"/>
      <c r="D1752" s="571" t="s">
        <v>1173</v>
      </c>
      <c r="E1752" s="594">
        <v>201601</v>
      </c>
      <c r="F1752" s="572">
        <v>-6810.86</v>
      </c>
      <c r="G1752" s="650">
        <f t="shared" si="172"/>
        <v>10.5</v>
      </c>
      <c r="H1752" s="595">
        <v>3.1250000000000002E-3</v>
      </c>
      <c r="I1752" s="652">
        <f t="shared" si="173"/>
        <v>-223.48</v>
      </c>
      <c r="J1752" s="652">
        <f t="shared" si="174"/>
        <v>-255.41</v>
      </c>
      <c r="Q1752" s="717">
        <f t="shared" si="175"/>
        <v>2016</v>
      </c>
    </row>
    <row r="1753" spans="1:32" s="717" customFormat="1" ht="12.75" customHeight="1">
      <c r="A1753" s="571" t="s">
        <v>355</v>
      </c>
      <c r="B1753" s="594" t="s">
        <v>1176</v>
      </c>
      <c r="C1753" s="594"/>
      <c r="D1753" s="571" t="s">
        <v>1177</v>
      </c>
      <c r="E1753" s="594">
        <v>201601</v>
      </c>
      <c r="F1753" s="572">
        <v>945.55</v>
      </c>
      <c r="G1753" s="650">
        <f t="shared" si="172"/>
        <v>10.5</v>
      </c>
      <c r="H1753" s="595">
        <v>3.1250000000000002E-3</v>
      </c>
      <c r="I1753" s="652">
        <f t="shared" ref="I1753:I1757" si="176">ROUND(F1753*G1753*H1753,2)</f>
        <v>31.03</v>
      </c>
      <c r="J1753" s="652">
        <f t="shared" ref="J1753:J1757" si="177">ROUND(F1753*H1753*12,2)</f>
        <v>35.46</v>
      </c>
      <c r="Q1753" s="717">
        <f t="shared" ref="Q1753:Q1757" si="178">IF(E1753&lt;=$Q$1,$S$5,$S$6)</f>
        <v>2016</v>
      </c>
    </row>
    <row r="1754" spans="1:32" s="717" customFormat="1" ht="12.75" customHeight="1">
      <c r="A1754" s="571" t="s">
        <v>355</v>
      </c>
      <c r="B1754" s="594" t="s">
        <v>1418</v>
      </c>
      <c r="C1754" s="594"/>
      <c r="D1754" s="571" t="s">
        <v>1419</v>
      </c>
      <c r="E1754" s="594">
        <v>201601</v>
      </c>
      <c r="F1754" s="572">
        <v>22573.9</v>
      </c>
      <c r="G1754" s="650">
        <f t="shared" si="172"/>
        <v>10.5</v>
      </c>
      <c r="H1754" s="595">
        <v>3.1250000000000002E-3</v>
      </c>
      <c r="I1754" s="652">
        <f t="shared" si="176"/>
        <v>740.71</v>
      </c>
      <c r="J1754" s="652">
        <f t="shared" si="177"/>
        <v>846.52</v>
      </c>
      <c r="Q1754" s="717">
        <f t="shared" si="178"/>
        <v>2016</v>
      </c>
    </row>
    <row r="1755" spans="1:32" s="717" customFormat="1" ht="12.75" customHeight="1">
      <c r="A1755" s="571" t="s">
        <v>355</v>
      </c>
      <c r="B1755" s="594" t="s">
        <v>1178</v>
      </c>
      <c r="C1755" s="594"/>
      <c r="D1755" s="571" t="s">
        <v>1180</v>
      </c>
      <c r="E1755" s="594">
        <v>201601</v>
      </c>
      <c r="F1755" s="572">
        <v>1.74</v>
      </c>
      <c r="G1755" s="650">
        <f t="shared" si="172"/>
        <v>10.5</v>
      </c>
      <c r="H1755" s="595">
        <v>3.1250000000000002E-3</v>
      </c>
      <c r="I1755" s="652">
        <f t="shared" si="176"/>
        <v>0.06</v>
      </c>
      <c r="J1755" s="652">
        <f t="shared" si="177"/>
        <v>7.0000000000000007E-2</v>
      </c>
      <c r="Q1755" s="717">
        <f t="shared" si="178"/>
        <v>2016</v>
      </c>
    </row>
    <row r="1756" spans="1:32" s="34" customFormat="1" ht="12.75" customHeight="1">
      <c r="A1756" s="571"/>
      <c r="B1756" s="594"/>
      <c r="C1756" s="594"/>
      <c r="D1756" s="571"/>
      <c r="E1756" s="594"/>
      <c r="F1756" s="572"/>
      <c r="G1756" s="571"/>
      <c r="H1756" s="403"/>
      <c r="I1756" s="572"/>
      <c r="J1756" s="572"/>
      <c r="Q1756" s="34">
        <f t="shared" si="178"/>
        <v>2015</v>
      </c>
      <c r="W1756" s="34" t="s">
        <v>355</v>
      </c>
      <c r="X1756" s="34" t="s">
        <v>1423</v>
      </c>
      <c r="Z1756" s="34" t="s">
        <v>1424</v>
      </c>
      <c r="AA1756" s="34">
        <v>201601</v>
      </c>
      <c r="AB1756" s="34">
        <v>11325.04</v>
      </c>
      <c r="AC1756" s="34">
        <v>3</v>
      </c>
      <c r="AD1756" s="34">
        <v>3.1250000000000002E-3</v>
      </c>
      <c r="AE1756" s="34">
        <v>106.17</v>
      </c>
      <c r="AF1756" s="34">
        <v>424.69</v>
      </c>
    </row>
    <row r="1757" spans="1:32" s="717" customFormat="1" ht="12.75" customHeight="1">
      <c r="A1757" s="571" t="s">
        <v>355</v>
      </c>
      <c r="B1757" s="594" t="s">
        <v>1238</v>
      </c>
      <c r="C1757" s="594"/>
      <c r="D1757" s="571" t="s">
        <v>1239</v>
      </c>
      <c r="E1757" s="594">
        <v>201601</v>
      </c>
      <c r="F1757" s="572">
        <v>-191.29</v>
      </c>
      <c r="G1757" s="650">
        <f t="shared" si="172"/>
        <v>10.5</v>
      </c>
      <c r="H1757" s="595">
        <v>3.1250000000000002E-3</v>
      </c>
      <c r="I1757" s="652">
        <f t="shared" si="176"/>
        <v>-6.28</v>
      </c>
      <c r="J1757" s="652">
        <f t="shared" si="177"/>
        <v>-7.17</v>
      </c>
      <c r="Q1757" s="717">
        <f t="shared" si="178"/>
        <v>2016</v>
      </c>
    </row>
    <row r="1758" spans="1:32" s="717" customFormat="1" ht="12.75" customHeight="1">
      <c r="A1758" s="571"/>
      <c r="B1758" s="594"/>
      <c r="C1758" s="594"/>
      <c r="D1758" s="571"/>
      <c r="E1758" s="594"/>
      <c r="F1758" s="572"/>
      <c r="G1758" s="650"/>
      <c r="H1758" s="595"/>
      <c r="I1758" s="652"/>
      <c r="J1758" s="652"/>
    </row>
    <row r="1759" spans="1:32" s="717" customFormat="1" ht="12.75" customHeight="1">
      <c r="A1759" s="650" t="s">
        <v>355</v>
      </c>
      <c r="B1759" s="651" t="s">
        <v>938</v>
      </c>
      <c r="C1759" s="650"/>
      <c r="D1759" s="650" t="s">
        <v>939</v>
      </c>
      <c r="E1759" s="651">
        <v>201602</v>
      </c>
      <c r="F1759" s="652">
        <v>-340</v>
      </c>
      <c r="G1759" s="650">
        <f t="shared" si="172"/>
        <v>9.5</v>
      </c>
      <c r="H1759" s="595">
        <v>3.1250000000000002E-3</v>
      </c>
      <c r="I1759" s="652">
        <f t="shared" ref="I1759:I1822" si="179">ROUND(F1759*G1759*H1759,2)</f>
        <v>-10.09</v>
      </c>
      <c r="J1759" s="652">
        <f t="shared" ref="J1759:J1822" si="180">ROUND(F1759*H1759*12,2)</f>
        <v>-12.75</v>
      </c>
      <c r="Q1759" s="717">
        <f t="shared" ref="Q1759:Q1822" si="181">IF(E1759&lt;=$Q$1,$S$5,$S$6)</f>
        <v>2016</v>
      </c>
    </row>
    <row r="1760" spans="1:32" s="717" customFormat="1" ht="12.75" customHeight="1">
      <c r="A1760" s="650" t="s">
        <v>355</v>
      </c>
      <c r="B1760" s="651" t="s">
        <v>356</v>
      </c>
      <c r="C1760" s="650"/>
      <c r="D1760" s="650" t="s">
        <v>357</v>
      </c>
      <c r="E1760" s="651">
        <v>201602</v>
      </c>
      <c r="F1760" s="652">
        <v>686945.71</v>
      </c>
      <c r="G1760" s="650">
        <f t="shared" si="172"/>
        <v>9.5</v>
      </c>
      <c r="H1760" s="595">
        <v>3.1250000000000002E-3</v>
      </c>
      <c r="I1760" s="652">
        <f t="shared" si="179"/>
        <v>20393.7</v>
      </c>
      <c r="J1760" s="652">
        <f t="shared" si="180"/>
        <v>25760.46</v>
      </c>
      <c r="Q1760" s="717">
        <f t="shared" si="181"/>
        <v>2016</v>
      </c>
    </row>
    <row r="1761" spans="1:17" s="717" customFormat="1" ht="12.75" customHeight="1">
      <c r="A1761" s="650" t="s">
        <v>355</v>
      </c>
      <c r="B1761" s="651" t="s">
        <v>358</v>
      </c>
      <c r="C1761" s="650"/>
      <c r="D1761" s="650" t="s">
        <v>359</v>
      </c>
      <c r="E1761" s="651">
        <v>201602</v>
      </c>
      <c r="F1761" s="652">
        <v>26968.49</v>
      </c>
      <c r="G1761" s="650">
        <f t="shared" si="172"/>
        <v>9.5</v>
      </c>
      <c r="H1761" s="595">
        <v>3.1250000000000002E-3</v>
      </c>
      <c r="I1761" s="652">
        <f t="shared" si="179"/>
        <v>800.63</v>
      </c>
      <c r="J1761" s="652">
        <f t="shared" si="180"/>
        <v>1011.32</v>
      </c>
      <c r="Q1761" s="717">
        <f t="shared" si="181"/>
        <v>2016</v>
      </c>
    </row>
    <row r="1762" spans="1:17" s="717" customFormat="1" ht="12.75" customHeight="1">
      <c r="A1762" s="650" t="s">
        <v>355</v>
      </c>
      <c r="B1762" s="651" t="s">
        <v>360</v>
      </c>
      <c r="C1762" s="650"/>
      <c r="D1762" s="650" t="s">
        <v>361</v>
      </c>
      <c r="E1762" s="651">
        <v>201602</v>
      </c>
      <c r="F1762" s="652">
        <v>119.34</v>
      </c>
      <c r="G1762" s="650">
        <f t="shared" si="172"/>
        <v>9.5</v>
      </c>
      <c r="H1762" s="595">
        <v>3.1250000000000002E-3</v>
      </c>
      <c r="I1762" s="652">
        <f t="shared" si="179"/>
        <v>3.54</v>
      </c>
      <c r="J1762" s="652">
        <f t="shared" si="180"/>
        <v>4.4800000000000004</v>
      </c>
      <c r="Q1762" s="717">
        <f t="shared" si="181"/>
        <v>2016</v>
      </c>
    </row>
    <row r="1763" spans="1:17" s="717" customFormat="1" ht="12.75" customHeight="1">
      <c r="A1763" s="650" t="s">
        <v>355</v>
      </c>
      <c r="B1763" s="651" t="s">
        <v>362</v>
      </c>
      <c r="C1763" s="650"/>
      <c r="D1763" s="650" t="s">
        <v>363</v>
      </c>
      <c r="E1763" s="651">
        <v>201602</v>
      </c>
      <c r="F1763" s="652">
        <v>22.2</v>
      </c>
      <c r="G1763" s="650">
        <f t="shared" si="172"/>
        <v>9.5</v>
      </c>
      <c r="H1763" s="595">
        <v>3.1250000000000002E-3</v>
      </c>
      <c r="I1763" s="652">
        <f t="shared" si="179"/>
        <v>0.66</v>
      </c>
      <c r="J1763" s="652">
        <f t="shared" si="180"/>
        <v>0.83</v>
      </c>
      <c r="Q1763" s="717">
        <f t="shared" si="181"/>
        <v>2016</v>
      </c>
    </row>
    <row r="1764" spans="1:17" s="717" customFormat="1" ht="12.75" customHeight="1">
      <c r="A1764" s="650" t="s">
        <v>355</v>
      </c>
      <c r="B1764" s="651" t="s">
        <v>364</v>
      </c>
      <c r="C1764" s="650"/>
      <c r="D1764" s="650" t="s">
        <v>365</v>
      </c>
      <c r="E1764" s="651">
        <v>201602</v>
      </c>
      <c r="F1764" s="652">
        <v>63350.25</v>
      </c>
      <c r="G1764" s="650">
        <f t="shared" si="172"/>
        <v>9.5</v>
      </c>
      <c r="H1764" s="595">
        <v>3.1250000000000002E-3</v>
      </c>
      <c r="I1764" s="652">
        <f t="shared" si="179"/>
        <v>1880.71</v>
      </c>
      <c r="J1764" s="652">
        <f t="shared" si="180"/>
        <v>2375.63</v>
      </c>
      <c r="Q1764" s="717">
        <f t="shared" si="181"/>
        <v>2016</v>
      </c>
    </row>
    <row r="1765" spans="1:17" s="717" customFormat="1" ht="12.75" customHeight="1">
      <c r="A1765" s="650" t="s">
        <v>355</v>
      </c>
      <c r="B1765" s="651" t="s">
        <v>366</v>
      </c>
      <c r="C1765" s="650"/>
      <c r="D1765" s="650" t="s">
        <v>367</v>
      </c>
      <c r="E1765" s="651">
        <v>201602</v>
      </c>
      <c r="F1765" s="652">
        <v>2704.24</v>
      </c>
      <c r="G1765" s="650">
        <f t="shared" si="172"/>
        <v>9.5</v>
      </c>
      <c r="H1765" s="595">
        <v>3.1250000000000002E-3</v>
      </c>
      <c r="I1765" s="652">
        <f t="shared" si="179"/>
        <v>80.28</v>
      </c>
      <c r="J1765" s="652">
        <f t="shared" si="180"/>
        <v>101.41</v>
      </c>
      <c r="Q1765" s="717">
        <f t="shared" si="181"/>
        <v>2016</v>
      </c>
    </row>
    <row r="1766" spans="1:17" s="717" customFormat="1" ht="12.75" customHeight="1">
      <c r="A1766" s="650" t="s">
        <v>355</v>
      </c>
      <c r="B1766" s="651" t="s">
        <v>368</v>
      </c>
      <c r="C1766" s="650"/>
      <c r="D1766" s="650" t="s">
        <v>369</v>
      </c>
      <c r="E1766" s="651">
        <v>201602</v>
      </c>
      <c r="F1766" s="652">
        <v>495.83</v>
      </c>
      <c r="G1766" s="650">
        <f t="shared" si="172"/>
        <v>9.5</v>
      </c>
      <c r="H1766" s="595">
        <v>3.1250000000000002E-3</v>
      </c>
      <c r="I1766" s="652">
        <f t="shared" si="179"/>
        <v>14.72</v>
      </c>
      <c r="J1766" s="652">
        <f t="shared" si="180"/>
        <v>18.59</v>
      </c>
      <c r="Q1766" s="717">
        <f t="shared" si="181"/>
        <v>2016</v>
      </c>
    </row>
    <row r="1767" spans="1:17" s="717" customFormat="1" ht="12.75" customHeight="1">
      <c r="A1767" s="650" t="s">
        <v>355</v>
      </c>
      <c r="B1767" s="651" t="s">
        <v>370</v>
      </c>
      <c r="C1767" s="650"/>
      <c r="D1767" s="650" t="s">
        <v>371</v>
      </c>
      <c r="E1767" s="651">
        <v>201602</v>
      </c>
      <c r="F1767" s="652">
        <v>1411.97</v>
      </c>
      <c r="G1767" s="650">
        <f t="shared" si="172"/>
        <v>9.5</v>
      </c>
      <c r="H1767" s="595">
        <v>3.1250000000000002E-3</v>
      </c>
      <c r="I1767" s="652">
        <f t="shared" si="179"/>
        <v>41.92</v>
      </c>
      <c r="J1767" s="652">
        <f t="shared" si="180"/>
        <v>52.95</v>
      </c>
      <c r="Q1767" s="717">
        <f t="shared" si="181"/>
        <v>2016</v>
      </c>
    </row>
    <row r="1768" spans="1:17" s="717" customFormat="1" ht="12.75" customHeight="1">
      <c r="A1768" s="650" t="s">
        <v>355</v>
      </c>
      <c r="B1768" s="651" t="s">
        <v>374</v>
      </c>
      <c r="C1768" s="650"/>
      <c r="D1768" s="650" t="s">
        <v>375</v>
      </c>
      <c r="E1768" s="651">
        <v>201602</v>
      </c>
      <c r="F1768" s="652">
        <v>-169.76</v>
      </c>
      <c r="G1768" s="650">
        <f t="shared" si="172"/>
        <v>9.5</v>
      </c>
      <c r="H1768" s="595">
        <v>3.1250000000000002E-3</v>
      </c>
      <c r="I1768" s="652">
        <f t="shared" si="179"/>
        <v>-5.04</v>
      </c>
      <c r="J1768" s="652">
        <f t="shared" si="180"/>
        <v>-6.37</v>
      </c>
      <c r="Q1768" s="717">
        <f t="shared" si="181"/>
        <v>2016</v>
      </c>
    </row>
    <row r="1769" spans="1:17" s="717" customFormat="1" ht="12.75" customHeight="1">
      <c r="A1769" s="650" t="s">
        <v>355</v>
      </c>
      <c r="B1769" s="651" t="s">
        <v>376</v>
      </c>
      <c r="C1769" s="650"/>
      <c r="D1769" s="650" t="s">
        <v>377</v>
      </c>
      <c r="E1769" s="651">
        <v>201602</v>
      </c>
      <c r="F1769" s="652">
        <v>12973.14</v>
      </c>
      <c r="G1769" s="650">
        <f t="shared" si="172"/>
        <v>9.5</v>
      </c>
      <c r="H1769" s="595">
        <v>3.1250000000000002E-3</v>
      </c>
      <c r="I1769" s="652">
        <f t="shared" si="179"/>
        <v>385.14</v>
      </c>
      <c r="J1769" s="652">
        <f t="shared" si="180"/>
        <v>486.49</v>
      </c>
      <c r="Q1769" s="717">
        <f t="shared" si="181"/>
        <v>2016</v>
      </c>
    </row>
    <row r="1770" spans="1:17" s="717" customFormat="1" ht="12.75" customHeight="1">
      <c r="A1770" s="650" t="s">
        <v>355</v>
      </c>
      <c r="B1770" s="651" t="s">
        <v>930</v>
      </c>
      <c r="C1770" s="650"/>
      <c r="D1770" s="650" t="s">
        <v>931</v>
      </c>
      <c r="E1770" s="651">
        <v>201602</v>
      </c>
      <c r="F1770" s="652">
        <v>101.99</v>
      </c>
      <c r="G1770" s="650">
        <f t="shared" si="172"/>
        <v>9.5</v>
      </c>
      <c r="H1770" s="595">
        <v>3.1250000000000002E-3</v>
      </c>
      <c r="I1770" s="652">
        <f t="shared" si="179"/>
        <v>3.03</v>
      </c>
      <c r="J1770" s="652">
        <f t="shared" si="180"/>
        <v>3.82</v>
      </c>
      <c r="Q1770" s="717">
        <f t="shared" si="181"/>
        <v>2016</v>
      </c>
    </row>
    <row r="1771" spans="1:17" s="717" customFormat="1" ht="12.75" customHeight="1">
      <c r="A1771" s="650" t="s">
        <v>355</v>
      </c>
      <c r="B1771" s="651" t="s">
        <v>380</v>
      </c>
      <c r="C1771" s="650"/>
      <c r="D1771" s="650" t="s">
        <v>381</v>
      </c>
      <c r="E1771" s="651">
        <v>201602</v>
      </c>
      <c r="F1771" s="652">
        <v>5323.9</v>
      </c>
      <c r="G1771" s="650">
        <f t="shared" si="172"/>
        <v>9.5</v>
      </c>
      <c r="H1771" s="595">
        <v>3.1250000000000002E-3</v>
      </c>
      <c r="I1771" s="652">
        <f t="shared" si="179"/>
        <v>158.05000000000001</v>
      </c>
      <c r="J1771" s="652">
        <f t="shared" si="180"/>
        <v>199.65</v>
      </c>
      <c r="Q1771" s="717">
        <f t="shared" si="181"/>
        <v>2016</v>
      </c>
    </row>
    <row r="1772" spans="1:17" s="717" customFormat="1" ht="12.75" customHeight="1">
      <c r="A1772" s="650" t="s">
        <v>355</v>
      </c>
      <c r="B1772" s="651" t="s">
        <v>382</v>
      </c>
      <c r="C1772" s="650"/>
      <c r="D1772" s="650" t="s">
        <v>383</v>
      </c>
      <c r="E1772" s="651">
        <v>201602</v>
      </c>
      <c r="F1772" s="652">
        <v>0.13</v>
      </c>
      <c r="G1772" s="650">
        <f t="shared" si="172"/>
        <v>9.5</v>
      </c>
      <c r="H1772" s="595">
        <v>3.1250000000000002E-3</v>
      </c>
      <c r="I1772" s="652">
        <f t="shared" si="179"/>
        <v>0</v>
      </c>
      <c r="J1772" s="652">
        <f t="shared" si="180"/>
        <v>0</v>
      </c>
      <c r="Q1772" s="717">
        <f t="shared" si="181"/>
        <v>2016</v>
      </c>
    </row>
    <row r="1773" spans="1:17" s="717" customFormat="1" ht="12.75" customHeight="1">
      <c r="A1773" s="650" t="s">
        <v>355</v>
      </c>
      <c r="B1773" s="651" t="s">
        <v>386</v>
      </c>
      <c r="C1773" s="650"/>
      <c r="D1773" s="650" t="s">
        <v>387</v>
      </c>
      <c r="E1773" s="651">
        <v>201602</v>
      </c>
      <c r="F1773" s="652">
        <v>-3567.51</v>
      </c>
      <c r="G1773" s="650">
        <f t="shared" si="172"/>
        <v>9.5</v>
      </c>
      <c r="H1773" s="595">
        <v>3.1250000000000002E-3</v>
      </c>
      <c r="I1773" s="652">
        <f t="shared" si="179"/>
        <v>-105.91</v>
      </c>
      <c r="J1773" s="652">
        <f t="shared" si="180"/>
        <v>-133.78</v>
      </c>
      <c r="Q1773" s="717">
        <f t="shared" si="181"/>
        <v>2016</v>
      </c>
    </row>
    <row r="1774" spans="1:17" s="717" customFormat="1" ht="12.75" customHeight="1">
      <c r="A1774" s="650" t="s">
        <v>355</v>
      </c>
      <c r="B1774" s="651" t="s">
        <v>388</v>
      </c>
      <c r="C1774" s="650"/>
      <c r="D1774" s="650" t="s">
        <v>389</v>
      </c>
      <c r="E1774" s="651">
        <v>201602</v>
      </c>
      <c r="F1774" s="652">
        <v>65761.41</v>
      </c>
      <c r="G1774" s="650">
        <f t="shared" si="172"/>
        <v>9.5</v>
      </c>
      <c r="H1774" s="595">
        <v>3.1250000000000002E-3</v>
      </c>
      <c r="I1774" s="652">
        <f t="shared" si="179"/>
        <v>1952.29</v>
      </c>
      <c r="J1774" s="652">
        <f t="shared" si="180"/>
        <v>2466.0500000000002</v>
      </c>
      <c r="Q1774" s="717">
        <f t="shared" si="181"/>
        <v>2016</v>
      </c>
    </row>
    <row r="1775" spans="1:17" s="717" customFormat="1" ht="12.75" customHeight="1">
      <c r="A1775" s="650" t="s">
        <v>355</v>
      </c>
      <c r="B1775" s="651" t="s">
        <v>390</v>
      </c>
      <c r="C1775" s="650"/>
      <c r="D1775" s="650" t="s">
        <v>391</v>
      </c>
      <c r="E1775" s="651">
        <v>201602</v>
      </c>
      <c r="F1775" s="652">
        <v>3493.07</v>
      </c>
      <c r="G1775" s="650">
        <f t="shared" si="172"/>
        <v>9.5</v>
      </c>
      <c r="H1775" s="595">
        <v>3.1250000000000002E-3</v>
      </c>
      <c r="I1775" s="652">
        <f t="shared" si="179"/>
        <v>103.7</v>
      </c>
      <c r="J1775" s="652">
        <f t="shared" si="180"/>
        <v>130.99</v>
      </c>
      <c r="Q1775" s="717">
        <f t="shared" si="181"/>
        <v>2016</v>
      </c>
    </row>
    <row r="1776" spans="1:17" s="717" customFormat="1" ht="12.75" customHeight="1">
      <c r="A1776" s="650" t="s">
        <v>355</v>
      </c>
      <c r="B1776" s="651" t="s">
        <v>394</v>
      </c>
      <c r="C1776" s="650"/>
      <c r="D1776" s="650" t="s">
        <v>395</v>
      </c>
      <c r="E1776" s="651">
        <v>201602</v>
      </c>
      <c r="F1776" s="652">
        <v>7151.26</v>
      </c>
      <c r="G1776" s="650">
        <f t="shared" si="172"/>
        <v>9.5</v>
      </c>
      <c r="H1776" s="595">
        <v>3.1250000000000002E-3</v>
      </c>
      <c r="I1776" s="652">
        <f t="shared" si="179"/>
        <v>212.3</v>
      </c>
      <c r="J1776" s="652">
        <f t="shared" si="180"/>
        <v>268.17</v>
      </c>
      <c r="Q1776" s="717">
        <f t="shared" si="181"/>
        <v>2016</v>
      </c>
    </row>
    <row r="1777" spans="1:17" s="717" customFormat="1" ht="12.75" customHeight="1">
      <c r="A1777" s="650" t="s">
        <v>355</v>
      </c>
      <c r="B1777" s="651" t="s">
        <v>398</v>
      </c>
      <c r="C1777" s="650"/>
      <c r="D1777" s="650" t="s">
        <v>399</v>
      </c>
      <c r="E1777" s="651">
        <v>201602</v>
      </c>
      <c r="F1777" s="652">
        <v>464057.11</v>
      </c>
      <c r="G1777" s="650">
        <f t="shared" si="172"/>
        <v>9.5</v>
      </c>
      <c r="H1777" s="595">
        <v>3.1250000000000002E-3</v>
      </c>
      <c r="I1777" s="652">
        <f t="shared" si="179"/>
        <v>13776.7</v>
      </c>
      <c r="J1777" s="652">
        <f t="shared" si="180"/>
        <v>17402.14</v>
      </c>
      <c r="Q1777" s="717">
        <f t="shared" si="181"/>
        <v>2016</v>
      </c>
    </row>
    <row r="1778" spans="1:17" s="717" customFormat="1" ht="12.75" customHeight="1">
      <c r="A1778" s="650" t="s">
        <v>355</v>
      </c>
      <c r="B1778" s="651" t="s">
        <v>400</v>
      </c>
      <c r="C1778" s="650"/>
      <c r="D1778" s="650" t="s">
        <v>401</v>
      </c>
      <c r="E1778" s="651">
        <v>201602</v>
      </c>
      <c r="F1778" s="652">
        <v>105666.6</v>
      </c>
      <c r="G1778" s="650">
        <f t="shared" si="172"/>
        <v>9.5</v>
      </c>
      <c r="H1778" s="595">
        <v>3.1250000000000002E-3</v>
      </c>
      <c r="I1778" s="652">
        <f t="shared" si="179"/>
        <v>3136.98</v>
      </c>
      <c r="J1778" s="652">
        <f t="shared" si="180"/>
        <v>3962.5</v>
      </c>
      <c r="Q1778" s="717">
        <f t="shared" si="181"/>
        <v>2016</v>
      </c>
    </row>
    <row r="1779" spans="1:17" s="717" customFormat="1" ht="12.75" customHeight="1">
      <c r="A1779" s="650" t="s">
        <v>355</v>
      </c>
      <c r="B1779" s="651" t="s">
        <v>402</v>
      </c>
      <c r="C1779" s="650"/>
      <c r="D1779" s="650" t="s">
        <v>403</v>
      </c>
      <c r="E1779" s="651">
        <v>201602</v>
      </c>
      <c r="F1779" s="652">
        <v>19823.16</v>
      </c>
      <c r="G1779" s="650">
        <f t="shared" si="172"/>
        <v>9.5</v>
      </c>
      <c r="H1779" s="595">
        <v>3.1250000000000002E-3</v>
      </c>
      <c r="I1779" s="652">
        <f t="shared" si="179"/>
        <v>588.5</v>
      </c>
      <c r="J1779" s="652">
        <f t="shared" si="180"/>
        <v>743.37</v>
      </c>
      <c r="Q1779" s="717">
        <f t="shared" si="181"/>
        <v>2016</v>
      </c>
    </row>
    <row r="1780" spans="1:17" s="717" customFormat="1" ht="12.75" customHeight="1">
      <c r="A1780" s="650" t="s">
        <v>355</v>
      </c>
      <c r="B1780" s="651" t="s">
        <v>404</v>
      </c>
      <c r="C1780" s="650"/>
      <c r="D1780" s="650" t="s">
        <v>405</v>
      </c>
      <c r="E1780" s="651">
        <v>201602</v>
      </c>
      <c r="F1780" s="652">
        <v>466.65</v>
      </c>
      <c r="G1780" s="650">
        <f t="shared" si="172"/>
        <v>9.5</v>
      </c>
      <c r="H1780" s="595">
        <v>3.1250000000000002E-3</v>
      </c>
      <c r="I1780" s="652">
        <f t="shared" si="179"/>
        <v>13.85</v>
      </c>
      <c r="J1780" s="652">
        <f t="shared" si="180"/>
        <v>17.5</v>
      </c>
      <c r="Q1780" s="717">
        <f t="shared" si="181"/>
        <v>2016</v>
      </c>
    </row>
    <row r="1781" spans="1:17" s="717" customFormat="1" ht="12.75" customHeight="1">
      <c r="A1781" s="650" t="s">
        <v>355</v>
      </c>
      <c r="B1781" s="651" t="s">
        <v>406</v>
      </c>
      <c r="C1781" s="650"/>
      <c r="D1781" s="650" t="s">
        <v>407</v>
      </c>
      <c r="E1781" s="651">
        <v>201602</v>
      </c>
      <c r="F1781" s="652">
        <v>-6956.26</v>
      </c>
      <c r="G1781" s="650">
        <f t="shared" si="172"/>
        <v>9.5</v>
      </c>
      <c r="H1781" s="595">
        <v>3.1250000000000002E-3</v>
      </c>
      <c r="I1781" s="652">
        <f t="shared" si="179"/>
        <v>-206.51</v>
      </c>
      <c r="J1781" s="652">
        <f t="shared" si="180"/>
        <v>-260.86</v>
      </c>
      <c r="Q1781" s="717">
        <f t="shared" si="181"/>
        <v>2016</v>
      </c>
    </row>
    <row r="1782" spans="1:17" s="717" customFormat="1" ht="12.75" customHeight="1">
      <c r="A1782" s="650" t="s">
        <v>355</v>
      </c>
      <c r="B1782" s="651" t="s">
        <v>408</v>
      </c>
      <c r="C1782" s="650"/>
      <c r="D1782" s="650" t="s">
        <v>409</v>
      </c>
      <c r="E1782" s="651">
        <v>201602</v>
      </c>
      <c r="F1782" s="652">
        <v>-8509</v>
      </c>
      <c r="G1782" s="650">
        <f t="shared" si="172"/>
        <v>9.5</v>
      </c>
      <c r="H1782" s="595">
        <v>3.1250000000000002E-3</v>
      </c>
      <c r="I1782" s="652">
        <f t="shared" si="179"/>
        <v>-252.61</v>
      </c>
      <c r="J1782" s="652">
        <f t="shared" si="180"/>
        <v>-319.08999999999997</v>
      </c>
      <c r="Q1782" s="717">
        <f t="shared" si="181"/>
        <v>2016</v>
      </c>
    </row>
    <row r="1783" spans="1:17" s="717" customFormat="1" ht="12.75" customHeight="1">
      <c r="A1783" s="650" t="s">
        <v>355</v>
      </c>
      <c r="B1783" s="651" t="s">
        <v>731</v>
      </c>
      <c r="C1783" s="650"/>
      <c r="D1783" s="650" t="s">
        <v>732</v>
      </c>
      <c r="E1783" s="651">
        <v>201602</v>
      </c>
      <c r="F1783" s="652">
        <v>-1.48</v>
      </c>
      <c r="G1783" s="650">
        <f t="shared" si="172"/>
        <v>9.5</v>
      </c>
      <c r="H1783" s="595">
        <v>3.1250000000000002E-3</v>
      </c>
      <c r="I1783" s="652">
        <f t="shared" si="179"/>
        <v>-0.04</v>
      </c>
      <c r="J1783" s="652">
        <f t="shared" si="180"/>
        <v>-0.06</v>
      </c>
      <c r="Q1783" s="717">
        <f t="shared" si="181"/>
        <v>2016</v>
      </c>
    </row>
    <row r="1784" spans="1:17" s="717" customFormat="1" ht="12.75" customHeight="1">
      <c r="A1784" s="650" t="s">
        <v>355</v>
      </c>
      <c r="B1784" s="651" t="s">
        <v>940</v>
      </c>
      <c r="C1784" s="650"/>
      <c r="D1784" s="650" t="s">
        <v>941</v>
      </c>
      <c r="E1784" s="651">
        <v>201602</v>
      </c>
      <c r="F1784" s="652">
        <v>-16705.490000000002</v>
      </c>
      <c r="G1784" s="650">
        <f t="shared" si="172"/>
        <v>9.5</v>
      </c>
      <c r="H1784" s="595">
        <v>3.1250000000000002E-3</v>
      </c>
      <c r="I1784" s="652">
        <f t="shared" si="179"/>
        <v>-495.94</v>
      </c>
      <c r="J1784" s="652">
        <f t="shared" si="180"/>
        <v>-626.46</v>
      </c>
      <c r="Q1784" s="717">
        <f t="shared" si="181"/>
        <v>2016</v>
      </c>
    </row>
    <row r="1785" spans="1:17" s="717" customFormat="1" ht="12.75" customHeight="1">
      <c r="A1785" s="650" t="s">
        <v>355</v>
      </c>
      <c r="B1785" s="651" t="s">
        <v>1045</v>
      </c>
      <c r="C1785" s="650"/>
      <c r="D1785" s="650" t="s">
        <v>1046</v>
      </c>
      <c r="E1785" s="651">
        <v>201602</v>
      </c>
      <c r="F1785" s="652">
        <v>1823.25</v>
      </c>
      <c r="G1785" s="650">
        <f t="shared" si="172"/>
        <v>9.5</v>
      </c>
      <c r="H1785" s="595">
        <v>3.1250000000000002E-3</v>
      </c>
      <c r="I1785" s="652">
        <f t="shared" si="179"/>
        <v>54.13</v>
      </c>
      <c r="J1785" s="652">
        <f t="shared" si="180"/>
        <v>68.37</v>
      </c>
      <c r="Q1785" s="717">
        <f t="shared" si="181"/>
        <v>2016</v>
      </c>
    </row>
    <row r="1786" spans="1:17" s="717" customFormat="1" ht="12.75" customHeight="1">
      <c r="A1786" s="650" t="s">
        <v>355</v>
      </c>
      <c r="B1786" s="651" t="s">
        <v>1427</v>
      </c>
      <c r="C1786" s="650"/>
      <c r="D1786" s="650" t="s">
        <v>1428</v>
      </c>
      <c r="E1786" s="651">
        <v>201602</v>
      </c>
      <c r="F1786" s="652">
        <v>3775.97</v>
      </c>
      <c r="G1786" s="650">
        <f t="shared" si="172"/>
        <v>9.5</v>
      </c>
      <c r="H1786" s="595">
        <v>3.1250000000000002E-3</v>
      </c>
      <c r="I1786" s="652">
        <f t="shared" si="179"/>
        <v>112.1</v>
      </c>
      <c r="J1786" s="652">
        <f t="shared" si="180"/>
        <v>141.6</v>
      </c>
      <c r="Q1786" s="717">
        <f t="shared" si="181"/>
        <v>2016</v>
      </c>
    </row>
    <row r="1787" spans="1:17" s="717" customFormat="1" ht="12.75" customHeight="1">
      <c r="A1787" s="650" t="s">
        <v>355</v>
      </c>
      <c r="B1787" s="651" t="s">
        <v>509</v>
      </c>
      <c r="C1787" s="650"/>
      <c r="D1787" s="650" t="s">
        <v>510</v>
      </c>
      <c r="E1787" s="651">
        <v>201602</v>
      </c>
      <c r="F1787" s="652">
        <v>-0.05</v>
      </c>
      <c r="G1787" s="650">
        <f t="shared" si="172"/>
        <v>9.5</v>
      </c>
      <c r="H1787" s="595">
        <v>3.1250000000000002E-3</v>
      </c>
      <c r="I1787" s="652">
        <f t="shared" si="179"/>
        <v>0</v>
      </c>
      <c r="J1787" s="652">
        <f t="shared" si="180"/>
        <v>0</v>
      </c>
      <c r="Q1787" s="717">
        <f t="shared" si="181"/>
        <v>2016</v>
      </c>
    </row>
    <row r="1788" spans="1:17" s="717" customFormat="1" ht="12.75" customHeight="1">
      <c r="A1788" s="650" t="s">
        <v>355</v>
      </c>
      <c r="B1788" s="651" t="s">
        <v>1053</v>
      </c>
      <c r="C1788" s="650"/>
      <c r="D1788" s="650" t="s">
        <v>1054</v>
      </c>
      <c r="E1788" s="651">
        <v>201602</v>
      </c>
      <c r="F1788" s="652">
        <v>-3.04</v>
      </c>
      <c r="G1788" s="650">
        <f t="shared" si="172"/>
        <v>9.5</v>
      </c>
      <c r="H1788" s="595">
        <v>3.1250000000000002E-3</v>
      </c>
      <c r="I1788" s="652">
        <f t="shared" si="179"/>
        <v>-0.09</v>
      </c>
      <c r="J1788" s="652">
        <f t="shared" si="180"/>
        <v>-0.11</v>
      </c>
      <c r="Q1788" s="717">
        <f t="shared" si="181"/>
        <v>2016</v>
      </c>
    </row>
    <row r="1789" spans="1:17" s="717" customFormat="1" ht="12.75" customHeight="1">
      <c r="A1789" s="650" t="s">
        <v>355</v>
      </c>
      <c r="B1789" s="651" t="s">
        <v>1055</v>
      </c>
      <c r="C1789" s="650"/>
      <c r="D1789" s="650" t="s">
        <v>1056</v>
      </c>
      <c r="E1789" s="651">
        <v>201602</v>
      </c>
      <c r="F1789" s="652">
        <v>77.349999999999994</v>
      </c>
      <c r="G1789" s="650">
        <f t="shared" si="172"/>
        <v>9.5</v>
      </c>
      <c r="H1789" s="595">
        <v>3.1250000000000002E-3</v>
      </c>
      <c r="I1789" s="652">
        <f t="shared" si="179"/>
        <v>2.2999999999999998</v>
      </c>
      <c r="J1789" s="652">
        <f t="shared" si="180"/>
        <v>2.9</v>
      </c>
      <c r="Q1789" s="717">
        <f t="shared" si="181"/>
        <v>2016</v>
      </c>
    </row>
    <row r="1790" spans="1:17" s="717" customFormat="1" ht="12.75" customHeight="1">
      <c r="A1790" s="650" t="s">
        <v>355</v>
      </c>
      <c r="B1790" s="651" t="s">
        <v>1408</v>
      </c>
      <c r="C1790" s="650"/>
      <c r="D1790" s="650" t="s">
        <v>1409</v>
      </c>
      <c r="E1790" s="651">
        <v>201602</v>
      </c>
      <c r="F1790" s="652">
        <v>2531.83</v>
      </c>
      <c r="G1790" s="650">
        <f t="shared" si="172"/>
        <v>9.5</v>
      </c>
      <c r="H1790" s="595">
        <v>3.1250000000000002E-3</v>
      </c>
      <c r="I1790" s="652">
        <f t="shared" si="179"/>
        <v>75.16</v>
      </c>
      <c r="J1790" s="652">
        <f t="shared" si="180"/>
        <v>94.94</v>
      </c>
      <c r="Q1790" s="717">
        <f t="shared" si="181"/>
        <v>2016</v>
      </c>
    </row>
    <row r="1791" spans="1:17" s="717" customFormat="1" ht="12.75" customHeight="1">
      <c r="A1791" s="650" t="s">
        <v>355</v>
      </c>
      <c r="B1791" s="651" t="s">
        <v>1025</v>
      </c>
      <c r="C1791" s="650"/>
      <c r="D1791" s="650" t="s">
        <v>1026</v>
      </c>
      <c r="E1791" s="651">
        <v>201602</v>
      </c>
      <c r="F1791" s="652">
        <v>166058.32</v>
      </c>
      <c r="G1791" s="650">
        <f t="shared" si="172"/>
        <v>9.5</v>
      </c>
      <c r="H1791" s="595">
        <v>3.1250000000000002E-3</v>
      </c>
      <c r="I1791" s="652">
        <f t="shared" si="179"/>
        <v>4929.8599999999997</v>
      </c>
      <c r="J1791" s="652">
        <f t="shared" si="180"/>
        <v>6227.19</v>
      </c>
      <c r="Q1791" s="717">
        <f t="shared" si="181"/>
        <v>2016</v>
      </c>
    </row>
    <row r="1792" spans="1:17" s="717" customFormat="1" ht="12.75" customHeight="1">
      <c r="A1792" s="650" t="s">
        <v>355</v>
      </c>
      <c r="B1792" s="651" t="s">
        <v>1076</v>
      </c>
      <c r="C1792" s="650"/>
      <c r="D1792" s="650" t="s">
        <v>1077</v>
      </c>
      <c r="E1792" s="651">
        <v>201602</v>
      </c>
      <c r="F1792" s="652">
        <v>48887.67</v>
      </c>
      <c r="G1792" s="650">
        <f t="shared" si="172"/>
        <v>9.5</v>
      </c>
      <c r="H1792" s="595">
        <v>3.1250000000000002E-3</v>
      </c>
      <c r="I1792" s="652">
        <f t="shared" si="179"/>
        <v>1451.35</v>
      </c>
      <c r="J1792" s="652">
        <f t="shared" si="180"/>
        <v>1833.29</v>
      </c>
      <c r="Q1792" s="717">
        <f t="shared" si="181"/>
        <v>2016</v>
      </c>
    </row>
    <row r="1793" spans="1:17" s="717" customFormat="1" ht="12.75" customHeight="1">
      <c r="A1793" s="650" t="s">
        <v>355</v>
      </c>
      <c r="B1793" s="651" t="s">
        <v>1078</v>
      </c>
      <c r="C1793" s="650"/>
      <c r="D1793" s="650" t="s">
        <v>1079</v>
      </c>
      <c r="E1793" s="651">
        <v>201602</v>
      </c>
      <c r="F1793" s="652">
        <v>9928.43</v>
      </c>
      <c r="G1793" s="650">
        <f t="shared" si="172"/>
        <v>9.5</v>
      </c>
      <c r="H1793" s="595">
        <v>3.1250000000000002E-3</v>
      </c>
      <c r="I1793" s="652">
        <f t="shared" si="179"/>
        <v>294.75</v>
      </c>
      <c r="J1793" s="652">
        <f t="shared" si="180"/>
        <v>372.32</v>
      </c>
      <c r="Q1793" s="717">
        <f t="shared" si="181"/>
        <v>2016</v>
      </c>
    </row>
    <row r="1794" spans="1:17" s="717" customFormat="1" ht="12.75" customHeight="1">
      <c r="A1794" s="650" t="s">
        <v>355</v>
      </c>
      <c r="B1794" s="651" t="s">
        <v>1410</v>
      </c>
      <c r="C1794" s="650"/>
      <c r="D1794" s="650" t="s">
        <v>1411</v>
      </c>
      <c r="E1794" s="651">
        <v>201602</v>
      </c>
      <c r="F1794" s="652">
        <v>34810.199999999997</v>
      </c>
      <c r="G1794" s="650">
        <f t="shared" si="172"/>
        <v>9.5</v>
      </c>
      <c r="H1794" s="595">
        <v>3.1250000000000002E-3</v>
      </c>
      <c r="I1794" s="652">
        <f t="shared" si="179"/>
        <v>1033.43</v>
      </c>
      <c r="J1794" s="652">
        <f t="shared" si="180"/>
        <v>1305.3800000000001</v>
      </c>
      <c r="Q1794" s="717">
        <f t="shared" si="181"/>
        <v>2016</v>
      </c>
    </row>
    <row r="1795" spans="1:17" s="717" customFormat="1" ht="12.75" customHeight="1">
      <c r="A1795" s="650" t="s">
        <v>355</v>
      </c>
      <c r="B1795" s="651" t="s">
        <v>1080</v>
      </c>
      <c r="C1795" s="650"/>
      <c r="D1795" s="650" t="s">
        <v>1081</v>
      </c>
      <c r="E1795" s="651">
        <v>201602</v>
      </c>
      <c r="F1795" s="652">
        <v>18238.52</v>
      </c>
      <c r="G1795" s="650">
        <f t="shared" si="172"/>
        <v>9.5</v>
      </c>
      <c r="H1795" s="595">
        <v>3.1250000000000002E-3</v>
      </c>
      <c r="I1795" s="652">
        <f t="shared" si="179"/>
        <v>541.46</v>
      </c>
      <c r="J1795" s="652">
        <f t="shared" si="180"/>
        <v>683.94</v>
      </c>
      <c r="Q1795" s="717">
        <f t="shared" si="181"/>
        <v>2016</v>
      </c>
    </row>
    <row r="1796" spans="1:17" s="717" customFormat="1" ht="12.75" customHeight="1">
      <c r="A1796" s="650" t="s">
        <v>355</v>
      </c>
      <c r="B1796" s="651" t="s">
        <v>1082</v>
      </c>
      <c r="C1796" s="650"/>
      <c r="D1796" s="650" t="s">
        <v>1084</v>
      </c>
      <c r="E1796" s="651">
        <v>201602</v>
      </c>
      <c r="F1796" s="652">
        <v>20.18</v>
      </c>
      <c r="G1796" s="650">
        <f t="shared" si="172"/>
        <v>9.5</v>
      </c>
      <c r="H1796" s="595">
        <v>3.1250000000000002E-3</v>
      </c>
      <c r="I1796" s="652">
        <f t="shared" si="179"/>
        <v>0.6</v>
      </c>
      <c r="J1796" s="652">
        <f t="shared" si="180"/>
        <v>0.76</v>
      </c>
      <c r="Q1796" s="717">
        <f t="shared" si="181"/>
        <v>2016</v>
      </c>
    </row>
    <row r="1797" spans="1:17" s="717" customFormat="1" ht="12.75" customHeight="1">
      <c r="A1797" s="650" t="s">
        <v>355</v>
      </c>
      <c r="B1797" s="651" t="s">
        <v>962</v>
      </c>
      <c r="C1797" s="650"/>
      <c r="D1797" s="650" t="s">
        <v>963</v>
      </c>
      <c r="E1797" s="651">
        <v>201602</v>
      </c>
      <c r="F1797" s="652">
        <v>3.69</v>
      </c>
      <c r="G1797" s="650">
        <f t="shared" si="172"/>
        <v>9.5</v>
      </c>
      <c r="H1797" s="595">
        <v>3.1250000000000002E-3</v>
      </c>
      <c r="I1797" s="652">
        <f t="shared" si="179"/>
        <v>0.11</v>
      </c>
      <c r="J1797" s="652">
        <f t="shared" si="180"/>
        <v>0.14000000000000001</v>
      </c>
      <c r="Q1797" s="717">
        <f t="shared" si="181"/>
        <v>2016</v>
      </c>
    </row>
    <row r="1798" spans="1:17" s="717" customFormat="1" ht="12.75" customHeight="1">
      <c r="A1798" s="650" t="s">
        <v>355</v>
      </c>
      <c r="B1798" s="651" t="s">
        <v>964</v>
      </c>
      <c r="C1798" s="650"/>
      <c r="D1798" s="650" t="s">
        <v>965</v>
      </c>
      <c r="E1798" s="651">
        <v>201602</v>
      </c>
      <c r="F1798" s="652">
        <v>0.24</v>
      </c>
      <c r="G1798" s="650">
        <f t="shared" si="172"/>
        <v>9.5</v>
      </c>
      <c r="H1798" s="595">
        <v>3.1250000000000002E-3</v>
      </c>
      <c r="I1798" s="652">
        <f t="shared" si="179"/>
        <v>0.01</v>
      </c>
      <c r="J1798" s="652">
        <f t="shared" si="180"/>
        <v>0.01</v>
      </c>
      <c r="Q1798" s="717">
        <f t="shared" si="181"/>
        <v>2016</v>
      </c>
    </row>
    <row r="1799" spans="1:17" s="717" customFormat="1" ht="12.75" customHeight="1">
      <c r="A1799" s="650" t="s">
        <v>355</v>
      </c>
      <c r="B1799" s="651" t="s">
        <v>1087</v>
      </c>
      <c r="C1799" s="650"/>
      <c r="D1799" s="650" t="s">
        <v>1088</v>
      </c>
      <c r="E1799" s="651">
        <v>201602</v>
      </c>
      <c r="F1799" s="652">
        <v>-8.24</v>
      </c>
      <c r="G1799" s="650">
        <f t="shared" si="172"/>
        <v>9.5</v>
      </c>
      <c r="H1799" s="595">
        <v>3.1250000000000002E-3</v>
      </c>
      <c r="I1799" s="652">
        <f t="shared" si="179"/>
        <v>-0.24</v>
      </c>
      <c r="J1799" s="652">
        <f t="shared" si="180"/>
        <v>-0.31</v>
      </c>
      <c r="Q1799" s="717">
        <f t="shared" si="181"/>
        <v>2016</v>
      </c>
    </row>
    <row r="1800" spans="1:17" s="717" customFormat="1" ht="12.75" customHeight="1">
      <c r="A1800" s="650" t="s">
        <v>355</v>
      </c>
      <c r="B1800" s="651" t="s">
        <v>1092</v>
      </c>
      <c r="C1800" s="650"/>
      <c r="D1800" s="650" t="s">
        <v>1093</v>
      </c>
      <c r="E1800" s="651">
        <v>201602</v>
      </c>
      <c r="F1800" s="652">
        <v>79101.87</v>
      </c>
      <c r="G1800" s="650">
        <f t="shared" si="172"/>
        <v>9.5</v>
      </c>
      <c r="H1800" s="595">
        <v>3.1250000000000002E-3</v>
      </c>
      <c r="I1800" s="652">
        <f t="shared" si="179"/>
        <v>2348.34</v>
      </c>
      <c r="J1800" s="652">
        <f t="shared" si="180"/>
        <v>2966.32</v>
      </c>
      <c r="Q1800" s="717">
        <f t="shared" si="181"/>
        <v>2016</v>
      </c>
    </row>
    <row r="1801" spans="1:17" s="717" customFormat="1" ht="12.75" customHeight="1">
      <c r="A1801" s="650" t="s">
        <v>355</v>
      </c>
      <c r="B1801" s="651" t="s">
        <v>1094</v>
      </c>
      <c r="C1801" s="650"/>
      <c r="D1801" s="650" t="s">
        <v>1095</v>
      </c>
      <c r="E1801" s="651">
        <v>201602</v>
      </c>
      <c r="F1801" s="652">
        <v>-8520.73</v>
      </c>
      <c r="G1801" s="650">
        <f t="shared" si="172"/>
        <v>9.5</v>
      </c>
      <c r="H1801" s="595">
        <v>3.1250000000000002E-3</v>
      </c>
      <c r="I1801" s="652">
        <f t="shared" si="179"/>
        <v>-252.96</v>
      </c>
      <c r="J1801" s="652">
        <f t="shared" si="180"/>
        <v>-319.52999999999997</v>
      </c>
      <c r="Q1801" s="717">
        <f t="shared" si="181"/>
        <v>2016</v>
      </c>
    </row>
    <row r="1802" spans="1:17" s="717" customFormat="1" ht="12.75" customHeight="1">
      <c r="A1802" s="650" t="s">
        <v>355</v>
      </c>
      <c r="B1802" s="651" t="s">
        <v>1096</v>
      </c>
      <c r="C1802" s="650"/>
      <c r="D1802" s="650" t="s">
        <v>1098</v>
      </c>
      <c r="E1802" s="651">
        <v>201602</v>
      </c>
      <c r="F1802" s="652">
        <v>-44362.12</v>
      </c>
      <c r="G1802" s="650">
        <f t="shared" si="172"/>
        <v>9.5</v>
      </c>
      <c r="H1802" s="595">
        <v>3.1250000000000002E-3</v>
      </c>
      <c r="I1802" s="652">
        <f t="shared" si="179"/>
        <v>-1317</v>
      </c>
      <c r="J1802" s="652">
        <f t="shared" si="180"/>
        <v>-1663.58</v>
      </c>
      <c r="Q1802" s="717">
        <f t="shared" si="181"/>
        <v>2016</v>
      </c>
    </row>
    <row r="1803" spans="1:17" s="717" customFormat="1" ht="12.75" customHeight="1">
      <c r="A1803" s="650" t="s">
        <v>355</v>
      </c>
      <c r="B1803" s="651" t="s">
        <v>1429</v>
      </c>
      <c r="C1803" s="650"/>
      <c r="D1803" s="650" t="s">
        <v>1430</v>
      </c>
      <c r="E1803" s="651">
        <v>201602</v>
      </c>
      <c r="F1803" s="652">
        <v>261398.68</v>
      </c>
      <c r="G1803" s="650">
        <f t="shared" si="172"/>
        <v>9.5</v>
      </c>
      <c r="H1803" s="595">
        <v>3.1250000000000002E-3</v>
      </c>
      <c r="I1803" s="652">
        <f t="shared" si="179"/>
        <v>7760.27</v>
      </c>
      <c r="J1803" s="652">
        <f t="shared" si="180"/>
        <v>9802.4500000000007</v>
      </c>
      <c r="Q1803" s="717">
        <f t="shared" si="181"/>
        <v>2016</v>
      </c>
    </row>
    <row r="1804" spans="1:17" s="717" customFormat="1" ht="12.75" customHeight="1">
      <c r="A1804" s="650" t="s">
        <v>355</v>
      </c>
      <c r="B1804" s="651" t="s">
        <v>1431</v>
      </c>
      <c r="C1804" s="650"/>
      <c r="D1804" s="650" t="s">
        <v>1432</v>
      </c>
      <c r="E1804" s="651">
        <v>201602</v>
      </c>
      <c r="F1804" s="652">
        <v>186014.98</v>
      </c>
      <c r="G1804" s="650">
        <f t="shared" si="172"/>
        <v>9.5</v>
      </c>
      <c r="H1804" s="595">
        <v>3.1250000000000002E-3</v>
      </c>
      <c r="I1804" s="652">
        <f t="shared" si="179"/>
        <v>5522.32</v>
      </c>
      <c r="J1804" s="652">
        <f t="shared" si="180"/>
        <v>6975.56</v>
      </c>
      <c r="Q1804" s="717">
        <f t="shared" si="181"/>
        <v>2016</v>
      </c>
    </row>
    <row r="1805" spans="1:17" s="717" customFormat="1" ht="12.75" customHeight="1">
      <c r="A1805" s="650" t="s">
        <v>355</v>
      </c>
      <c r="B1805" s="651" t="s">
        <v>1433</v>
      </c>
      <c r="C1805" s="650"/>
      <c r="D1805" s="650" t="s">
        <v>1434</v>
      </c>
      <c r="E1805" s="651">
        <v>201602</v>
      </c>
      <c r="F1805" s="652">
        <v>206383.74</v>
      </c>
      <c r="G1805" s="650">
        <f t="shared" si="172"/>
        <v>9.5</v>
      </c>
      <c r="H1805" s="595">
        <v>3.1250000000000002E-3</v>
      </c>
      <c r="I1805" s="652">
        <f t="shared" si="179"/>
        <v>6127.02</v>
      </c>
      <c r="J1805" s="652">
        <f t="shared" si="180"/>
        <v>7739.39</v>
      </c>
      <c r="Q1805" s="717">
        <f t="shared" si="181"/>
        <v>2016</v>
      </c>
    </row>
    <row r="1806" spans="1:17" s="717" customFormat="1" ht="12.75" customHeight="1">
      <c r="A1806" s="650" t="s">
        <v>355</v>
      </c>
      <c r="B1806" s="651" t="s">
        <v>968</v>
      </c>
      <c r="C1806" s="650"/>
      <c r="D1806" s="650" t="s">
        <v>969</v>
      </c>
      <c r="E1806" s="651">
        <v>201602</v>
      </c>
      <c r="F1806" s="652">
        <v>-25.43</v>
      </c>
      <c r="G1806" s="650">
        <f t="shared" si="172"/>
        <v>9.5</v>
      </c>
      <c r="H1806" s="595">
        <v>3.1250000000000002E-3</v>
      </c>
      <c r="I1806" s="652">
        <f t="shared" si="179"/>
        <v>-0.75</v>
      </c>
      <c r="J1806" s="652">
        <f t="shared" si="180"/>
        <v>-0.95</v>
      </c>
      <c r="Q1806" s="717">
        <f t="shared" si="181"/>
        <v>2016</v>
      </c>
    </row>
    <row r="1807" spans="1:17" s="717" customFormat="1" ht="12.75" customHeight="1">
      <c r="A1807" s="650" t="s">
        <v>355</v>
      </c>
      <c r="B1807" s="651" t="s">
        <v>972</v>
      </c>
      <c r="C1807" s="650"/>
      <c r="D1807" s="650" t="s">
        <v>973</v>
      </c>
      <c r="E1807" s="651">
        <v>201602</v>
      </c>
      <c r="F1807" s="652">
        <v>0.26</v>
      </c>
      <c r="G1807" s="650">
        <f t="shared" si="172"/>
        <v>9.5</v>
      </c>
      <c r="H1807" s="595">
        <v>3.1250000000000002E-3</v>
      </c>
      <c r="I1807" s="652">
        <f t="shared" si="179"/>
        <v>0.01</v>
      </c>
      <c r="J1807" s="652">
        <f t="shared" si="180"/>
        <v>0.01</v>
      </c>
      <c r="Q1807" s="717">
        <f t="shared" si="181"/>
        <v>2016</v>
      </c>
    </row>
    <row r="1808" spans="1:17" s="717" customFormat="1" ht="12.75" customHeight="1">
      <c r="A1808" s="650" t="s">
        <v>355</v>
      </c>
      <c r="B1808" s="651" t="s">
        <v>837</v>
      </c>
      <c r="C1808" s="650"/>
      <c r="D1808" s="650" t="s">
        <v>838</v>
      </c>
      <c r="E1808" s="651">
        <v>201602</v>
      </c>
      <c r="F1808" s="652">
        <v>0.04</v>
      </c>
      <c r="G1808" s="650">
        <f t="shared" si="172"/>
        <v>9.5</v>
      </c>
      <c r="H1808" s="595">
        <v>3.1250000000000002E-3</v>
      </c>
      <c r="I1808" s="652">
        <f t="shared" si="179"/>
        <v>0</v>
      </c>
      <c r="J1808" s="652">
        <f t="shared" si="180"/>
        <v>0</v>
      </c>
      <c r="Q1808" s="717">
        <f t="shared" si="181"/>
        <v>2016</v>
      </c>
    </row>
    <row r="1809" spans="1:17" s="717" customFormat="1" ht="12.75" customHeight="1">
      <c r="A1809" s="650" t="s">
        <v>355</v>
      </c>
      <c r="B1809" s="651" t="s">
        <v>839</v>
      </c>
      <c r="C1809" s="650"/>
      <c r="D1809" s="650" t="s">
        <v>840</v>
      </c>
      <c r="E1809" s="651">
        <v>201602</v>
      </c>
      <c r="F1809" s="652">
        <v>11.37</v>
      </c>
      <c r="G1809" s="650">
        <f t="shared" si="172"/>
        <v>9.5</v>
      </c>
      <c r="H1809" s="595">
        <v>3.1250000000000002E-3</v>
      </c>
      <c r="I1809" s="652">
        <f t="shared" si="179"/>
        <v>0.34</v>
      </c>
      <c r="J1809" s="652">
        <f t="shared" si="180"/>
        <v>0.43</v>
      </c>
      <c r="Q1809" s="717">
        <f t="shared" si="181"/>
        <v>2016</v>
      </c>
    </row>
    <row r="1810" spans="1:17" s="717" customFormat="1" ht="12.75" customHeight="1">
      <c r="A1810" s="650" t="s">
        <v>355</v>
      </c>
      <c r="B1810" s="651" t="s">
        <v>843</v>
      </c>
      <c r="C1810" s="650"/>
      <c r="D1810" s="650" t="s">
        <v>844</v>
      </c>
      <c r="E1810" s="651">
        <v>201602</v>
      </c>
      <c r="F1810" s="652">
        <v>-0.12</v>
      </c>
      <c r="G1810" s="650">
        <f t="shared" si="172"/>
        <v>9.5</v>
      </c>
      <c r="H1810" s="595">
        <v>3.1250000000000002E-3</v>
      </c>
      <c r="I1810" s="652">
        <f t="shared" si="179"/>
        <v>0</v>
      </c>
      <c r="J1810" s="652">
        <f t="shared" si="180"/>
        <v>0</v>
      </c>
      <c r="Q1810" s="717">
        <f t="shared" si="181"/>
        <v>2016</v>
      </c>
    </row>
    <row r="1811" spans="1:17" s="717" customFormat="1" ht="12.75" customHeight="1">
      <c r="A1811" s="650" t="s">
        <v>355</v>
      </c>
      <c r="B1811" s="651" t="s">
        <v>845</v>
      </c>
      <c r="C1811" s="650"/>
      <c r="D1811" s="650" t="s">
        <v>846</v>
      </c>
      <c r="E1811" s="651">
        <v>201602</v>
      </c>
      <c r="F1811" s="652">
        <v>3.5</v>
      </c>
      <c r="G1811" s="650">
        <f t="shared" si="172"/>
        <v>9.5</v>
      </c>
      <c r="H1811" s="595">
        <v>3.1250000000000002E-3</v>
      </c>
      <c r="I1811" s="652">
        <f t="shared" si="179"/>
        <v>0.1</v>
      </c>
      <c r="J1811" s="652">
        <f t="shared" si="180"/>
        <v>0.13</v>
      </c>
      <c r="Q1811" s="717">
        <f t="shared" si="181"/>
        <v>2016</v>
      </c>
    </row>
    <row r="1812" spans="1:17" s="717" customFormat="1" ht="12.75" customHeight="1">
      <c r="A1812" s="650" t="s">
        <v>355</v>
      </c>
      <c r="B1812" s="651" t="s">
        <v>979</v>
      </c>
      <c r="C1812" s="650"/>
      <c r="D1812" s="650" t="s">
        <v>980</v>
      </c>
      <c r="E1812" s="651">
        <v>201602</v>
      </c>
      <c r="F1812" s="652">
        <v>21.69</v>
      </c>
      <c r="G1812" s="650">
        <f t="shared" si="172"/>
        <v>9.5</v>
      </c>
      <c r="H1812" s="595">
        <v>3.1250000000000002E-3</v>
      </c>
      <c r="I1812" s="652">
        <f t="shared" si="179"/>
        <v>0.64</v>
      </c>
      <c r="J1812" s="652">
        <f t="shared" si="180"/>
        <v>0.81</v>
      </c>
      <c r="Q1812" s="717">
        <f t="shared" si="181"/>
        <v>2016</v>
      </c>
    </row>
    <row r="1813" spans="1:17" s="717" customFormat="1" ht="12.75" customHeight="1">
      <c r="A1813" s="650" t="s">
        <v>355</v>
      </c>
      <c r="B1813" s="651" t="s">
        <v>1438</v>
      </c>
      <c r="C1813" s="650"/>
      <c r="D1813" s="650" t="s">
        <v>1439</v>
      </c>
      <c r="E1813" s="651">
        <v>201602</v>
      </c>
      <c r="F1813" s="652">
        <v>768132.56</v>
      </c>
      <c r="G1813" s="650">
        <f t="shared" si="172"/>
        <v>9.5</v>
      </c>
      <c r="H1813" s="595">
        <v>3.1250000000000002E-3</v>
      </c>
      <c r="I1813" s="652">
        <f t="shared" si="179"/>
        <v>22803.94</v>
      </c>
      <c r="J1813" s="652">
        <f t="shared" si="180"/>
        <v>28804.97</v>
      </c>
      <c r="Q1813" s="717">
        <f t="shared" si="181"/>
        <v>2016</v>
      </c>
    </row>
    <row r="1814" spans="1:17" s="717" customFormat="1" ht="12.75" customHeight="1">
      <c r="A1814" s="650" t="s">
        <v>355</v>
      </c>
      <c r="B1814" s="651" t="s">
        <v>1412</v>
      </c>
      <c r="C1814" s="650"/>
      <c r="D1814" s="650" t="s">
        <v>1413</v>
      </c>
      <c r="E1814" s="651">
        <v>201602</v>
      </c>
      <c r="F1814" s="652">
        <v>248.54</v>
      </c>
      <c r="G1814" s="650">
        <f t="shared" si="172"/>
        <v>9.5</v>
      </c>
      <c r="H1814" s="595">
        <v>3.1250000000000002E-3</v>
      </c>
      <c r="I1814" s="652">
        <f t="shared" si="179"/>
        <v>7.38</v>
      </c>
      <c r="J1814" s="652">
        <f t="shared" si="180"/>
        <v>9.32</v>
      </c>
      <c r="Q1814" s="717">
        <f t="shared" si="181"/>
        <v>2016</v>
      </c>
    </row>
    <row r="1815" spans="1:17" s="717" customFormat="1" ht="12.75" customHeight="1">
      <c r="A1815" s="650" t="s">
        <v>355</v>
      </c>
      <c r="B1815" s="651" t="s">
        <v>867</v>
      </c>
      <c r="C1815" s="650"/>
      <c r="D1815" s="650" t="s">
        <v>1127</v>
      </c>
      <c r="E1815" s="651">
        <v>201602</v>
      </c>
      <c r="F1815" s="652">
        <v>-7.0000000000000007E-2</v>
      </c>
      <c r="G1815" s="650">
        <f t="shared" si="172"/>
        <v>9.5</v>
      </c>
      <c r="H1815" s="595">
        <v>3.1250000000000002E-3</v>
      </c>
      <c r="I1815" s="652">
        <f t="shared" si="179"/>
        <v>0</v>
      </c>
      <c r="J1815" s="652">
        <f t="shared" si="180"/>
        <v>0</v>
      </c>
      <c r="Q1815" s="717">
        <f t="shared" si="181"/>
        <v>2016</v>
      </c>
    </row>
    <row r="1816" spans="1:17" s="717" customFormat="1" ht="12.75" customHeight="1">
      <c r="A1816" s="650" t="s">
        <v>355</v>
      </c>
      <c r="B1816" s="651" t="s">
        <v>1457</v>
      </c>
      <c r="C1816" s="650"/>
      <c r="D1816" s="650" t="s">
        <v>1458</v>
      </c>
      <c r="E1816" s="651">
        <v>201602</v>
      </c>
      <c r="F1816" s="652">
        <v>203346.1</v>
      </c>
      <c r="G1816" s="650">
        <f t="shared" si="172"/>
        <v>9.5</v>
      </c>
      <c r="H1816" s="595">
        <v>3.1250000000000002E-3</v>
      </c>
      <c r="I1816" s="652">
        <f t="shared" si="179"/>
        <v>6036.84</v>
      </c>
      <c r="J1816" s="652">
        <f t="shared" si="180"/>
        <v>7625.48</v>
      </c>
      <c r="Q1816" s="717">
        <f t="shared" si="181"/>
        <v>2016</v>
      </c>
    </row>
    <row r="1817" spans="1:17" s="717" customFormat="1" ht="12.75" customHeight="1">
      <c r="A1817" s="650" t="s">
        <v>355</v>
      </c>
      <c r="B1817" s="651" t="s">
        <v>987</v>
      </c>
      <c r="C1817" s="650"/>
      <c r="D1817" s="650" t="s">
        <v>988</v>
      </c>
      <c r="E1817" s="651">
        <v>201602</v>
      </c>
      <c r="F1817" s="652">
        <v>-10544.48</v>
      </c>
      <c r="G1817" s="650">
        <f t="shared" si="172"/>
        <v>9.5</v>
      </c>
      <c r="H1817" s="595">
        <v>3.1250000000000002E-3</v>
      </c>
      <c r="I1817" s="652">
        <f t="shared" si="179"/>
        <v>-313.04000000000002</v>
      </c>
      <c r="J1817" s="652">
        <f t="shared" si="180"/>
        <v>-395.42</v>
      </c>
      <c r="Q1817" s="717">
        <f t="shared" si="181"/>
        <v>2016</v>
      </c>
    </row>
    <row r="1818" spans="1:17" s="717" customFormat="1" ht="12.75" customHeight="1">
      <c r="A1818" s="650" t="s">
        <v>355</v>
      </c>
      <c r="B1818" s="651" t="s">
        <v>989</v>
      </c>
      <c r="C1818" s="650"/>
      <c r="D1818" s="650" t="s">
        <v>990</v>
      </c>
      <c r="E1818" s="651">
        <v>201602</v>
      </c>
      <c r="F1818" s="652">
        <v>0.95</v>
      </c>
      <c r="G1818" s="650">
        <f t="shared" si="172"/>
        <v>9.5</v>
      </c>
      <c r="H1818" s="595">
        <v>3.1250000000000002E-3</v>
      </c>
      <c r="I1818" s="652">
        <f t="shared" si="179"/>
        <v>0.03</v>
      </c>
      <c r="J1818" s="652">
        <f t="shared" si="180"/>
        <v>0.04</v>
      </c>
      <c r="Q1818" s="717">
        <f t="shared" si="181"/>
        <v>2016</v>
      </c>
    </row>
    <row r="1819" spans="1:17" s="717" customFormat="1" ht="12.75" customHeight="1">
      <c r="A1819" s="650" t="s">
        <v>355</v>
      </c>
      <c r="B1819" s="651" t="s">
        <v>991</v>
      </c>
      <c r="C1819" s="650"/>
      <c r="D1819" s="650" t="s">
        <v>992</v>
      </c>
      <c r="E1819" s="651">
        <v>201602</v>
      </c>
      <c r="F1819" s="652">
        <v>10.44</v>
      </c>
      <c r="G1819" s="650">
        <f t="shared" si="172"/>
        <v>9.5</v>
      </c>
      <c r="H1819" s="595">
        <v>3.1250000000000002E-3</v>
      </c>
      <c r="I1819" s="652">
        <f t="shared" si="179"/>
        <v>0.31</v>
      </c>
      <c r="J1819" s="652">
        <f t="shared" si="180"/>
        <v>0.39</v>
      </c>
      <c r="Q1819" s="717">
        <f t="shared" si="181"/>
        <v>2016</v>
      </c>
    </row>
    <row r="1820" spans="1:17" s="717" customFormat="1" ht="12.75" customHeight="1">
      <c r="A1820" s="650" t="s">
        <v>355</v>
      </c>
      <c r="B1820" s="651" t="s">
        <v>873</v>
      </c>
      <c r="C1820" s="650"/>
      <c r="D1820" s="650" t="s">
        <v>874</v>
      </c>
      <c r="E1820" s="651">
        <v>201602</v>
      </c>
      <c r="F1820" s="652">
        <v>0.02</v>
      </c>
      <c r="G1820" s="650">
        <f t="shared" si="172"/>
        <v>9.5</v>
      </c>
      <c r="H1820" s="595">
        <v>3.1250000000000002E-3</v>
      </c>
      <c r="I1820" s="652">
        <f t="shared" si="179"/>
        <v>0</v>
      </c>
      <c r="J1820" s="652">
        <f t="shared" si="180"/>
        <v>0</v>
      </c>
      <c r="Q1820" s="717">
        <f t="shared" si="181"/>
        <v>2016</v>
      </c>
    </row>
    <row r="1821" spans="1:17" s="717" customFormat="1" ht="12.75" customHeight="1">
      <c r="A1821" s="650" t="s">
        <v>355</v>
      </c>
      <c r="B1821" s="651" t="s">
        <v>993</v>
      </c>
      <c r="C1821" s="650"/>
      <c r="D1821" s="650" t="s">
        <v>994</v>
      </c>
      <c r="E1821" s="651">
        <v>201602</v>
      </c>
      <c r="F1821" s="652">
        <v>0.39</v>
      </c>
      <c r="G1821" s="650">
        <f t="shared" si="172"/>
        <v>9.5</v>
      </c>
      <c r="H1821" s="595">
        <v>3.1250000000000002E-3</v>
      </c>
      <c r="I1821" s="652">
        <f t="shared" si="179"/>
        <v>0.01</v>
      </c>
      <c r="J1821" s="652">
        <f t="shared" si="180"/>
        <v>0.01</v>
      </c>
      <c r="Q1821" s="717">
        <f t="shared" si="181"/>
        <v>2016</v>
      </c>
    </row>
    <row r="1822" spans="1:17" s="717" customFormat="1" ht="12.75" customHeight="1">
      <c r="A1822" s="650" t="s">
        <v>355</v>
      </c>
      <c r="B1822" s="651" t="s">
        <v>1442</v>
      </c>
      <c r="C1822" s="650"/>
      <c r="D1822" s="650" t="s">
        <v>1443</v>
      </c>
      <c r="E1822" s="651">
        <v>201602</v>
      </c>
      <c r="F1822" s="652">
        <v>242055.84</v>
      </c>
      <c r="G1822" s="650">
        <f t="shared" si="172"/>
        <v>9.5</v>
      </c>
      <c r="H1822" s="595">
        <v>3.1250000000000002E-3</v>
      </c>
      <c r="I1822" s="652">
        <f t="shared" si="179"/>
        <v>7186.03</v>
      </c>
      <c r="J1822" s="652">
        <f t="shared" si="180"/>
        <v>9077.09</v>
      </c>
      <c r="Q1822" s="717">
        <f t="shared" si="181"/>
        <v>2016</v>
      </c>
    </row>
    <row r="1823" spans="1:17" s="717" customFormat="1" ht="12.75" customHeight="1">
      <c r="A1823" s="650" t="s">
        <v>355</v>
      </c>
      <c r="B1823" s="651" t="s">
        <v>1144</v>
      </c>
      <c r="C1823" s="650"/>
      <c r="D1823" s="650" t="s">
        <v>1145</v>
      </c>
      <c r="E1823" s="651">
        <v>201602</v>
      </c>
      <c r="F1823" s="652">
        <v>17268.87</v>
      </c>
      <c r="G1823" s="650">
        <f t="shared" si="172"/>
        <v>9.5</v>
      </c>
      <c r="H1823" s="595">
        <v>3.1250000000000002E-3</v>
      </c>
      <c r="I1823" s="652">
        <f t="shared" ref="I1823:I1840" si="182">ROUND(F1823*G1823*H1823,2)</f>
        <v>512.66999999999996</v>
      </c>
      <c r="J1823" s="652">
        <f t="shared" ref="J1823:J1840" si="183">ROUND(F1823*H1823*12,2)</f>
        <v>647.58000000000004</v>
      </c>
      <c r="Q1823" s="717">
        <f t="shared" ref="Q1823:Q1840" si="184">IF(E1823&lt;=$Q$1,$S$5,$S$6)</f>
        <v>2016</v>
      </c>
    </row>
    <row r="1824" spans="1:17" s="717" customFormat="1" ht="12.75" customHeight="1">
      <c r="A1824" s="650" t="s">
        <v>355</v>
      </c>
      <c r="B1824" s="651" t="s">
        <v>1414</v>
      </c>
      <c r="C1824" s="650"/>
      <c r="D1824" s="650" t="s">
        <v>1415</v>
      </c>
      <c r="E1824" s="651">
        <v>201602</v>
      </c>
      <c r="F1824" s="652">
        <v>1310.6300000000001</v>
      </c>
      <c r="G1824" s="650">
        <f t="shared" si="172"/>
        <v>9.5</v>
      </c>
      <c r="H1824" s="595">
        <v>3.1250000000000002E-3</v>
      </c>
      <c r="I1824" s="652">
        <f t="shared" si="182"/>
        <v>38.909999999999997</v>
      </c>
      <c r="J1824" s="652">
        <f t="shared" si="183"/>
        <v>49.15</v>
      </c>
      <c r="Q1824" s="717">
        <f t="shared" si="184"/>
        <v>2016</v>
      </c>
    </row>
    <row r="1825" spans="1:17" s="717" customFormat="1" ht="12.75" customHeight="1">
      <c r="A1825" s="650" t="s">
        <v>355</v>
      </c>
      <c r="B1825" s="651" t="s">
        <v>1150</v>
      </c>
      <c r="C1825" s="650"/>
      <c r="D1825" s="650" t="s">
        <v>1151</v>
      </c>
      <c r="E1825" s="651">
        <v>201602</v>
      </c>
      <c r="F1825" s="652">
        <v>5382.34</v>
      </c>
      <c r="G1825" s="650">
        <f t="shared" si="172"/>
        <v>9.5</v>
      </c>
      <c r="H1825" s="595">
        <v>3.1250000000000002E-3</v>
      </c>
      <c r="I1825" s="652">
        <f t="shared" si="182"/>
        <v>159.79</v>
      </c>
      <c r="J1825" s="652">
        <f t="shared" si="183"/>
        <v>201.84</v>
      </c>
      <c r="Q1825" s="717">
        <f t="shared" si="184"/>
        <v>2016</v>
      </c>
    </row>
    <row r="1826" spans="1:17" s="717" customFormat="1" ht="12.75" customHeight="1">
      <c r="A1826" s="650" t="s">
        <v>355</v>
      </c>
      <c r="B1826" s="651" t="s">
        <v>1152</v>
      </c>
      <c r="C1826" s="650"/>
      <c r="D1826" s="650" t="s">
        <v>1153</v>
      </c>
      <c r="E1826" s="651">
        <v>201602</v>
      </c>
      <c r="F1826" s="652">
        <v>80.319999999999993</v>
      </c>
      <c r="G1826" s="650">
        <f t="shared" si="172"/>
        <v>9.5</v>
      </c>
      <c r="H1826" s="595">
        <v>3.1250000000000002E-3</v>
      </c>
      <c r="I1826" s="652">
        <f t="shared" si="182"/>
        <v>2.38</v>
      </c>
      <c r="J1826" s="652">
        <f t="shared" si="183"/>
        <v>3.01</v>
      </c>
      <c r="Q1826" s="717">
        <f t="shared" si="184"/>
        <v>2016</v>
      </c>
    </row>
    <row r="1827" spans="1:17" s="717" customFormat="1" ht="12.75" customHeight="1">
      <c r="A1827" s="650" t="s">
        <v>355</v>
      </c>
      <c r="B1827" s="651" t="s">
        <v>997</v>
      </c>
      <c r="C1827" s="650"/>
      <c r="D1827" s="650" t="s">
        <v>998</v>
      </c>
      <c r="E1827" s="651">
        <v>201602</v>
      </c>
      <c r="F1827" s="652">
        <v>185.16</v>
      </c>
      <c r="G1827" s="650">
        <f t="shared" si="172"/>
        <v>9.5</v>
      </c>
      <c r="H1827" s="595">
        <v>3.1250000000000002E-3</v>
      </c>
      <c r="I1827" s="652">
        <f t="shared" si="182"/>
        <v>5.5</v>
      </c>
      <c r="J1827" s="652">
        <f t="shared" si="183"/>
        <v>6.94</v>
      </c>
      <c r="Q1827" s="717">
        <f t="shared" si="184"/>
        <v>2016</v>
      </c>
    </row>
    <row r="1828" spans="1:17" s="717" customFormat="1" ht="12.75" customHeight="1">
      <c r="A1828" s="650" t="s">
        <v>355</v>
      </c>
      <c r="B1828" s="651" t="s">
        <v>1158</v>
      </c>
      <c r="C1828" s="650"/>
      <c r="D1828" s="650" t="s">
        <v>1160</v>
      </c>
      <c r="E1828" s="651">
        <v>201602</v>
      </c>
      <c r="F1828" s="652">
        <v>-3.57</v>
      </c>
      <c r="G1828" s="650">
        <f t="shared" si="172"/>
        <v>9.5</v>
      </c>
      <c r="H1828" s="595">
        <v>3.1250000000000002E-3</v>
      </c>
      <c r="I1828" s="652">
        <f t="shared" si="182"/>
        <v>-0.11</v>
      </c>
      <c r="J1828" s="652">
        <f t="shared" si="183"/>
        <v>-0.13</v>
      </c>
      <c r="Q1828" s="717">
        <f t="shared" si="184"/>
        <v>2016</v>
      </c>
    </row>
    <row r="1829" spans="1:17" s="717" customFormat="1" ht="12.75" customHeight="1">
      <c r="A1829" s="650" t="s">
        <v>355</v>
      </c>
      <c r="B1829" s="651" t="s">
        <v>1199</v>
      </c>
      <c r="C1829" s="650"/>
      <c r="D1829" s="650" t="s">
        <v>1200</v>
      </c>
      <c r="E1829" s="651">
        <v>201602</v>
      </c>
      <c r="F1829" s="652">
        <v>16644.669999999998</v>
      </c>
      <c r="G1829" s="650">
        <f t="shared" si="172"/>
        <v>9.5</v>
      </c>
      <c r="H1829" s="595">
        <v>3.1250000000000002E-3</v>
      </c>
      <c r="I1829" s="652">
        <f t="shared" si="182"/>
        <v>494.14</v>
      </c>
      <c r="J1829" s="652">
        <f t="shared" si="183"/>
        <v>624.17999999999995</v>
      </c>
      <c r="Q1829" s="717">
        <f t="shared" si="184"/>
        <v>2016</v>
      </c>
    </row>
    <row r="1830" spans="1:17" s="717" customFormat="1" ht="12.75" customHeight="1">
      <c r="A1830" s="650" t="s">
        <v>355</v>
      </c>
      <c r="B1830" s="651" t="s">
        <v>1201</v>
      </c>
      <c r="C1830" s="650"/>
      <c r="D1830" s="650" t="s">
        <v>1202</v>
      </c>
      <c r="E1830" s="651">
        <v>201602</v>
      </c>
      <c r="F1830" s="652">
        <v>103.24</v>
      </c>
      <c r="G1830" s="650">
        <f t="shared" si="172"/>
        <v>9.5</v>
      </c>
      <c r="H1830" s="595">
        <v>3.1250000000000002E-3</v>
      </c>
      <c r="I1830" s="652">
        <f t="shared" si="182"/>
        <v>3.06</v>
      </c>
      <c r="J1830" s="652">
        <f t="shared" si="183"/>
        <v>3.87</v>
      </c>
      <c r="Q1830" s="717">
        <f t="shared" si="184"/>
        <v>2016</v>
      </c>
    </row>
    <row r="1831" spans="1:17" s="717" customFormat="1" ht="12.75" customHeight="1">
      <c r="A1831" s="650" t="s">
        <v>355</v>
      </c>
      <c r="B1831" s="651" t="s">
        <v>1450</v>
      </c>
      <c r="C1831" s="650"/>
      <c r="D1831" s="650" t="s">
        <v>1451</v>
      </c>
      <c r="E1831" s="651">
        <v>201602</v>
      </c>
      <c r="F1831" s="652">
        <v>310322.92</v>
      </c>
      <c r="G1831" s="650">
        <f t="shared" si="172"/>
        <v>9.5</v>
      </c>
      <c r="H1831" s="595">
        <v>3.1250000000000002E-3</v>
      </c>
      <c r="I1831" s="652">
        <f t="shared" si="182"/>
        <v>9212.7099999999991</v>
      </c>
      <c r="J1831" s="652">
        <f t="shared" si="183"/>
        <v>11637.11</v>
      </c>
      <c r="Q1831" s="717">
        <f t="shared" si="184"/>
        <v>2016</v>
      </c>
    </row>
    <row r="1832" spans="1:17" s="717" customFormat="1" ht="12.75" customHeight="1">
      <c r="A1832" s="650" t="s">
        <v>355</v>
      </c>
      <c r="B1832" s="651" t="s">
        <v>1165</v>
      </c>
      <c r="C1832" s="650"/>
      <c r="D1832" s="650" t="s">
        <v>1166</v>
      </c>
      <c r="E1832" s="651">
        <v>201602</v>
      </c>
      <c r="F1832" s="652">
        <v>27604.21</v>
      </c>
      <c r="G1832" s="650">
        <f t="shared" si="172"/>
        <v>9.5</v>
      </c>
      <c r="H1832" s="595">
        <v>3.1250000000000002E-3</v>
      </c>
      <c r="I1832" s="652">
        <f t="shared" si="182"/>
        <v>819.5</v>
      </c>
      <c r="J1832" s="652">
        <f t="shared" si="183"/>
        <v>1035.1600000000001</v>
      </c>
      <c r="Q1832" s="717">
        <f t="shared" si="184"/>
        <v>2016</v>
      </c>
    </row>
    <row r="1833" spans="1:17" s="717" customFormat="1" ht="12.75" customHeight="1">
      <c r="A1833" s="650" t="s">
        <v>355</v>
      </c>
      <c r="B1833" s="651" t="s">
        <v>1167</v>
      </c>
      <c r="C1833" s="650"/>
      <c r="D1833" s="650" t="s">
        <v>1169</v>
      </c>
      <c r="E1833" s="651">
        <v>201602</v>
      </c>
      <c r="F1833" s="652">
        <v>5.33</v>
      </c>
      <c r="G1833" s="650">
        <f t="shared" si="172"/>
        <v>9.5</v>
      </c>
      <c r="H1833" s="595">
        <v>3.1250000000000002E-3</v>
      </c>
      <c r="I1833" s="652">
        <f t="shared" si="182"/>
        <v>0.16</v>
      </c>
      <c r="J1833" s="652">
        <f t="shared" si="183"/>
        <v>0.2</v>
      </c>
      <c r="Q1833" s="717">
        <f t="shared" si="184"/>
        <v>2016</v>
      </c>
    </row>
    <row r="1834" spans="1:17" s="717" customFormat="1" ht="12.75" customHeight="1">
      <c r="A1834" s="650" t="s">
        <v>355</v>
      </c>
      <c r="B1834" s="651" t="s">
        <v>1170</v>
      </c>
      <c r="C1834" s="650"/>
      <c r="D1834" s="650" t="s">
        <v>1171</v>
      </c>
      <c r="E1834" s="651">
        <v>201602</v>
      </c>
      <c r="F1834" s="652">
        <v>0.54</v>
      </c>
      <c r="G1834" s="650">
        <f t="shared" si="172"/>
        <v>9.5</v>
      </c>
      <c r="H1834" s="595">
        <v>3.1250000000000002E-3</v>
      </c>
      <c r="I1834" s="652">
        <f t="shared" si="182"/>
        <v>0.02</v>
      </c>
      <c r="J1834" s="652">
        <f t="shared" si="183"/>
        <v>0.02</v>
      </c>
      <c r="Q1834" s="717">
        <f t="shared" si="184"/>
        <v>2016</v>
      </c>
    </row>
    <row r="1835" spans="1:17" s="717" customFormat="1" ht="12.75" customHeight="1">
      <c r="A1835" s="650" t="s">
        <v>355</v>
      </c>
      <c r="B1835" s="651" t="s">
        <v>1172</v>
      </c>
      <c r="C1835" s="650"/>
      <c r="D1835" s="650" t="s">
        <v>1173</v>
      </c>
      <c r="E1835" s="651">
        <v>201602</v>
      </c>
      <c r="F1835" s="652">
        <v>-1.34</v>
      </c>
      <c r="G1835" s="650">
        <f t="shared" si="172"/>
        <v>9.5</v>
      </c>
      <c r="H1835" s="595">
        <v>3.1250000000000002E-3</v>
      </c>
      <c r="I1835" s="652">
        <f t="shared" si="182"/>
        <v>-0.04</v>
      </c>
      <c r="J1835" s="652">
        <f t="shared" si="183"/>
        <v>-0.05</v>
      </c>
      <c r="Q1835" s="717">
        <f t="shared" si="184"/>
        <v>2016</v>
      </c>
    </row>
    <row r="1836" spans="1:17" s="717" customFormat="1" ht="12.75" customHeight="1">
      <c r="A1836" s="650" t="s">
        <v>355</v>
      </c>
      <c r="B1836" s="651" t="s">
        <v>1176</v>
      </c>
      <c r="C1836" s="650"/>
      <c r="D1836" s="650" t="s">
        <v>1177</v>
      </c>
      <c r="E1836" s="651">
        <v>201602</v>
      </c>
      <c r="F1836" s="652">
        <v>-949.51</v>
      </c>
      <c r="G1836" s="650">
        <f t="shared" si="172"/>
        <v>9.5</v>
      </c>
      <c r="H1836" s="595">
        <v>3.1250000000000002E-3</v>
      </c>
      <c r="I1836" s="652">
        <f t="shared" si="182"/>
        <v>-28.19</v>
      </c>
      <c r="J1836" s="652">
        <f t="shared" si="183"/>
        <v>-35.61</v>
      </c>
      <c r="Q1836" s="717">
        <f t="shared" si="184"/>
        <v>2016</v>
      </c>
    </row>
    <row r="1837" spans="1:17" s="717" customFormat="1" ht="12.75" customHeight="1">
      <c r="A1837" s="650" t="s">
        <v>355</v>
      </c>
      <c r="B1837" s="651" t="s">
        <v>1418</v>
      </c>
      <c r="C1837" s="650"/>
      <c r="D1837" s="650" t="s">
        <v>1419</v>
      </c>
      <c r="E1837" s="651">
        <v>201602</v>
      </c>
      <c r="F1837" s="652">
        <v>4052.34</v>
      </c>
      <c r="G1837" s="650">
        <f t="shared" si="172"/>
        <v>9.5</v>
      </c>
      <c r="H1837" s="595">
        <v>3.1250000000000002E-3</v>
      </c>
      <c r="I1837" s="652">
        <f t="shared" si="182"/>
        <v>120.3</v>
      </c>
      <c r="J1837" s="652">
        <f t="shared" si="183"/>
        <v>151.96</v>
      </c>
      <c r="Q1837" s="717">
        <f t="shared" si="184"/>
        <v>2016</v>
      </c>
    </row>
    <row r="1838" spans="1:17" s="717" customFormat="1" ht="12.75" customHeight="1">
      <c r="A1838" s="650" t="s">
        <v>355</v>
      </c>
      <c r="B1838" s="651" t="s">
        <v>1178</v>
      </c>
      <c r="C1838" s="650"/>
      <c r="D1838" s="650" t="s">
        <v>1180</v>
      </c>
      <c r="E1838" s="651">
        <v>201602</v>
      </c>
      <c r="F1838" s="652">
        <v>0.5</v>
      </c>
      <c r="G1838" s="650">
        <f t="shared" si="172"/>
        <v>9.5</v>
      </c>
      <c r="H1838" s="595">
        <v>3.1250000000000002E-3</v>
      </c>
      <c r="I1838" s="652">
        <f t="shared" si="182"/>
        <v>0.01</v>
      </c>
      <c r="J1838" s="652">
        <f t="shared" si="183"/>
        <v>0.02</v>
      </c>
      <c r="Q1838" s="717">
        <f t="shared" si="184"/>
        <v>2016</v>
      </c>
    </row>
    <row r="1839" spans="1:17" s="717" customFormat="1" ht="12.75" customHeight="1">
      <c r="A1839" s="650" t="s">
        <v>355</v>
      </c>
      <c r="B1839" s="651" t="s">
        <v>1454</v>
      </c>
      <c r="C1839" s="650"/>
      <c r="D1839" s="650" t="s">
        <v>1455</v>
      </c>
      <c r="E1839" s="651">
        <v>201602</v>
      </c>
      <c r="F1839" s="652">
        <v>99616.92</v>
      </c>
      <c r="G1839" s="650">
        <f t="shared" si="172"/>
        <v>9.5</v>
      </c>
      <c r="H1839" s="595">
        <v>3.1250000000000002E-3</v>
      </c>
      <c r="I1839" s="652">
        <f t="shared" si="182"/>
        <v>2957.38</v>
      </c>
      <c r="J1839" s="652">
        <f t="shared" si="183"/>
        <v>3735.63</v>
      </c>
      <c r="Q1839" s="717">
        <f t="shared" si="184"/>
        <v>2016</v>
      </c>
    </row>
    <row r="1840" spans="1:17" s="717" customFormat="1" ht="12.75" customHeight="1">
      <c r="A1840" s="650" t="s">
        <v>355</v>
      </c>
      <c r="B1840" s="651" t="s">
        <v>1238</v>
      </c>
      <c r="C1840" s="650"/>
      <c r="D1840" s="650" t="s">
        <v>1239</v>
      </c>
      <c r="E1840" s="651">
        <v>201602</v>
      </c>
      <c r="F1840" s="652">
        <v>31.84</v>
      </c>
      <c r="G1840" s="650">
        <f t="shared" si="172"/>
        <v>9.5</v>
      </c>
      <c r="H1840" s="595">
        <v>3.1250000000000002E-3</v>
      </c>
      <c r="I1840" s="652">
        <f t="shared" si="182"/>
        <v>0.95</v>
      </c>
      <c r="J1840" s="652">
        <f t="shared" si="183"/>
        <v>1.19</v>
      </c>
      <c r="Q1840" s="717">
        <f t="shared" si="184"/>
        <v>2016</v>
      </c>
    </row>
    <row r="1841" spans="1:17" s="717" customFormat="1" ht="12.75" customHeight="1">
      <c r="A1841" s="571"/>
      <c r="B1841" s="594"/>
      <c r="C1841" s="594"/>
      <c r="D1841" s="571"/>
      <c r="E1841" s="594"/>
      <c r="F1841" s="572"/>
      <c r="G1841" s="650"/>
      <c r="H1841" s="595"/>
      <c r="I1841" s="652"/>
      <c r="J1841" s="652"/>
    </row>
    <row r="1842" spans="1:17" ht="12.75" customHeight="1">
      <c r="A1842" s="443"/>
      <c r="B1842" s="243"/>
      <c r="C1842" s="457"/>
      <c r="D1842" s="242"/>
      <c r="E1842" s="457"/>
      <c r="F1842" s="444"/>
      <c r="G1842" s="443"/>
      <c r="H1842" s="452"/>
      <c r="I1842" s="444"/>
      <c r="J1842" s="444"/>
      <c r="Q1842" s="101">
        <f t="shared" si="169"/>
        <v>2015</v>
      </c>
    </row>
    <row r="1843" spans="1:17" ht="12.75" customHeight="1">
      <c r="A1843" s="443"/>
      <c r="B1843" s="243"/>
      <c r="C1843" s="457"/>
      <c r="D1843" s="242"/>
      <c r="E1843" s="457"/>
      <c r="F1843" s="444"/>
      <c r="G1843" s="443"/>
      <c r="H1843" s="452"/>
      <c r="I1843" s="444"/>
      <c r="J1843" s="444"/>
      <c r="Q1843" s="101">
        <f t="shared" si="169"/>
        <v>2015</v>
      </c>
    </row>
    <row r="1844" spans="1:17">
      <c r="A1844" s="267"/>
      <c r="B1844" s="267"/>
      <c r="C1844" s="267"/>
      <c r="D1844" s="267"/>
      <c r="E1844" s="164"/>
      <c r="F1844" s="103"/>
      <c r="G1844" s="166"/>
      <c r="H1844" s="132"/>
      <c r="I1844" s="129"/>
      <c r="J1844" s="129"/>
    </row>
    <row r="1845" spans="1:17" ht="13.5" thickBot="1">
      <c r="A1845" s="102"/>
      <c r="B1845" s="102"/>
      <c r="C1845" s="102"/>
      <c r="E1845" s="73" t="s">
        <v>107</v>
      </c>
      <c r="F1845" s="130">
        <f>SUM(F1330:F1844)</f>
        <v>17384865.780000009</v>
      </c>
      <c r="I1845" s="130">
        <f>SUM(I1330:I1844)</f>
        <v>639605.76000000024</v>
      </c>
      <c r="J1845" s="130">
        <f>SUM(J1330:J1844)</f>
        <v>651932.48999999964</v>
      </c>
    </row>
    <row r="1846" spans="1:17" ht="48" customHeight="1" thickTop="1">
      <c r="A1846" s="102"/>
      <c r="B1846" s="102"/>
      <c r="C1846" s="102"/>
      <c r="E1846" s="73"/>
      <c r="F1846" s="103"/>
      <c r="I1846" s="103"/>
      <c r="J1846" s="103"/>
    </row>
    <row r="1847" spans="1:17">
      <c r="A1847" s="69"/>
      <c r="F1847" s="171"/>
      <c r="G1847" s="166"/>
      <c r="H1847" s="121"/>
      <c r="I1847" s="171"/>
      <c r="J1847" s="171"/>
    </row>
    <row r="1848" spans="1:17" ht="13.5" thickBot="1">
      <c r="A1848" s="69" t="s">
        <v>110</v>
      </c>
      <c r="B1848" s="102"/>
      <c r="C1848" s="102"/>
      <c r="E1848" s="73"/>
      <c r="F1848" s="130">
        <f>+F1845+F1324</f>
        <v>18018560.780000009</v>
      </c>
      <c r="I1848" s="130">
        <f>+I1845+I1324</f>
        <v>673838.04000000027</v>
      </c>
      <c r="J1848" s="130">
        <f>+J1845+J1324</f>
        <v>685074.50999999966</v>
      </c>
    </row>
    <row r="1849" spans="1:17" ht="13.5" thickTop="1">
      <c r="A1849" s="102"/>
      <c r="B1849" s="102"/>
      <c r="C1849" s="102"/>
      <c r="F1849" s="123"/>
      <c r="I1849" s="123"/>
      <c r="J1849" s="123"/>
    </row>
    <row r="1850" spans="1:17">
      <c r="A1850" s="95" t="s">
        <v>111</v>
      </c>
      <c r="B1850" s="102"/>
      <c r="C1850" s="102"/>
      <c r="F1850" s="123"/>
      <c r="I1850" s="123" t="s">
        <v>150</v>
      </c>
      <c r="J1850" s="123"/>
    </row>
    <row r="1851" spans="1:17">
      <c r="A1851" s="102"/>
      <c r="B1851" s="102"/>
      <c r="C1851" s="102"/>
      <c r="F1851" s="123"/>
      <c r="I1851" s="123"/>
      <c r="J1851" s="123"/>
    </row>
    <row r="1852" spans="1:17">
      <c r="A1852" s="88" t="s">
        <v>426</v>
      </c>
      <c r="B1852" s="102"/>
      <c r="C1852" s="102"/>
      <c r="F1852" s="123"/>
      <c r="I1852" s="123" t="s">
        <v>150</v>
      </c>
      <c r="J1852" s="123"/>
    </row>
    <row r="1853" spans="1:17">
      <c r="A1853" s="102"/>
      <c r="B1853" s="102"/>
      <c r="C1853" s="102"/>
      <c r="F1853" s="123"/>
      <c r="I1853" s="123"/>
      <c r="J1853" s="123"/>
    </row>
    <row r="1854" spans="1:17">
      <c r="A1854" s="81" t="s">
        <v>86</v>
      </c>
      <c r="B1854" s="81" t="s">
        <v>87</v>
      </c>
      <c r="C1854" s="81" t="s">
        <v>88</v>
      </c>
      <c r="D1854" s="81"/>
      <c r="E1854" s="146" t="s">
        <v>89</v>
      </c>
      <c r="F1854" s="90" t="s">
        <v>90</v>
      </c>
      <c r="G1854" s="147"/>
      <c r="H1854" s="81" t="s">
        <v>91</v>
      </c>
      <c r="I1854" s="90" t="s">
        <v>92</v>
      </c>
      <c r="J1854" s="90" t="s">
        <v>93</v>
      </c>
    </row>
    <row r="1855" spans="1:17">
      <c r="A1855" s="86" t="s">
        <v>94</v>
      </c>
      <c r="B1855" s="86" t="s">
        <v>95</v>
      </c>
      <c r="C1855" s="86" t="s">
        <v>96</v>
      </c>
      <c r="D1855" s="86" t="s">
        <v>97</v>
      </c>
      <c r="E1855" s="148" t="s">
        <v>98</v>
      </c>
      <c r="F1855" s="92" t="s">
        <v>99</v>
      </c>
      <c r="G1855" s="149" t="s">
        <v>100</v>
      </c>
      <c r="H1855" s="86" t="s">
        <v>101</v>
      </c>
      <c r="I1855" s="92" t="s">
        <v>93</v>
      </c>
      <c r="J1855" s="92" t="s">
        <v>102</v>
      </c>
    </row>
    <row r="1856" spans="1:17">
      <c r="A1856" s="333" t="s">
        <v>912</v>
      </c>
      <c r="B1856" s="334" t="s">
        <v>451</v>
      </c>
      <c r="C1856" s="334"/>
      <c r="D1856" s="333" t="s">
        <v>452</v>
      </c>
      <c r="E1856" s="334">
        <v>201509</v>
      </c>
      <c r="F1856" s="335">
        <v>-212.71</v>
      </c>
      <c r="G1856" s="333">
        <f t="shared" ref="G1856:G1864" si="185">VLOOKUP(E1856,$N$6:$O$35,2,FALSE)</f>
        <v>14.5</v>
      </c>
      <c r="H1856" s="382">
        <v>2.5000000000000001E-3</v>
      </c>
      <c r="I1856" s="335">
        <f t="shared" ref="I1856:I1864" si="186">ROUND(F1856*G1856*H1856,2)</f>
        <v>-7.71</v>
      </c>
      <c r="J1856" s="335">
        <f t="shared" ref="J1856:J1864" si="187">ROUND(F1856*H1856*12,2)</f>
        <v>-6.38</v>
      </c>
      <c r="Q1856" s="101">
        <f t="shared" ref="Q1856:Q1865" si="188">IF(E1856&lt;=$Q$1,$S$5,$S$6)</f>
        <v>2015</v>
      </c>
    </row>
    <row r="1857" spans="1:29">
      <c r="A1857" s="454"/>
      <c r="B1857" s="455"/>
      <c r="C1857" s="455"/>
      <c r="D1857" s="455"/>
      <c r="E1857" s="455"/>
      <c r="F1857" s="456"/>
      <c r="G1857" s="333"/>
      <c r="H1857" s="455"/>
      <c r="I1857" s="335"/>
      <c r="J1857" s="335">
        <f t="shared" si="187"/>
        <v>0</v>
      </c>
      <c r="Q1857" s="101">
        <f t="shared" si="188"/>
        <v>2015</v>
      </c>
    </row>
    <row r="1858" spans="1:29">
      <c r="A1858" s="333"/>
      <c r="B1858" s="334"/>
      <c r="C1858" s="334"/>
      <c r="D1858" s="407"/>
      <c r="E1858" s="334"/>
      <c r="F1858" s="335"/>
      <c r="G1858" s="333"/>
      <c r="H1858" s="382"/>
      <c r="I1858" s="335"/>
      <c r="J1858" s="335"/>
      <c r="Q1858" s="101">
        <f t="shared" si="188"/>
        <v>2015</v>
      </c>
      <c r="T1858" s="650" t="s">
        <v>423</v>
      </c>
      <c r="U1858" s="651" t="s">
        <v>448</v>
      </c>
      <c r="V1858" s="651"/>
      <c r="W1858" s="407" t="s">
        <v>449</v>
      </c>
      <c r="X1858" s="651">
        <v>201509</v>
      </c>
      <c r="Y1858" s="652">
        <v>-97.88</v>
      </c>
      <c r="Z1858" s="650">
        <f t="shared" ref="Z1858:Z1865" si="189">VLOOKUP(X1858,$N$6:$O$35,2,FALSE)</f>
        <v>14.5</v>
      </c>
      <c r="AA1858" s="595">
        <v>3.0917000000000002E-3</v>
      </c>
      <c r="AB1858" s="652">
        <f t="shared" ref="AB1858:AB1865" si="190">ROUND(Y1858*Z1858*AA1858,2)</f>
        <v>-4.3899999999999997</v>
      </c>
      <c r="AC1858" s="652">
        <f t="shared" ref="AC1858:AC1865" si="191">ROUND(Y1858*AA1858*12,2)</f>
        <v>-3.63</v>
      </c>
    </row>
    <row r="1859" spans="1:29">
      <c r="A1859" s="333" t="s">
        <v>423</v>
      </c>
      <c r="B1859" s="381" t="s">
        <v>598</v>
      </c>
      <c r="C1859" s="381"/>
      <c r="D1859" s="333" t="s">
        <v>599</v>
      </c>
      <c r="E1859" s="334">
        <v>201509</v>
      </c>
      <c r="F1859" s="335">
        <v>16.05</v>
      </c>
      <c r="G1859" s="333">
        <f t="shared" si="185"/>
        <v>14.5</v>
      </c>
      <c r="H1859" s="382">
        <v>3.0917000000000002E-3</v>
      </c>
      <c r="I1859" s="335">
        <f t="shared" si="186"/>
        <v>0.72</v>
      </c>
      <c r="J1859" s="335">
        <f t="shared" si="187"/>
        <v>0.6</v>
      </c>
      <c r="Q1859" s="101">
        <f t="shared" si="188"/>
        <v>2015</v>
      </c>
      <c r="T1859" s="650" t="s">
        <v>423</v>
      </c>
      <c r="U1859" s="594" t="s">
        <v>598</v>
      </c>
      <c r="V1859" s="594"/>
      <c r="W1859" s="650" t="s">
        <v>599</v>
      </c>
      <c r="X1859" s="651">
        <v>201509</v>
      </c>
      <c r="Y1859" s="652">
        <v>16.05</v>
      </c>
      <c r="Z1859" s="650">
        <f t="shared" si="189"/>
        <v>14.5</v>
      </c>
      <c r="AA1859" s="595">
        <v>3.0917000000000002E-3</v>
      </c>
      <c r="AB1859" s="652">
        <f t="shared" si="190"/>
        <v>0.72</v>
      </c>
      <c r="AC1859" s="652">
        <f t="shared" si="191"/>
        <v>0.6</v>
      </c>
    </row>
    <row r="1860" spans="1:29">
      <c r="A1860" s="333" t="s">
        <v>423</v>
      </c>
      <c r="B1860" s="334" t="s">
        <v>772</v>
      </c>
      <c r="C1860" s="334"/>
      <c r="D1860" s="333" t="s">
        <v>773</v>
      </c>
      <c r="E1860" s="334">
        <v>201509</v>
      </c>
      <c r="F1860" s="396">
        <v>-2329.1999999999998</v>
      </c>
      <c r="G1860" s="333">
        <f t="shared" si="185"/>
        <v>14.5</v>
      </c>
      <c r="H1860" s="382">
        <v>3.0917000000000002E-3</v>
      </c>
      <c r="I1860" s="335">
        <f t="shared" si="186"/>
        <v>-104.42</v>
      </c>
      <c r="J1860" s="335">
        <f t="shared" si="187"/>
        <v>-86.41</v>
      </c>
      <c r="Q1860" s="101">
        <f t="shared" si="188"/>
        <v>2015</v>
      </c>
      <c r="T1860" s="650" t="s">
        <v>423</v>
      </c>
      <c r="U1860" s="651" t="s">
        <v>772</v>
      </c>
      <c r="V1860" s="651"/>
      <c r="W1860" s="650" t="s">
        <v>773</v>
      </c>
      <c r="X1860" s="651">
        <v>201509</v>
      </c>
      <c r="Y1860" s="471">
        <v>-2329.1999999999998</v>
      </c>
      <c r="Z1860" s="650">
        <f t="shared" si="189"/>
        <v>14.5</v>
      </c>
      <c r="AA1860" s="595">
        <v>3.0917000000000002E-3</v>
      </c>
      <c r="AB1860" s="652">
        <f t="shared" si="190"/>
        <v>-104.42</v>
      </c>
      <c r="AC1860" s="652">
        <f t="shared" si="191"/>
        <v>-86.41</v>
      </c>
    </row>
    <row r="1861" spans="1:29">
      <c r="A1861" s="333"/>
      <c r="B1861" s="381"/>
      <c r="C1861" s="381"/>
      <c r="D1861" s="407"/>
      <c r="E1861" s="334"/>
      <c r="F1861" s="396"/>
      <c r="G1861" s="333"/>
      <c r="H1861" s="382"/>
      <c r="I1861" s="335"/>
      <c r="J1861" s="335"/>
      <c r="Q1861" s="101">
        <f t="shared" si="188"/>
        <v>2015</v>
      </c>
      <c r="T1861" s="650" t="s">
        <v>423</v>
      </c>
      <c r="U1861" s="594" t="s">
        <v>907</v>
      </c>
      <c r="V1861" s="594"/>
      <c r="W1861" s="407" t="s">
        <v>908</v>
      </c>
      <c r="X1861" s="651">
        <v>201509</v>
      </c>
      <c r="Y1861" s="471">
        <v>72.95</v>
      </c>
      <c r="Z1861" s="650">
        <f t="shared" si="189"/>
        <v>14.5</v>
      </c>
      <c r="AA1861" s="595">
        <v>3.0917000000000002E-3</v>
      </c>
      <c r="AB1861" s="652">
        <f t="shared" si="190"/>
        <v>3.27</v>
      </c>
      <c r="AC1861" s="652">
        <f t="shared" si="191"/>
        <v>2.71</v>
      </c>
    </row>
    <row r="1862" spans="1:29">
      <c r="A1862" s="333"/>
      <c r="B1862" s="381"/>
      <c r="C1862" s="381"/>
      <c r="D1862" s="407"/>
      <c r="E1862" s="334"/>
      <c r="F1862" s="396"/>
      <c r="G1862" s="333"/>
      <c r="H1862" s="382"/>
      <c r="I1862" s="335"/>
      <c r="J1862" s="335"/>
      <c r="Q1862" s="101">
        <f t="shared" si="188"/>
        <v>2015</v>
      </c>
      <c r="T1862" s="650" t="s">
        <v>423</v>
      </c>
      <c r="U1862" s="594" t="s">
        <v>909</v>
      </c>
      <c r="V1862" s="594"/>
      <c r="W1862" s="407" t="s">
        <v>450</v>
      </c>
      <c r="X1862" s="651">
        <v>201509</v>
      </c>
      <c r="Y1862" s="471">
        <v>31.97</v>
      </c>
      <c r="Z1862" s="650">
        <f t="shared" si="189"/>
        <v>14.5</v>
      </c>
      <c r="AA1862" s="595">
        <v>3.0917000000000002E-3</v>
      </c>
      <c r="AB1862" s="652">
        <f t="shared" si="190"/>
        <v>1.43</v>
      </c>
      <c r="AC1862" s="652">
        <f t="shared" si="191"/>
        <v>1.19</v>
      </c>
    </row>
    <row r="1863" spans="1:29">
      <c r="A1863" s="333"/>
      <c r="B1863" s="381"/>
      <c r="C1863" s="381"/>
      <c r="D1863" s="407"/>
      <c r="E1863" s="334"/>
      <c r="F1863" s="396"/>
      <c r="G1863" s="333"/>
      <c r="H1863" s="382"/>
      <c r="I1863" s="335"/>
      <c r="J1863" s="335"/>
      <c r="Q1863" s="101">
        <f t="shared" si="188"/>
        <v>2015</v>
      </c>
      <c r="T1863" s="650" t="s">
        <v>423</v>
      </c>
      <c r="U1863" s="594" t="s">
        <v>910</v>
      </c>
      <c r="V1863" s="594"/>
      <c r="W1863" s="407" t="s">
        <v>911</v>
      </c>
      <c r="X1863" s="651">
        <v>201509</v>
      </c>
      <c r="Y1863" s="471">
        <v>40.51</v>
      </c>
      <c r="Z1863" s="650">
        <f t="shared" si="189"/>
        <v>14.5</v>
      </c>
      <c r="AA1863" s="595">
        <v>3.0917000000000002E-3</v>
      </c>
      <c r="AB1863" s="652">
        <f t="shared" si="190"/>
        <v>1.82</v>
      </c>
      <c r="AC1863" s="652">
        <f t="shared" si="191"/>
        <v>1.5</v>
      </c>
    </row>
    <row r="1864" spans="1:29">
      <c r="A1864" s="333" t="s">
        <v>423</v>
      </c>
      <c r="B1864" s="381" t="s">
        <v>451</v>
      </c>
      <c r="C1864" s="381"/>
      <c r="D1864" s="333" t="s">
        <v>452</v>
      </c>
      <c r="E1864" s="334">
        <v>201509</v>
      </c>
      <c r="F1864" s="398">
        <v>-271.75</v>
      </c>
      <c r="G1864" s="333">
        <f t="shared" si="185"/>
        <v>14.5</v>
      </c>
      <c r="H1864" s="382">
        <v>3.0917000000000002E-3</v>
      </c>
      <c r="I1864" s="335">
        <f t="shared" si="186"/>
        <v>-12.18</v>
      </c>
      <c r="J1864" s="335">
        <f t="shared" si="187"/>
        <v>-10.08</v>
      </c>
      <c r="Q1864" s="101">
        <f t="shared" si="188"/>
        <v>2015</v>
      </c>
      <c r="T1864" s="650" t="s">
        <v>423</v>
      </c>
      <c r="U1864" s="594" t="s">
        <v>451</v>
      </c>
      <c r="V1864" s="594"/>
      <c r="W1864" s="650" t="s">
        <v>452</v>
      </c>
      <c r="X1864" s="651">
        <v>201509</v>
      </c>
      <c r="Y1864" s="572">
        <v>-271.75</v>
      </c>
      <c r="Z1864" s="650">
        <f t="shared" si="189"/>
        <v>14.5</v>
      </c>
      <c r="AA1864" s="595">
        <v>3.0917000000000002E-3</v>
      </c>
      <c r="AB1864" s="652">
        <f t="shared" si="190"/>
        <v>-12.18</v>
      </c>
      <c r="AC1864" s="652">
        <f t="shared" si="191"/>
        <v>-10.08</v>
      </c>
    </row>
    <row r="1865" spans="1:29">
      <c r="A1865" s="333"/>
      <c r="B1865" s="334"/>
      <c r="C1865" s="334"/>
      <c r="D1865" s="407"/>
      <c r="E1865" s="334"/>
      <c r="F1865" s="335"/>
      <c r="G1865" s="333"/>
      <c r="H1865" s="382"/>
      <c r="I1865" s="335"/>
      <c r="J1865" s="335"/>
      <c r="Q1865" s="101">
        <f t="shared" si="188"/>
        <v>2015</v>
      </c>
      <c r="T1865" s="650" t="s">
        <v>423</v>
      </c>
      <c r="U1865" s="651" t="s">
        <v>1242</v>
      </c>
      <c r="V1865" s="651"/>
      <c r="W1865" s="407" t="s">
        <v>1243</v>
      </c>
      <c r="X1865" s="651">
        <v>201512</v>
      </c>
      <c r="Y1865" s="652">
        <v>81602.64</v>
      </c>
      <c r="Z1865" s="650">
        <f t="shared" si="189"/>
        <v>11.5</v>
      </c>
      <c r="AA1865" s="595">
        <v>3.0917000000000002E-3</v>
      </c>
      <c r="AB1865" s="652">
        <f t="shared" si="190"/>
        <v>2901.35</v>
      </c>
      <c r="AC1865" s="652">
        <f t="shared" si="191"/>
        <v>3027.49</v>
      </c>
    </row>
    <row r="1866" spans="1:29">
      <c r="A1866" s="443"/>
      <c r="B1866" s="243"/>
      <c r="C1866" s="457"/>
      <c r="D1866" s="443"/>
      <c r="E1866" s="457"/>
      <c r="F1866" s="444"/>
      <c r="G1866" s="443"/>
      <c r="H1866" s="452"/>
      <c r="I1866" s="444"/>
      <c r="J1866" s="444"/>
      <c r="Q1866" s="101">
        <f t="shared" ref="Q1866:Q1867" si="192">IF(E1866&lt;=$Q$1,$S$5,$S$6)</f>
        <v>2015</v>
      </c>
    </row>
    <row r="1867" spans="1:29">
      <c r="A1867" s="443"/>
      <c r="B1867" s="243"/>
      <c r="C1867" s="457"/>
      <c r="D1867" s="443"/>
      <c r="E1867" s="457"/>
      <c r="F1867" s="444"/>
      <c r="G1867" s="443"/>
      <c r="H1867" s="452"/>
      <c r="I1867" s="444"/>
      <c r="J1867" s="444"/>
      <c r="Q1867" s="101">
        <f t="shared" si="192"/>
        <v>2015</v>
      </c>
    </row>
    <row r="1868" spans="1:29">
      <c r="A1868" s="267"/>
      <c r="B1868" s="267"/>
      <c r="C1868" s="267"/>
      <c r="D1868" s="267"/>
      <c r="E1868" s="164"/>
      <c r="F1868" s="129"/>
      <c r="G1868" s="166"/>
      <c r="H1868" s="132"/>
      <c r="I1868" s="129"/>
      <c r="J1868" s="129"/>
    </row>
    <row r="1869" spans="1:29" ht="13.5" thickBot="1">
      <c r="A1869" s="102"/>
      <c r="B1869" s="102"/>
      <c r="C1869" s="102"/>
      <c r="E1869" s="73" t="s">
        <v>107</v>
      </c>
      <c r="F1869" s="130">
        <f>SUM(F1856:F1868)</f>
        <v>-2797.6099999999997</v>
      </c>
      <c r="I1869" s="130">
        <f>SUM(I1856:I1868)</f>
        <v>-123.59</v>
      </c>
      <c r="J1869" s="130">
        <f>SUM(J1856:J1868)</f>
        <v>-102.27</v>
      </c>
    </row>
    <row r="1870" spans="1:29" ht="13.5" thickTop="1">
      <c r="A1870" s="102"/>
      <c r="B1870" s="102"/>
      <c r="C1870" s="102"/>
      <c r="F1870" s="123"/>
      <c r="I1870" s="123"/>
      <c r="J1870" s="123"/>
    </row>
    <row r="1871" spans="1:29">
      <c r="A1871" s="88" t="s">
        <v>422</v>
      </c>
      <c r="B1871" s="102"/>
      <c r="C1871" s="102"/>
      <c r="F1871" s="123"/>
      <c r="I1871" s="123" t="s">
        <v>150</v>
      </c>
      <c r="J1871" s="123"/>
    </row>
    <row r="1872" spans="1:29">
      <c r="A1872" s="102"/>
      <c r="B1872" s="102"/>
      <c r="C1872" s="102"/>
      <c r="F1872" s="123"/>
      <c r="I1872" s="123"/>
      <c r="J1872" s="123"/>
    </row>
    <row r="1873" spans="1:17">
      <c r="A1873" s="81" t="s">
        <v>86</v>
      </c>
      <c r="B1873" s="81" t="s">
        <v>87</v>
      </c>
      <c r="C1873" s="81" t="s">
        <v>88</v>
      </c>
      <c r="D1873" s="81"/>
      <c r="E1873" s="146" t="s">
        <v>89</v>
      </c>
      <c r="F1873" s="90" t="s">
        <v>90</v>
      </c>
      <c r="G1873" s="147"/>
      <c r="H1873" s="81" t="s">
        <v>91</v>
      </c>
      <c r="I1873" s="90" t="s">
        <v>92</v>
      </c>
      <c r="J1873" s="90" t="s">
        <v>93</v>
      </c>
    </row>
    <row r="1874" spans="1:17">
      <c r="A1874" s="86" t="s">
        <v>94</v>
      </c>
      <c r="B1874" s="86" t="s">
        <v>95</v>
      </c>
      <c r="C1874" s="86" t="s">
        <v>96</v>
      </c>
      <c r="D1874" s="86" t="s">
        <v>97</v>
      </c>
      <c r="E1874" s="148" t="s">
        <v>98</v>
      </c>
      <c r="F1874" s="92" t="s">
        <v>99</v>
      </c>
      <c r="G1874" s="149" t="s">
        <v>100</v>
      </c>
      <c r="H1874" s="86" t="s">
        <v>101</v>
      </c>
      <c r="I1874" s="92" t="s">
        <v>93</v>
      </c>
      <c r="J1874" s="92" t="s">
        <v>102</v>
      </c>
    </row>
    <row r="1875" spans="1:17" ht="13.5" customHeight="1">
      <c r="A1875" s="333" t="s">
        <v>427</v>
      </c>
      <c r="B1875" s="381" t="s">
        <v>600</v>
      </c>
      <c r="C1875" s="381"/>
      <c r="D1875" s="333" t="s">
        <v>601</v>
      </c>
      <c r="E1875" s="334">
        <v>201509</v>
      </c>
      <c r="F1875" s="20">
        <v>-1783.17</v>
      </c>
      <c r="G1875" s="333">
        <f t="shared" ref="G1875:G1882" si="193">VLOOKUP(E1875,$N$6:$O$35,2,FALSE)</f>
        <v>14.5</v>
      </c>
      <c r="H1875" s="382">
        <v>3.0917000000000002E-3</v>
      </c>
      <c r="I1875" s="335">
        <f t="shared" ref="I1875:I1878" si="194">ROUND(F1875*G1875*H1875,2)</f>
        <v>-79.94</v>
      </c>
      <c r="J1875" s="335">
        <f t="shared" ref="J1875:J1878" si="195">ROUND(F1875*H1875*12,2)</f>
        <v>-66.16</v>
      </c>
      <c r="Q1875" s="101">
        <f t="shared" ref="Q1875:Q1878" si="196">IF(E1875&lt;=$Q$1,$S$5,$S$6)</f>
        <v>2015</v>
      </c>
    </row>
    <row r="1876" spans="1:17" ht="13.5" customHeight="1">
      <c r="A1876" s="333" t="s">
        <v>427</v>
      </c>
      <c r="B1876" s="334" t="s">
        <v>1005</v>
      </c>
      <c r="C1876" s="334"/>
      <c r="D1876" s="333" t="s">
        <v>1006</v>
      </c>
      <c r="E1876" s="334">
        <v>201509</v>
      </c>
      <c r="F1876" s="335">
        <v>16664.12</v>
      </c>
      <c r="G1876" s="333">
        <f t="shared" si="193"/>
        <v>14.5</v>
      </c>
      <c r="H1876" s="382">
        <v>3.0917000000000002E-3</v>
      </c>
      <c r="I1876" s="335">
        <f t="shared" si="194"/>
        <v>747.05</v>
      </c>
      <c r="J1876" s="335">
        <f t="shared" si="195"/>
        <v>618.25</v>
      </c>
      <c r="Q1876" s="101">
        <f t="shared" si="196"/>
        <v>2015</v>
      </c>
    </row>
    <row r="1877" spans="1:17" ht="13.5" customHeight="1">
      <c r="A1877" s="333" t="s">
        <v>427</v>
      </c>
      <c r="B1877" s="334" t="s">
        <v>1005</v>
      </c>
      <c r="C1877" s="334"/>
      <c r="D1877" s="333" t="s">
        <v>1006</v>
      </c>
      <c r="E1877" s="334">
        <v>201511</v>
      </c>
      <c r="F1877" s="335">
        <v>-189.34</v>
      </c>
      <c r="G1877" s="333">
        <f t="shared" si="193"/>
        <v>12.5</v>
      </c>
      <c r="H1877" s="382">
        <v>3.0917000000000002E-3</v>
      </c>
      <c r="I1877" s="335">
        <f t="shared" si="194"/>
        <v>-7.32</v>
      </c>
      <c r="J1877" s="335">
        <f t="shared" si="195"/>
        <v>-7.02</v>
      </c>
      <c r="Q1877" s="101">
        <f t="shared" si="196"/>
        <v>2016</v>
      </c>
    </row>
    <row r="1878" spans="1:17" ht="13.5" customHeight="1">
      <c r="A1878" s="333" t="s">
        <v>427</v>
      </c>
      <c r="B1878" s="334" t="s">
        <v>1005</v>
      </c>
      <c r="C1878" s="334"/>
      <c r="D1878" s="333" t="s">
        <v>1006</v>
      </c>
      <c r="E1878" s="334">
        <v>201512</v>
      </c>
      <c r="F1878" s="335">
        <v>-51.76</v>
      </c>
      <c r="G1878" s="333">
        <f t="shared" si="193"/>
        <v>11.5</v>
      </c>
      <c r="H1878" s="382">
        <v>3.0917000000000002E-3</v>
      </c>
      <c r="I1878" s="335">
        <f t="shared" si="194"/>
        <v>-1.84</v>
      </c>
      <c r="J1878" s="335">
        <f t="shared" si="195"/>
        <v>-1.92</v>
      </c>
      <c r="Q1878" s="101">
        <f t="shared" si="196"/>
        <v>2016</v>
      </c>
    </row>
    <row r="1879" spans="1:17" s="717" customFormat="1" ht="13.5" customHeight="1">
      <c r="A1879" s="650"/>
      <c r="B1879" s="651"/>
      <c r="C1879" s="651"/>
      <c r="D1879" s="650"/>
      <c r="E1879" s="651"/>
      <c r="F1879" s="652"/>
      <c r="G1879" s="650"/>
      <c r="H1879" s="595"/>
      <c r="I1879" s="652"/>
      <c r="J1879" s="652"/>
    </row>
    <row r="1880" spans="1:17" s="717" customFormat="1" ht="13.5" customHeight="1">
      <c r="A1880" s="571" t="s">
        <v>427</v>
      </c>
      <c r="B1880" s="594" t="s">
        <v>1005</v>
      </c>
      <c r="C1880" s="594"/>
      <c r="D1880" s="571" t="s">
        <v>1006</v>
      </c>
      <c r="E1880" s="594">
        <v>201601</v>
      </c>
      <c r="F1880" s="572">
        <v>-9.1999999999999993</v>
      </c>
      <c r="G1880" s="650">
        <f t="shared" si="193"/>
        <v>10.5</v>
      </c>
      <c r="H1880" s="595">
        <v>3.0917000000000002E-3</v>
      </c>
      <c r="I1880" s="652">
        <f t="shared" ref="I1880" si="197">ROUND(F1880*G1880*H1880,2)</f>
        <v>-0.3</v>
      </c>
      <c r="J1880" s="652">
        <f t="shared" ref="J1880" si="198">ROUND(F1880*H1880*12,2)</f>
        <v>-0.34</v>
      </c>
      <c r="Q1880" s="717">
        <f t="shared" ref="Q1880" si="199">IF(E1880&lt;=$Q$1,$S$5,$S$6)</f>
        <v>2016</v>
      </c>
    </row>
    <row r="1881" spans="1:17" s="717" customFormat="1" ht="13.5" customHeight="1">
      <c r="A1881" s="650"/>
      <c r="B1881" s="651"/>
      <c r="C1881" s="651"/>
      <c r="D1881" s="650"/>
      <c r="E1881" s="651"/>
      <c r="F1881" s="652"/>
      <c r="G1881" s="650"/>
      <c r="H1881" s="595"/>
      <c r="I1881" s="652"/>
      <c r="J1881" s="652"/>
    </row>
    <row r="1882" spans="1:17" s="717" customFormat="1" ht="13.5" customHeight="1">
      <c r="A1882" s="650" t="s">
        <v>427</v>
      </c>
      <c r="B1882" s="651" t="s">
        <v>1005</v>
      </c>
      <c r="C1882" s="651"/>
      <c r="D1882" s="650" t="s">
        <v>1006</v>
      </c>
      <c r="E1882" s="651">
        <v>201602</v>
      </c>
      <c r="F1882" s="652">
        <v>-684.69</v>
      </c>
      <c r="G1882" s="650">
        <f t="shared" si="193"/>
        <v>9.5</v>
      </c>
      <c r="H1882" s="595">
        <v>3.0917000000000002E-3</v>
      </c>
      <c r="I1882" s="652">
        <f t="shared" ref="I1882" si="200">ROUND(F1882*G1882*H1882,2)</f>
        <v>-20.11</v>
      </c>
      <c r="J1882" s="652">
        <f t="shared" ref="J1882" si="201">ROUND(F1882*H1882*12,2)</f>
        <v>-25.4</v>
      </c>
      <c r="Q1882" s="717">
        <f t="shared" ref="Q1882" si="202">IF(E1882&lt;=$Q$1,$S$5,$S$6)</f>
        <v>2016</v>
      </c>
    </row>
    <row r="1883" spans="1:17" s="717" customFormat="1" ht="13.5" customHeight="1">
      <c r="A1883" s="650"/>
      <c r="B1883" s="651"/>
      <c r="C1883" s="651"/>
      <c r="D1883" s="650"/>
      <c r="E1883" s="651"/>
      <c r="F1883" s="652"/>
      <c r="G1883" s="650"/>
      <c r="H1883" s="595"/>
      <c r="I1883" s="652"/>
      <c r="J1883" s="652"/>
    </row>
    <row r="1884" spans="1:17" ht="13.5" customHeight="1">
      <c r="A1884" s="443"/>
      <c r="B1884" s="243"/>
      <c r="C1884" s="457"/>
      <c r="D1884" s="443"/>
      <c r="E1884" s="457"/>
      <c r="F1884" s="444"/>
      <c r="G1884" s="443"/>
      <c r="H1884" s="452"/>
      <c r="I1884" s="444"/>
      <c r="J1884" s="444"/>
      <c r="Q1884" s="101">
        <f t="shared" ref="Q1884:Q1885" si="203">IF(E1884&lt;=$Q$1,$S$5,$S$6)</f>
        <v>2015</v>
      </c>
    </row>
    <row r="1885" spans="1:17" ht="13.5" customHeight="1">
      <c r="A1885" s="443"/>
      <c r="B1885" s="243"/>
      <c r="C1885" s="457"/>
      <c r="D1885" s="443"/>
      <c r="E1885" s="457"/>
      <c r="F1885" s="444"/>
      <c r="G1885" s="443"/>
      <c r="H1885" s="452"/>
      <c r="I1885" s="444"/>
      <c r="J1885" s="444"/>
      <c r="Q1885" s="101">
        <f t="shared" si="203"/>
        <v>2015</v>
      </c>
    </row>
    <row r="1886" spans="1:17">
      <c r="A1886" s="267"/>
      <c r="B1886" s="267"/>
      <c r="C1886" s="267"/>
      <c r="D1886" s="267"/>
      <c r="E1886" s="164"/>
      <c r="F1886" s="103"/>
      <c r="G1886" s="166"/>
      <c r="H1886" s="132"/>
      <c r="I1886" s="103"/>
      <c r="J1886" s="103"/>
    </row>
    <row r="1887" spans="1:17" ht="13.5" thickBot="1">
      <c r="A1887" s="102"/>
      <c r="B1887" s="102"/>
      <c r="C1887" s="102"/>
      <c r="E1887" s="73" t="s">
        <v>107</v>
      </c>
      <c r="F1887" s="130">
        <f>SUM(F1875:F1886)</f>
        <v>13945.959999999997</v>
      </c>
      <c r="I1887" s="130">
        <f>SUM(I1875:I1886)</f>
        <v>637.53999999999985</v>
      </c>
      <c r="J1887" s="130">
        <f>SUM(J1875:J1886)</f>
        <v>517.41000000000008</v>
      </c>
    </row>
    <row r="1888" spans="1:17" ht="13.5" thickTop="1">
      <c r="A1888" s="102"/>
      <c r="B1888" s="102"/>
      <c r="C1888" s="102"/>
      <c r="F1888" s="123"/>
      <c r="I1888" s="123"/>
      <c r="J1888" s="123"/>
    </row>
    <row r="1889" spans="1:17">
      <c r="A1889" s="102"/>
      <c r="B1889" s="102"/>
      <c r="C1889" s="102"/>
      <c r="F1889" s="123"/>
      <c r="I1889" s="123"/>
      <c r="J1889" s="123"/>
    </row>
    <row r="1890" spans="1:17" ht="13.5" thickBot="1">
      <c r="A1890" s="95" t="s">
        <v>112</v>
      </c>
      <c r="B1890" s="102"/>
      <c r="C1890" s="102"/>
      <c r="F1890" s="130">
        <f>+F1869+F1887</f>
        <v>11148.349999999999</v>
      </c>
      <c r="I1890" s="130">
        <f>+I1869+I1887</f>
        <v>513.94999999999982</v>
      </c>
      <c r="J1890" s="130">
        <f>+J1869+J1887</f>
        <v>415.1400000000001</v>
      </c>
    </row>
    <row r="1891" spans="1:17" ht="13.5" thickTop="1">
      <c r="A1891" s="102"/>
      <c r="B1891" s="102"/>
      <c r="C1891" s="102"/>
      <c r="F1891" s="123"/>
      <c r="I1891" s="123"/>
      <c r="J1891" s="123"/>
    </row>
    <row r="1892" spans="1:17">
      <c r="A1892" s="69" t="s">
        <v>113</v>
      </c>
      <c r="F1892" s="105"/>
    </row>
    <row r="1894" spans="1:17">
      <c r="A1894" s="81" t="s">
        <v>86</v>
      </c>
      <c r="B1894" s="81" t="s">
        <v>87</v>
      </c>
      <c r="C1894" s="81" t="s">
        <v>88</v>
      </c>
      <c r="D1894" s="81"/>
      <c r="E1894" s="146" t="s">
        <v>89</v>
      </c>
      <c r="F1894" s="90" t="s">
        <v>90</v>
      </c>
      <c r="G1894" s="147"/>
      <c r="H1894" s="81" t="s">
        <v>91</v>
      </c>
      <c r="I1894" s="90" t="s">
        <v>92</v>
      </c>
      <c r="J1894" s="90" t="s">
        <v>93</v>
      </c>
      <c r="O1894" s="81" t="s">
        <v>91</v>
      </c>
    </row>
    <row r="1895" spans="1:17">
      <c r="A1895" s="86" t="s">
        <v>94</v>
      </c>
      <c r="B1895" s="86" t="s">
        <v>95</v>
      </c>
      <c r="C1895" s="86" t="s">
        <v>96</v>
      </c>
      <c r="D1895" s="86" t="s">
        <v>97</v>
      </c>
      <c r="E1895" s="148" t="s">
        <v>98</v>
      </c>
      <c r="F1895" s="92" t="s">
        <v>99</v>
      </c>
      <c r="G1895" s="149" t="s">
        <v>100</v>
      </c>
      <c r="H1895" s="86" t="s">
        <v>101</v>
      </c>
      <c r="I1895" s="92" t="s">
        <v>93</v>
      </c>
      <c r="J1895" s="92" t="s">
        <v>102</v>
      </c>
      <c r="L1895" s="102" t="s">
        <v>913</v>
      </c>
      <c r="M1895" s="102" t="s">
        <v>914</v>
      </c>
      <c r="N1895" s="102" t="s">
        <v>915</v>
      </c>
      <c r="O1895" s="86" t="s">
        <v>101</v>
      </c>
    </row>
    <row r="1896" spans="1:17" ht="15">
      <c r="A1896" s="333" t="s">
        <v>326</v>
      </c>
      <c r="B1896" s="334">
        <v>900732</v>
      </c>
      <c r="C1896" s="435" t="s">
        <v>340</v>
      </c>
      <c r="D1896" s="333" t="s">
        <v>1010</v>
      </c>
      <c r="E1896" s="334">
        <v>201512</v>
      </c>
      <c r="F1896" s="335">
        <v>-2962.09</v>
      </c>
      <c r="G1896" s="333">
        <f t="shared" ref="G1896:G1959" si="204">VLOOKUP(E1896,$N$6:$O$35,2,FALSE)</f>
        <v>11.5</v>
      </c>
      <c r="H1896" s="382">
        <v>1.1999999999999999E-3</v>
      </c>
      <c r="I1896" s="335">
        <f t="shared" ref="I1896:I1959" si="205">ROUND(F1896*G1896*H1896,2)</f>
        <v>-40.880000000000003</v>
      </c>
      <c r="J1896" s="335">
        <f t="shared" ref="J1896:J1959" si="206">ROUND(F1896*H1896*12,2)</f>
        <v>-42.65</v>
      </c>
      <c r="L1896" s="101">
        <f t="shared" ref="L1896:L1927" si="207">+IF(LEFT(A1896,4)="3763",0.0157,IF(LEFT(A1896,4)="3761",0.0144,"0"))</f>
        <v>1.44E-2</v>
      </c>
      <c r="M1896" s="416">
        <f>ROUND(+L1896/12,7)</f>
        <v>1.1999999999999999E-3</v>
      </c>
      <c r="N1896" s="101" t="b">
        <f>+M1896=O1896</f>
        <v>0</v>
      </c>
      <c r="O1896" s="337">
        <v>1.3083000000000001E-3</v>
      </c>
      <c r="Q1896" s="101">
        <f t="shared" ref="Q1896:Q1959" si="208">IF(E1896&lt;=$Q$1,$S$5,$S$6)</f>
        <v>2016</v>
      </c>
    </row>
    <row r="1897" spans="1:17">
      <c r="A1897" s="650" t="s">
        <v>319</v>
      </c>
      <c r="B1897" s="651" t="s">
        <v>1183</v>
      </c>
      <c r="C1897" s="434" t="s">
        <v>340</v>
      </c>
      <c r="D1897" s="650" t="s">
        <v>1184</v>
      </c>
      <c r="E1897" s="651">
        <v>201509</v>
      </c>
      <c r="F1897" s="652">
        <v>368019.86</v>
      </c>
      <c r="G1897" s="650">
        <f t="shared" si="204"/>
        <v>14.5</v>
      </c>
      <c r="H1897" s="653">
        <v>1.3083000000000001E-3</v>
      </c>
      <c r="I1897" s="335">
        <f t="shared" si="205"/>
        <v>6981.47</v>
      </c>
      <c r="J1897" s="335">
        <f t="shared" si="206"/>
        <v>5777.76</v>
      </c>
      <c r="L1897" s="101">
        <f t="shared" si="207"/>
        <v>1.5699999999999999E-2</v>
      </c>
      <c r="M1897" s="416">
        <f t="shared" ref="M1897:M1960" si="209">ROUND(+L1897/12,7)</f>
        <v>1.3083000000000001E-3</v>
      </c>
      <c r="N1897" s="101" t="b">
        <f t="shared" ref="N1897:N1960" si="210">+M1897=O1897</f>
        <v>1</v>
      </c>
      <c r="O1897" s="337">
        <v>1.3083000000000001E-3</v>
      </c>
      <c r="Q1897" s="101">
        <f t="shared" si="208"/>
        <v>2015</v>
      </c>
    </row>
    <row r="1898" spans="1:17">
      <c r="A1898" s="650" t="s">
        <v>319</v>
      </c>
      <c r="B1898" s="651" t="s">
        <v>1183</v>
      </c>
      <c r="C1898" s="434" t="s">
        <v>340</v>
      </c>
      <c r="D1898" s="650" t="s">
        <v>1205</v>
      </c>
      <c r="E1898" s="651">
        <v>201511</v>
      </c>
      <c r="F1898" s="652">
        <v>-169531.01</v>
      </c>
      <c r="G1898" s="650">
        <f t="shared" si="204"/>
        <v>12.5</v>
      </c>
      <c r="H1898" s="653">
        <v>1.3083000000000001E-3</v>
      </c>
      <c r="I1898" s="335">
        <f t="shared" si="205"/>
        <v>-2772.47</v>
      </c>
      <c r="J1898" s="335">
        <f t="shared" si="206"/>
        <v>-2661.57</v>
      </c>
      <c r="L1898" s="101">
        <f t="shared" si="207"/>
        <v>1.5699999999999999E-2</v>
      </c>
      <c r="M1898" s="416">
        <f t="shared" si="209"/>
        <v>1.3083000000000001E-3</v>
      </c>
      <c r="N1898" s="101" t="b">
        <f t="shared" si="210"/>
        <v>1</v>
      </c>
      <c r="O1898" s="337">
        <v>1.3083000000000001E-3</v>
      </c>
      <c r="Q1898" s="101">
        <f t="shared" si="208"/>
        <v>2016</v>
      </c>
    </row>
    <row r="1899" spans="1:17">
      <c r="A1899" s="333" t="s">
        <v>319</v>
      </c>
      <c r="B1899" s="334" t="s">
        <v>776</v>
      </c>
      <c r="C1899" s="434" t="s">
        <v>352</v>
      </c>
      <c r="D1899" s="333" t="s">
        <v>777</v>
      </c>
      <c r="E1899" s="334">
        <v>201509</v>
      </c>
      <c r="F1899" s="335">
        <v>1251.18</v>
      </c>
      <c r="G1899" s="333">
        <f t="shared" si="204"/>
        <v>14.5</v>
      </c>
      <c r="H1899" s="382">
        <v>1.3083000000000001E-3</v>
      </c>
      <c r="I1899" s="335">
        <f t="shared" si="205"/>
        <v>23.74</v>
      </c>
      <c r="J1899" s="335">
        <f t="shared" si="206"/>
        <v>19.64</v>
      </c>
      <c r="L1899" s="101">
        <f t="shared" si="207"/>
        <v>1.5699999999999999E-2</v>
      </c>
      <c r="M1899" s="416">
        <f t="shared" si="209"/>
        <v>1.3083000000000001E-3</v>
      </c>
      <c r="N1899" s="101" t="b">
        <f t="shared" si="210"/>
        <v>1</v>
      </c>
      <c r="O1899" s="337">
        <v>1.3083000000000001E-3</v>
      </c>
      <c r="Q1899" s="101">
        <f t="shared" si="208"/>
        <v>2015</v>
      </c>
    </row>
    <row r="1900" spans="1:17">
      <c r="A1900" s="333" t="s">
        <v>319</v>
      </c>
      <c r="B1900" s="334" t="s">
        <v>1206</v>
      </c>
      <c r="C1900" s="434" t="s">
        <v>352</v>
      </c>
      <c r="D1900" s="333" t="s">
        <v>1207</v>
      </c>
      <c r="E1900" s="334">
        <v>201509</v>
      </c>
      <c r="F1900" s="335">
        <v>103521.26000000001</v>
      </c>
      <c r="G1900" s="333">
        <f t="shared" si="204"/>
        <v>14.5</v>
      </c>
      <c r="H1900" s="337">
        <v>1.3083000000000001E-3</v>
      </c>
      <c r="I1900" s="335">
        <f t="shared" si="205"/>
        <v>1963.83</v>
      </c>
      <c r="J1900" s="335">
        <f t="shared" si="206"/>
        <v>1625.24</v>
      </c>
      <c r="L1900" s="101">
        <f t="shared" si="207"/>
        <v>1.5699999999999999E-2</v>
      </c>
      <c r="M1900" s="416">
        <f t="shared" si="209"/>
        <v>1.3083000000000001E-3</v>
      </c>
      <c r="N1900" s="101" t="b">
        <f t="shared" si="210"/>
        <v>1</v>
      </c>
      <c r="O1900" s="337">
        <v>1.3083000000000001E-3</v>
      </c>
      <c r="Q1900" s="101">
        <f t="shared" si="208"/>
        <v>2015</v>
      </c>
    </row>
    <row r="1901" spans="1:17">
      <c r="A1901" s="333" t="s">
        <v>326</v>
      </c>
      <c r="B1901" s="334" t="s">
        <v>778</v>
      </c>
      <c r="C1901" s="434" t="s">
        <v>352</v>
      </c>
      <c r="D1901" s="333" t="s">
        <v>779</v>
      </c>
      <c r="E1901" s="334">
        <v>201509</v>
      </c>
      <c r="F1901" s="335">
        <v>4780.6400000000003</v>
      </c>
      <c r="G1901" s="333">
        <f t="shared" si="204"/>
        <v>14.5</v>
      </c>
      <c r="H1901" s="337">
        <v>1.1999999999999999E-3</v>
      </c>
      <c r="I1901" s="335">
        <f t="shared" si="205"/>
        <v>83.18</v>
      </c>
      <c r="J1901" s="335">
        <f t="shared" si="206"/>
        <v>68.84</v>
      </c>
      <c r="L1901" s="101">
        <f t="shared" si="207"/>
        <v>1.44E-2</v>
      </c>
      <c r="M1901" s="416">
        <f t="shared" si="209"/>
        <v>1.1999999999999999E-3</v>
      </c>
      <c r="N1901" s="101" t="b">
        <f t="shared" si="210"/>
        <v>0</v>
      </c>
      <c r="O1901" s="337">
        <v>1.3083000000000001E-3</v>
      </c>
      <c r="Q1901" s="101">
        <f t="shared" si="208"/>
        <v>2015</v>
      </c>
    </row>
    <row r="1902" spans="1:17">
      <c r="A1902" s="333" t="s">
        <v>319</v>
      </c>
      <c r="B1902" s="334" t="s">
        <v>778</v>
      </c>
      <c r="C1902" s="434" t="s">
        <v>352</v>
      </c>
      <c r="D1902" s="333" t="s">
        <v>779</v>
      </c>
      <c r="E1902" s="334">
        <v>201509</v>
      </c>
      <c r="F1902" s="335">
        <v>-408.90000000000003</v>
      </c>
      <c r="G1902" s="333">
        <f t="shared" si="204"/>
        <v>14.5</v>
      </c>
      <c r="H1902" s="337">
        <v>1.3083000000000001E-3</v>
      </c>
      <c r="I1902" s="335">
        <f t="shared" si="205"/>
        <v>-7.76</v>
      </c>
      <c r="J1902" s="335">
        <f t="shared" si="206"/>
        <v>-6.42</v>
      </c>
      <c r="L1902" s="101">
        <f t="shared" si="207"/>
        <v>1.5699999999999999E-2</v>
      </c>
      <c r="M1902" s="416">
        <f t="shared" si="209"/>
        <v>1.3083000000000001E-3</v>
      </c>
      <c r="N1902" s="101" t="b">
        <f t="shared" si="210"/>
        <v>1</v>
      </c>
      <c r="O1902" s="337">
        <v>1.3083000000000001E-3</v>
      </c>
      <c r="Q1902" s="101">
        <f t="shared" si="208"/>
        <v>2015</v>
      </c>
    </row>
    <row r="1903" spans="1:17">
      <c r="A1903" s="333" t="s">
        <v>319</v>
      </c>
      <c r="B1903" s="334" t="s">
        <v>780</v>
      </c>
      <c r="C1903" s="434" t="s">
        <v>352</v>
      </c>
      <c r="D1903" s="333" t="s">
        <v>781</v>
      </c>
      <c r="E1903" s="334">
        <v>201509</v>
      </c>
      <c r="F1903" s="335">
        <v>51.410000000000004</v>
      </c>
      <c r="G1903" s="333">
        <f t="shared" si="204"/>
        <v>14.5</v>
      </c>
      <c r="H1903" s="337">
        <v>1.3083000000000001E-3</v>
      </c>
      <c r="I1903" s="335">
        <f t="shared" si="205"/>
        <v>0.98</v>
      </c>
      <c r="J1903" s="335">
        <f t="shared" si="206"/>
        <v>0.81</v>
      </c>
      <c r="L1903" s="101">
        <f t="shared" si="207"/>
        <v>1.5699999999999999E-2</v>
      </c>
      <c r="M1903" s="416">
        <f t="shared" si="209"/>
        <v>1.3083000000000001E-3</v>
      </c>
      <c r="N1903" s="101" t="b">
        <f t="shared" si="210"/>
        <v>1</v>
      </c>
      <c r="O1903" s="337">
        <v>1.3083000000000001E-3</v>
      </c>
      <c r="Q1903" s="101">
        <f t="shared" si="208"/>
        <v>2015</v>
      </c>
    </row>
    <row r="1904" spans="1:17">
      <c r="A1904" s="333" t="s">
        <v>319</v>
      </c>
      <c r="B1904" s="334" t="s">
        <v>928</v>
      </c>
      <c r="C1904" s="434" t="s">
        <v>352</v>
      </c>
      <c r="D1904" s="333" t="s">
        <v>929</v>
      </c>
      <c r="E1904" s="334">
        <v>201509</v>
      </c>
      <c r="F1904" s="335">
        <v>465.21000000000004</v>
      </c>
      <c r="G1904" s="333">
        <f t="shared" si="204"/>
        <v>14.5</v>
      </c>
      <c r="H1904" s="337">
        <v>1.3083000000000001E-3</v>
      </c>
      <c r="I1904" s="335">
        <f t="shared" si="205"/>
        <v>8.83</v>
      </c>
      <c r="J1904" s="335">
        <f t="shared" si="206"/>
        <v>7.3</v>
      </c>
      <c r="L1904" s="101">
        <f t="shared" si="207"/>
        <v>1.5699999999999999E-2</v>
      </c>
      <c r="M1904" s="416">
        <f t="shared" si="209"/>
        <v>1.3083000000000001E-3</v>
      </c>
      <c r="N1904" s="101" t="b">
        <f t="shared" si="210"/>
        <v>1</v>
      </c>
      <c r="O1904" s="337">
        <v>1.3083000000000001E-3</v>
      </c>
      <c r="Q1904" s="101">
        <f t="shared" si="208"/>
        <v>2015</v>
      </c>
    </row>
    <row r="1905" spans="1:17" ht="15">
      <c r="A1905" s="333" t="s">
        <v>319</v>
      </c>
      <c r="B1905" s="334" t="s">
        <v>1186</v>
      </c>
      <c r="C1905" s="435" t="s">
        <v>352</v>
      </c>
      <c r="D1905" s="333" t="s">
        <v>1187</v>
      </c>
      <c r="E1905" s="334">
        <v>201512</v>
      </c>
      <c r="F1905" s="335">
        <v>16260.54</v>
      </c>
      <c r="G1905" s="333">
        <f t="shared" si="204"/>
        <v>11.5</v>
      </c>
      <c r="H1905" s="337">
        <v>1.3083000000000001E-3</v>
      </c>
      <c r="I1905" s="335">
        <f t="shared" si="205"/>
        <v>244.65</v>
      </c>
      <c r="J1905" s="335">
        <f t="shared" si="206"/>
        <v>255.28</v>
      </c>
      <c r="L1905" s="101">
        <f t="shared" si="207"/>
        <v>1.5699999999999999E-2</v>
      </c>
      <c r="M1905" s="416">
        <f t="shared" si="209"/>
        <v>1.3083000000000001E-3</v>
      </c>
      <c r="N1905" s="101" t="b">
        <f t="shared" si="210"/>
        <v>1</v>
      </c>
      <c r="O1905" s="337">
        <v>1.3083000000000001E-3</v>
      </c>
      <c r="Q1905" s="101">
        <f t="shared" si="208"/>
        <v>2016</v>
      </c>
    </row>
    <row r="1906" spans="1:17" ht="15">
      <c r="A1906" s="333" t="s">
        <v>319</v>
      </c>
      <c r="B1906" s="334" t="s">
        <v>592</v>
      </c>
      <c r="C1906" s="435" t="s">
        <v>353</v>
      </c>
      <c r="D1906" s="333" t="s">
        <v>593</v>
      </c>
      <c r="E1906" s="334">
        <v>201511</v>
      </c>
      <c r="F1906" s="335">
        <v>-254.9</v>
      </c>
      <c r="G1906" s="333">
        <f t="shared" si="204"/>
        <v>12.5</v>
      </c>
      <c r="H1906" s="337">
        <v>1.3083000000000001E-3</v>
      </c>
      <c r="I1906" s="335">
        <f t="shared" si="205"/>
        <v>-4.17</v>
      </c>
      <c r="J1906" s="335">
        <f t="shared" si="206"/>
        <v>-4</v>
      </c>
      <c r="L1906" s="101">
        <f t="shared" si="207"/>
        <v>1.5699999999999999E-2</v>
      </c>
      <c r="M1906" s="416">
        <f t="shared" si="209"/>
        <v>1.3083000000000001E-3</v>
      </c>
      <c r="N1906" s="101" t="b">
        <f t="shared" si="210"/>
        <v>1</v>
      </c>
      <c r="O1906" s="337">
        <v>1.3083000000000001E-3</v>
      </c>
      <c r="Q1906" s="101">
        <f t="shared" si="208"/>
        <v>2016</v>
      </c>
    </row>
    <row r="1907" spans="1:17">
      <c r="A1907" s="333" t="s">
        <v>319</v>
      </c>
      <c r="B1907" s="334" t="s">
        <v>1208</v>
      </c>
      <c r="C1907" s="434" t="s">
        <v>353</v>
      </c>
      <c r="D1907" s="333" t="s">
        <v>1209</v>
      </c>
      <c r="E1907" s="334">
        <v>201509</v>
      </c>
      <c r="F1907" s="335">
        <v>22488.59</v>
      </c>
      <c r="G1907" s="333">
        <f t="shared" si="204"/>
        <v>14.5</v>
      </c>
      <c r="H1907" s="337">
        <v>1.3083000000000001E-3</v>
      </c>
      <c r="I1907" s="335">
        <f t="shared" si="205"/>
        <v>426.62</v>
      </c>
      <c r="J1907" s="335">
        <f t="shared" si="206"/>
        <v>353.06</v>
      </c>
      <c r="L1907" s="101">
        <f t="shared" si="207"/>
        <v>1.5699999999999999E-2</v>
      </c>
      <c r="M1907" s="416">
        <f t="shared" si="209"/>
        <v>1.3083000000000001E-3</v>
      </c>
      <c r="N1907" s="101" t="b">
        <f t="shared" si="210"/>
        <v>1</v>
      </c>
      <c r="O1907" s="337">
        <v>1.3083000000000001E-3</v>
      </c>
      <c r="Q1907" s="101">
        <f t="shared" si="208"/>
        <v>2015</v>
      </c>
    </row>
    <row r="1908" spans="1:17">
      <c r="A1908" s="333" t="s">
        <v>319</v>
      </c>
      <c r="B1908" s="334" t="s">
        <v>1210</v>
      </c>
      <c r="C1908" s="434" t="s">
        <v>353</v>
      </c>
      <c r="D1908" s="333" t="s">
        <v>1211</v>
      </c>
      <c r="E1908" s="334">
        <v>201509</v>
      </c>
      <c r="F1908" s="335">
        <v>-31859.79</v>
      </c>
      <c r="G1908" s="333">
        <f t="shared" si="204"/>
        <v>14.5</v>
      </c>
      <c r="H1908" s="337">
        <v>1.3083000000000001E-3</v>
      </c>
      <c r="I1908" s="335">
        <f t="shared" si="205"/>
        <v>-604.39</v>
      </c>
      <c r="J1908" s="335">
        <f t="shared" si="206"/>
        <v>-500.19</v>
      </c>
      <c r="L1908" s="101">
        <f t="shared" si="207"/>
        <v>1.5699999999999999E-2</v>
      </c>
      <c r="M1908" s="416">
        <f t="shared" si="209"/>
        <v>1.3083000000000001E-3</v>
      </c>
      <c r="N1908" s="101" t="b">
        <f t="shared" si="210"/>
        <v>1</v>
      </c>
      <c r="O1908" s="337">
        <v>1.3083000000000001E-3</v>
      </c>
      <c r="Q1908" s="101">
        <f t="shared" si="208"/>
        <v>2015</v>
      </c>
    </row>
    <row r="1909" spans="1:17">
      <c r="A1909" s="333" t="s">
        <v>319</v>
      </c>
      <c r="B1909" s="334" t="s">
        <v>1212</v>
      </c>
      <c r="C1909" s="434" t="s">
        <v>353</v>
      </c>
      <c r="D1909" s="333" t="s">
        <v>1213</v>
      </c>
      <c r="E1909" s="334">
        <v>201509</v>
      </c>
      <c r="F1909" s="335">
        <v>-24222.799999999999</v>
      </c>
      <c r="G1909" s="333">
        <f t="shared" si="204"/>
        <v>14.5</v>
      </c>
      <c r="H1909" s="337">
        <v>1.3083000000000001E-3</v>
      </c>
      <c r="I1909" s="335">
        <f t="shared" si="205"/>
        <v>-459.51</v>
      </c>
      <c r="J1909" s="335">
        <f t="shared" si="206"/>
        <v>-380.29</v>
      </c>
      <c r="L1909" s="101">
        <f t="shared" si="207"/>
        <v>1.5699999999999999E-2</v>
      </c>
      <c r="M1909" s="416">
        <f t="shared" si="209"/>
        <v>1.3083000000000001E-3</v>
      </c>
      <c r="N1909" s="101" t="b">
        <f t="shared" si="210"/>
        <v>1</v>
      </c>
      <c r="O1909" s="337">
        <v>1.3083000000000001E-3</v>
      </c>
      <c r="Q1909" s="101">
        <f t="shared" si="208"/>
        <v>2015</v>
      </c>
    </row>
    <row r="1910" spans="1:17">
      <c r="A1910" s="333" t="s">
        <v>319</v>
      </c>
      <c r="B1910" s="334" t="s">
        <v>1007</v>
      </c>
      <c r="C1910" s="434" t="s">
        <v>340</v>
      </c>
      <c r="D1910" s="333" t="s">
        <v>1008</v>
      </c>
      <c r="E1910" s="334">
        <v>201509</v>
      </c>
      <c r="F1910" s="335">
        <v>-1837.83</v>
      </c>
      <c r="G1910" s="333">
        <f t="shared" si="204"/>
        <v>14.5</v>
      </c>
      <c r="H1910" s="337">
        <v>1.3083000000000001E-3</v>
      </c>
      <c r="I1910" s="335">
        <f t="shared" si="205"/>
        <v>-34.86</v>
      </c>
      <c r="J1910" s="335">
        <f t="shared" si="206"/>
        <v>-28.85</v>
      </c>
      <c r="L1910" s="101">
        <f t="shared" si="207"/>
        <v>1.5699999999999999E-2</v>
      </c>
      <c r="M1910" s="416">
        <f t="shared" si="209"/>
        <v>1.3083000000000001E-3</v>
      </c>
      <c r="N1910" s="101" t="b">
        <f t="shared" si="210"/>
        <v>1</v>
      </c>
      <c r="O1910" s="337">
        <v>1.3083000000000001E-3</v>
      </c>
      <c r="Q1910" s="101">
        <f t="shared" si="208"/>
        <v>2015</v>
      </c>
    </row>
    <row r="1911" spans="1:17">
      <c r="A1911" s="333" t="s">
        <v>319</v>
      </c>
      <c r="B1911" s="334" t="s">
        <v>1007</v>
      </c>
      <c r="C1911" s="434" t="s">
        <v>340</v>
      </c>
      <c r="D1911" s="333" t="s">
        <v>1008</v>
      </c>
      <c r="E1911" s="334">
        <v>201509</v>
      </c>
      <c r="F1911" s="335">
        <v>-26.17</v>
      </c>
      <c r="G1911" s="333">
        <f t="shared" si="204"/>
        <v>14.5</v>
      </c>
      <c r="H1911" s="337">
        <v>1.3083000000000001E-3</v>
      </c>
      <c r="I1911" s="335">
        <f t="shared" si="205"/>
        <v>-0.5</v>
      </c>
      <c r="J1911" s="335">
        <f t="shared" si="206"/>
        <v>-0.41</v>
      </c>
      <c r="L1911" s="101">
        <f t="shared" si="207"/>
        <v>1.5699999999999999E-2</v>
      </c>
      <c r="M1911" s="416">
        <f t="shared" si="209"/>
        <v>1.3083000000000001E-3</v>
      </c>
      <c r="N1911" s="101" t="b">
        <f t="shared" si="210"/>
        <v>1</v>
      </c>
      <c r="O1911" s="337">
        <v>1.3083000000000001E-3</v>
      </c>
      <c r="Q1911" s="101">
        <f t="shared" si="208"/>
        <v>2015</v>
      </c>
    </row>
    <row r="1912" spans="1:17" ht="15">
      <c r="A1912" s="333" t="s">
        <v>319</v>
      </c>
      <c r="B1912" s="334" t="s">
        <v>1007</v>
      </c>
      <c r="C1912" s="435" t="s">
        <v>340</v>
      </c>
      <c r="D1912" s="333" t="s">
        <v>1008</v>
      </c>
      <c r="E1912" s="334">
        <v>201511</v>
      </c>
      <c r="F1912" s="335">
        <v>-1295.45</v>
      </c>
      <c r="G1912" s="333">
        <f t="shared" si="204"/>
        <v>12.5</v>
      </c>
      <c r="H1912" s="337">
        <v>1.3083000000000001E-3</v>
      </c>
      <c r="I1912" s="335">
        <f t="shared" si="205"/>
        <v>-21.19</v>
      </c>
      <c r="J1912" s="335">
        <f t="shared" si="206"/>
        <v>-20.34</v>
      </c>
      <c r="L1912" s="101">
        <f t="shared" si="207"/>
        <v>1.5699999999999999E-2</v>
      </c>
      <c r="M1912" s="416">
        <f t="shared" si="209"/>
        <v>1.3083000000000001E-3</v>
      </c>
      <c r="N1912" s="101" t="b">
        <f t="shared" si="210"/>
        <v>1</v>
      </c>
      <c r="O1912" s="337">
        <v>1.3083000000000001E-3</v>
      </c>
      <c r="Q1912" s="101">
        <f t="shared" si="208"/>
        <v>2016</v>
      </c>
    </row>
    <row r="1913" spans="1:17" ht="15">
      <c r="A1913" s="333" t="s">
        <v>319</v>
      </c>
      <c r="B1913" s="334" t="s">
        <v>1007</v>
      </c>
      <c r="C1913" s="435" t="s">
        <v>340</v>
      </c>
      <c r="D1913" s="333" t="s">
        <v>1008</v>
      </c>
      <c r="E1913" s="334">
        <v>201511</v>
      </c>
      <c r="F1913" s="335">
        <v>1295.45</v>
      </c>
      <c r="G1913" s="333">
        <f t="shared" si="204"/>
        <v>12.5</v>
      </c>
      <c r="H1913" s="337">
        <v>1.3083000000000001E-3</v>
      </c>
      <c r="I1913" s="335">
        <f t="shared" si="205"/>
        <v>21.19</v>
      </c>
      <c r="J1913" s="335">
        <f t="shared" si="206"/>
        <v>20.34</v>
      </c>
      <c r="L1913" s="101">
        <f t="shared" si="207"/>
        <v>1.5699999999999999E-2</v>
      </c>
      <c r="M1913" s="416">
        <f t="shared" si="209"/>
        <v>1.3083000000000001E-3</v>
      </c>
      <c r="N1913" s="101" t="b">
        <f t="shared" si="210"/>
        <v>0</v>
      </c>
      <c r="O1913" s="337">
        <v>1.1999999999999999E-3</v>
      </c>
      <c r="Q1913" s="101">
        <f t="shared" si="208"/>
        <v>2016</v>
      </c>
    </row>
    <row r="1914" spans="1:17" ht="15">
      <c r="A1914" s="333" t="s">
        <v>319</v>
      </c>
      <c r="B1914" s="334" t="s">
        <v>1007</v>
      </c>
      <c r="C1914" s="435" t="s">
        <v>340</v>
      </c>
      <c r="D1914" s="333" t="s">
        <v>1008</v>
      </c>
      <c r="E1914" s="334">
        <v>201512</v>
      </c>
      <c r="F1914" s="335">
        <v>3.83</v>
      </c>
      <c r="G1914" s="333">
        <f t="shared" si="204"/>
        <v>11.5</v>
      </c>
      <c r="H1914" s="337">
        <v>1.3083000000000001E-3</v>
      </c>
      <c r="I1914" s="335">
        <f t="shared" si="205"/>
        <v>0.06</v>
      </c>
      <c r="J1914" s="335">
        <f t="shared" si="206"/>
        <v>0.06</v>
      </c>
      <c r="L1914" s="101">
        <f t="shared" si="207"/>
        <v>1.5699999999999999E-2</v>
      </c>
      <c r="M1914" s="416">
        <f t="shared" si="209"/>
        <v>1.3083000000000001E-3</v>
      </c>
      <c r="N1914" s="101" t="b">
        <f t="shared" si="210"/>
        <v>1</v>
      </c>
      <c r="O1914" s="337">
        <v>1.3083000000000001E-3</v>
      </c>
      <c r="Q1914" s="101">
        <f t="shared" si="208"/>
        <v>2016</v>
      </c>
    </row>
    <row r="1915" spans="1:17" ht="15">
      <c r="A1915" s="333" t="s">
        <v>319</v>
      </c>
      <c r="B1915" s="334" t="s">
        <v>1007</v>
      </c>
      <c r="C1915" s="435" t="s">
        <v>340</v>
      </c>
      <c r="D1915" s="333" t="s">
        <v>1008</v>
      </c>
      <c r="E1915" s="334">
        <v>201512</v>
      </c>
      <c r="F1915" s="335">
        <v>225.38</v>
      </c>
      <c r="G1915" s="333">
        <f t="shared" si="204"/>
        <v>11.5</v>
      </c>
      <c r="H1915" s="337">
        <v>1.3083000000000001E-3</v>
      </c>
      <c r="I1915" s="335">
        <f t="shared" si="205"/>
        <v>3.39</v>
      </c>
      <c r="J1915" s="335">
        <f t="shared" si="206"/>
        <v>3.54</v>
      </c>
      <c r="L1915" s="101">
        <f t="shared" si="207"/>
        <v>1.5699999999999999E-2</v>
      </c>
      <c r="M1915" s="416">
        <f t="shared" si="209"/>
        <v>1.3083000000000001E-3</v>
      </c>
      <c r="N1915" s="101" t="b">
        <f t="shared" si="210"/>
        <v>1</v>
      </c>
      <c r="O1915" s="337">
        <v>1.3083000000000001E-3</v>
      </c>
      <c r="Q1915" s="101">
        <f t="shared" si="208"/>
        <v>2016</v>
      </c>
    </row>
    <row r="1916" spans="1:17">
      <c r="A1916" s="333" t="s">
        <v>326</v>
      </c>
      <c r="B1916" s="334" t="s">
        <v>755</v>
      </c>
      <c r="C1916" s="434" t="s">
        <v>340</v>
      </c>
      <c r="D1916" s="333" t="s">
        <v>774</v>
      </c>
      <c r="E1916" s="334">
        <v>201509</v>
      </c>
      <c r="F1916" s="335">
        <v>-59.160000000000004</v>
      </c>
      <c r="G1916" s="333">
        <f t="shared" si="204"/>
        <v>14.5</v>
      </c>
      <c r="H1916" s="337">
        <v>1.1999999999999999E-3</v>
      </c>
      <c r="I1916" s="335">
        <f t="shared" si="205"/>
        <v>-1.03</v>
      </c>
      <c r="J1916" s="335">
        <f t="shared" si="206"/>
        <v>-0.85</v>
      </c>
      <c r="L1916" s="101">
        <f t="shared" si="207"/>
        <v>1.44E-2</v>
      </c>
      <c r="M1916" s="416">
        <f t="shared" si="209"/>
        <v>1.1999999999999999E-3</v>
      </c>
      <c r="N1916" s="101" t="b">
        <f t="shared" si="210"/>
        <v>0</v>
      </c>
      <c r="O1916" s="337">
        <v>1.3083000000000001E-3</v>
      </c>
      <c r="Q1916" s="101">
        <f t="shared" si="208"/>
        <v>2015</v>
      </c>
    </row>
    <row r="1917" spans="1:17">
      <c r="A1917" s="333" t="s">
        <v>319</v>
      </c>
      <c r="B1917" s="334" t="s">
        <v>755</v>
      </c>
      <c r="C1917" s="434" t="s">
        <v>340</v>
      </c>
      <c r="D1917" s="333" t="s">
        <v>774</v>
      </c>
      <c r="E1917" s="334">
        <v>201509</v>
      </c>
      <c r="F1917" s="335">
        <v>-628.21</v>
      </c>
      <c r="G1917" s="333">
        <f t="shared" si="204"/>
        <v>14.5</v>
      </c>
      <c r="H1917" s="337">
        <v>1.3083000000000001E-3</v>
      </c>
      <c r="I1917" s="335">
        <f t="shared" si="205"/>
        <v>-11.92</v>
      </c>
      <c r="J1917" s="335">
        <f t="shared" si="206"/>
        <v>-9.86</v>
      </c>
      <c r="L1917" s="101">
        <f t="shared" si="207"/>
        <v>1.5699999999999999E-2</v>
      </c>
      <c r="M1917" s="416">
        <f t="shared" si="209"/>
        <v>1.3083000000000001E-3</v>
      </c>
      <c r="N1917" s="101" t="b">
        <f t="shared" si="210"/>
        <v>1</v>
      </c>
      <c r="O1917" s="337">
        <v>1.3083000000000001E-3</v>
      </c>
      <c r="Q1917" s="101">
        <f t="shared" si="208"/>
        <v>2015</v>
      </c>
    </row>
    <row r="1918" spans="1:17">
      <c r="A1918" s="333" t="s">
        <v>319</v>
      </c>
      <c r="B1918" s="334" t="s">
        <v>755</v>
      </c>
      <c r="C1918" s="434" t="s">
        <v>340</v>
      </c>
      <c r="D1918" s="333" t="s">
        <v>774</v>
      </c>
      <c r="E1918" s="334">
        <v>201509</v>
      </c>
      <c r="F1918" s="335">
        <v>-8.99</v>
      </c>
      <c r="G1918" s="333">
        <f t="shared" si="204"/>
        <v>14.5</v>
      </c>
      <c r="H1918" s="337">
        <v>1.3083000000000001E-3</v>
      </c>
      <c r="I1918" s="335">
        <f t="shared" si="205"/>
        <v>-0.17</v>
      </c>
      <c r="J1918" s="335">
        <f t="shared" si="206"/>
        <v>-0.14000000000000001</v>
      </c>
      <c r="L1918" s="101">
        <f t="shared" si="207"/>
        <v>1.5699999999999999E-2</v>
      </c>
      <c r="M1918" s="416">
        <f t="shared" si="209"/>
        <v>1.3083000000000001E-3</v>
      </c>
      <c r="N1918" s="101" t="b">
        <f t="shared" si="210"/>
        <v>1</v>
      </c>
      <c r="O1918" s="337">
        <v>1.3083000000000001E-3</v>
      </c>
      <c r="Q1918" s="101">
        <f t="shared" si="208"/>
        <v>2015</v>
      </c>
    </row>
    <row r="1919" spans="1:17" ht="15">
      <c r="A1919" s="333" t="s">
        <v>326</v>
      </c>
      <c r="B1919" s="334" t="s">
        <v>1190</v>
      </c>
      <c r="C1919" s="435" t="s">
        <v>340</v>
      </c>
      <c r="D1919" s="333" t="s">
        <v>1191</v>
      </c>
      <c r="E1919" s="334">
        <v>201512</v>
      </c>
      <c r="F1919" s="335">
        <v>115776.74</v>
      </c>
      <c r="G1919" s="333">
        <f t="shared" si="204"/>
        <v>11.5</v>
      </c>
      <c r="H1919" s="337">
        <v>1.1999999999999999E-3</v>
      </c>
      <c r="I1919" s="335">
        <f t="shared" si="205"/>
        <v>1597.72</v>
      </c>
      <c r="J1919" s="335">
        <f t="shared" si="206"/>
        <v>1667.19</v>
      </c>
      <c r="L1919" s="101">
        <f t="shared" si="207"/>
        <v>1.44E-2</v>
      </c>
      <c r="M1919" s="416">
        <f t="shared" si="209"/>
        <v>1.1999999999999999E-3</v>
      </c>
      <c r="N1919" s="101" t="b">
        <f t="shared" si="210"/>
        <v>0</v>
      </c>
      <c r="O1919" s="337">
        <v>1.3083000000000001E-3</v>
      </c>
      <c r="Q1919" s="101">
        <f t="shared" si="208"/>
        <v>2016</v>
      </c>
    </row>
    <row r="1920" spans="1:17" ht="15">
      <c r="A1920" s="333" t="s">
        <v>319</v>
      </c>
      <c r="B1920" s="334" t="s">
        <v>1190</v>
      </c>
      <c r="C1920" s="435" t="s">
        <v>340</v>
      </c>
      <c r="D1920" s="333" t="s">
        <v>1191</v>
      </c>
      <c r="E1920" s="334">
        <v>201512</v>
      </c>
      <c r="F1920" s="335">
        <v>763983.73</v>
      </c>
      <c r="G1920" s="333">
        <f t="shared" si="204"/>
        <v>11.5</v>
      </c>
      <c r="H1920" s="337">
        <v>1.3083000000000001E-3</v>
      </c>
      <c r="I1920" s="335">
        <f t="shared" si="205"/>
        <v>11494.48</v>
      </c>
      <c r="J1920" s="335">
        <f t="shared" si="206"/>
        <v>11994.24</v>
      </c>
      <c r="L1920" s="101">
        <f t="shared" si="207"/>
        <v>1.5699999999999999E-2</v>
      </c>
      <c r="M1920" s="416">
        <f t="shared" si="209"/>
        <v>1.3083000000000001E-3</v>
      </c>
      <c r="N1920" s="101" t="b">
        <f t="shared" si="210"/>
        <v>1</v>
      </c>
      <c r="O1920" s="337">
        <v>1.3083000000000001E-3</v>
      </c>
      <c r="Q1920" s="101">
        <f t="shared" si="208"/>
        <v>2016</v>
      </c>
    </row>
    <row r="1921" spans="1:17">
      <c r="A1921" s="333" t="s">
        <v>326</v>
      </c>
      <c r="B1921" s="334" t="s">
        <v>588</v>
      </c>
      <c r="C1921" s="434" t="s">
        <v>340</v>
      </c>
      <c r="D1921" s="333" t="s">
        <v>589</v>
      </c>
      <c r="E1921" s="334">
        <v>201509</v>
      </c>
      <c r="F1921" s="335">
        <v>-7.05</v>
      </c>
      <c r="G1921" s="333">
        <f t="shared" si="204"/>
        <v>14.5</v>
      </c>
      <c r="H1921" s="337">
        <v>1.1999999999999999E-3</v>
      </c>
      <c r="I1921" s="335">
        <f t="shared" si="205"/>
        <v>-0.12</v>
      </c>
      <c r="J1921" s="335">
        <f t="shared" si="206"/>
        <v>-0.1</v>
      </c>
      <c r="L1921" s="101">
        <f t="shared" si="207"/>
        <v>1.44E-2</v>
      </c>
      <c r="M1921" s="416">
        <f t="shared" si="209"/>
        <v>1.1999999999999999E-3</v>
      </c>
      <c r="N1921" s="101" t="b">
        <f t="shared" si="210"/>
        <v>0</v>
      </c>
      <c r="O1921" s="337">
        <v>1.3083000000000001E-3</v>
      </c>
      <c r="Q1921" s="101">
        <f t="shared" si="208"/>
        <v>2015</v>
      </c>
    </row>
    <row r="1922" spans="1:17">
      <c r="A1922" s="333" t="s">
        <v>319</v>
      </c>
      <c r="B1922" s="334" t="s">
        <v>588</v>
      </c>
      <c r="C1922" s="434" t="s">
        <v>340</v>
      </c>
      <c r="D1922" s="333" t="s">
        <v>589</v>
      </c>
      <c r="E1922" s="334">
        <v>201509</v>
      </c>
      <c r="F1922" s="335">
        <v>-4.26</v>
      </c>
      <c r="G1922" s="333">
        <f t="shared" si="204"/>
        <v>14.5</v>
      </c>
      <c r="H1922" s="337">
        <v>1.3083000000000001E-3</v>
      </c>
      <c r="I1922" s="335">
        <f t="shared" si="205"/>
        <v>-0.08</v>
      </c>
      <c r="J1922" s="335">
        <f t="shared" si="206"/>
        <v>-7.0000000000000007E-2</v>
      </c>
      <c r="L1922" s="101">
        <f t="shared" si="207"/>
        <v>1.5699999999999999E-2</v>
      </c>
      <c r="M1922" s="416">
        <f t="shared" si="209"/>
        <v>1.3083000000000001E-3</v>
      </c>
      <c r="N1922" s="101" t="b">
        <f t="shared" si="210"/>
        <v>1</v>
      </c>
      <c r="O1922" s="337">
        <v>1.3083000000000001E-3</v>
      </c>
      <c r="Q1922" s="101">
        <f t="shared" si="208"/>
        <v>2015</v>
      </c>
    </row>
    <row r="1923" spans="1:17">
      <c r="A1923" s="333" t="s">
        <v>319</v>
      </c>
      <c r="B1923" s="334" t="s">
        <v>586</v>
      </c>
      <c r="C1923" s="434" t="s">
        <v>340</v>
      </c>
      <c r="D1923" s="333" t="s">
        <v>612</v>
      </c>
      <c r="E1923" s="334">
        <v>201509</v>
      </c>
      <c r="F1923" s="335">
        <v>-2.25</v>
      </c>
      <c r="G1923" s="333">
        <f t="shared" si="204"/>
        <v>14.5</v>
      </c>
      <c r="H1923" s="337">
        <v>1.3083000000000001E-3</v>
      </c>
      <c r="I1923" s="335">
        <f t="shared" si="205"/>
        <v>-0.04</v>
      </c>
      <c r="J1923" s="335">
        <f t="shared" si="206"/>
        <v>-0.04</v>
      </c>
      <c r="L1923" s="101">
        <f t="shared" si="207"/>
        <v>1.5699999999999999E-2</v>
      </c>
      <c r="M1923" s="416">
        <f t="shared" si="209"/>
        <v>1.3083000000000001E-3</v>
      </c>
      <c r="N1923" s="101" t="b">
        <f t="shared" si="210"/>
        <v>0</v>
      </c>
      <c r="O1923" s="337">
        <v>1.1999999999999999E-3</v>
      </c>
      <c r="Q1923" s="101">
        <f t="shared" si="208"/>
        <v>2015</v>
      </c>
    </row>
    <row r="1924" spans="1:17">
      <c r="A1924" s="333" t="s">
        <v>319</v>
      </c>
      <c r="B1924" s="334" t="s">
        <v>586</v>
      </c>
      <c r="C1924" s="434" t="s">
        <v>340</v>
      </c>
      <c r="D1924" s="333" t="s">
        <v>612</v>
      </c>
      <c r="E1924" s="334">
        <v>201509</v>
      </c>
      <c r="F1924" s="335">
        <v>-0.03</v>
      </c>
      <c r="G1924" s="333">
        <f t="shared" si="204"/>
        <v>14.5</v>
      </c>
      <c r="H1924" s="337">
        <v>1.3083000000000001E-3</v>
      </c>
      <c r="I1924" s="335">
        <f t="shared" si="205"/>
        <v>0</v>
      </c>
      <c r="J1924" s="335">
        <f t="shared" si="206"/>
        <v>0</v>
      </c>
      <c r="L1924" s="101">
        <f t="shared" si="207"/>
        <v>1.5699999999999999E-2</v>
      </c>
      <c r="M1924" s="416">
        <f t="shared" si="209"/>
        <v>1.3083000000000001E-3</v>
      </c>
      <c r="N1924" s="101" t="b">
        <f t="shared" si="210"/>
        <v>1</v>
      </c>
      <c r="O1924" s="337">
        <v>1.3083000000000001E-3</v>
      </c>
      <c r="Q1924" s="101">
        <f t="shared" si="208"/>
        <v>2015</v>
      </c>
    </row>
    <row r="1925" spans="1:17" ht="15">
      <c r="A1925" s="445" t="s">
        <v>319</v>
      </c>
      <c r="B1925" s="446" t="s">
        <v>470</v>
      </c>
      <c r="C1925" s="447" t="s">
        <v>340</v>
      </c>
      <c r="D1925" s="445" t="s">
        <v>1192</v>
      </c>
      <c r="E1925" s="446">
        <v>201510</v>
      </c>
      <c r="F1925" s="448">
        <v>-3280.19</v>
      </c>
      <c r="G1925" s="333">
        <f t="shared" si="204"/>
        <v>13.5</v>
      </c>
      <c r="H1925" s="449">
        <v>1.3083000000000001E-3</v>
      </c>
      <c r="I1925" s="335">
        <f t="shared" si="205"/>
        <v>-57.93</v>
      </c>
      <c r="J1925" s="335">
        <f t="shared" si="206"/>
        <v>-51.5</v>
      </c>
      <c r="L1925" s="101">
        <f t="shared" si="207"/>
        <v>1.5699999999999999E-2</v>
      </c>
      <c r="M1925" s="416">
        <f t="shared" si="209"/>
        <v>1.3083000000000001E-3</v>
      </c>
      <c r="N1925" s="101" t="b">
        <f t="shared" si="210"/>
        <v>1</v>
      </c>
      <c r="O1925" s="337">
        <v>1.3083000000000001E-3</v>
      </c>
      <c r="Q1925" s="101">
        <f t="shared" si="208"/>
        <v>2016</v>
      </c>
    </row>
    <row r="1926" spans="1:17">
      <c r="A1926" s="333" t="s">
        <v>326</v>
      </c>
      <c r="B1926" s="334" t="s">
        <v>812</v>
      </c>
      <c r="C1926" s="434" t="s">
        <v>340</v>
      </c>
      <c r="D1926" s="333" t="s">
        <v>813</v>
      </c>
      <c r="E1926" s="334">
        <v>201509</v>
      </c>
      <c r="F1926" s="335">
        <v>-3036.41</v>
      </c>
      <c r="G1926" s="333">
        <f t="shared" si="204"/>
        <v>14.5</v>
      </c>
      <c r="H1926" s="337">
        <v>1.1999999999999999E-3</v>
      </c>
      <c r="I1926" s="335">
        <f t="shared" si="205"/>
        <v>-52.83</v>
      </c>
      <c r="J1926" s="335">
        <f t="shared" si="206"/>
        <v>-43.72</v>
      </c>
      <c r="L1926" s="101">
        <f t="shared" si="207"/>
        <v>1.44E-2</v>
      </c>
      <c r="M1926" s="416">
        <f t="shared" si="209"/>
        <v>1.1999999999999999E-3</v>
      </c>
      <c r="N1926" s="101" t="b">
        <f t="shared" si="210"/>
        <v>0</v>
      </c>
      <c r="O1926" s="337">
        <v>1.3083000000000001E-3</v>
      </c>
      <c r="Q1926" s="101">
        <f t="shared" si="208"/>
        <v>2015</v>
      </c>
    </row>
    <row r="1927" spans="1:17">
      <c r="A1927" s="333" t="s">
        <v>326</v>
      </c>
      <c r="B1927" s="334" t="s">
        <v>812</v>
      </c>
      <c r="C1927" s="434" t="s">
        <v>340</v>
      </c>
      <c r="D1927" s="333" t="s">
        <v>813</v>
      </c>
      <c r="E1927" s="334">
        <v>201509</v>
      </c>
      <c r="F1927" s="335">
        <v>2242.63</v>
      </c>
      <c r="G1927" s="333">
        <f t="shared" si="204"/>
        <v>14.5</v>
      </c>
      <c r="H1927" s="337">
        <v>1.1999999999999999E-3</v>
      </c>
      <c r="I1927" s="335">
        <f t="shared" si="205"/>
        <v>39.020000000000003</v>
      </c>
      <c r="J1927" s="335">
        <f t="shared" si="206"/>
        <v>32.29</v>
      </c>
      <c r="L1927" s="101">
        <f t="shared" si="207"/>
        <v>1.44E-2</v>
      </c>
      <c r="M1927" s="416">
        <f t="shared" si="209"/>
        <v>1.1999999999999999E-3</v>
      </c>
      <c r="N1927" s="101" t="b">
        <f t="shared" si="210"/>
        <v>0</v>
      </c>
      <c r="O1927" s="337">
        <v>1.3083000000000001E-3</v>
      </c>
      <c r="Q1927" s="101">
        <f t="shared" si="208"/>
        <v>2015</v>
      </c>
    </row>
    <row r="1928" spans="1:17" ht="15">
      <c r="A1928" s="333" t="s">
        <v>326</v>
      </c>
      <c r="B1928" s="334" t="s">
        <v>812</v>
      </c>
      <c r="C1928" s="435" t="s">
        <v>340</v>
      </c>
      <c r="D1928" s="333" t="s">
        <v>813</v>
      </c>
      <c r="E1928" s="334">
        <v>201510</v>
      </c>
      <c r="F1928" s="335">
        <v>-222.04</v>
      </c>
      <c r="G1928" s="333">
        <f t="shared" si="204"/>
        <v>13.5</v>
      </c>
      <c r="H1928" s="337">
        <v>1.1999999999999999E-3</v>
      </c>
      <c r="I1928" s="335">
        <f t="shared" si="205"/>
        <v>-3.6</v>
      </c>
      <c r="J1928" s="335">
        <f t="shared" si="206"/>
        <v>-3.2</v>
      </c>
      <c r="L1928" s="101">
        <f t="shared" ref="L1928:L1959" si="211">+IF(LEFT(A1928,4)="3763",0.0157,IF(LEFT(A1928,4)="3761",0.0144,"0"))</f>
        <v>1.44E-2</v>
      </c>
      <c r="M1928" s="416">
        <f t="shared" si="209"/>
        <v>1.1999999999999999E-3</v>
      </c>
      <c r="N1928" s="101" t="b">
        <f t="shared" si="210"/>
        <v>0</v>
      </c>
      <c r="O1928" s="337">
        <v>1.3083000000000001E-3</v>
      </c>
      <c r="Q1928" s="101">
        <f t="shared" si="208"/>
        <v>2016</v>
      </c>
    </row>
    <row r="1929" spans="1:17" ht="15">
      <c r="A1929" s="333" t="s">
        <v>326</v>
      </c>
      <c r="B1929" s="334" t="s">
        <v>812</v>
      </c>
      <c r="C1929" s="435" t="s">
        <v>340</v>
      </c>
      <c r="D1929" s="333" t="s">
        <v>813</v>
      </c>
      <c r="E1929" s="334">
        <v>201510</v>
      </c>
      <c r="F1929" s="335">
        <v>-12.33</v>
      </c>
      <c r="G1929" s="333">
        <f t="shared" si="204"/>
        <v>13.5</v>
      </c>
      <c r="H1929" s="337">
        <v>1.1999999999999999E-3</v>
      </c>
      <c r="I1929" s="335">
        <f t="shared" si="205"/>
        <v>-0.2</v>
      </c>
      <c r="J1929" s="335">
        <f t="shared" si="206"/>
        <v>-0.18</v>
      </c>
      <c r="L1929" s="101">
        <f t="shared" si="211"/>
        <v>1.44E-2</v>
      </c>
      <c r="M1929" s="416">
        <f t="shared" si="209"/>
        <v>1.1999999999999999E-3</v>
      </c>
      <c r="N1929" s="101" t="b">
        <f t="shared" si="210"/>
        <v>0</v>
      </c>
      <c r="O1929" s="337">
        <v>1.3083000000000001E-3</v>
      </c>
      <c r="Q1929" s="101">
        <f t="shared" si="208"/>
        <v>2016</v>
      </c>
    </row>
    <row r="1930" spans="1:17" ht="15">
      <c r="A1930" s="397" t="s">
        <v>319</v>
      </c>
      <c r="B1930" s="381" t="s">
        <v>594</v>
      </c>
      <c r="C1930" s="450" t="s">
        <v>340</v>
      </c>
      <c r="D1930" s="397" t="s">
        <v>595</v>
      </c>
      <c r="E1930" s="381">
        <v>201510</v>
      </c>
      <c r="F1930" s="398">
        <v>18042.490000000002</v>
      </c>
      <c r="G1930" s="333">
        <f t="shared" si="204"/>
        <v>13.5</v>
      </c>
      <c r="H1930" s="399">
        <v>1.3083000000000001E-3</v>
      </c>
      <c r="I1930" s="335">
        <f t="shared" si="205"/>
        <v>318.67</v>
      </c>
      <c r="J1930" s="335">
        <f t="shared" si="206"/>
        <v>283.26</v>
      </c>
      <c r="L1930" s="101">
        <f t="shared" si="211"/>
        <v>1.5699999999999999E-2</v>
      </c>
      <c r="M1930" s="416">
        <f t="shared" si="209"/>
        <v>1.3083000000000001E-3</v>
      </c>
      <c r="N1930" s="101" t="b">
        <f t="shared" si="210"/>
        <v>1</v>
      </c>
      <c r="O1930" s="337">
        <v>1.3083000000000001E-3</v>
      </c>
      <c r="Q1930" s="101">
        <f t="shared" si="208"/>
        <v>2016</v>
      </c>
    </row>
    <row r="1931" spans="1:17" ht="15">
      <c r="A1931" s="397" t="s">
        <v>319</v>
      </c>
      <c r="B1931" s="381" t="s">
        <v>596</v>
      </c>
      <c r="C1931" s="450" t="s">
        <v>340</v>
      </c>
      <c r="D1931" s="397" t="s">
        <v>597</v>
      </c>
      <c r="E1931" s="381">
        <v>201510</v>
      </c>
      <c r="F1931" s="398">
        <v>10728.15</v>
      </c>
      <c r="G1931" s="333">
        <f t="shared" si="204"/>
        <v>13.5</v>
      </c>
      <c r="H1931" s="399">
        <v>1.3083000000000001E-3</v>
      </c>
      <c r="I1931" s="335">
        <f t="shared" si="205"/>
        <v>189.48</v>
      </c>
      <c r="J1931" s="335">
        <f t="shared" si="206"/>
        <v>168.43</v>
      </c>
      <c r="L1931" s="101">
        <f t="shared" si="211"/>
        <v>1.5699999999999999E-2</v>
      </c>
      <c r="M1931" s="416">
        <f t="shared" si="209"/>
        <v>1.3083000000000001E-3</v>
      </c>
      <c r="N1931" s="101" t="b">
        <f t="shared" si="210"/>
        <v>1</v>
      </c>
      <c r="O1931" s="337">
        <v>1.3083000000000001E-3</v>
      </c>
      <c r="Q1931" s="101">
        <f t="shared" si="208"/>
        <v>2016</v>
      </c>
    </row>
    <row r="1932" spans="1:17" ht="15">
      <c r="A1932" s="333" t="s">
        <v>326</v>
      </c>
      <c r="B1932" s="334" t="s">
        <v>1214</v>
      </c>
      <c r="C1932" s="435" t="s">
        <v>340</v>
      </c>
      <c r="D1932" s="333" t="s">
        <v>1215</v>
      </c>
      <c r="E1932" s="334">
        <v>201512</v>
      </c>
      <c r="F1932" s="335">
        <v>948.63</v>
      </c>
      <c r="G1932" s="333">
        <f t="shared" si="204"/>
        <v>11.5</v>
      </c>
      <c r="H1932" s="337">
        <v>1.1999999999999999E-3</v>
      </c>
      <c r="I1932" s="335">
        <f t="shared" si="205"/>
        <v>13.09</v>
      </c>
      <c r="J1932" s="335">
        <f t="shared" si="206"/>
        <v>13.66</v>
      </c>
      <c r="L1932" s="101">
        <f t="shared" si="211"/>
        <v>1.44E-2</v>
      </c>
      <c r="M1932" s="416">
        <f t="shared" si="209"/>
        <v>1.1999999999999999E-3</v>
      </c>
      <c r="N1932" s="101" t="b">
        <f t="shared" si="210"/>
        <v>0</v>
      </c>
      <c r="O1932" s="337">
        <v>1.3083000000000001E-3</v>
      </c>
      <c r="Q1932" s="101">
        <f t="shared" si="208"/>
        <v>2016</v>
      </c>
    </row>
    <row r="1933" spans="1:17" ht="15">
      <c r="A1933" s="333" t="s">
        <v>326</v>
      </c>
      <c r="B1933" s="334" t="s">
        <v>1214</v>
      </c>
      <c r="C1933" s="435" t="s">
        <v>340</v>
      </c>
      <c r="D1933" s="333" t="s">
        <v>1215</v>
      </c>
      <c r="E1933" s="334">
        <v>201512</v>
      </c>
      <c r="F1933" s="335">
        <v>54156.39</v>
      </c>
      <c r="G1933" s="333">
        <f t="shared" si="204"/>
        <v>11.5</v>
      </c>
      <c r="H1933" s="337">
        <v>1.1999999999999999E-3</v>
      </c>
      <c r="I1933" s="335">
        <f t="shared" si="205"/>
        <v>747.36</v>
      </c>
      <c r="J1933" s="335">
        <f t="shared" si="206"/>
        <v>779.85</v>
      </c>
      <c r="L1933" s="101">
        <f t="shared" si="211"/>
        <v>1.44E-2</v>
      </c>
      <c r="M1933" s="416">
        <f t="shared" si="209"/>
        <v>1.1999999999999999E-3</v>
      </c>
      <c r="N1933" s="101" t="b">
        <f t="shared" si="210"/>
        <v>0</v>
      </c>
      <c r="O1933" s="337">
        <v>1.3083000000000001E-3</v>
      </c>
      <c r="Q1933" s="101">
        <f t="shared" si="208"/>
        <v>2016</v>
      </c>
    </row>
    <row r="1934" spans="1:17" ht="15">
      <c r="A1934" s="333" t="s">
        <v>319</v>
      </c>
      <c r="B1934" s="334" t="s">
        <v>1214</v>
      </c>
      <c r="C1934" s="435" t="s">
        <v>340</v>
      </c>
      <c r="D1934" s="333" t="s">
        <v>1215</v>
      </c>
      <c r="E1934" s="334">
        <v>201512</v>
      </c>
      <c r="F1934" s="335">
        <v>391746.49</v>
      </c>
      <c r="G1934" s="333">
        <f t="shared" si="204"/>
        <v>11.5</v>
      </c>
      <c r="H1934" s="337">
        <v>1.3083000000000001E-3</v>
      </c>
      <c r="I1934" s="335">
        <f t="shared" si="205"/>
        <v>5894</v>
      </c>
      <c r="J1934" s="335">
        <f t="shared" si="206"/>
        <v>6150.26</v>
      </c>
      <c r="L1934" s="101">
        <f t="shared" si="211"/>
        <v>1.5699999999999999E-2</v>
      </c>
      <c r="M1934" s="416">
        <f t="shared" si="209"/>
        <v>1.3083000000000001E-3</v>
      </c>
      <c r="N1934" s="101" t="b">
        <f t="shared" si="210"/>
        <v>1</v>
      </c>
      <c r="O1934" s="337">
        <v>1.3083000000000001E-3</v>
      </c>
      <c r="Q1934" s="101">
        <f t="shared" si="208"/>
        <v>2016</v>
      </c>
    </row>
    <row r="1935" spans="1:17">
      <c r="A1935" s="333" t="s">
        <v>319</v>
      </c>
      <c r="B1935" s="334" t="s">
        <v>582</v>
      </c>
      <c r="C1935" s="434" t="s">
        <v>340</v>
      </c>
      <c r="D1935" s="333" t="s">
        <v>583</v>
      </c>
      <c r="E1935" s="334">
        <v>201509</v>
      </c>
      <c r="F1935" s="335">
        <v>-148.31</v>
      </c>
      <c r="G1935" s="333">
        <f t="shared" si="204"/>
        <v>14.5</v>
      </c>
      <c r="H1935" s="337">
        <v>1.3083000000000001E-3</v>
      </c>
      <c r="I1935" s="335">
        <f t="shared" si="205"/>
        <v>-2.81</v>
      </c>
      <c r="J1935" s="335">
        <f t="shared" si="206"/>
        <v>-2.33</v>
      </c>
      <c r="L1935" s="101">
        <f t="shared" si="211"/>
        <v>1.5699999999999999E-2</v>
      </c>
      <c r="M1935" s="416">
        <f t="shared" si="209"/>
        <v>1.3083000000000001E-3</v>
      </c>
      <c r="N1935" s="101" t="b">
        <f t="shared" si="210"/>
        <v>1</v>
      </c>
      <c r="O1935" s="337">
        <v>1.3083000000000001E-3</v>
      </c>
      <c r="Q1935" s="101">
        <f t="shared" si="208"/>
        <v>2015</v>
      </c>
    </row>
    <row r="1936" spans="1:17">
      <c r="A1936" s="333" t="s">
        <v>326</v>
      </c>
      <c r="B1936" s="334" t="s">
        <v>590</v>
      </c>
      <c r="C1936" s="434" t="s">
        <v>340</v>
      </c>
      <c r="D1936" s="333" t="s">
        <v>1216</v>
      </c>
      <c r="E1936" s="334">
        <v>201509</v>
      </c>
      <c r="F1936" s="335">
        <v>-900.47</v>
      </c>
      <c r="G1936" s="333">
        <f t="shared" si="204"/>
        <v>14.5</v>
      </c>
      <c r="H1936" s="337">
        <v>1.1999999999999999E-3</v>
      </c>
      <c r="I1936" s="335">
        <f t="shared" si="205"/>
        <v>-15.67</v>
      </c>
      <c r="J1936" s="335">
        <f t="shared" si="206"/>
        <v>-12.97</v>
      </c>
      <c r="L1936" s="101">
        <f t="shared" si="211"/>
        <v>1.44E-2</v>
      </c>
      <c r="M1936" s="416">
        <f t="shared" si="209"/>
        <v>1.1999999999999999E-3</v>
      </c>
      <c r="N1936" s="101" t="b">
        <f t="shared" si="210"/>
        <v>0</v>
      </c>
      <c r="O1936" s="337">
        <v>1.3083000000000001E-3</v>
      </c>
      <c r="Q1936" s="101">
        <f t="shared" si="208"/>
        <v>2015</v>
      </c>
    </row>
    <row r="1937" spans="1:17">
      <c r="A1937" s="333" t="s">
        <v>319</v>
      </c>
      <c r="B1937" s="334" t="s">
        <v>590</v>
      </c>
      <c r="C1937" s="434" t="s">
        <v>340</v>
      </c>
      <c r="D1937" s="333" t="s">
        <v>1216</v>
      </c>
      <c r="E1937" s="334">
        <v>201509</v>
      </c>
      <c r="F1937" s="335">
        <v>-93.460000000000008</v>
      </c>
      <c r="G1937" s="333">
        <f t="shared" si="204"/>
        <v>14.5</v>
      </c>
      <c r="H1937" s="337">
        <v>1.3083000000000001E-3</v>
      </c>
      <c r="I1937" s="335">
        <f t="shared" si="205"/>
        <v>-1.77</v>
      </c>
      <c r="J1937" s="335">
        <f t="shared" si="206"/>
        <v>-1.47</v>
      </c>
      <c r="L1937" s="101">
        <f t="shared" si="211"/>
        <v>1.5699999999999999E-2</v>
      </c>
      <c r="M1937" s="416">
        <f t="shared" si="209"/>
        <v>1.3083000000000001E-3</v>
      </c>
      <c r="N1937" s="101" t="b">
        <f t="shared" si="210"/>
        <v>1</v>
      </c>
      <c r="O1937" s="337">
        <v>1.3083000000000001E-3</v>
      </c>
      <c r="Q1937" s="101">
        <f t="shared" si="208"/>
        <v>2015</v>
      </c>
    </row>
    <row r="1938" spans="1:17">
      <c r="A1938" s="333" t="s">
        <v>326</v>
      </c>
      <c r="B1938" s="334" t="s">
        <v>782</v>
      </c>
      <c r="C1938" s="434" t="s">
        <v>340</v>
      </c>
      <c r="D1938" s="333" t="s">
        <v>1193</v>
      </c>
      <c r="E1938" s="334">
        <v>201509</v>
      </c>
      <c r="F1938" s="335">
        <v>-1441.95</v>
      </c>
      <c r="G1938" s="333">
        <f t="shared" si="204"/>
        <v>14.5</v>
      </c>
      <c r="H1938" s="337">
        <v>1.1999999999999999E-3</v>
      </c>
      <c r="I1938" s="335">
        <f t="shared" si="205"/>
        <v>-25.09</v>
      </c>
      <c r="J1938" s="335">
        <f t="shared" si="206"/>
        <v>-20.76</v>
      </c>
      <c r="L1938" s="101">
        <f t="shared" si="211"/>
        <v>1.44E-2</v>
      </c>
      <c r="M1938" s="416">
        <f t="shared" si="209"/>
        <v>1.1999999999999999E-3</v>
      </c>
      <c r="N1938" s="101" t="b">
        <f t="shared" si="210"/>
        <v>0</v>
      </c>
      <c r="O1938" s="337">
        <v>1.3083000000000001E-3</v>
      </c>
      <c r="Q1938" s="101">
        <f t="shared" si="208"/>
        <v>2015</v>
      </c>
    </row>
    <row r="1939" spans="1:17">
      <c r="A1939" s="333" t="s">
        <v>326</v>
      </c>
      <c r="B1939" s="334" t="s">
        <v>782</v>
      </c>
      <c r="C1939" s="434" t="s">
        <v>340</v>
      </c>
      <c r="D1939" s="333" t="s">
        <v>1193</v>
      </c>
      <c r="E1939" s="334">
        <v>201509</v>
      </c>
      <c r="F1939" s="335">
        <v>-4493.62</v>
      </c>
      <c r="G1939" s="333">
        <f t="shared" si="204"/>
        <v>14.5</v>
      </c>
      <c r="H1939" s="337">
        <v>1.1999999999999999E-3</v>
      </c>
      <c r="I1939" s="335">
        <f t="shared" si="205"/>
        <v>-78.19</v>
      </c>
      <c r="J1939" s="335">
        <f t="shared" si="206"/>
        <v>-64.709999999999994</v>
      </c>
      <c r="L1939" s="101">
        <f t="shared" si="211"/>
        <v>1.44E-2</v>
      </c>
      <c r="M1939" s="416">
        <f t="shared" si="209"/>
        <v>1.1999999999999999E-3</v>
      </c>
      <c r="N1939" s="101" t="b">
        <f t="shared" si="210"/>
        <v>0</v>
      </c>
      <c r="O1939" s="337">
        <v>1.3083000000000001E-3</v>
      </c>
      <c r="Q1939" s="101">
        <f t="shared" si="208"/>
        <v>2015</v>
      </c>
    </row>
    <row r="1940" spans="1:17" ht="15">
      <c r="A1940" s="333" t="s">
        <v>326</v>
      </c>
      <c r="B1940" s="334" t="s">
        <v>782</v>
      </c>
      <c r="C1940" s="435" t="s">
        <v>340</v>
      </c>
      <c r="D1940" s="333" t="s">
        <v>783</v>
      </c>
      <c r="E1940" s="334">
        <v>201510</v>
      </c>
      <c r="F1940" s="335">
        <v>-826.28</v>
      </c>
      <c r="G1940" s="333">
        <f t="shared" si="204"/>
        <v>13.5</v>
      </c>
      <c r="H1940" s="337">
        <v>1.1999999999999999E-3</v>
      </c>
      <c r="I1940" s="335">
        <f t="shared" si="205"/>
        <v>-13.39</v>
      </c>
      <c r="J1940" s="335">
        <f t="shared" si="206"/>
        <v>-11.9</v>
      </c>
      <c r="L1940" s="101">
        <f t="shared" si="211"/>
        <v>1.44E-2</v>
      </c>
      <c r="M1940" s="416">
        <f t="shared" si="209"/>
        <v>1.1999999999999999E-3</v>
      </c>
      <c r="N1940" s="101" t="b">
        <f t="shared" si="210"/>
        <v>0</v>
      </c>
      <c r="O1940" s="337">
        <v>1.3083000000000001E-3</v>
      </c>
      <c r="Q1940" s="101">
        <f t="shared" si="208"/>
        <v>2016</v>
      </c>
    </row>
    <row r="1941" spans="1:17">
      <c r="A1941" s="333" t="s">
        <v>319</v>
      </c>
      <c r="B1941" s="334" t="s">
        <v>784</v>
      </c>
      <c r="C1941" s="434" t="s">
        <v>340</v>
      </c>
      <c r="D1941" s="333" t="s">
        <v>785</v>
      </c>
      <c r="E1941" s="334">
        <v>201509</v>
      </c>
      <c r="F1941" s="335">
        <v>-1327.26</v>
      </c>
      <c r="G1941" s="333">
        <f t="shared" si="204"/>
        <v>14.5</v>
      </c>
      <c r="H1941" s="337">
        <v>1.3083000000000001E-3</v>
      </c>
      <c r="I1941" s="335">
        <f t="shared" si="205"/>
        <v>-25.18</v>
      </c>
      <c r="J1941" s="335">
        <f t="shared" si="206"/>
        <v>-20.84</v>
      </c>
      <c r="L1941" s="101">
        <f t="shared" si="211"/>
        <v>1.5699999999999999E-2</v>
      </c>
      <c r="M1941" s="416">
        <f t="shared" si="209"/>
        <v>1.3083000000000001E-3</v>
      </c>
      <c r="N1941" s="101" t="b">
        <f t="shared" si="210"/>
        <v>0</v>
      </c>
      <c r="O1941" s="337">
        <v>1.1999999999999999E-3</v>
      </c>
      <c r="Q1941" s="101">
        <f t="shared" si="208"/>
        <v>2015</v>
      </c>
    </row>
    <row r="1942" spans="1:17" ht="15">
      <c r="A1942" s="333" t="s">
        <v>319</v>
      </c>
      <c r="B1942" s="334" t="s">
        <v>784</v>
      </c>
      <c r="C1942" s="435" t="s">
        <v>340</v>
      </c>
      <c r="D1942" s="333" t="s">
        <v>785</v>
      </c>
      <c r="E1942" s="334">
        <v>201510</v>
      </c>
      <c r="F1942" s="335">
        <v>1.45</v>
      </c>
      <c r="G1942" s="333">
        <f t="shared" si="204"/>
        <v>13.5</v>
      </c>
      <c r="H1942" s="337">
        <v>1.3083000000000001E-3</v>
      </c>
      <c r="I1942" s="335">
        <f t="shared" si="205"/>
        <v>0.03</v>
      </c>
      <c r="J1942" s="335">
        <f t="shared" si="206"/>
        <v>0.02</v>
      </c>
      <c r="L1942" s="101">
        <f t="shared" si="211"/>
        <v>1.5699999999999999E-2</v>
      </c>
      <c r="M1942" s="416">
        <f t="shared" si="209"/>
        <v>1.3083000000000001E-3</v>
      </c>
      <c r="N1942" s="101" t="b">
        <f t="shared" si="210"/>
        <v>1</v>
      </c>
      <c r="O1942" s="337">
        <v>1.3083000000000001E-3</v>
      </c>
      <c r="Q1942" s="101">
        <f t="shared" si="208"/>
        <v>2016</v>
      </c>
    </row>
    <row r="1943" spans="1:17">
      <c r="A1943" s="333" t="s">
        <v>319</v>
      </c>
      <c r="B1943" s="334" t="s">
        <v>1217</v>
      </c>
      <c r="C1943" s="434" t="s">
        <v>340</v>
      </c>
      <c r="D1943" s="333" t="s">
        <v>1218</v>
      </c>
      <c r="E1943" s="334">
        <v>201509</v>
      </c>
      <c r="F1943" s="335">
        <v>-64833.060000000005</v>
      </c>
      <c r="G1943" s="333">
        <f t="shared" si="204"/>
        <v>14.5</v>
      </c>
      <c r="H1943" s="337">
        <v>1.3083000000000001E-3</v>
      </c>
      <c r="I1943" s="335">
        <f t="shared" si="205"/>
        <v>-1229.9100000000001</v>
      </c>
      <c r="J1943" s="335">
        <f t="shared" si="206"/>
        <v>-1017.85</v>
      </c>
      <c r="L1943" s="101">
        <f t="shared" si="211"/>
        <v>1.5699999999999999E-2</v>
      </c>
      <c r="M1943" s="416">
        <f t="shared" si="209"/>
        <v>1.3083000000000001E-3</v>
      </c>
      <c r="N1943" s="101" t="b">
        <f t="shared" si="210"/>
        <v>0</v>
      </c>
      <c r="O1943" s="337">
        <v>1.1999999999999999E-3</v>
      </c>
      <c r="Q1943" s="101">
        <f t="shared" si="208"/>
        <v>2015</v>
      </c>
    </row>
    <row r="1944" spans="1:17">
      <c r="A1944" s="333" t="s">
        <v>319</v>
      </c>
      <c r="B1944" s="334" t="s">
        <v>579</v>
      </c>
      <c r="C1944" s="434" t="s">
        <v>340</v>
      </c>
      <c r="D1944" s="333" t="s">
        <v>613</v>
      </c>
      <c r="E1944" s="334">
        <v>201509</v>
      </c>
      <c r="F1944" s="335">
        <v>3.72</v>
      </c>
      <c r="G1944" s="333">
        <f t="shared" si="204"/>
        <v>14.5</v>
      </c>
      <c r="H1944" s="337">
        <v>1.3083000000000001E-3</v>
      </c>
      <c r="I1944" s="335">
        <f t="shared" si="205"/>
        <v>7.0000000000000007E-2</v>
      </c>
      <c r="J1944" s="335">
        <f t="shared" si="206"/>
        <v>0.06</v>
      </c>
      <c r="L1944" s="101">
        <f t="shared" si="211"/>
        <v>1.5699999999999999E-2</v>
      </c>
      <c r="M1944" s="416">
        <f t="shared" si="209"/>
        <v>1.3083000000000001E-3</v>
      </c>
      <c r="N1944" s="101" t="b">
        <f t="shared" si="210"/>
        <v>0</v>
      </c>
      <c r="O1944" s="337">
        <v>1.1999999999999999E-3</v>
      </c>
      <c r="Q1944" s="101">
        <f t="shared" si="208"/>
        <v>2015</v>
      </c>
    </row>
    <row r="1945" spans="1:17">
      <c r="A1945" s="333" t="s">
        <v>319</v>
      </c>
      <c r="B1945" s="334" t="s">
        <v>579</v>
      </c>
      <c r="C1945" s="434" t="s">
        <v>340</v>
      </c>
      <c r="D1945" s="333" t="s">
        <v>613</v>
      </c>
      <c r="E1945" s="334">
        <v>201509</v>
      </c>
      <c r="F1945" s="335">
        <v>0.08</v>
      </c>
      <c r="G1945" s="333">
        <f t="shared" si="204"/>
        <v>14.5</v>
      </c>
      <c r="H1945" s="337">
        <v>1.3083000000000001E-3</v>
      </c>
      <c r="I1945" s="335">
        <f t="shared" si="205"/>
        <v>0</v>
      </c>
      <c r="J1945" s="335">
        <f t="shared" si="206"/>
        <v>0</v>
      </c>
      <c r="L1945" s="101">
        <f t="shared" si="211"/>
        <v>1.5699999999999999E-2</v>
      </c>
      <c r="M1945" s="416">
        <f t="shared" si="209"/>
        <v>1.3083000000000001E-3</v>
      </c>
      <c r="N1945" s="101" t="b">
        <f t="shared" si="210"/>
        <v>1</v>
      </c>
      <c r="O1945" s="337">
        <v>1.3083000000000001E-3</v>
      </c>
      <c r="Q1945" s="101">
        <f t="shared" si="208"/>
        <v>2015</v>
      </c>
    </row>
    <row r="1946" spans="1:17">
      <c r="A1946" s="333" t="s">
        <v>319</v>
      </c>
      <c r="B1946" s="334" t="s">
        <v>786</v>
      </c>
      <c r="C1946" s="434" t="s">
        <v>340</v>
      </c>
      <c r="D1946" s="333" t="s">
        <v>1194</v>
      </c>
      <c r="E1946" s="334">
        <v>201509</v>
      </c>
      <c r="F1946" s="335">
        <v>-1027.05</v>
      </c>
      <c r="G1946" s="333">
        <f t="shared" si="204"/>
        <v>14.5</v>
      </c>
      <c r="H1946" s="337">
        <v>1.3083000000000001E-3</v>
      </c>
      <c r="I1946" s="335">
        <f t="shared" si="205"/>
        <v>-19.48</v>
      </c>
      <c r="J1946" s="335">
        <f t="shared" si="206"/>
        <v>-16.12</v>
      </c>
      <c r="L1946" s="101">
        <f t="shared" si="211"/>
        <v>1.5699999999999999E-2</v>
      </c>
      <c r="M1946" s="416">
        <f t="shared" si="209"/>
        <v>1.3083000000000001E-3</v>
      </c>
      <c r="N1946" s="101" t="b">
        <f t="shared" si="210"/>
        <v>1</v>
      </c>
      <c r="O1946" s="337">
        <v>1.3083000000000001E-3</v>
      </c>
      <c r="Q1946" s="101">
        <f t="shared" si="208"/>
        <v>2015</v>
      </c>
    </row>
    <row r="1947" spans="1:17" ht="15">
      <c r="A1947" s="333" t="s">
        <v>319</v>
      </c>
      <c r="B1947" s="334" t="s">
        <v>786</v>
      </c>
      <c r="C1947" s="435" t="s">
        <v>340</v>
      </c>
      <c r="D1947" s="333" t="s">
        <v>787</v>
      </c>
      <c r="E1947" s="334">
        <v>201510</v>
      </c>
      <c r="F1947" s="335">
        <v>-2.33</v>
      </c>
      <c r="G1947" s="333">
        <f t="shared" si="204"/>
        <v>13.5</v>
      </c>
      <c r="H1947" s="337">
        <v>1.3083000000000001E-3</v>
      </c>
      <c r="I1947" s="335">
        <f t="shared" si="205"/>
        <v>-0.04</v>
      </c>
      <c r="J1947" s="335">
        <f t="shared" si="206"/>
        <v>-0.04</v>
      </c>
      <c r="L1947" s="101">
        <f t="shared" si="211"/>
        <v>1.5699999999999999E-2</v>
      </c>
      <c r="M1947" s="416">
        <f t="shared" si="209"/>
        <v>1.3083000000000001E-3</v>
      </c>
      <c r="N1947" s="101" t="b">
        <f t="shared" si="210"/>
        <v>1</v>
      </c>
      <c r="O1947" s="337">
        <v>1.3083000000000001E-3</v>
      </c>
      <c r="Q1947" s="101">
        <f t="shared" si="208"/>
        <v>2016</v>
      </c>
    </row>
    <row r="1948" spans="1:17">
      <c r="A1948" s="333" t="s">
        <v>326</v>
      </c>
      <c r="B1948" s="334" t="s">
        <v>1009</v>
      </c>
      <c r="C1948" s="434" t="s">
        <v>340</v>
      </c>
      <c r="D1948" s="333" t="s">
        <v>1219</v>
      </c>
      <c r="E1948" s="334">
        <v>201509</v>
      </c>
      <c r="F1948" s="335">
        <v>-1797.38</v>
      </c>
      <c r="G1948" s="333">
        <f t="shared" si="204"/>
        <v>14.5</v>
      </c>
      <c r="H1948" s="337">
        <v>1.1999999999999999E-3</v>
      </c>
      <c r="I1948" s="335">
        <f t="shared" si="205"/>
        <v>-31.27</v>
      </c>
      <c r="J1948" s="335">
        <f t="shared" si="206"/>
        <v>-25.88</v>
      </c>
      <c r="L1948" s="101">
        <f t="shared" si="211"/>
        <v>1.44E-2</v>
      </c>
      <c r="M1948" s="416">
        <f t="shared" si="209"/>
        <v>1.1999999999999999E-3</v>
      </c>
      <c r="N1948" s="101" t="b">
        <f t="shared" si="210"/>
        <v>0</v>
      </c>
      <c r="O1948" s="337">
        <v>1.3083000000000001E-3</v>
      </c>
      <c r="Q1948" s="101">
        <f t="shared" si="208"/>
        <v>2015</v>
      </c>
    </row>
    <row r="1949" spans="1:17">
      <c r="A1949" s="333" t="s">
        <v>326</v>
      </c>
      <c r="B1949" s="334" t="s">
        <v>1009</v>
      </c>
      <c r="C1949" s="434" t="s">
        <v>340</v>
      </c>
      <c r="D1949" s="333" t="s">
        <v>1219</v>
      </c>
      <c r="E1949" s="334">
        <v>201509</v>
      </c>
      <c r="F1949" s="335">
        <v>-72.95</v>
      </c>
      <c r="G1949" s="333">
        <f t="shared" si="204"/>
        <v>14.5</v>
      </c>
      <c r="H1949" s="337">
        <v>1.1999999999999999E-3</v>
      </c>
      <c r="I1949" s="335">
        <f t="shared" si="205"/>
        <v>-1.27</v>
      </c>
      <c r="J1949" s="335">
        <f t="shared" si="206"/>
        <v>-1.05</v>
      </c>
      <c r="L1949" s="101">
        <f t="shared" si="211"/>
        <v>1.44E-2</v>
      </c>
      <c r="M1949" s="416">
        <f t="shared" si="209"/>
        <v>1.1999999999999999E-3</v>
      </c>
      <c r="N1949" s="101" t="b">
        <f t="shared" si="210"/>
        <v>0</v>
      </c>
      <c r="O1949" s="337">
        <v>1.3083000000000001E-3</v>
      </c>
      <c r="Q1949" s="101">
        <f t="shared" si="208"/>
        <v>2015</v>
      </c>
    </row>
    <row r="1950" spans="1:17">
      <c r="A1950" s="333" t="s">
        <v>319</v>
      </c>
      <c r="B1950" s="334" t="s">
        <v>1009</v>
      </c>
      <c r="C1950" s="434" t="s">
        <v>340</v>
      </c>
      <c r="D1950" s="333" t="s">
        <v>1219</v>
      </c>
      <c r="E1950" s="334">
        <v>201509</v>
      </c>
      <c r="F1950" s="335">
        <v>-80.03</v>
      </c>
      <c r="G1950" s="333">
        <f t="shared" si="204"/>
        <v>14.5</v>
      </c>
      <c r="H1950" s="337">
        <v>1.3083000000000001E-3</v>
      </c>
      <c r="I1950" s="335">
        <f t="shared" si="205"/>
        <v>-1.52</v>
      </c>
      <c r="J1950" s="335">
        <f t="shared" si="206"/>
        <v>-1.26</v>
      </c>
      <c r="L1950" s="101">
        <f t="shared" si="211"/>
        <v>1.5699999999999999E-2</v>
      </c>
      <c r="M1950" s="416">
        <f t="shared" si="209"/>
        <v>1.3083000000000001E-3</v>
      </c>
      <c r="N1950" s="101" t="b">
        <f t="shared" si="210"/>
        <v>0</v>
      </c>
      <c r="O1950" s="337">
        <v>1.1999999999999999E-3</v>
      </c>
      <c r="Q1950" s="101">
        <f t="shared" si="208"/>
        <v>2015</v>
      </c>
    </row>
    <row r="1951" spans="1:17" ht="15">
      <c r="A1951" s="333" t="s">
        <v>326</v>
      </c>
      <c r="B1951" s="334" t="s">
        <v>1009</v>
      </c>
      <c r="C1951" s="435" t="s">
        <v>340</v>
      </c>
      <c r="D1951" s="333" t="s">
        <v>1010</v>
      </c>
      <c r="E1951" s="334">
        <v>201510</v>
      </c>
      <c r="F1951" s="335">
        <v>15688.62</v>
      </c>
      <c r="G1951" s="333">
        <f t="shared" si="204"/>
        <v>13.5</v>
      </c>
      <c r="H1951" s="337">
        <v>1.1999999999999999E-3</v>
      </c>
      <c r="I1951" s="335">
        <f t="shared" si="205"/>
        <v>254.16</v>
      </c>
      <c r="J1951" s="335">
        <f t="shared" si="206"/>
        <v>225.92</v>
      </c>
      <c r="L1951" s="101">
        <f t="shared" si="211"/>
        <v>1.44E-2</v>
      </c>
      <c r="M1951" s="416">
        <f t="shared" si="209"/>
        <v>1.1999999999999999E-3</v>
      </c>
      <c r="N1951" s="101" t="b">
        <f t="shared" si="210"/>
        <v>0</v>
      </c>
      <c r="O1951" s="337">
        <v>1.3083000000000001E-3</v>
      </c>
      <c r="Q1951" s="101">
        <f t="shared" si="208"/>
        <v>2016</v>
      </c>
    </row>
    <row r="1952" spans="1:17" ht="15">
      <c r="A1952" s="333" t="s">
        <v>326</v>
      </c>
      <c r="B1952" s="334" t="s">
        <v>1009</v>
      </c>
      <c r="C1952" s="435" t="s">
        <v>340</v>
      </c>
      <c r="D1952" s="333" t="s">
        <v>1010</v>
      </c>
      <c r="E1952" s="334">
        <v>201510</v>
      </c>
      <c r="F1952" s="335">
        <v>636.57000000000005</v>
      </c>
      <c r="G1952" s="333">
        <f t="shared" si="204"/>
        <v>13.5</v>
      </c>
      <c r="H1952" s="337">
        <v>1.1999999999999999E-3</v>
      </c>
      <c r="I1952" s="335">
        <f t="shared" si="205"/>
        <v>10.31</v>
      </c>
      <c r="J1952" s="335">
        <f t="shared" si="206"/>
        <v>9.17</v>
      </c>
      <c r="L1952" s="101">
        <f t="shared" si="211"/>
        <v>1.44E-2</v>
      </c>
      <c r="M1952" s="416">
        <f t="shared" si="209"/>
        <v>1.1999999999999999E-3</v>
      </c>
      <c r="N1952" s="101" t="b">
        <f t="shared" si="210"/>
        <v>0</v>
      </c>
      <c r="O1952" s="337">
        <v>1.3083000000000001E-3</v>
      </c>
      <c r="Q1952" s="101">
        <f t="shared" si="208"/>
        <v>2016</v>
      </c>
    </row>
    <row r="1953" spans="1:17" ht="15">
      <c r="A1953" s="333" t="s">
        <v>319</v>
      </c>
      <c r="B1953" s="334" t="s">
        <v>1009</v>
      </c>
      <c r="C1953" s="435" t="s">
        <v>340</v>
      </c>
      <c r="D1953" s="333" t="s">
        <v>1010</v>
      </c>
      <c r="E1953" s="334">
        <v>201510</v>
      </c>
      <c r="F1953" s="335">
        <v>698.71</v>
      </c>
      <c r="G1953" s="333">
        <f t="shared" si="204"/>
        <v>13.5</v>
      </c>
      <c r="H1953" s="337">
        <v>1.3083000000000001E-3</v>
      </c>
      <c r="I1953" s="335">
        <f t="shared" si="205"/>
        <v>12.34</v>
      </c>
      <c r="J1953" s="335">
        <f t="shared" si="206"/>
        <v>10.97</v>
      </c>
      <c r="L1953" s="101">
        <f t="shared" si="211"/>
        <v>1.5699999999999999E-2</v>
      </c>
      <c r="M1953" s="416">
        <f t="shared" si="209"/>
        <v>1.3083000000000001E-3</v>
      </c>
      <c r="N1953" s="101" t="b">
        <f t="shared" si="210"/>
        <v>1</v>
      </c>
      <c r="O1953" s="337">
        <v>1.3083000000000001E-3</v>
      </c>
      <c r="Q1953" s="101">
        <f t="shared" si="208"/>
        <v>2016</v>
      </c>
    </row>
    <row r="1954" spans="1:17" ht="15">
      <c r="A1954" s="333" t="s">
        <v>326</v>
      </c>
      <c r="B1954" s="334" t="s">
        <v>1009</v>
      </c>
      <c r="C1954" s="435" t="s">
        <v>340</v>
      </c>
      <c r="D1954" s="333" t="s">
        <v>1010</v>
      </c>
      <c r="E1954" s="334">
        <v>201511</v>
      </c>
      <c r="F1954" s="335">
        <v>0.08</v>
      </c>
      <c r="G1954" s="333">
        <f t="shared" si="204"/>
        <v>12.5</v>
      </c>
      <c r="H1954" s="337">
        <v>1.1999999999999999E-3</v>
      </c>
      <c r="I1954" s="335">
        <f t="shared" si="205"/>
        <v>0</v>
      </c>
      <c r="J1954" s="335">
        <f t="shared" si="206"/>
        <v>0</v>
      </c>
      <c r="L1954" s="101">
        <f t="shared" si="211"/>
        <v>1.44E-2</v>
      </c>
      <c r="M1954" s="416">
        <f t="shared" si="209"/>
        <v>1.1999999999999999E-3</v>
      </c>
      <c r="N1954" s="101" t="b">
        <f t="shared" si="210"/>
        <v>0</v>
      </c>
      <c r="O1954" s="337">
        <v>1.3083000000000001E-3</v>
      </c>
      <c r="Q1954" s="101">
        <f t="shared" si="208"/>
        <v>2016</v>
      </c>
    </row>
    <row r="1955" spans="1:17" ht="15">
      <c r="A1955" s="333" t="s">
        <v>326</v>
      </c>
      <c r="B1955" s="334" t="s">
        <v>1009</v>
      </c>
      <c r="C1955" s="435" t="s">
        <v>340</v>
      </c>
      <c r="D1955" s="333" t="s">
        <v>1010</v>
      </c>
      <c r="E1955" s="334">
        <v>201511</v>
      </c>
      <c r="F1955" s="335">
        <v>-0.01</v>
      </c>
      <c r="G1955" s="333">
        <f t="shared" si="204"/>
        <v>12.5</v>
      </c>
      <c r="H1955" s="337">
        <v>1.1999999999999999E-3</v>
      </c>
      <c r="I1955" s="335">
        <f t="shared" si="205"/>
        <v>0</v>
      </c>
      <c r="J1955" s="335">
        <f t="shared" si="206"/>
        <v>0</v>
      </c>
      <c r="L1955" s="101">
        <f t="shared" si="211"/>
        <v>1.44E-2</v>
      </c>
      <c r="M1955" s="416">
        <f t="shared" si="209"/>
        <v>1.1999999999999999E-3</v>
      </c>
      <c r="N1955" s="101" t="b">
        <f t="shared" si="210"/>
        <v>0</v>
      </c>
      <c r="O1955" s="337">
        <v>1.3083000000000001E-3</v>
      </c>
      <c r="Q1955" s="101">
        <f t="shared" si="208"/>
        <v>2016</v>
      </c>
    </row>
    <row r="1956" spans="1:17" ht="15">
      <c r="A1956" s="333" t="s">
        <v>319</v>
      </c>
      <c r="B1956" s="334" t="s">
        <v>1009</v>
      </c>
      <c r="C1956" s="435" t="s">
        <v>340</v>
      </c>
      <c r="D1956" s="333" t="s">
        <v>1010</v>
      </c>
      <c r="E1956" s="334">
        <v>201511</v>
      </c>
      <c r="F1956" s="335">
        <v>0.01</v>
      </c>
      <c r="G1956" s="333">
        <f t="shared" si="204"/>
        <v>12.5</v>
      </c>
      <c r="H1956" s="337">
        <v>1.3083000000000001E-3</v>
      </c>
      <c r="I1956" s="335">
        <f t="shared" si="205"/>
        <v>0</v>
      </c>
      <c r="J1956" s="335">
        <f t="shared" si="206"/>
        <v>0</v>
      </c>
      <c r="L1956" s="101">
        <f t="shared" si="211"/>
        <v>1.5699999999999999E-2</v>
      </c>
      <c r="M1956" s="416">
        <f t="shared" si="209"/>
        <v>1.3083000000000001E-3</v>
      </c>
      <c r="N1956" s="101" t="b">
        <f t="shared" si="210"/>
        <v>1</v>
      </c>
      <c r="O1956" s="337">
        <v>1.3083000000000001E-3</v>
      </c>
      <c r="Q1956" s="101">
        <f t="shared" si="208"/>
        <v>2016</v>
      </c>
    </row>
    <row r="1957" spans="1:17" ht="15">
      <c r="A1957" s="333" t="s">
        <v>326</v>
      </c>
      <c r="B1957" s="334" t="s">
        <v>1009</v>
      </c>
      <c r="C1957" s="435" t="s">
        <v>340</v>
      </c>
      <c r="D1957" s="333" t="s">
        <v>1010</v>
      </c>
      <c r="E1957" s="334">
        <v>201512</v>
      </c>
      <c r="F1957" s="335">
        <v>-49447.88</v>
      </c>
      <c r="G1957" s="333">
        <f t="shared" si="204"/>
        <v>11.5</v>
      </c>
      <c r="H1957" s="337">
        <v>1.1999999999999999E-3</v>
      </c>
      <c r="I1957" s="335">
        <f t="shared" si="205"/>
        <v>-682.38</v>
      </c>
      <c r="J1957" s="335">
        <f t="shared" si="206"/>
        <v>-712.05</v>
      </c>
      <c r="L1957" s="101">
        <f t="shared" si="211"/>
        <v>1.44E-2</v>
      </c>
      <c r="M1957" s="416">
        <f t="shared" si="209"/>
        <v>1.1999999999999999E-3</v>
      </c>
      <c r="N1957" s="101" t="b">
        <f t="shared" si="210"/>
        <v>0</v>
      </c>
      <c r="O1957" s="337">
        <v>1.3083000000000001E-3</v>
      </c>
      <c r="Q1957" s="101">
        <f t="shared" si="208"/>
        <v>2016</v>
      </c>
    </row>
    <row r="1958" spans="1:17" ht="15">
      <c r="A1958" s="333" t="s">
        <v>319</v>
      </c>
      <c r="B1958" s="334" t="s">
        <v>1009</v>
      </c>
      <c r="C1958" s="435" t="s">
        <v>340</v>
      </c>
      <c r="D1958" s="333" t="s">
        <v>1010</v>
      </c>
      <c r="E1958" s="334">
        <v>201512</v>
      </c>
      <c r="F1958" s="335">
        <v>3094.7</v>
      </c>
      <c r="G1958" s="333">
        <f t="shared" si="204"/>
        <v>11.5</v>
      </c>
      <c r="H1958" s="337">
        <v>1.3083000000000001E-3</v>
      </c>
      <c r="I1958" s="335">
        <f t="shared" si="205"/>
        <v>46.56</v>
      </c>
      <c r="J1958" s="335">
        <f t="shared" si="206"/>
        <v>48.59</v>
      </c>
      <c r="L1958" s="101">
        <f t="shared" si="211"/>
        <v>1.5699999999999999E-2</v>
      </c>
      <c r="M1958" s="416">
        <f t="shared" si="209"/>
        <v>1.3083000000000001E-3</v>
      </c>
      <c r="N1958" s="101" t="b">
        <f t="shared" si="210"/>
        <v>1</v>
      </c>
      <c r="O1958" s="337">
        <v>1.3083000000000001E-3</v>
      </c>
      <c r="Q1958" s="101">
        <f t="shared" si="208"/>
        <v>2016</v>
      </c>
    </row>
    <row r="1959" spans="1:17" ht="15">
      <c r="A1959" s="333" t="s">
        <v>319</v>
      </c>
      <c r="B1959" s="334" t="s">
        <v>1009</v>
      </c>
      <c r="C1959" s="435" t="s">
        <v>340</v>
      </c>
      <c r="D1959" s="333" t="s">
        <v>1010</v>
      </c>
      <c r="E1959" s="334">
        <v>201512</v>
      </c>
      <c r="F1959" s="335">
        <v>49312.87</v>
      </c>
      <c r="G1959" s="333">
        <f t="shared" si="204"/>
        <v>11.5</v>
      </c>
      <c r="H1959" s="337">
        <v>1.3083000000000001E-3</v>
      </c>
      <c r="I1959" s="335">
        <f t="shared" si="205"/>
        <v>741.93</v>
      </c>
      <c r="J1959" s="335">
        <f t="shared" si="206"/>
        <v>774.19</v>
      </c>
      <c r="L1959" s="101">
        <f t="shared" si="211"/>
        <v>1.5699999999999999E-2</v>
      </c>
      <c r="M1959" s="416">
        <f t="shared" si="209"/>
        <v>1.3083000000000001E-3</v>
      </c>
      <c r="N1959" s="101" t="b">
        <f t="shared" si="210"/>
        <v>0</v>
      </c>
      <c r="O1959" s="337">
        <v>1.1999999999999999E-3</v>
      </c>
      <c r="Q1959" s="101">
        <f t="shared" si="208"/>
        <v>2016</v>
      </c>
    </row>
    <row r="1960" spans="1:17">
      <c r="A1960" s="333" t="s">
        <v>319</v>
      </c>
      <c r="B1960" s="334" t="s">
        <v>756</v>
      </c>
      <c r="C1960" s="434" t="s">
        <v>340</v>
      </c>
      <c r="D1960" s="333" t="s">
        <v>757</v>
      </c>
      <c r="E1960" s="334">
        <v>201509</v>
      </c>
      <c r="F1960" s="335">
        <v>-1086.17</v>
      </c>
      <c r="G1960" s="333">
        <f t="shared" ref="G1960:G2023" si="212">VLOOKUP(E1960,$N$6:$O$35,2,FALSE)</f>
        <v>14.5</v>
      </c>
      <c r="H1960" s="337">
        <v>1.3083000000000001E-3</v>
      </c>
      <c r="I1960" s="335">
        <f t="shared" ref="I1960:I2023" si="213">ROUND(F1960*G1960*H1960,2)</f>
        <v>-20.61</v>
      </c>
      <c r="J1960" s="335">
        <f t="shared" ref="J1960:J2023" si="214">ROUND(F1960*H1960*12,2)</f>
        <v>-17.05</v>
      </c>
      <c r="L1960" s="101">
        <f t="shared" ref="L1960:L1991" si="215">+IF(LEFT(A1960,4)="3763",0.0157,IF(LEFT(A1960,4)="3761",0.0144,"0"))</f>
        <v>1.5699999999999999E-2</v>
      </c>
      <c r="M1960" s="416">
        <f t="shared" si="209"/>
        <v>1.3083000000000001E-3</v>
      </c>
      <c r="N1960" s="101" t="b">
        <f t="shared" si="210"/>
        <v>1</v>
      </c>
      <c r="O1960" s="337">
        <v>1.3083000000000001E-3</v>
      </c>
      <c r="Q1960" s="101">
        <f t="shared" ref="Q1960:Q2023" si="216">IF(E1960&lt;=$Q$1,$S$5,$S$6)</f>
        <v>2015</v>
      </c>
    </row>
    <row r="1961" spans="1:17">
      <c r="A1961" s="333" t="s">
        <v>319</v>
      </c>
      <c r="B1961" s="334" t="s">
        <v>756</v>
      </c>
      <c r="C1961" s="434" t="s">
        <v>340</v>
      </c>
      <c r="D1961" s="333" t="s">
        <v>757</v>
      </c>
      <c r="E1961" s="334">
        <v>201509</v>
      </c>
      <c r="F1961" s="335">
        <v>-55.800000000000004</v>
      </c>
      <c r="G1961" s="333">
        <f t="shared" si="212"/>
        <v>14.5</v>
      </c>
      <c r="H1961" s="337">
        <v>1.3083000000000001E-3</v>
      </c>
      <c r="I1961" s="335">
        <f t="shared" si="213"/>
        <v>-1.06</v>
      </c>
      <c r="J1961" s="335">
        <f t="shared" si="214"/>
        <v>-0.88</v>
      </c>
      <c r="L1961" s="101">
        <f t="shared" si="215"/>
        <v>1.5699999999999999E-2</v>
      </c>
      <c r="M1961" s="416">
        <f t="shared" ref="M1961:M2024" si="217">ROUND(+L1961/12,7)</f>
        <v>1.3083000000000001E-3</v>
      </c>
      <c r="N1961" s="101" t="b">
        <f t="shared" ref="N1961:N2024" si="218">+M1961=O1961</f>
        <v>1</v>
      </c>
      <c r="O1961" s="337">
        <v>1.3083000000000001E-3</v>
      </c>
      <c r="Q1961" s="101">
        <f t="shared" si="216"/>
        <v>2015</v>
      </c>
    </row>
    <row r="1962" spans="1:17">
      <c r="A1962" s="333" t="s">
        <v>319</v>
      </c>
      <c r="B1962" s="334" t="s">
        <v>584</v>
      </c>
      <c r="C1962" s="434" t="s">
        <v>340</v>
      </c>
      <c r="D1962" s="333" t="s">
        <v>585</v>
      </c>
      <c r="E1962" s="334">
        <v>201509</v>
      </c>
      <c r="F1962" s="335">
        <v>0.43</v>
      </c>
      <c r="G1962" s="333">
        <f t="shared" si="212"/>
        <v>14.5</v>
      </c>
      <c r="H1962" s="337">
        <v>1.3083000000000001E-3</v>
      </c>
      <c r="I1962" s="335">
        <f t="shared" si="213"/>
        <v>0.01</v>
      </c>
      <c r="J1962" s="335">
        <f t="shared" si="214"/>
        <v>0.01</v>
      </c>
      <c r="L1962" s="101">
        <f t="shared" si="215"/>
        <v>1.5699999999999999E-2</v>
      </c>
      <c r="M1962" s="416">
        <f t="shared" si="217"/>
        <v>1.3083000000000001E-3</v>
      </c>
      <c r="N1962" s="101" t="b">
        <f t="shared" si="218"/>
        <v>1</v>
      </c>
      <c r="O1962" s="337">
        <v>1.3083000000000001E-3</v>
      </c>
      <c r="Q1962" s="101">
        <f t="shared" si="216"/>
        <v>2015</v>
      </c>
    </row>
    <row r="1963" spans="1:17">
      <c r="A1963" s="333" t="s">
        <v>326</v>
      </c>
      <c r="B1963" s="334" t="s">
        <v>788</v>
      </c>
      <c r="C1963" s="434" t="s">
        <v>340</v>
      </c>
      <c r="D1963" s="333" t="s">
        <v>1220</v>
      </c>
      <c r="E1963" s="334">
        <v>201509</v>
      </c>
      <c r="F1963" s="335">
        <v>2957.38</v>
      </c>
      <c r="G1963" s="333">
        <f t="shared" si="212"/>
        <v>14.5</v>
      </c>
      <c r="H1963" s="337">
        <v>1.1999999999999999E-3</v>
      </c>
      <c r="I1963" s="335">
        <f t="shared" si="213"/>
        <v>51.46</v>
      </c>
      <c r="J1963" s="335">
        <f t="shared" si="214"/>
        <v>42.59</v>
      </c>
      <c r="L1963" s="101">
        <f t="shared" si="215"/>
        <v>1.44E-2</v>
      </c>
      <c r="M1963" s="416">
        <f t="shared" si="217"/>
        <v>1.1999999999999999E-3</v>
      </c>
      <c r="N1963" s="101" t="b">
        <f t="shared" si="218"/>
        <v>0</v>
      </c>
      <c r="O1963" s="337">
        <v>1.3083000000000001E-3</v>
      </c>
      <c r="Q1963" s="101">
        <f t="shared" si="216"/>
        <v>2015</v>
      </c>
    </row>
    <row r="1964" spans="1:17">
      <c r="A1964" s="333" t="s">
        <v>319</v>
      </c>
      <c r="B1964" s="334" t="s">
        <v>788</v>
      </c>
      <c r="C1964" s="434" t="s">
        <v>340</v>
      </c>
      <c r="D1964" s="333" t="s">
        <v>1220</v>
      </c>
      <c r="E1964" s="334">
        <v>201509</v>
      </c>
      <c r="F1964" s="335">
        <v>4180.6400000000003</v>
      </c>
      <c r="G1964" s="333">
        <f t="shared" si="212"/>
        <v>14.5</v>
      </c>
      <c r="H1964" s="337">
        <v>1.3083000000000001E-3</v>
      </c>
      <c r="I1964" s="335">
        <f t="shared" si="213"/>
        <v>79.31</v>
      </c>
      <c r="J1964" s="335">
        <f t="shared" si="214"/>
        <v>65.63</v>
      </c>
      <c r="L1964" s="101">
        <f t="shared" si="215"/>
        <v>1.5699999999999999E-2</v>
      </c>
      <c r="M1964" s="416">
        <f t="shared" si="217"/>
        <v>1.3083000000000001E-3</v>
      </c>
      <c r="N1964" s="101" t="b">
        <f t="shared" si="218"/>
        <v>1</v>
      </c>
      <c r="O1964" s="337">
        <v>1.3083000000000001E-3</v>
      </c>
      <c r="Q1964" s="101">
        <f t="shared" si="216"/>
        <v>2015</v>
      </c>
    </row>
    <row r="1965" spans="1:17">
      <c r="A1965" s="333" t="s">
        <v>319</v>
      </c>
      <c r="B1965" s="334" t="s">
        <v>788</v>
      </c>
      <c r="C1965" s="434" t="s">
        <v>340</v>
      </c>
      <c r="D1965" s="333" t="s">
        <v>1220</v>
      </c>
      <c r="E1965" s="334">
        <v>201509</v>
      </c>
      <c r="F1965" s="335">
        <v>311.13</v>
      </c>
      <c r="G1965" s="333">
        <f t="shared" si="212"/>
        <v>14.5</v>
      </c>
      <c r="H1965" s="337">
        <v>1.3083000000000001E-3</v>
      </c>
      <c r="I1965" s="335">
        <f t="shared" si="213"/>
        <v>5.9</v>
      </c>
      <c r="J1965" s="335">
        <f t="shared" si="214"/>
        <v>4.88</v>
      </c>
      <c r="L1965" s="101">
        <f t="shared" si="215"/>
        <v>1.5699999999999999E-2</v>
      </c>
      <c r="M1965" s="416">
        <f t="shared" si="217"/>
        <v>1.3083000000000001E-3</v>
      </c>
      <c r="N1965" s="101" t="b">
        <f t="shared" si="218"/>
        <v>1</v>
      </c>
      <c r="O1965" s="337">
        <v>1.3083000000000001E-3</v>
      </c>
      <c r="Q1965" s="101">
        <f t="shared" si="216"/>
        <v>2015</v>
      </c>
    </row>
    <row r="1966" spans="1:17" ht="15">
      <c r="A1966" s="333" t="s">
        <v>326</v>
      </c>
      <c r="B1966" s="334" t="s">
        <v>788</v>
      </c>
      <c r="C1966" s="435" t="s">
        <v>340</v>
      </c>
      <c r="D1966" s="333" t="s">
        <v>789</v>
      </c>
      <c r="E1966" s="334">
        <v>201510</v>
      </c>
      <c r="F1966" s="335">
        <v>-40.99</v>
      </c>
      <c r="G1966" s="333">
        <f t="shared" si="212"/>
        <v>13.5</v>
      </c>
      <c r="H1966" s="337">
        <v>1.1999999999999999E-3</v>
      </c>
      <c r="I1966" s="335">
        <f t="shared" si="213"/>
        <v>-0.66</v>
      </c>
      <c r="J1966" s="335">
        <f t="shared" si="214"/>
        <v>-0.59</v>
      </c>
      <c r="L1966" s="101">
        <f t="shared" si="215"/>
        <v>1.44E-2</v>
      </c>
      <c r="M1966" s="416">
        <f t="shared" si="217"/>
        <v>1.1999999999999999E-3</v>
      </c>
      <c r="N1966" s="101" t="b">
        <f t="shared" si="218"/>
        <v>0</v>
      </c>
      <c r="O1966" s="337">
        <v>1.3083000000000001E-3</v>
      </c>
      <c r="Q1966" s="101">
        <f t="shared" si="216"/>
        <v>2016</v>
      </c>
    </row>
    <row r="1967" spans="1:17" ht="15">
      <c r="A1967" s="333" t="s">
        <v>319</v>
      </c>
      <c r="B1967" s="334" t="s">
        <v>788</v>
      </c>
      <c r="C1967" s="435" t="s">
        <v>340</v>
      </c>
      <c r="D1967" s="333" t="s">
        <v>789</v>
      </c>
      <c r="E1967" s="334">
        <v>201510</v>
      </c>
      <c r="F1967" s="335">
        <v>-132.44</v>
      </c>
      <c r="G1967" s="333">
        <f t="shared" si="212"/>
        <v>13.5</v>
      </c>
      <c r="H1967" s="337">
        <v>1.3083000000000001E-3</v>
      </c>
      <c r="I1967" s="335">
        <f t="shared" si="213"/>
        <v>-2.34</v>
      </c>
      <c r="J1967" s="335">
        <f t="shared" si="214"/>
        <v>-2.08</v>
      </c>
      <c r="L1967" s="101">
        <f t="shared" si="215"/>
        <v>1.5699999999999999E-2</v>
      </c>
      <c r="M1967" s="416">
        <f t="shared" si="217"/>
        <v>1.3083000000000001E-3</v>
      </c>
      <c r="N1967" s="101" t="b">
        <f t="shared" si="218"/>
        <v>0</v>
      </c>
      <c r="O1967" s="337">
        <v>1.1999999999999999E-3</v>
      </c>
      <c r="Q1967" s="101">
        <f t="shared" si="216"/>
        <v>2016</v>
      </c>
    </row>
    <row r="1968" spans="1:17" ht="15">
      <c r="A1968" s="333" t="s">
        <v>319</v>
      </c>
      <c r="B1968" s="334" t="s">
        <v>788</v>
      </c>
      <c r="C1968" s="435" t="s">
        <v>340</v>
      </c>
      <c r="D1968" s="333" t="s">
        <v>789</v>
      </c>
      <c r="E1968" s="334">
        <v>201510</v>
      </c>
      <c r="F1968" s="335">
        <v>-2.2799999999999998</v>
      </c>
      <c r="G1968" s="333">
        <f t="shared" si="212"/>
        <v>13.5</v>
      </c>
      <c r="H1968" s="337">
        <v>1.3083000000000001E-3</v>
      </c>
      <c r="I1968" s="335">
        <f t="shared" si="213"/>
        <v>-0.04</v>
      </c>
      <c r="J1968" s="335">
        <f t="shared" si="214"/>
        <v>-0.04</v>
      </c>
      <c r="L1968" s="101">
        <f t="shared" si="215"/>
        <v>1.5699999999999999E-2</v>
      </c>
      <c r="M1968" s="416">
        <f t="shared" si="217"/>
        <v>1.3083000000000001E-3</v>
      </c>
      <c r="N1968" s="101" t="b">
        <f t="shared" si="218"/>
        <v>1</v>
      </c>
      <c r="O1968" s="337">
        <v>1.3083000000000001E-3</v>
      </c>
      <c r="Q1968" s="101">
        <f t="shared" si="216"/>
        <v>2016</v>
      </c>
    </row>
    <row r="1969" spans="1:17">
      <c r="A1969" s="333" t="s">
        <v>326</v>
      </c>
      <c r="B1969" s="334" t="s">
        <v>764</v>
      </c>
      <c r="C1969" s="434" t="s">
        <v>340</v>
      </c>
      <c r="D1969" s="333" t="s">
        <v>765</v>
      </c>
      <c r="E1969" s="334">
        <v>201509</v>
      </c>
      <c r="F1969" s="335">
        <v>-749.99</v>
      </c>
      <c r="G1969" s="333">
        <f t="shared" si="212"/>
        <v>14.5</v>
      </c>
      <c r="H1969" s="337">
        <v>1.1999999999999999E-3</v>
      </c>
      <c r="I1969" s="335">
        <f t="shared" si="213"/>
        <v>-13.05</v>
      </c>
      <c r="J1969" s="335">
        <f t="shared" si="214"/>
        <v>-10.8</v>
      </c>
      <c r="L1969" s="101">
        <f t="shared" si="215"/>
        <v>1.44E-2</v>
      </c>
      <c r="M1969" s="416">
        <f t="shared" si="217"/>
        <v>1.1999999999999999E-3</v>
      </c>
      <c r="N1969" s="101" t="b">
        <f t="shared" si="218"/>
        <v>0</v>
      </c>
      <c r="O1969" s="337">
        <v>1.3083000000000001E-3</v>
      </c>
      <c r="Q1969" s="101">
        <f t="shared" si="216"/>
        <v>2015</v>
      </c>
    </row>
    <row r="1970" spans="1:17">
      <c r="A1970" s="333" t="s">
        <v>326</v>
      </c>
      <c r="B1970" s="334" t="s">
        <v>764</v>
      </c>
      <c r="C1970" s="434" t="s">
        <v>340</v>
      </c>
      <c r="D1970" s="333" t="s">
        <v>765</v>
      </c>
      <c r="E1970" s="334">
        <v>201509</v>
      </c>
      <c r="F1970" s="335">
        <v>-20.63</v>
      </c>
      <c r="G1970" s="333">
        <f t="shared" si="212"/>
        <v>14.5</v>
      </c>
      <c r="H1970" s="337">
        <v>1.1999999999999999E-3</v>
      </c>
      <c r="I1970" s="335">
        <f t="shared" si="213"/>
        <v>-0.36</v>
      </c>
      <c r="J1970" s="335">
        <f t="shared" si="214"/>
        <v>-0.3</v>
      </c>
      <c r="L1970" s="101">
        <f t="shared" si="215"/>
        <v>1.44E-2</v>
      </c>
      <c r="M1970" s="416">
        <f t="shared" si="217"/>
        <v>1.1999999999999999E-3</v>
      </c>
      <c r="N1970" s="101" t="b">
        <f t="shared" si="218"/>
        <v>1</v>
      </c>
      <c r="O1970" s="337">
        <v>1.1999999999999999E-3</v>
      </c>
      <c r="Q1970" s="101">
        <f t="shared" si="216"/>
        <v>2015</v>
      </c>
    </row>
    <row r="1971" spans="1:17">
      <c r="A1971" s="397" t="s">
        <v>319</v>
      </c>
      <c r="B1971" s="381" t="s">
        <v>800</v>
      </c>
      <c r="C1971" s="451" t="s">
        <v>340</v>
      </c>
      <c r="D1971" s="397" t="s">
        <v>1221</v>
      </c>
      <c r="E1971" s="381">
        <v>201509</v>
      </c>
      <c r="F1971" s="398">
        <v>2816.68</v>
      </c>
      <c r="G1971" s="333">
        <f t="shared" si="212"/>
        <v>14.5</v>
      </c>
      <c r="H1971" s="399">
        <v>1.3083000000000001E-3</v>
      </c>
      <c r="I1971" s="335">
        <f t="shared" si="213"/>
        <v>53.43</v>
      </c>
      <c r="J1971" s="335">
        <f t="shared" si="214"/>
        <v>44.22</v>
      </c>
      <c r="L1971" s="101">
        <f t="shared" si="215"/>
        <v>1.5699999999999999E-2</v>
      </c>
      <c r="M1971" s="416">
        <f t="shared" si="217"/>
        <v>1.3083000000000001E-3</v>
      </c>
      <c r="N1971" s="101" t="b">
        <f t="shared" si="218"/>
        <v>1</v>
      </c>
      <c r="O1971" s="337">
        <v>1.3083000000000001E-3</v>
      </c>
      <c r="Q1971" s="101">
        <f t="shared" si="216"/>
        <v>2015</v>
      </c>
    </row>
    <row r="1972" spans="1:17" ht="15">
      <c r="A1972" s="397" t="s">
        <v>319</v>
      </c>
      <c r="B1972" s="381" t="s">
        <v>800</v>
      </c>
      <c r="C1972" s="450" t="s">
        <v>340</v>
      </c>
      <c r="D1972" s="397" t="s">
        <v>801</v>
      </c>
      <c r="E1972" s="381">
        <v>201510</v>
      </c>
      <c r="F1972" s="398">
        <v>9.43</v>
      </c>
      <c r="G1972" s="333">
        <f t="shared" si="212"/>
        <v>13.5</v>
      </c>
      <c r="H1972" s="399">
        <v>1.3083000000000001E-3</v>
      </c>
      <c r="I1972" s="335">
        <f t="shared" si="213"/>
        <v>0.17</v>
      </c>
      <c r="J1972" s="335">
        <f t="shared" si="214"/>
        <v>0.15</v>
      </c>
      <c r="L1972" s="101">
        <f t="shared" si="215"/>
        <v>1.5699999999999999E-2</v>
      </c>
      <c r="M1972" s="416">
        <f t="shared" si="217"/>
        <v>1.3083000000000001E-3</v>
      </c>
      <c r="N1972" s="101" t="b">
        <f t="shared" si="218"/>
        <v>1</v>
      </c>
      <c r="O1972" s="337">
        <v>1.3083000000000001E-3</v>
      </c>
      <c r="Q1972" s="101">
        <f t="shared" si="216"/>
        <v>2016</v>
      </c>
    </row>
    <row r="1973" spans="1:17">
      <c r="A1973" s="333" t="s">
        <v>326</v>
      </c>
      <c r="B1973" s="334" t="s">
        <v>758</v>
      </c>
      <c r="C1973" s="434" t="s">
        <v>340</v>
      </c>
      <c r="D1973" s="333" t="s">
        <v>759</v>
      </c>
      <c r="E1973" s="334">
        <v>201509</v>
      </c>
      <c r="F1973" s="335">
        <v>-1482.1100000000001</v>
      </c>
      <c r="G1973" s="333">
        <f t="shared" si="212"/>
        <v>14.5</v>
      </c>
      <c r="H1973" s="337">
        <v>1.1999999999999999E-3</v>
      </c>
      <c r="I1973" s="335">
        <f t="shared" si="213"/>
        <v>-25.79</v>
      </c>
      <c r="J1973" s="335">
        <f t="shared" si="214"/>
        <v>-21.34</v>
      </c>
      <c r="L1973" s="101">
        <f t="shared" si="215"/>
        <v>1.44E-2</v>
      </c>
      <c r="M1973" s="416">
        <f t="shared" si="217"/>
        <v>1.1999999999999999E-3</v>
      </c>
      <c r="N1973" s="101" t="b">
        <f t="shared" si="218"/>
        <v>1</v>
      </c>
      <c r="O1973" s="337">
        <v>1.1999999999999999E-3</v>
      </c>
      <c r="Q1973" s="101">
        <f t="shared" si="216"/>
        <v>2015</v>
      </c>
    </row>
    <row r="1974" spans="1:17">
      <c r="A1974" s="333" t="s">
        <v>326</v>
      </c>
      <c r="B1974" s="334" t="s">
        <v>758</v>
      </c>
      <c r="C1974" s="434" t="s">
        <v>340</v>
      </c>
      <c r="D1974" s="333" t="s">
        <v>759</v>
      </c>
      <c r="E1974" s="334">
        <v>201509</v>
      </c>
      <c r="F1974" s="335">
        <v>-83.66</v>
      </c>
      <c r="G1974" s="333">
        <f t="shared" si="212"/>
        <v>14.5</v>
      </c>
      <c r="H1974" s="337">
        <v>1.1999999999999999E-3</v>
      </c>
      <c r="I1974" s="335">
        <f t="shared" si="213"/>
        <v>-1.46</v>
      </c>
      <c r="J1974" s="335">
        <f t="shared" si="214"/>
        <v>-1.2</v>
      </c>
      <c r="L1974" s="101">
        <f t="shared" si="215"/>
        <v>1.44E-2</v>
      </c>
      <c r="M1974" s="416">
        <f t="shared" si="217"/>
        <v>1.1999999999999999E-3</v>
      </c>
      <c r="N1974" s="101" t="b">
        <f t="shared" si="218"/>
        <v>0</v>
      </c>
      <c r="O1974" s="337">
        <v>1.3083000000000001E-3</v>
      </c>
      <c r="Q1974" s="101">
        <f t="shared" si="216"/>
        <v>2015</v>
      </c>
    </row>
    <row r="1975" spans="1:17">
      <c r="A1975" s="333" t="s">
        <v>319</v>
      </c>
      <c r="B1975" s="334" t="s">
        <v>758</v>
      </c>
      <c r="C1975" s="434" t="s">
        <v>340</v>
      </c>
      <c r="D1975" s="333" t="s">
        <v>759</v>
      </c>
      <c r="E1975" s="334">
        <v>201509</v>
      </c>
      <c r="F1975" s="335">
        <v>-4644.8100000000004</v>
      </c>
      <c r="G1975" s="333">
        <f t="shared" si="212"/>
        <v>14.5</v>
      </c>
      <c r="H1975" s="337">
        <v>1.3083000000000001E-3</v>
      </c>
      <c r="I1975" s="335">
        <f t="shared" si="213"/>
        <v>-88.11</v>
      </c>
      <c r="J1975" s="335">
        <f t="shared" si="214"/>
        <v>-72.92</v>
      </c>
      <c r="L1975" s="101">
        <f t="shared" si="215"/>
        <v>1.5699999999999999E-2</v>
      </c>
      <c r="M1975" s="416">
        <f t="shared" si="217"/>
        <v>1.3083000000000001E-3</v>
      </c>
      <c r="N1975" s="101" t="b">
        <f t="shared" si="218"/>
        <v>1</v>
      </c>
      <c r="O1975" s="337">
        <v>1.3083000000000001E-3</v>
      </c>
      <c r="Q1975" s="101">
        <f t="shared" si="216"/>
        <v>2015</v>
      </c>
    </row>
    <row r="1976" spans="1:17">
      <c r="A1976" s="333" t="s">
        <v>319</v>
      </c>
      <c r="B1976" s="334" t="s">
        <v>758</v>
      </c>
      <c r="C1976" s="434" t="s">
        <v>340</v>
      </c>
      <c r="D1976" s="333" t="s">
        <v>759</v>
      </c>
      <c r="E1976" s="334">
        <v>201509</v>
      </c>
      <c r="F1976" s="335">
        <v>-174.45000000000002</v>
      </c>
      <c r="G1976" s="333">
        <f t="shared" si="212"/>
        <v>14.5</v>
      </c>
      <c r="H1976" s="337">
        <v>1.3083000000000001E-3</v>
      </c>
      <c r="I1976" s="335">
        <f t="shared" si="213"/>
        <v>-3.31</v>
      </c>
      <c r="J1976" s="335">
        <f t="shared" si="214"/>
        <v>-2.74</v>
      </c>
      <c r="L1976" s="101">
        <f t="shared" si="215"/>
        <v>1.5699999999999999E-2</v>
      </c>
      <c r="M1976" s="416">
        <f t="shared" si="217"/>
        <v>1.3083000000000001E-3</v>
      </c>
      <c r="N1976" s="101" t="b">
        <f t="shared" si="218"/>
        <v>1</v>
      </c>
      <c r="O1976" s="337">
        <v>1.3083000000000001E-3</v>
      </c>
      <c r="Q1976" s="101">
        <f t="shared" si="216"/>
        <v>2015</v>
      </c>
    </row>
    <row r="1977" spans="1:17">
      <c r="A1977" s="333" t="s">
        <v>326</v>
      </c>
      <c r="B1977" s="334" t="s">
        <v>1011</v>
      </c>
      <c r="C1977" s="434" t="s">
        <v>340</v>
      </c>
      <c r="D1977" s="333" t="s">
        <v>1012</v>
      </c>
      <c r="E1977" s="334">
        <v>201509</v>
      </c>
      <c r="F1977" s="335">
        <v>-376.85</v>
      </c>
      <c r="G1977" s="333">
        <f t="shared" si="212"/>
        <v>14.5</v>
      </c>
      <c r="H1977" s="382">
        <v>1.1999999999999999E-3</v>
      </c>
      <c r="I1977" s="335">
        <f t="shared" si="213"/>
        <v>-6.56</v>
      </c>
      <c r="J1977" s="335">
        <f t="shared" si="214"/>
        <v>-5.43</v>
      </c>
      <c r="L1977" s="101">
        <f t="shared" si="215"/>
        <v>1.44E-2</v>
      </c>
      <c r="M1977" s="416">
        <f t="shared" si="217"/>
        <v>1.1999999999999999E-3</v>
      </c>
      <c r="N1977" s="101" t="b">
        <f t="shared" si="218"/>
        <v>0</v>
      </c>
      <c r="O1977" s="337">
        <v>1.3083000000000001E-3</v>
      </c>
      <c r="Q1977" s="101">
        <f t="shared" si="216"/>
        <v>2015</v>
      </c>
    </row>
    <row r="1978" spans="1:17">
      <c r="A1978" s="333" t="s">
        <v>319</v>
      </c>
      <c r="B1978" s="334" t="s">
        <v>1011</v>
      </c>
      <c r="C1978" s="434" t="s">
        <v>340</v>
      </c>
      <c r="D1978" s="333" t="s">
        <v>1012</v>
      </c>
      <c r="E1978" s="334">
        <v>201509</v>
      </c>
      <c r="F1978" s="335">
        <v>-2601.92</v>
      </c>
      <c r="G1978" s="333">
        <f t="shared" si="212"/>
        <v>14.5</v>
      </c>
      <c r="H1978" s="382">
        <v>1.3083000000000001E-3</v>
      </c>
      <c r="I1978" s="335">
        <f t="shared" si="213"/>
        <v>-49.36</v>
      </c>
      <c r="J1978" s="335">
        <f t="shared" si="214"/>
        <v>-40.85</v>
      </c>
      <c r="L1978" s="101">
        <f t="shared" si="215"/>
        <v>1.5699999999999999E-2</v>
      </c>
      <c r="M1978" s="416">
        <f t="shared" si="217"/>
        <v>1.3083000000000001E-3</v>
      </c>
      <c r="N1978" s="101" t="b">
        <f t="shared" si="218"/>
        <v>1</v>
      </c>
      <c r="O1978" s="337">
        <v>1.3083000000000001E-3</v>
      </c>
      <c r="Q1978" s="101">
        <f t="shared" si="216"/>
        <v>2015</v>
      </c>
    </row>
    <row r="1979" spans="1:17" ht="15">
      <c r="A1979" s="333" t="s">
        <v>326</v>
      </c>
      <c r="B1979" s="334" t="s">
        <v>1011</v>
      </c>
      <c r="C1979" s="435" t="s">
        <v>340</v>
      </c>
      <c r="D1979" s="333" t="s">
        <v>1012</v>
      </c>
      <c r="E1979" s="334">
        <v>201511</v>
      </c>
      <c r="F1979" s="335">
        <v>191.3</v>
      </c>
      <c r="G1979" s="333">
        <f t="shared" si="212"/>
        <v>12.5</v>
      </c>
      <c r="H1979" s="382">
        <v>1.1999999999999999E-3</v>
      </c>
      <c r="I1979" s="335">
        <f t="shared" si="213"/>
        <v>2.87</v>
      </c>
      <c r="J1979" s="335">
        <f t="shared" si="214"/>
        <v>2.75</v>
      </c>
      <c r="L1979" s="101">
        <f t="shared" si="215"/>
        <v>1.44E-2</v>
      </c>
      <c r="M1979" s="416">
        <f t="shared" si="217"/>
        <v>1.1999999999999999E-3</v>
      </c>
      <c r="N1979" s="101" t="b">
        <f t="shared" si="218"/>
        <v>0</v>
      </c>
      <c r="O1979" s="337">
        <v>1.3083000000000001E-3</v>
      </c>
      <c r="Q1979" s="101">
        <f t="shared" si="216"/>
        <v>2016</v>
      </c>
    </row>
    <row r="1980" spans="1:17" ht="15">
      <c r="A1980" s="333" t="s">
        <v>319</v>
      </c>
      <c r="B1980" s="334" t="s">
        <v>1011</v>
      </c>
      <c r="C1980" s="435" t="s">
        <v>340</v>
      </c>
      <c r="D1980" s="333" t="s">
        <v>1012</v>
      </c>
      <c r="E1980" s="334">
        <v>201511</v>
      </c>
      <c r="F1980" s="335">
        <v>-191.3</v>
      </c>
      <c r="G1980" s="333">
        <f t="shared" si="212"/>
        <v>12.5</v>
      </c>
      <c r="H1980" s="382">
        <v>1.3083000000000001E-3</v>
      </c>
      <c r="I1980" s="335">
        <f t="shared" si="213"/>
        <v>-3.13</v>
      </c>
      <c r="J1980" s="335">
        <f t="shared" si="214"/>
        <v>-3</v>
      </c>
      <c r="L1980" s="101">
        <f t="shared" si="215"/>
        <v>1.5699999999999999E-2</v>
      </c>
      <c r="M1980" s="416">
        <f t="shared" si="217"/>
        <v>1.3083000000000001E-3</v>
      </c>
      <c r="N1980" s="101" t="b">
        <f t="shared" si="218"/>
        <v>1</v>
      </c>
      <c r="O1980" s="337">
        <v>1.3083000000000001E-3</v>
      </c>
      <c r="Q1980" s="101">
        <f t="shared" si="216"/>
        <v>2016</v>
      </c>
    </row>
    <row r="1981" spans="1:17">
      <c r="A1981" s="333" t="s">
        <v>319</v>
      </c>
      <c r="B1981" s="334" t="s">
        <v>722</v>
      </c>
      <c r="C1981" s="434" t="s">
        <v>469</v>
      </c>
      <c r="D1981" s="333" t="s">
        <v>723</v>
      </c>
      <c r="E1981" s="334">
        <v>201509</v>
      </c>
      <c r="F1981" s="335">
        <v>-216.1</v>
      </c>
      <c r="G1981" s="333">
        <f t="shared" si="212"/>
        <v>14.5</v>
      </c>
      <c r="H1981" s="382">
        <v>1.3083000000000001E-3</v>
      </c>
      <c r="I1981" s="335">
        <f t="shared" si="213"/>
        <v>-4.0999999999999996</v>
      </c>
      <c r="J1981" s="335">
        <f t="shared" si="214"/>
        <v>-3.39</v>
      </c>
      <c r="L1981" s="101">
        <f t="shared" si="215"/>
        <v>1.5699999999999999E-2</v>
      </c>
      <c r="M1981" s="416">
        <f t="shared" si="217"/>
        <v>1.3083000000000001E-3</v>
      </c>
      <c r="N1981" s="101" t="b">
        <f t="shared" si="218"/>
        <v>1</v>
      </c>
      <c r="O1981" s="337">
        <v>1.3083000000000001E-3</v>
      </c>
      <c r="Q1981" s="101">
        <f t="shared" si="216"/>
        <v>2015</v>
      </c>
    </row>
    <row r="1982" spans="1:17">
      <c r="A1982" s="333" t="s">
        <v>319</v>
      </c>
      <c r="B1982" s="334" t="s">
        <v>722</v>
      </c>
      <c r="C1982" s="434" t="s">
        <v>469</v>
      </c>
      <c r="D1982" s="333" t="s">
        <v>723</v>
      </c>
      <c r="E1982" s="334">
        <v>201509</v>
      </c>
      <c r="F1982" s="335">
        <v>-11.86</v>
      </c>
      <c r="G1982" s="333">
        <f t="shared" si="212"/>
        <v>14.5</v>
      </c>
      <c r="H1982" s="382">
        <v>1.3083000000000001E-3</v>
      </c>
      <c r="I1982" s="335">
        <f t="shared" si="213"/>
        <v>-0.22</v>
      </c>
      <c r="J1982" s="335">
        <f t="shared" si="214"/>
        <v>-0.19</v>
      </c>
      <c r="L1982" s="101">
        <f t="shared" si="215"/>
        <v>1.5699999999999999E-2</v>
      </c>
      <c r="M1982" s="416">
        <f t="shared" si="217"/>
        <v>1.3083000000000001E-3</v>
      </c>
      <c r="N1982" s="101" t="b">
        <f t="shared" si="218"/>
        <v>0</v>
      </c>
      <c r="O1982" s="337">
        <v>1.1999999999999999E-3</v>
      </c>
      <c r="Q1982" s="101">
        <f t="shared" si="216"/>
        <v>2015</v>
      </c>
    </row>
    <row r="1983" spans="1:17">
      <c r="A1983" s="333" t="s">
        <v>319</v>
      </c>
      <c r="B1983" s="334" t="s">
        <v>766</v>
      </c>
      <c r="C1983" s="434" t="s">
        <v>469</v>
      </c>
      <c r="D1983" s="333" t="s">
        <v>767</v>
      </c>
      <c r="E1983" s="334">
        <v>201509</v>
      </c>
      <c r="F1983" s="335">
        <v>-530.45000000000005</v>
      </c>
      <c r="G1983" s="333">
        <f t="shared" si="212"/>
        <v>14.5</v>
      </c>
      <c r="H1983" s="382">
        <v>1.3083000000000001E-3</v>
      </c>
      <c r="I1983" s="335">
        <f t="shared" si="213"/>
        <v>-10.06</v>
      </c>
      <c r="J1983" s="335">
        <f t="shared" si="214"/>
        <v>-8.33</v>
      </c>
      <c r="L1983" s="101">
        <f t="shared" si="215"/>
        <v>1.5699999999999999E-2</v>
      </c>
      <c r="M1983" s="416">
        <f t="shared" si="217"/>
        <v>1.3083000000000001E-3</v>
      </c>
      <c r="N1983" s="101" t="b">
        <f t="shared" si="218"/>
        <v>0</v>
      </c>
      <c r="O1983" s="337">
        <v>1.1999999999999999E-3</v>
      </c>
      <c r="Q1983" s="101">
        <f t="shared" si="216"/>
        <v>2015</v>
      </c>
    </row>
    <row r="1984" spans="1:17">
      <c r="A1984" s="333" t="s">
        <v>319</v>
      </c>
      <c r="B1984" s="334" t="s">
        <v>766</v>
      </c>
      <c r="C1984" s="434" t="s">
        <v>469</v>
      </c>
      <c r="D1984" s="333" t="s">
        <v>767</v>
      </c>
      <c r="E1984" s="334">
        <v>201509</v>
      </c>
      <c r="F1984" s="335">
        <v>-39.25</v>
      </c>
      <c r="G1984" s="333">
        <f t="shared" si="212"/>
        <v>14.5</v>
      </c>
      <c r="H1984" s="382">
        <v>1.3083000000000001E-3</v>
      </c>
      <c r="I1984" s="335">
        <f t="shared" si="213"/>
        <v>-0.74</v>
      </c>
      <c r="J1984" s="335">
        <f t="shared" si="214"/>
        <v>-0.62</v>
      </c>
      <c r="L1984" s="101">
        <f t="shared" si="215"/>
        <v>1.5699999999999999E-2</v>
      </c>
      <c r="M1984" s="416">
        <f t="shared" si="217"/>
        <v>1.3083000000000001E-3</v>
      </c>
      <c r="N1984" s="101" t="b">
        <f t="shared" si="218"/>
        <v>1</v>
      </c>
      <c r="O1984" s="337">
        <v>1.3083000000000001E-3</v>
      </c>
      <c r="Q1984" s="101">
        <f t="shared" si="216"/>
        <v>2015</v>
      </c>
    </row>
    <row r="1985" spans="1:17">
      <c r="A1985" s="333" t="s">
        <v>319</v>
      </c>
      <c r="B1985" s="334" t="s">
        <v>760</v>
      </c>
      <c r="C1985" s="434" t="s">
        <v>469</v>
      </c>
      <c r="D1985" s="333" t="s">
        <v>1195</v>
      </c>
      <c r="E1985" s="334">
        <v>201509</v>
      </c>
      <c r="F1985" s="335">
        <v>-1693.22</v>
      </c>
      <c r="G1985" s="333">
        <f t="shared" si="212"/>
        <v>14.5</v>
      </c>
      <c r="H1985" s="382">
        <v>1.3083000000000001E-3</v>
      </c>
      <c r="I1985" s="335">
        <f t="shared" si="213"/>
        <v>-32.119999999999997</v>
      </c>
      <c r="J1985" s="335">
        <f t="shared" si="214"/>
        <v>-26.58</v>
      </c>
      <c r="L1985" s="101">
        <f t="shared" si="215"/>
        <v>1.5699999999999999E-2</v>
      </c>
      <c r="M1985" s="416">
        <f t="shared" si="217"/>
        <v>1.3083000000000001E-3</v>
      </c>
      <c r="N1985" s="101" t="b">
        <f t="shared" si="218"/>
        <v>1</v>
      </c>
      <c r="O1985" s="337">
        <v>1.3083000000000001E-3</v>
      </c>
      <c r="Q1985" s="101">
        <f t="shared" si="216"/>
        <v>2015</v>
      </c>
    </row>
    <row r="1986" spans="1:17">
      <c r="A1986" s="333" t="s">
        <v>319</v>
      </c>
      <c r="B1986" s="334" t="s">
        <v>760</v>
      </c>
      <c r="C1986" s="434" t="s">
        <v>469</v>
      </c>
      <c r="D1986" s="333" t="s">
        <v>1195</v>
      </c>
      <c r="E1986" s="334">
        <v>201509</v>
      </c>
      <c r="F1986" s="335">
        <v>-28.240000000000002</v>
      </c>
      <c r="G1986" s="333">
        <f t="shared" si="212"/>
        <v>14.5</v>
      </c>
      <c r="H1986" s="382">
        <v>1.3083000000000001E-3</v>
      </c>
      <c r="I1986" s="335">
        <f t="shared" si="213"/>
        <v>-0.54</v>
      </c>
      <c r="J1986" s="335">
        <f t="shared" si="214"/>
        <v>-0.44</v>
      </c>
      <c r="L1986" s="101">
        <f t="shared" si="215"/>
        <v>1.5699999999999999E-2</v>
      </c>
      <c r="M1986" s="416">
        <f t="shared" si="217"/>
        <v>1.3083000000000001E-3</v>
      </c>
      <c r="N1986" s="101" t="b">
        <f t="shared" si="218"/>
        <v>1</v>
      </c>
      <c r="O1986" s="337">
        <v>1.3083000000000001E-3</v>
      </c>
      <c r="Q1986" s="101">
        <f t="shared" si="216"/>
        <v>2015</v>
      </c>
    </row>
    <row r="1987" spans="1:17">
      <c r="A1987" s="333" t="s">
        <v>326</v>
      </c>
      <c r="B1987" s="334" t="s">
        <v>727</v>
      </c>
      <c r="C1987" s="434" t="s">
        <v>340</v>
      </c>
      <c r="D1987" s="333" t="s">
        <v>728</v>
      </c>
      <c r="E1987" s="334">
        <v>201509</v>
      </c>
      <c r="F1987" s="335">
        <v>-2867.77</v>
      </c>
      <c r="G1987" s="333">
        <f t="shared" si="212"/>
        <v>14.5</v>
      </c>
      <c r="H1987" s="382">
        <v>1.1999999999999999E-3</v>
      </c>
      <c r="I1987" s="335">
        <f t="shared" si="213"/>
        <v>-49.9</v>
      </c>
      <c r="J1987" s="335">
        <f t="shared" si="214"/>
        <v>-41.3</v>
      </c>
      <c r="L1987" s="101">
        <f t="shared" si="215"/>
        <v>1.44E-2</v>
      </c>
      <c r="M1987" s="416">
        <f t="shared" si="217"/>
        <v>1.1999999999999999E-3</v>
      </c>
      <c r="N1987" s="101" t="b">
        <f t="shared" si="218"/>
        <v>1</v>
      </c>
      <c r="O1987" s="337">
        <v>1.1999999999999999E-3</v>
      </c>
      <c r="Q1987" s="101">
        <f t="shared" si="216"/>
        <v>2015</v>
      </c>
    </row>
    <row r="1988" spans="1:17">
      <c r="A1988" s="333" t="s">
        <v>319</v>
      </c>
      <c r="B1988" s="334" t="s">
        <v>727</v>
      </c>
      <c r="C1988" s="434" t="s">
        <v>340</v>
      </c>
      <c r="D1988" s="333" t="s">
        <v>728</v>
      </c>
      <c r="E1988" s="334">
        <v>201509</v>
      </c>
      <c r="F1988" s="335">
        <v>-130.71</v>
      </c>
      <c r="G1988" s="333">
        <f t="shared" si="212"/>
        <v>14.5</v>
      </c>
      <c r="H1988" s="382">
        <v>1.3083000000000001E-3</v>
      </c>
      <c r="I1988" s="335">
        <f t="shared" si="213"/>
        <v>-2.48</v>
      </c>
      <c r="J1988" s="335">
        <f t="shared" si="214"/>
        <v>-2.0499999999999998</v>
      </c>
      <c r="L1988" s="101">
        <f t="shared" si="215"/>
        <v>1.5699999999999999E-2</v>
      </c>
      <c r="M1988" s="416">
        <f t="shared" si="217"/>
        <v>1.3083000000000001E-3</v>
      </c>
      <c r="N1988" s="101" t="b">
        <f t="shared" si="218"/>
        <v>1</v>
      </c>
      <c r="O1988" s="337">
        <v>1.3083000000000001E-3</v>
      </c>
      <c r="Q1988" s="101">
        <f t="shared" si="216"/>
        <v>2015</v>
      </c>
    </row>
    <row r="1989" spans="1:17">
      <c r="A1989" s="333" t="s">
        <v>319</v>
      </c>
      <c r="B1989" s="334" t="s">
        <v>790</v>
      </c>
      <c r="C1989" s="434" t="s">
        <v>340</v>
      </c>
      <c r="D1989" s="333" t="s">
        <v>791</v>
      </c>
      <c r="E1989" s="334">
        <v>201509</v>
      </c>
      <c r="F1989" s="335">
        <v>-59.68</v>
      </c>
      <c r="G1989" s="333">
        <f t="shared" si="212"/>
        <v>14.5</v>
      </c>
      <c r="H1989" s="382">
        <v>1.3083000000000001E-3</v>
      </c>
      <c r="I1989" s="335">
        <f t="shared" si="213"/>
        <v>-1.1299999999999999</v>
      </c>
      <c r="J1989" s="335">
        <f t="shared" si="214"/>
        <v>-0.94</v>
      </c>
      <c r="L1989" s="101">
        <f t="shared" si="215"/>
        <v>1.5699999999999999E-2</v>
      </c>
      <c r="M1989" s="416">
        <f t="shared" si="217"/>
        <v>1.3083000000000001E-3</v>
      </c>
      <c r="N1989" s="101" t="b">
        <f t="shared" si="218"/>
        <v>1</v>
      </c>
      <c r="O1989" s="337">
        <v>1.3083000000000001E-3</v>
      </c>
      <c r="Q1989" s="101">
        <f t="shared" si="216"/>
        <v>2015</v>
      </c>
    </row>
    <row r="1990" spans="1:17" ht="15">
      <c r="A1990" s="333" t="s">
        <v>319</v>
      </c>
      <c r="B1990" s="334" t="s">
        <v>790</v>
      </c>
      <c r="C1990" s="435" t="s">
        <v>340</v>
      </c>
      <c r="D1990" s="333" t="s">
        <v>791</v>
      </c>
      <c r="E1990" s="334">
        <v>201510</v>
      </c>
      <c r="F1990" s="335">
        <v>-62.79</v>
      </c>
      <c r="G1990" s="333">
        <f t="shared" si="212"/>
        <v>13.5</v>
      </c>
      <c r="H1990" s="382">
        <v>1.3083000000000001E-3</v>
      </c>
      <c r="I1990" s="335">
        <f t="shared" si="213"/>
        <v>-1.1100000000000001</v>
      </c>
      <c r="J1990" s="335">
        <f t="shared" si="214"/>
        <v>-0.99</v>
      </c>
      <c r="L1990" s="101">
        <f t="shared" si="215"/>
        <v>1.5699999999999999E-2</v>
      </c>
      <c r="M1990" s="416">
        <f t="shared" si="217"/>
        <v>1.3083000000000001E-3</v>
      </c>
      <c r="N1990" s="101" t="b">
        <f t="shared" si="218"/>
        <v>1</v>
      </c>
      <c r="O1990" s="337">
        <v>1.3083000000000001E-3</v>
      </c>
      <c r="Q1990" s="101">
        <f t="shared" si="216"/>
        <v>2016</v>
      </c>
    </row>
    <row r="1991" spans="1:17">
      <c r="A1991" s="333" t="s">
        <v>319</v>
      </c>
      <c r="B1991" s="334" t="s">
        <v>869</v>
      </c>
      <c r="C1991" s="434" t="s">
        <v>340</v>
      </c>
      <c r="D1991" s="333" t="s">
        <v>870</v>
      </c>
      <c r="E1991" s="334">
        <v>201509</v>
      </c>
      <c r="F1991" s="335">
        <v>-274.12</v>
      </c>
      <c r="G1991" s="333">
        <f t="shared" si="212"/>
        <v>14.5</v>
      </c>
      <c r="H1991" s="382">
        <v>1.3083000000000001E-3</v>
      </c>
      <c r="I1991" s="335">
        <f t="shared" si="213"/>
        <v>-5.2</v>
      </c>
      <c r="J1991" s="335">
        <f t="shared" si="214"/>
        <v>-4.3</v>
      </c>
      <c r="L1991" s="101">
        <f t="shared" si="215"/>
        <v>1.5699999999999999E-2</v>
      </c>
      <c r="M1991" s="416">
        <f t="shared" si="217"/>
        <v>1.3083000000000001E-3</v>
      </c>
      <c r="N1991" s="101" t="b">
        <f t="shared" si="218"/>
        <v>1</v>
      </c>
      <c r="O1991" s="337">
        <v>1.3083000000000001E-3</v>
      </c>
      <c r="Q1991" s="101">
        <f t="shared" si="216"/>
        <v>2015</v>
      </c>
    </row>
    <row r="1992" spans="1:17">
      <c r="A1992" s="333" t="s">
        <v>319</v>
      </c>
      <c r="B1992" s="334" t="s">
        <v>869</v>
      </c>
      <c r="C1992" s="434" t="s">
        <v>340</v>
      </c>
      <c r="D1992" s="333" t="s">
        <v>870</v>
      </c>
      <c r="E1992" s="334">
        <v>201509</v>
      </c>
      <c r="F1992" s="335">
        <v>-21.05</v>
      </c>
      <c r="G1992" s="333">
        <f t="shared" si="212"/>
        <v>14.5</v>
      </c>
      <c r="H1992" s="382">
        <v>1.3083000000000001E-3</v>
      </c>
      <c r="I1992" s="335">
        <f t="shared" si="213"/>
        <v>-0.4</v>
      </c>
      <c r="J1992" s="335">
        <f t="shared" si="214"/>
        <v>-0.33</v>
      </c>
      <c r="L1992" s="101">
        <f t="shared" ref="L1992:L2023" si="219">+IF(LEFT(A1992,4)="3763",0.0157,IF(LEFT(A1992,4)="3761",0.0144,"0"))</f>
        <v>1.5699999999999999E-2</v>
      </c>
      <c r="M1992" s="416">
        <f t="shared" si="217"/>
        <v>1.3083000000000001E-3</v>
      </c>
      <c r="N1992" s="101" t="b">
        <f t="shared" si="218"/>
        <v>0</v>
      </c>
      <c r="O1992" s="337">
        <v>1.1999999999999999E-3</v>
      </c>
      <c r="Q1992" s="101">
        <f t="shared" si="216"/>
        <v>2015</v>
      </c>
    </row>
    <row r="1993" spans="1:17" ht="15">
      <c r="A1993" s="333" t="s">
        <v>319</v>
      </c>
      <c r="B1993" s="334" t="s">
        <v>869</v>
      </c>
      <c r="C1993" s="435" t="s">
        <v>340</v>
      </c>
      <c r="D1993" s="333" t="s">
        <v>870</v>
      </c>
      <c r="E1993" s="334">
        <v>201510</v>
      </c>
      <c r="F1993" s="335">
        <v>-237.06</v>
      </c>
      <c r="G1993" s="333">
        <f t="shared" si="212"/>
        <v>13.5</v>
      </c>
      <c r="H1993" s="382">
        <v>1.3083000000000001E-3</v>
      </c>
      <c r="I1993" s="335">
        <f t="shared" si="213"/>
        <v>-4.1900000000000004</v>
      </c>
      <c r="J1993" s="335">
        <f t="shared" si="214"/>
        <v>-3.72</v>
      </c>
      <c r="L1993" s="101">
        <f t="shared" si="219"/>
        <v>1.5699999999999999E-2</v>
      </c>
      <c r="M1993" s="416">
        <f t="shared" si="217"/>
        <v>1.3083000000000001E-3</v>
      </c>
      <c r="N1993" s="101" t="b">
        <f t="shared" si="218"/>
        <v>1</v>
      </c>
      <c r="O1993" s="337">
        <v>1.3083000000000001E-3</v>
      </c>
      <c r="Q1993" s="101">
        <f t="shared" si="216"/>
        <v>2016</v>
      </c>
    </row>
    <row r="1994" spans="1:17" ht="15">
      <c r="A1994" s="333" t="s">
        <v>319</v>
      </c>
      <c r="B1994" s="334" t="s">
        <v>869</v>
      </c>
      <c r="C1994" s="435" t="s">
        <v>340</v>
      </c>
      <c r="D1994" s="333" t="s">
        <v>870</v>
      </c>
      <c r="E1994" s="334">
        <v>201510</v>
      </c>
      <c r="F1994" s="335">
        <v>-18.93</v>
      </c>
      <c r="G1994" s="333">
        <f t="shared" si="212"/>
        <v>13.5</v>
      </c>
      <c r="H1994" s="382">
        <v>1.3083000000000001E-3</v>
      </c>
      <c r="I1994" s="335">
        <f t="shared" si="213"/>
        <v>-0.33</v>
      </c>
      <c r="J1994" s="335">
        <f t="shared" si="214"/>
        <v>-0.3</v>
      </c>
      <c r="L1994" s="101">
        <f t="shared" si="219"/>
        <v>1.5699999999999999E-2</v>
      </c>
      <c r="M1994" s="416">
        <f t="shared" si="217"/>
        <v>1.3083000000000001E-3</v>
      </c>
      <c r="N1994" s="101" t="b">
        <f t="shared" si="218"/>
        <v>1</v>
      </c>
      <c r="O1994" s="337">
        <v>1.3083000000000001E-3</v>
      </c>
      <c r="Q1994" s="101">
        <f t="shared" si="216"/>
        <v>2016</v>
      </c>
    </row>
    <row r="1995" spans="1:17">
      <c r="A1995" s="333" t="s">
        <v>319</v>
      </c>
      <c r="B1995" s="334" t="s">
        <v>1013</v>
      </c>
      <c r="C1995" s="434" t="s">
        <v>340</v>
      </c>
      <c r="D1995" s="333" t="s">
        <v>1222</v>
      </c>
      <c r="E1995" s="334">
        <v>201509</v>
      </c>
      <c r="F1995" s="335">
        <v>-5654.04</v>
      </c>
      <c r="G1995" s="333">
        <f t="shared" si="212"/>
        <v>14.5</v>
      </c>
      <c r="H1995" s="382">
        <v>1.3083000000000001E-3</v>
      </c>
      <c r="I1995" s="335">
        <f t="shared" si="213"/>
        <v>-107.26</v>
      </c>
      <c r="J1995" s="335">
        <f t="shared" si="214"/>
        <v>-88.77</v>
      </c>
      <c r="L1995" s="101">
        <f t="shared" si="219"/>
        <v>1.5699999999999999E-2</v>
      </c>
      <c r="M1995" s="416">
        <f t="shared" si="217"/>
        <v>1.3083000000000001E-3</v>
      </c>
      <c r="N1995" s="101" t="b">
        <f t="shared" si="218"/>
        <v>1</v>
      </c>
      <c r="O1995" s="337">
        <v>1.3083000000000001E-3</v>
      </c>
      <c r="Q1995" s="101">
        <f t="shared" si="216"/>
        <v>2015</v>
      </c>
    </row>
    <row r="1996" spans="1:17">
      <c r="A1996" s="333" t="s">
        <v>319</v>
      </c>
      <c r="B1996" s="334" t="s">
        <v>1013</v>
      </c>
      <c r="C1996" s="434" t="s">
        <v>340</v>
      </c>
      <c r="D1996" s="333" t="s">
        <v>1222</v>
      </c>
      <c r="E1996" s="334">
        <v>201509</v>
      </c>
      <c r="F1996" s="335">
        <v>-840.88</v>
      </c>
      <c r="G1996" s="333">
        <f t="shared" si="212"/>
        <v>14.5</v>
      </c>
      <c r="H1996" s="382">
        <v>1.3083000000000001E-3</v>
      </c>
      <c r="I1996" s="335">
        <f t="shared" si="213"/>
        <v>-15.95</v>
      </c>
      <c r="J1996" s="335">
        <f t="shared" si="214"/>
        <v>-13.2</v>
      </c>
      <c r="L1996" s="101">
        <f t="shared" si="219"/>
        <v>1.5699999999999999E-2</v>
      </c>
      <c r="M1996" s="416">
        <f t="shared" si="217"/>
        <v>1.3083000000000001E-3</v>
      </c>
      <c r="N1996" s="101" t="b">
        <f t="shared" si="218"/>
        <v>0</v>
      </c>
      <c r="O1996" s="337">
        <v>1.1999999999999999E-3</v>
      </c>
      <c r="Q1996" s="101">
        <f t="shared" si="216"/>
        <v>2015</v>
      </c>
    </row>
    <row r="1997" spans="1:17" ht="15">
      <c r="A1997" s="333" t="s">
        <v>319</v>
      </c>
      <c r="B1997" s="334" t="s">
        <v>1223</v>
      </c>
      <c r="C1997" s="435" t="s">
        <v>340</v>
      </c>
      <c r="D1997" s="333" t="s">
        <v>1224</v>
      </c>
      <c r="E1997" s="334">
        <v>201510</v>
      </c>
      <c r="F1997" s="335">
        <v>8598.23</v>
      </c>
      <c r="G1997" s="333">
        <f t="shared" si="212"/>
        <v>13.5</v>
      </c>
      <c r="H1997" s="382">
        <v>1.3083000000000001E-3</v>
      </c>
      <c r="I1997" s="335">
        <f t="shared" si="213"/>
        <v>151.86000000000001</v>
      </c>
      <c r="J1997" s="335">
        <f t="shared" si="214"/>
        <v>134.99</v>
      </c>
      <c r="L1997" s="101">
        <f t="shared" si="219"/>
        <v>1.5699999999999999E-2</v>
      </c>
      <c r="M1997" s="416">
        <f t="shared" si="217"/>
        <v>1.3083000000000001E-3</v>
      </c>
      <c r="N1997" s="101" t="b">
        <f t="shared" si="218"/>
        <v>1</v>
      </c>
      <c r="O1997" s="337">
        <v>1.3083000000000001E-3</v>
      </c>
      <c r="Q1997" s="101">
        <f t="shared" si="216"/>
        <v>2016</v>
      </c>
    </row>
    <row r="1998" spans="1:17" ht="15">
      <c r="A1998" s="333" t="s">
        <v>319</v>
      </c>
      <c r="B1998" s="334" t="s">
        <v>1223</v>
      </c>
      <c r="C1998" s="435" t="s">
        <v>340</v>
      </c>
      <c r="D1998" s="333" t="s">
        <v>1224</v>
      </c>
      <c r="E1998" s="334">
        <v>201510</v>
      </c>
      <c r="F1998" s="335">
        <v>248.91</v>
      </c>
      <c r="G1998" s="333">
        <f t="shared" si="212"/>
        <v>13.5</v>
      </c>
      <c r="H1998" s="382">
        <v>1.3083000000000001E-3</v>
      </c>
      <c r="I1998" s="335">
        <f t="shared" si="213"/>
        <v>4.4000000000000004</v>
      </c>
      <c r="J1998" s="335">
        <f t="shared" si="214"/>
        <v>3.91</v>
      </c>
      <c r="L1998" s="101">
        <f t="shared" si="219"/>
        <v>1.5699999999999999E-2</v>
      </c>
      <c r="M1998" s="416">
        <f t="shared" si="217"/>
        <v>1.3083000000000001E-3</v>
      </c>
      <c r="N1998" s="101" t="b">
        <f t="shared" si="218"/>
        <v>0</v>
      </c>
      <c r="O1998" s="337">
        <v>1.1999999999999999E-3</v>
      </c>
      <c r="Q1998" s="101">
        <f t="shared" si="216"/>
        <v>2016</v>
      </c>
    </row>
    <row r="1999" spans="1:17" ht="15">
      <c r="A1999" s="333" t="s">
        <v>319</v>
      </c>
      <c r="B1999" s="334" t="s">
        <v>1223</v>
      </c>
      <c r="C1999" s="435" t="s">
        <v>340</v>
      </c>
      <c r="D1999" s="333" t="s">
        <v>1224</v>
      </c>
      <c r="E1999" s="334">
        <v>201511</v>
      </c>
      <c r="F1999" s="335">
        <v>479.91</v>
      </c>
      <c r="G1999" s="333">
        <f t="shared" si="212"/>
        <v>12.5</v>
      </c>
      <c r="H1999" s="382">
        <v>1.3083000000000001E-3</v>
      </c>
      <c r="I1999" s="335">
        <f t="shared" si="213"/>
        <v>7.85</v>
      </c>
      <c r="J1999" s="335">
        <f t="shared" si="214"/>
        <v>7.53</v>
      </c>
      <c r="L1999" s="101">
        <f t="shared" si="219"/>
        <v>1.5699999999999999E-2</v>
      </c>
      <c r="M1999" s="416">
        <f t="shared" si="217"/>
        <v>1.3083000000000001E-3</v>
      </c>
      <c r="N1999" s="101" t="b">
        <f t="shared" si="218"/>
        <v>1</v>
      </c>
      <c r="O1999" s="337">
        <v>1.3083000000000001E-3</v>
      </c>
      <c r="Q1999" s="101">
        <f t="shared" si="216"/>
        <v>2016</v>
      </c>
    </row>
    <row r="2000" spans="1:17" ht="15">
      <c r="A2000" s="333" t="s">
        <v>319</v>
      </c>
      <c r="B2000" s="334" t="s">
        <v>1223</v>
      </c>
      <c r="C2000" s="435" t="s">
        <v>340</v>
      </c>
      <c r="D2000" s="333" t="s">
        <v>1224</v>
      </c>
      <c r="E2000" s="334">
        <v>201511</v>
      </c>
      <c r="F2000" s="335">
        <v>13.9</v>
      </c>
      <c r="G2000" s="333">
        <f t="shared" si="212"/>
        <v>12.5</v>
      </c>
      <c r="H2000" s="382">
        <v>1.3083000000000001E-3</v>
      </c>
      <c r="I2000" s="335">
        <f t="shared" si="213"/>
        <v>0.23</v>
      </c>
      <c r="J2000" s="335">
        <f t="shared" si="214"/>
        <v>0.22</v>
      </c>
      <c r="L2000" s="101">
        <f t="shared" si="219"/>
        <v>1.5699999999999999E-2</v>
      </c>
      <c r="M2000" s="416">
        <f t="shared" si="217"/>
        <v>1.3083000000000001E-3</v>
      </c>
      <c r="N2000" s="101" t="b">
        <f t="shared" si="218"/>
        <v>0</v>
      </c>
      <c r="O2000" s="337">
        <v>1.1999999999999999E-3</v>
      </c>
      <c r="Q2000" s="101">
        <f t="shared" si="216"/>
        <v>2016</v>
      </c>
    </row>
    <row r="2001" spans="1:17" ht="15">
      <c r="A2001" s="333" t="s">
        <v>319</v>
      </c>
      <c r="B2001" s="334" t="s">
        <v>1223</v>
      </c>
      <c r="C2001" s="435" t="s">
        <v>340</v>
      </c>
      <c r="D2001" s="333" t="s">
        <v>1224</v>
      </c>
      <c r="E2001" s="334">
        <v>201512</v>
      </c>
      <c r="F2001" s="335">
        <v>2.98</v>
      </c>
      <c r="G2001" s="333">
        <f t="shared" si="212"/>
        <v>11.5</v>
      </c>
      <c r="H2001" s="382">
        <v>1.3083000000000001E-3</v>
      </c>
      <c r="I2001" s="335">
        <f t="shared" si="213"/>
        <v>0.04</v>
      </c>
      <c r="J2001" s="335">
        <f t="shared" si="214"/>
        <v>0.05</v>
      </c>
      <c r="L2001" s="101">
        <f t="shared" si="219"/>
        <v>1.5699999999999999E-2</v>
      </c>
      <c r="M2001" s="416">
        <f t="shared" si="217"/>
        <v>1.3083000000000001E-3</v>
      </c>
      <c r="N2001" s="101" t="b">
        <f t="shared" si="218"/>
        <v>1</v>
      </c>
      <c r="O2001" s="337">
        <v>1.3083000000000001E-3</v>
      </c>
      <c r="Q2001" s="101">
        <f t="shared" si="216"/>
        <v>2016</v>
      </c>
    </row>
    <row r="2002" spans="1:17" ht="15">
      <c r="A2002" s="333" t="s">
        <v>319</v>
      </c>
      <c r="B2002" s="334" t="s">
        <v>1223</v>
      </c>
      <c r="C2002" s="435" t="s">
        <v>340</v>
      </c>
      <c r="D2002" s="333" t="s">
        <v>1224</v>
      </c>
      <c r="E2002" s="334">
        <v>201512</v>
      </c>
      <c r="F2002" s="335">
        <v>102.76</v>
      </c>
      <c r="G2002" s="333">
        <f t="shared" si="212"/>
        <v>11.5</v>
      </c>
      <c r="H2002" s="382">
        <v>1.3083000000000001E-3</v>
      </c>
      <c r="I2002" s="335">
        <f t="shared" si="213"/>
        <v>1.55</v>
      </c>
      <c r="J2002" s="335">
        <f t="shared" si="214"/>
        <v>1.61</v>
      </c>
      <c r="L2002" s="101">
        <f t="shared" si="219"/>
        <v>1.5699999999999999E-2</v>
      </c>
      <c r="M2002" s="416">
        <f t="shared" si="217"/>
        <v>1.3083000000000001E-3</v>
      </c>
      <c r="N2002" s="101" t="b">
        <f t="shared" si="218"/>
        <v>0</v>
      </c>
      <c r="O2002" s="337">
        <v>1.1999999999999999E-3</v>
      </c>
      <c r="Q2002" s="101">
        <f t="shared" si="216"/>
        <v>2016</v>
      </c>
    </row>
    <row r="2003" spans="1:17">
      <c r="A2003" s="333" t="s">
        <v>326</v>
      </c>
      <c r="B2003" s="334" t="s">
        <v>1015</v>
      </c>
      <c r="C2003" s="434" t="s">
        <v>340</v>
      </c>
      <c r="D2003" s="333" t="s">
        <v>1016</v>
      </c>
      <c r="E2003" s="334">
        <v>201509</v>
      </c>
      <c r="F2003" s="335">
        <v>-2409.79</v>
      </c>
      <c r="G2003" s="333">
        <f t="shared" si="212"/>
        <v>14.5</v>
      </c>
      <c r="H2003" s="382">
        <v>1.1999999999999999E-3</v>
      </c>
      <c r="I2003" s="335">
        <f t="shared" si="213"/>
        <v>-41.93</v>
      </c>
      <c r="J2003" s="335">
        <f t="shared" si="214"/>
        <v>-34.700000000000003</v>
      </c>
      <c r="L2003" s="101">
        <f t="shared" si="219"/>
        <v>1.44E-2</v>
      </c>
      <c r="M2003" s="416">
        <f t="shared" si="217"/>
        <v>1.1999999999999999E-3</v>
      </c>
      <c r="N2003" s="101" t="b">
        <f t="shared" si="218"/>
        <v>0</v>
      </c>
      <c r="O2003" s="337">
        <v>1.3083000000000001E-3</v>
      </c>
      <c r="Q2003" s="101">
        <f t="shared" si="216"/>
        <v>2015</v>
      </c>
    </row>
    <row r="2004" spans="1:17">
      <c r="A2004" s="333" t="s">
        <v>326</v>
      </c>
      <c r="B2004" s="334" t="s">
        <v>1015</v>
      </c>
      <c r="C2004" s="434" t="s">
        <v>340</v>
      </c>
      <c r="D2004" s="333" t="s">
        <v>1016</v>
      </c>
      <c r="E2004" s="334">
        <v>201509</v>
      </c>
      <c r="F2004" s="335">
        <v>-48.32</v>
      </c>
      <c r="G2004" s="333">
        <f t="shared" si="212"/>
        <v>14.5</v>
      </c>
      <c r="H2004" s="382">
        <v>1.1999999999999999E-3</v>
      </c>
      <c r="I2004" s="335">
        <f t="shared" si="213"/>
        <v>-0.84</v>
      </c>
      <c r="J2004" s="335">
        <f t="shared" si="214"/>
        <v>-0.7</v>
      </c>
      <c r="L2004" s="101">
        <f t="shared" si="219"/>
        <v>1.44E-2</v>
      </c>
      <c r="M2004" s="416">
        <f t="shared" si="217"/>
        <v>1.1999999999999999E-3</v>
      </c>
      <c r="N2004" s="101" t="b">
        <f t="shared" si="218"/>
        <v>1</v>
      </c>
      <c r="O2004" s="337">
        <v>1.1999999999999999E-3</v>
      </c>
      <c r="Q2004" s="101">
        <f t="shared" si="216"/>
        <v>2015</v>
      </c>
    </row>
    <row r="2005" spans="1:17" ht="15">
      <c r="A2005" s="333" t="s">
        <v>326</v>
      </c>
      <c r="B2005" s="334" t="s">
        <v>1015</v>
      </c>
      <c r="C2005" s="435" t="s">
        <v>340</v>
      </c>
      <c r="D2005" s="333" t="s">
        <v>1016</v>
      </c>
      <c r="E2005" s="334">
        <v>201510</v>
      </c>
      <c r="F2005" s="335">
        <v>-20775.07</v>
      </c>
      <c r="G2005" s="333">
        <f t="shared" si="212"/>
        <v>13.5</v>
      </c>
      <c r="H2005" s="382">
        <v>1.1999999999999999E-3</v>
      </c>
      <c r="I2005" s="335">
        <f t="shared" si="213"/>
        <v>-336.56</v>
      </c>
      <c r="J2005" s="335">
        <f t="shared" si="214"/>
        <v>-299.16000000000003</v>
      </c>
      <c r="L2005" s="101">
        <f t="shared" si="219"/>
        <v>1.44E-2</v>
      </c>
      <c r="M2005" s="416">
        <f t="shared" si="217"/>
        <v>1.1999999999999999E-3</v>
      </c>
      <c r="N2005" s="101" t="b">
        <f t="shared" si="218"/>
        <v>0</v>
      </c>
      <c r="O2005" s="337">
        <v>1.3083000000000001E-3</v>
      </c>
      <c r="Q2005" s="101">
        <f t="shared" si="216"/>
        <v>2016</v>
      </c>
    </row>
    <row r="2006" spans="1:17" ht="15">
      <c r="A2006" s="333" t="s">
        <v>326</v>
      </c>
      <c r="B2006" s="334" t="s">
        <v>1015</v>
      </c>
      <c r="C2006" s="435" t="s">
        <v>340</v>
      </c>
      <c r="D2006" s="333" t="s">
        <v>1016</v>
      </c>
      <c r="E2006" s="334">
        <v>201510</v>
      </c>
      <c r="F2006" s="335">
        <v>-416.57</v>
      </c>
      <c r="G2006" s="333">
        <f t="shared" si="212"/>
        <v>13.5</v>
      </c>
      <c r="H2006" s="382">
        <v>1.1999999999999999E-3</v>
      </c>
      <c r="I2006" s="335">
        <f t="shared" si="213"/>
        <v>-6.75</v>
      </c>
      <c r="J2006" s="335">
        <f t="shared" si="214"/>
        <v>-6</v>
      </c>
      <c r="L2006" s="101">
        <f t="shared" si="219"/>
        <v>1.44E-2</v>
      </c>
      <c r="M2006" s="416">
        <f t="shared" si="217"/>
        <v>1.1999999999999999E-3</v>
      </c>
      <c r="N2006" s="101" t="b">
        <f t="shared" si="218"/>
        <v>0</v>
      </c>
      <c r="O2006" s="337">
        <v>1.3083000000000001E-3</v>
      </c>
      <c r="Q2006" s="101">
        <f t="shared" si="216"/>
        <v>2016</v>
      </c>
    </row>
    <row r="2007" spans="1:17">
      <c r="A2007" s="333" t="s">
        <v>326</v>
      </c>
      <c r="B2007" s="334" t="s">
        <v>724</v>
      </c>
      <c r="C2007" s="434" t="s">
        <v>340</v>
      </c>
      <c r="D2007" s="333" t="s">
        <v>1196</v>
      </c>
      <c r="E2007" s="334">
        <v>201509</v>
      </c>
      <c r="F2007" s="335">
        <v>-950.63</v>
      </c>
      <c r="G2007" s="333">
        <f t="shared" si="212"/>
        <v>14.5</v>
      </c>
      <c r="H2007" s="382">
        <v>1.1999999999999999E-3</v>
      </c>
      <c r="I2007" s="335">
        <f t="shared" si="213"/>
        <v>-16.54</v>
      </c>
      <c r="J2007" s="335">
        <f t="shared" si="214"/>
        <v>-13.69</v>
      </c>
      <c r="L2007" s="101">
        <f t="shared" si="219"/>
        <v>1.44E-2</v>
      </c>
      <c r="M2007" s="416">
        <f t="shared" si="217"/>
        <v>1.1999999999999999E-3</v>
      </c>
      <c r="N2007" s="101" t="b">
        <f t="shared" si="218"/>
        <v>0</v>
      </c>
      <c r="O2007" s="337">
        <v>1.3083000000000001E-3</v>
      </c>
      <c r="Q2007" s="101">
        <f t="shared" si="216"/>
        <v>2015</v>
      </c>
    </row>
    <row r="2008" spans="1:17">
      <c r="A2008" s="333" t="s">
        <v>319</v>
      </c>
      <c r="B2008" s="334" t="s">
        <v>581</v>
      </c>
      <c r="C2008" s="434" t="s">
        <v>340</v>
      </c>
      <c r="D2008" s="333" t="s">
        <v>1197</v>
      </c>
      <c r="E2008" s="334">
        <v>201509</v>
      </c>
      <c r="F2008" s="335">
        <v>0.6</v>
      </c>
      <c r="G2008" s="333">
        <f t="shared" si="212"/>
        <v>14.5</v>
      </c>
      <c r="H2008" s="382">
        <v>1.3083000000000001E-3</v>
      </c>
      <c r="I2008" s="335">
        <f t="shared" si="213"/>
        <v>0.01</v>
      </c>
      <c r="J2008" s="335">
        <f t="shared" si="214"/>
        <v>0.01</v>
      </c>
      <c r="L2008" s="101">
        <f t="shared" si="219"/>
        <v>1.5699999999999999E-2</v>
      </c>
      <c r="M2008" s="416">
        <f t="shared" si="217"/>
        <v>1.3083000000000001E-3</v>
      </c>
      <c r="N2008" s="101" t="b">
        <f t="shared" si="218"/>
        <v>0</v>
      </c>
      <c r="O2008" s="337">
        <v>1.1999999999999999E-3</v>
      </c>
      <c r="Q2008" s="101">
        <f t="shared" si="216"/>
        <v>2015</v>
      </c>
    </row>
    <row r="2009" spans="1:17">
      <c r="A2009" s="333" t="s">
        <v>319</v>
      </c>
      <c r="B2009" s="334" t="s">
        <v>768</v>
      </c>
      <c r="C2009" s="434" t="s">
        <v>469</v>
      </c>
      <c r="D2009" s="333" t="s">
        <v>1225</v>
      </c>
      <c r="E2009" s="334">
        <v>201509</v>
      </c>
      <c r="F2009" s="335">
        <v>-320.49</v>
      </c>
      <c r="G2009" s="333">
        <f t="shared" si="212"/>
        <v>14.5</v>
      </c>
      <c r="H2009" s="382">
        <v>1.3083000000000001E-3</v>
      </c>
      <c r="I2009" s="335">
        <f t="shared" si="213"/>
        <v>-6.08</v>
      </c>
      <c r="J2009" s="335">
        <f t="shared" si="214"/>
        <v>-5.03</v>
      </c>
      <c r="L2009" s="101">
        <f t="shared" si="219"/>
        <v>1.5699999999999999E-2</v>
      </c>
      <c r="M2009" s="416">
        <f t="shared" si="217"/>
        <v>1.3083000000000001E-3</v>
      </c>
      <c r="N2009" s="101" t="b">
        <f t="shared" si="218"/>
        <v>1</v>
      </c>
      <c r="O2009" s="337">
        <v>1.3083000000000001E-3</v>
      </c>
      <c r="Q2009" s="101">
        <f t="shared" si="216"/>
        <v>2015</v>
      </c>
    </row>
    <row r="2010" spans="1:17">
      <c r="A2010" s="333" t="s">
        <v>319</v>
      </c>
      <c r="B2010" s="334" t="s">
        <v>768</v>
      </c>
      <c r="C2010" s="434" t="s">
        <v>469</v>
      </c>
      <c r="D2010" s="333" t="s">
        <v>1225</v>
      </c>
      <c r="E2010" s="334">
        <v>201509</v>
      </c>
      <c r="F2010" s="335">
        <v>-12.89</v>
      </c>
      <c r="G2010" s="333">
        <f t="shared" si="212"/>
        <v>14.5</v>
      </c>
      <c r="H2010" s="382">
        <v>1.3083000000000001E-3</v>
      </c>
      <c r="I2010" s="335">
        <f t="shared" si="213"/>
        <v>-0.24</v>
      </c>
      <c r="J2010" s="335">
        <f t="shared" si="214"/>
        <v>-0.2</v>
      </c>
      <c r="L2010" s="101">
        <f t="shared" si="219"/>
        <v>1.5699999999999999E-2</v>
      </c>
      <c r="M2010" s="416">
        <f t="shared" si="217"/>
        <v>1.3083000000000001E-3</v>
      </c>
      <c r="N2010" s="101" t="b">
        <f t="shared" si="218"/>
        <v>0</v>
      </c>
      <c r="O2010" s="337">
        <v>1.1999999999999999E-3</v>
      </c>
      <c r="Q2010" s="101">
        <f t="shared" si="216"/>
        <v>2015</v>
      </c>
    </row>
    <row r="2011" spans="1:17">
      <c r="A2011" s="333" t="s">
        <v>319</v>
      </c>
      <c r="B2011" s="334" t="s">
        <v>762</v>
      </c>
      <c r="C2011" s="434" t="s">
        <v>340</v>
      </c>
      <c r="D2011" s="333" t="s">
        <v>763</v>
      </c>
      <c r="E2011" s="334">
        <v>201509</v>
      </c>
      <c r="F2011" s="335">
        <v>-283.59000000000003</v>
      </c>
      <c r="G2011" s="333">
        <f t="shared" si="212"/>
        <v>14.5</v>
      </c>
      <c r="H2011" s="382">
        <v>1.3083000000000001E-3</v>
      </c>
      <c r="I2011" s="335">
        <f t="shared" si="213"/>
        <v>-5.38</v>
      </c>
      <c r="J2011" s="335">
        <f t="shared" si="214"/>
        <v>-4.45</v>
      </c>
      <c r="L2011" s="101">
        <f t="shared" si="219"/>
        <v>1.5699999999999999E-2</v>
      </c>
      <c r="M2011" s="416">
        <f t="shared" si="217"/>
        <v>1.3083000000000001E-3</v>
      </c>
      <c r="N2011" s="101" t="b">
        <f t="shared" si="218"/>
        <v>1</v>
      </c>
      <c r="O2011" s="337">
        <v>1.3083000000000001E-3</v>
      </c>
      <c r="Q2011" s="101">
        <f t="shared" si="216"/>
        <v>2015</v>
      </c>
    </row>
    <row r="2012" spans="1:17">
      <c r="A2012" s="333" t="s">
        <v>319</v>
      </c>
      <c r="B2012" s="334" t="s">
        <v>1226</v>
      </c>
      <c r="C2012" s="434" t="s">
        <v>340</v>
      </c>
      <c r="D2012" s="333" t="s">
        <v>1227</v>
      </c>
      <c r="E2012" s="334">
        <v>201509</v>
      </c>
      <c r="F2012" s="335">
        <v>23625.4</v>
      </c>
      <c r="G2012" s="333">
        <f t="shared" si="212"/>
        <v>14.5</v>
      </c>
      <c r="H2012" s="382">
        <v>1.3083000000000001E-3</v>
      </c>
      <c r="I2012" s="335">
        <f t="shared" si="213"/>
        <v>448.18</v>
      </c>
      <c r="J2012" s="335">
        <f t="shared" si="214"/>
        <v>370.91</v>
      </c>
      <c r="L2012" s="101">
        <f t="shared" si="219"/>
        <v>1.5699999999999999E-2</v>
      </c>
      <c r="M2012" s="416">
        <f t="shared" si="217"/>
        <v>1.3083000000000001E-3</v>
      </c>
      <c r="N2012" s="101" t="b">
        <f t="shared" si="218"/>
        <v>0</v>
      </c>
      <c r="O2012" s="337">
        <v>1.1999999999999999E-3</v>
      </c>
      <c r="Q2012" s="101">
        <f t="shared" si="216"/>
        <v>2015</v>
      </c>
    </row>
    <row r="2013" spans="1:17" ht="15">
      <c r="A2013" s="333" t="s">
        <v>319</v>
      </c>
      <c r="B2013" s="334" t="s">
        <v>1226</v>
      </c>
      <c r="C2013" s="435" t="s">
        <v>340</v>
      </c>
      <c r="D2013" s="333" t="s">
        <v>1227</v>
      </c>
      <c r="E2013" s="334">
        <v>201510</v>
      </c>
      <c r="F2013" s="335">
        <v>2625.82</v>
      </c>
      <c r="G2013" s="333">
        <f t="shared" si="212"/>
        <v>13.5</v>
      </c>
      <c r="H2013" s="382">
        <v>1.3083000000000001E-3</v>
      </c>
      <c r="I2013" s="335">
        <f t="shared" si="213"/>
        <v>46.38</v>
      </c>
      <c r="J2013" s="335">
        <f t="shared" si="214"/>
        <v>41.22</v>
      </c>
      <c r="L2013" s="101">
        <f t="shared" si="219"/>
        <v>1.5699999999999999E-2</v>
      </c>
      <c r="M2013" s="416">
        <f t="shared" si="217"/>
        <v>1.3083000000000001E-3</v>
      </c>
      <c r="N2013" s="101" t="b">
        <f t="shared" si="218"/>
        <v>1</v>
      </c>
      <c r="O2013" s="337">
        <v>1.3083000000000001E-3</v>
      </c>
      <c r="Q2013" s="101">
        <f t="shared" si="216"/>
        <v>2016</v>
      </c>
    </row>
    <row r="2014" spans="1:17" ht="15">
      <c r="A2014" s="333" t="s">
        <v>319</v>
      </c>
      <c r="B2014" s="334" t="s">
        <v>1226</v>
      </c>
      <c r="C2014" s="435" t="s">
        <v>340</v>
      </c>
      <c r="D2014" s="333" t="s">
        <v>1227</v>
      </c>
      <c r="E2014" s="334">
        <v>201511</v>
      </c>
      <c r="F2014" s="335">
        <v>473.53</v>
      </c>
      <c r="G2014" s="333">
        <f t="shared" si="212"/>
        <v>12.5</v>
      </c>
      <c r="H2014" s="382">
        <v>1.3083000000000001E-3</v>
      </c>
      <c r="I2014" s="335">
        <f t="shared" si="213"/>
        <v>7.74</v>
      </c>
      <c r="J2014" s="335">
        <f t="shared" si="214"/>
        <v>7.43</v>
      </c>
      <c r="L2014" s="101">
        <f t="shared" si="219"/>
        <v>1.5699999999999999E-2</v>
      </c>
      <c r="M2014" s="416">
        <f t="shared" si="217"/>
        <v>1.3083000000000001E-3</v>
      </c>
      <c r="N2014" s="101" t="b">
        <f t="shared" si="218"/>
        <v>1</v>
      </c>
      <c r="O2014" s="337">
        <v>1.3083000000000001E-3</v>
      </c>
      <c r="Q2014" s="101">
        <f t="shared" si="216"/>
        <v>2016</v>
      </c>
    </row>
    <row r="2015" spans="1:17" ht="15">
      <c r="A2015" s="333" t="s">
        <v>319</v>
      </c>
      <c r="B2015" s="334" t="s">
        <v>1226</v>
      </c>
      <c r="C2015" s="435" t="s">
        <v>340</v>
      </c>
      <c r="D2015" s="333" t="s">
        <v>1227</v>
      </c>
      <c r="E2015" s="334">
        <v>201512</v>
      </c>
      <c r="F2015" s="335">
        <v>17.420000000000002</v>
      </c>
      <c r="G2015" s="333">
        <f t="shared" si="212"/>
        <v>11.5</v>
      </c>
      <c r="H2015" s="382">
        <v>1.3083000000000001E-3</v>
      </c>
      <c r="I2015" s="335">
        <f t="shared" si="213"/>
        <v>0.26</v>
      </c>
      <c r="J2015" s="335">
        <f t="shared" si="214"/>
        <v>0.27</v>
      </c>
      <c r="L2015" s="101">
        <f t="shared" si="219"/>
        <v>1.5699999999999999E-2</v>
      </c>
      <c r="M2015" s="416">
        <f t="shared" si="217"/>
        <v>1.3083000000000001E-3</v>
      </c>
      <c r="N2015" s="101" t="b">
        <f t="shared" si="218"/>
        <v>1</v>
      </c>
      <c r="O2015" s="337">
        <v>1.3083000000000001E-3</v>
      </c>
      <c r="Q2015" s="101">
        <f t="shared" si="216"/>
        <v>2016</v>
      </c>
    </row>
    <row r="2016" spans="1:17">
      <c r="A2016" s="333" t="s">
        <v>326</v>
      </c>
      <c r="B2016" s="334" t="s">
        <v>1228</v>
      </c>
      <c r="C2016" s="434" t="s">
        <v>340</v>
      </c>
      <c r="D2016" s="333" t="s">
        <v>1229</v>
      </c>
      <c r="E2016" s="334">
        <v>201509</v>
      </c>
      <c r="F2016" s="335">
        <v>12921.93</v>
      </c>
      <c r="G2016" s="333">
        <f t="shared" si="212"/>
        <v>14.5</v>
      </c>
      <c r="H2016" s="382">
        <v>1.1999999999999999E-3</v>
      </c>
      <c r="I2016" s="335">
        <f t="shared" si="213"/>
        <v>224.84</v>
      </c>
      <c r="J2016" s="335">
        <f t="shared" si="214"/>
        <v>186.08</v>
      </c>
      <c r="L2016" s="101">
        <f t="shared" si="219"/>
        <v>1.44E-2</v>
      </c>
      <c r="M2016" s="416">
        <f t="shared" si="217"/>
        <v>1.1999999999999999E-3</v>
      </c>
      <c r="N2016" s="101" t="b">
        <f t="shared" si="218"/>
        <v>1</v>
      </c>
      <c r="O2016" s="337">
        <v>1.1999999999999999E-3</v>
      </c>
      <c r="Q2016" s="101">
        <f t="shared" si="216"/>
        <v>2015</v>
      </c>
    </row>
    <row r="2017" spans="1:17">
      <c r="A2017" s="333" t="s">
        <v>326</v>
      </c>
      <c r="B2017" s="334" t="s">
        <v>1228</v>
      </c>
      <c r="C2017" s="434" t="s">
        <v>340</v>
      </c>
      <c r="D2017" s="333" t="s">
        <v>1229</v>
      </c>
      <c r="E2017" s="334">
        <v>201509</v>
      </c>
      <c r="F2017" s="335">
        <v>626.03</v>
      </c>
      <c r="G2017" s="333">
        <f t="shared" si="212"/>
        <v>14.5</v>
      </c>
      <c r="H2017" s="382">
        <v>1.1999999999999999E-3</v>
      </c>
      <c r="I2017" s="335">
        <f t="shared" si="213"/>
        <v>10.89</v>
      </c>
      <c r="J2017" s="335">
        <f t="shared" si="214"/>
        <v>9.01</v>
      </c>
      <c r="L2017" s="101">
        <f t="shared" si="219"/>
        <v>1.44E-2</v>
      </c>
      <c r="M2017" s="416">
        <f t="shared" si="217"/>
        <v>1.1999999999999999E-3</v>
      </c>
      <c r="N2017" s="101" t="b">
        <f t="shared" si="218"/>
        <v>0</v>
      </c>
      <c r="O2017" s="337">
        <v>1.3083000000000001E-3</v>
      </c>
      <c r="Q2017" s="101">
        <f t="shared" si="216"/>
        <v>2015</v>
      </c>
    </row>
    <row r="2018" spans="1:17" ht="15">
      <c r="A2018" s="333" t="s">
        <v>326</v>
      </c>
      <c r="B2018" s="334" t="s">
        <v>1228</v>
      </c>
      <c r="C2018" s="435" t="s">
        <v>340</v>
      </c>
      <c r="D2018" s="333" t="s">
        <v>1229</v>
      </c>
      <c r="E2018" s="334">
        <v>201510</v>
      </c>
      <c r="F2018" s="335">
        <v>300.47000000000003</v>
      </c>
      <c r="G2018" s="333">
        <f t="shared" si="212"/>
        <v>13.5</v>
      </c>
      <c r="H2018" s="382">
        <v>1.1999999999999999E-3</v>
      </c>
      <c r="I2018" s="335">
        <f t="shared" si="213"/>
        <v>4.87</v>
      </c>
      <c r="J2018" s="335">
        <f t="shared" si="214"/>
        <v>4.33</v>
      </c>
      <c r="L2018" s="101">
        <f t="shared" si="219"/>
        <v>1.44E-2</v>
      </c>
      <c r="M2018" s="416">
        <f t="shared" si="217"/>
        <v>1.1999999999999999E-3</v>
      </c>
      <c r="N2018" s="101" t="b">
        <f t="shared" si="218"/>
        <v>1</v>
      </c>
      <c r="O2018" s="337">
        <v>1.1999999999999999E-3</v>
      </c>
      <c r="Q2018" s="101">
        <f t="shared" si="216"/>
        <v>2016</v>
      </c>
    </row>
    <row r="2019" spans="1:17" ht="15">
      <c r="A2019" s="333" t="s">
        <v>326</v>
      </c>
      <c r="B2019" s="334" t="s">
        <v>1228</v>
      </c>
      <c r="C2019" s="435" t="s">
        <v>340</v>
      </c>
      <c r="D2019" s="333" t="s">
        <v>1229</v>
      </c>
      <c r="E2019" s="334">
        <v>201510</v>
      </c>
      <c r="F2019" s="335">
        <v>14.56</v>
      </c>
      <c r="G2019" s="333">
        <f t="shared" si="212"/>
        <v>13.5</v>
      </c>
      <c r="H2019" s="382">
        <v>1.1999999999999999E-3</v>
      </c>
      <c r="I2019" s="335">
        <f t="shared" si="213"/>
        <v>0.24</v>
      </c>
      <c r="J2019" s="335">
        <f t="shared" si="214"/>
        <v>0.21</v>
      </c>
      <c r="L2019" s="101">
        <f t="shared" si="219"/>
        <v>1.44E-2</v>
      </c>
      <c r="M2019" s="416">
        <f t="shared" si="217"/>
        <v>1.1999999999999999E-3</v>
      </c>
      <c r="N2019" s="101" t="b">
        <f t="shared" si="218"/>
        <v>0</v>
      </c>
      <c r="O2019" s="337">
        <v>1.3083000000000001E-3</v>
      </c>
      <c r="Q2019" s="101">
        <f t="shared" si="216"/>
        <v>2016</v>
      </c>
    </row>
    <row r="2020" spans="1:17" ht="15">
      <c r="A2020" s="333" t="s">
        <v>326</v>
      </c>
      <c r="B2020" s="334" t="s">
        <v>1228</v>
      </c>
      <c r="C2020" s="435" t="s">
        <v>340</v>
      </c>
      <c r="D2020" s="333" t="s">
        <v>1229</v>
      </c>
      <c r="E2020" s="334">
        <v>201511</v>
      </c>
      <c r="F2020" s="335">
        <v>-2.21</v>
      </c>
      <c r="G2020" s="333">
        <f t="shared" si="212"/>
        <v>12.5</v>
      </c>
      <c r="H2020" s="382">
        <v>1.1999999999999999E-3</v>
      </c>
      <c r="I2020" s="335">
        <f t="shared" si="213"/>
        <v>-0.03</v>
      </c>
      <c r="J2020" s="335">
        <f t="shared" si="214"/>
        <v>-0.03</v>
      </c>
      <c r="L2020" s="101">
        <f t="shared" si="219"/>
        <v>1.44E-2</v>
      </c>
      <c r="M2020" s="416">
        <f t="shared" si="217"/>
        <v>1.1999999999999999E-3</v>
      </c>
      <c r="N2020" s="101" t="b">
        <f t="shared" si="218"/>
        <v>1</v>
      </c>
      <c r="O2020" s="337">
        <v>1.1999999999999999E-3</v>
      </c>
      <c r="Q2020" s="101">
        <f t="shared" si="216"/>
        <v>2016</v>
      </c>
    </row>
    <row r="2021" spans="1:17" ht="15">
      <c r="A2021" s="333" t="s">
        <v>326</v>
      </c>
      <c r="B2021" s="334" t="s">
        <v>1228</v>
      </c>
      <c r="C2021" s="435" t="s">
        <v>340</v>
      </c>
      <c r="D2021" s="333" t="s">
        <v>1229</v>
      </c>
      <c r="E2021" s="334">
        <v>201511</v>
      </c>
      <c r="F2021" s="335">
        <v>-0.11</v>
      </c>
      <c r="G2021" s="333">
        <f t="shared" si="212"/>
        <v>12.5</v>
      </c>
      <c r="H2021" s="382">
        <v>1.1999999999999999E-3</v>
      </c>
      <c r="I2021" s="335">
        <f t="shared" si="213"/>
        <v>0</v>
      </c>
      <c r="J2021" s="335">
        <f t="shared" si="214"/>
        <v>0</v>
      </c>
      <c r="L2021" s="101">
        <f t="shared" si="219"/>
        <v>1.44E-2</v>
      </c>
      <c r="M2021" s="416">
        <f t="shared" si="217"/>
        <v>1.1999999999999999E-3</v>
      </c>
      <c r="N2021" s="101" t="b">
        <f t="shared" si="218"/>
        <v>0</v>
      </c>
      <c r="O2021" s="337">
        <v>1.3083000000000001E-3</v>
      </c>
      <c r="Q2021" s="101">
        <f t="shared" si="216"/>
        <v>2016</v>
      </c>
    </row>
    <row r="2022" spans="1:17" ht="15">
      <c r="A2022" s="333" t="s">
        <v>326</v>
      </c>
      <c r="B2022" s="334" t="s">
        <v>1228</v>
      </c>
      <c r="C2022" s="435" t="s">
        <v>340</v>
      </c>
      <c r="D2022" s="333" t="s">
        <v>1229</v>
      </c>
      <c r="E2022" s="334">
        <v>201512</v>
      </c>
      <c r="F2022" s="335">
        <v>132.71</v>
      </c>
      <c r="G2022" s="333">
        <f t="shared" si="212"/>
        <v>11.5</v>
      </c>
      <c r="H2022" s="382">
        <v>1.1999999999999999E-3</v>
      </c>
      <c r="I2022" s="335">
        <f t="shared" si="213"/>
        <v>1.83</v>
      </c>
      <c r="J2022" s="335">
        <f t="shared" si="214"/>
        <v>1.91</v>
      </c>
      <c r="L2022" s="101">
        <f t="shared" si="219"/>
        <v>1.44E-2</v>
      </c>
      <c r="M2022" s="416">
        <f t="shared" si="217"/>
        <v>1.1999999999999999E-3</v>
      </c>
      <c r="N2022" s="101" t="b">
        <f t="shared" si="218"/>
        <v>0</v>
      </c>
      <c r="O2022" s="337">
        <v>1.3083000000000001E-3</v>
      </c>
      <c r="Q2022" s="101">
        <f t="shared" si="216"/>
        <v>2016</v>
      </c>
    </row>
    <row r="2023" spans="1:17" ht="15">
      <c r="A2023" s="333" t="s">
        <v>326</v>
      </c>
      <c r="B2023" s="334" t="s">
        <v>1228</v>
      </c>
      <c r="C2023" s="435" t="s">
        <v>340</v>
      </c>
      <c r="D2023" s="333" t="s">
        <v>1229</v>
      </c>
      <c r="E2023" s="334">
        <v>201512</v>
      </c>
      <c r="F2023" s="335">
        <v>2739.51</v>
      </c>
      <c r="G2023" s="333">
        <f t="shared" si="212"/>
        <v>11.5</v>
      </c>
      <c r="H2023" s="382">
        <v>1.1999999999999999E-3</v>
      </c>
      <c r="I2023" s="335">
        <f t="shared" si="213"/>
        <v>37.81</v>
      </c>
      <c r="J2023" s="335">
        <f t="shared" si="214"/>
        <v>39.450000000000003</v>
      </c>
      <c r="L2023" s="101">
        <f t="shared" si="219"/>
        <v>1.44E-2</v>
      </c>
      <c r="M2023" s="416">
        <f t="shared" si="217"/>
        <v>1.1999999999999999E-3</v>
      </c>
      <c r="N2023" s="101" t="b">
        <f t="shared" si="218"/>
        <v>0</v>
      </c>
      <c r="O2023" s="337">
        <v>1.3083000000000001E-3</v>
      </c>
      <c r="Q2023" s="101">
        <f t="shared" si="216"/>
        <v>2016</v>
      </c>
    </row>
    <row r="2024" spans="1:17">
      <c r="A2024" s="333" t="s">
        <v>326</v>
      </c>
      <c r="B2024" s="334" t="s">
        <v>1230</v>
      </c>
      <c r="C2024" s="434" t="s">
        <v>340</v>
      </c>
      <c r="D2024" s="333" t="s">
        <v>1231</v>
      </c>
      <c r="E2024" s="334">
        <v>201509</v>
      </c>
      <c r="F2024" s="335">
        <v>-604.93000000000006</v>
      </c>
      <c r="G2024" s="333">
        <f t="shared" ref="G2024:G2150" si="220">VLOOKUP(E2024,$N$6:$O$35,2,FALSE)</f>
        <v>14.5</v>
      </c>
      <c r="H2024" s="382">
        <v>1.1999999999999999E-3</v>
      </c>
      <c r="I2024" s="335">
        <f t="shared" ref="I2024:I2064" si="221">ROUND(F2024*G2024*H2024,2)</f>
        <v>-10.53</v>
      </c>
      <c r="J2024" s="335">
        <f t="shared" ref="J2024:J2064" si="222">ROUND(F2024*H2024*12,2)</f>
        <v>-8.7100000000000009</v>
      </c>
      <c r="L2024" s="101">
        <f t="shared" ref="L2024:L2055" si="223">+IF(LEFT(A2024,4)="3763",0.0157,IF(LEFT(A2024,4)="3761",0.0144,"0"))</f>
        <v>1.44E-2</v>
      </c>
      <c r="M2024" s="416">
        <f t="shared" si="217"/>
        <v>1.1999999999999999E-3</v>
      </c>
      <c r="N2024" s="101" t="b">
        <f t="shared" si="218"/>
        <v>0</v>
      </c>
      <c r="O2024" s="337">
        <v>1.3083000000000001E-3</v>
      </c>
      <c r="Q2024" s="101">
        <f t="shared" ref="Q2024:Q2064" si="224">IF(E2024&lt;=$Q$1,$S$5,$S$6)</f>
        <v>2015</v>
      </c>
    </row>
    <row r="2025" spans="1:17">
      <c r="A2025" s="333" t="s">
        <v>319</v>
      </c>
      <c r="B2025" s="334" t="s">
        <v>792</v>
      </c>
      <c r="C2025" s="434" t="s">
        <v>469</v>
      </c>
      <c r="D2025" s="333" t="s">
        <v>793</v>
      </c>
      <c r="E2025" s="334">
        <v>201509</v>
      </c>
      <c r="F2025" s="335">
        <v>-25416.73</v>
      </c>
      <c r="G2025" s="333">
        <f t="shared" si="220"/>
        <v>14.5</v>
      </c>
      <c r="H2025" s="382">
        <v>1.3083000000000001E-3</v>
      </c>
      <c r="I2025" s="335">
        <f t="shared" si="221"/>
        <v>-482.16</v>
      </c>
      <c r="J2025" s="335">
        <f t="shared" si="222"/>
        <v>-399.03</v>
      </c>
      <c r="L2025" s="101">
        <f t="shared" si="223"/>
        <v>1.5699999999999999E-2</v>
      </c>
      <c r="M2025" s="416">
        <f t="shared" ref="M2025:M2063" si="225">ROUND(+L2025/12,7)</f>
        <v>1.3083000000000001E-3</v>
      </c>
      <c r="N2025" s="101" t="b">
        <f t="shared" ref="N2025:N2063" si="226">+M2025=O2025</f>
        <v>0</v>
      </c>
      <c r="O2025" s="337">
        <v>1.1999999999999999E-3</v>
      </c>
      <c r="Q2025" s="101">
        <f t="shared" si="224"/>
        <v>2015</v>
      </c>
    </row>
    <row r="2026" spans="1:17">
      <c r="A2026" s="333" t="s">
        <v>319</v>
      </c>
      <c r="B2026" s="334" t="s">
        <v>792</v>
      </c>
      <c r="C2026" s="434" t="s">
        <v>469</v>
      </c>
      <c r="D2026" s="333" t="s">
        <v>793</v>
      </c>
      <c r="E2026" s="334">
        <v>201509</v>
      </c>
      <c r="F2026" s="335">
        <v>-5095.22</v>
      </c>
      <c r="G2026" s="333">
        <f t="shared" si="220"/>
        <v>14.5</v>
      </c>
      <c r="H2026" s="382">
        <v>1.3083000000000001E-3</v>
      </c>
      <c r="I2026" s="335">
        <f t="shared" si="221"/>
        <v>-96.66</v>
      </c>
      <c r="J2026" s="335">
        <f t="shared" si="222"/>
        <v>-79.989999999999995</v>
      </c>
      <c r="L2026" s="101">
        <f t="shared" si="223"/>
        <v>1.5699999999999999E-2</v>
      </c>
      <c r="M2026" s="416">
        <f t="shared" si="225"/>
        <v>1.3083000000000001E-3</v>
      </c>
      <c r="N2026" s="101" t="b">
        <f t="shared" si="226"/>
        <v>1</v>
      </c>
      <c r="O2026" s="337">
        <v>1.3083000000000001E-3</v>
      </c>
      <c r="Q2026" s="101">
        <f t="shared" si="224"/>
        <v>2015</v>
      </c>
    </row>
    <row r="2027" spans="1:17" ht="15">
      <c r="A2027" s="333" t="s">
        <v>319</v>
      </c>
      <c r="B2027" s="334" t="s">
        <v>792</v>
      </c>
      <c r="C2027" s="435" t="s">
        <v>469</v>
      </c>
      <c r="D2027" s="333" t="s">
        <v>793</v>
      </c>
      <c r="E2027" s="334">
        <v>201510</v>
      </c>
      <c r="F2027" s="335">
        <v>-246.23</v>
      </c>
      <c r="G2027" s="333">
        <f t="shared" si="220"/>
        <v>13.5</v>
      </c>
      <c r="H2027" s="382">
        <v>1.3083000000000001E-3</v>
      </c>
      <c r="I2027" s="335">
        <f t="shared" si="221"/>
        <v>-4.3499999999999996</v>
      </c>
      <c r="J2027" s="335">
        <f t="shared" si="222"/>
        <v>-3.87</v>
      </c>
      <c r="L2027" s="101">
        <f t="shared" si="223"/>
        <v>1.5699999999999999E-2</v>
      </c>
      <c r="M2027" s="416">
        <f t="shared" si="225"/>
        <v>1.3083000000000001E-3</v>
      </c>
      <c r="N2027" s="101" t="b">
        <f t="shared" si="226"/>
        <v>1</v>
      </c>
      <c r="O2027" s="337">
        <v>1.3083000000000001E-3</v>
      </c>
      <c r="Q2027" s="101">
        <f t="shared" si="224"/>
        <v>2016</v>
      </c>
    </row>
    <row r="2028" spans="1:17" ht="15">
      <c r="A2028" s="333" t="s">
        <v>319</v>
      </c>
      <c r="B2028" s="334" t="s">
        <v>792</v>
      </c>
      <c r="C2028" s="435" t="s">
        <v>469</v>
      </c>
      <c r="D2028" s="333" t="s">
        <v>793</v>
      </c>
      <c r="E2028" s="334">
        <v>201510</v>
      </c>
      <c r="F2028" s="335">
        <v>-3.14</v>
      </c>
      <c r="G2028" s="333">
        <f t="shared" si="220"/>
        <v>13.5</v>
      </c>
      <c r="H2028" s="382">
        <v>1.3083000000000001E-3</v>
      </c>
      <c r="I2028" s="335">
        <f t="shared" si="221"/>
        <v>-0.06</v>
      </c>
      <c r="J2028" s="335">
        <f t="shared" si="222"/>
        <v>-0.05</v>
      </c>
      <c r="L2028" s="101">
        <f t="shared" si="223"/>
        <v>1.5699999999999999E-2</v>
      </c>
      <c r="M2028" s="416">
        <f t="shared" si="225"/>
        <v>1.3083000000000001E-3</v>
      </c>
      <c r="N2028" s="101" t="b">
        <f t="shared" si="226"/>
        <v>1</v>
      </c>
      <c r="O2028" s="337">
        <v>1.3083000000000001E-3</v>
      </c>
      <c r="Q2028" s="101">
        <f t="shared" si="224"/>
        <v>2016</v>
      </c>
    </row>
    <row r="2029" spans="1:17">
      <c r="A2029" s="333" t="s">
        <v>319</v>
      </c>
      <c r="B2029" s="334" t="s">
        <v>794</v>
      </c>
      <c r="C2029" s="434" t="s">
        <v>469</v>
      </c>
      <c r="D2029" s="333" t="s">
        <v>795</v>
      </c>
      <c r="E2029" s="334">
        <v>201509</v>
      </c>
      <c r="F2029" s="335">
        <v>-2161.42</v>
      </c>
      <c r="G2029" s="333">
        <f t="shared" si="220"/>
        <v>14.5</v>
      </c>
      <c r="H2029" s="382">
        <v>1.3083000000000001E-3</v>
      </c>
      <c r="I2029" s="335">
        <f t="shared" si="221"/>
        <v>-41</v>
      </c>
      <c r="J2029" s="335">
        <f t="shared" si="222"/>
        <v>-33.93</v>
      </c>
      <c r="L2029" s="101">
        <f t="shared" si="223"/>
        <v>1.5699999999999999E-2</v>
      </c>
      <c r="M2029" s="416">
        <f t="shared" si="225"/>
        <v>1.3083000000000001E-3</v>
      </c>
      <c r="N2029" s="101" t="b">
        <f t="shared" si="226"/>
        <v>1</v>
      </c>
      <c r="O2029" s="337">
        <v>1.3083000000000001E-3</v>
      </c>
      <c r="Q2029" s="101">
        <f t="shared" si="224"/>
        <v>2015</v>
      </c>
    </row>
    <row r="2030" spans="1:17">
      <c r="A2030" s="333" t="s">
        <v>319</v>
      </c>
      <c r="B2030" s="334" t="s">
        <v>794</v>
      </c>
      <c r="C2030" s="434" t="s">
        <v>469</v>
      </c>
      <c r="D2030" s="333" t="s">
        <v>795</v>
      </c>
      <c r="E2030" s="334">
        <v>201509</v>
      </c>
      <c r="F2030" s="335">
        <v>-21.7</v>
      </c>
      <c r="G2030" s="333">
        <f t="shared" si="220"/>
        <v>14.5</v>
      </c>
      <c r="H2030" s="382">
        <v>1.3083000000000001E-3</v>
      </c>
      <c r="I2030" s="335">
        <f t="shared" si="221"/>
        <v>-0.41</v>
      </c>
      <c r="J2030" s="335">
        <f t="shared" si="222"/>
        <v>-0.34</v>
      </c>
      <c r="L2030" s="101">
        <f t="shared" si="223"/>
        <v>1.5699999999999999E-2</v>
      </c>
      <c r="M2030" s="416">
        <f t="shared" si="225"/>
        <v>1.3083000000000001E-3</v>
      </c>
      <c r="N2030" s="101" t="b">
        <f t="shared" si="226"/>
        <v>1</v>
      </c>
      <c r="O2030" s="337">
        <v>1.3083000000000001E-3</v>
      </c>
      <c r="Q2030" s="101">
        <f t="shared" si="224"/>
        <v>2015</v>
      </c>
    </row>
    <row r="2031" spans="1:17">
      <c r="A2031" s="333" t="s">
        <v>326</v>
      </c>
      <c r="B2031" s="334" t="s">
        <v>796</v>
      </c>
      <c r="C2031" s="434" t="s">
        <v>340</v>
      </c>
      <c r="D2031" s="333" t="s">
        <v>1198</v>
      </c>
      <c r="E2031" s="334">
        <v>201509</v>
      </c>
      <c r="F2031" s="335">
        <v>-1403.3</v>
      </c>
      <c r="G2031" s="333">
        <f t="shared" si="220"/>
        <v>14.5</v>
      </c>
      <c r="H2031" s="382">
        <v>1.1999999999999999E-3</v>
      </c>
      <c r="I2031" s="335">
        <f t="shared" si="221"/>
        <v>-24.42</v>
      </c>
      <c r="J2031" s="335">
        <f t="shared" si="222"/>
        <v>-20.21</v>
      </c>
      <c r="L2031" s="101">
        <f t="shared" si="223"/>
        <v>1.44E-2</v>
      </c>
      <c r="M2031" s="416">
        <f t="shared" si="225"/>
        <v>1.1999999999999999E-3</v>
      </c>
      <c r="N2031" s="101" t="b">
        <f t="shared" si="226"/>
        <v>1</v>
      </c>
      <c r="O2031" s="337">
        <v>1.1999999999999999E-3</v>
      </c>
      <c r="Q2031" s="101">
        <f t="shared" si="224"/>
        <v>2015</v>
      </c>
    </row>
    <row r="2032" spans="1:17">
      <c r="A2032" s="333" t="s">
        <v>326</v>
      </c>
      <c r="B2032" s="334" t="s">
        <v>796</v>
      </c>
      <c r="C2032" s="434" t="s">
        <v>340</v>
      </c>
      <c r="D2032" s="333" t="s">
        <v>1198</v>
      </c>
      <c r="E2032" s="334">
        <v>201509</v>
      </c>
      <c r="F2032" s="335">
        <v>168.71</v>
      </c>
      <c r="G2032" s="333">
        <f t="shared" si="220"/>
        <v>14.5</v>
      </c>
      <c r="H2032" s="382">
        <v>1.1999999999999999E-3</v>
      </c>
      <c r="I2032" s="335">
        <f t="shared" si="221"/>
        <v>2.94</v>
      </c>
      <c r="J2032" s="335">
        <f t="shared" si="222"/>
        <v>2.4300000000000002</v>
      </c>
      <c r="L2032" s="101">
        <f t="shared" si="223"/>
        <v>1.44E-2</v>
      </c>
      <c r="M2032" s="416">
        <f t="shared" si="225"/>
        <v>1.1999999999999999E-3</v>
      </c>
      <c r="N2032" s="101" t="b">
        <f t="shared" si="226"/>
        <v>0</v>
      </c>
      <c r="O2032" s="337">
        <v>1.3083000000000001E-3</v>
      </c>
      <c r="Q2032" s="101">
        <f t="shared" si="224"/>
        <v>2015</v>
      </c>
    </row>
    <row r="2033" spans="1:17" ht="15">
      <c r="A2033" s="333" t="s">
        <v>326</v>
      </c>
      <c r="B2033" s="334" t="s">
        <v>796</v>
      </c>
      <c r="C2033" s="435" t="s">
        <v>340</v>
      </c>
      <c r="D2033" s="333" t="s">
        <v>797</v>
      </c>
      <c r="E2033" s="334">
        <v>201510</v>
      </c>
      <c r="F2033" s="335">
        <v>-1012.81</v>
      </c>
      <c r="G2033" s="333">
        <f t="shared" si="220"/>
        <v>13.5</v>
      </c>
      <c r="H2033" s="382">
        <v>1.1999999999999999E-3</v>
      </c>
      <c r="I2033" s="335">
        <f t="shared" si="221"/>
        <v>-16.41</v>
      </c>
      <c r="J2033" s="335">
        <f t="shared" si="222"/>
        <v>-14.58</v>
      </c>
      <c r="L2033" s="101">
        <f t="shared" si="223"/>
        <v>1.44E-2</v>
      </c>
      <c r="M2033" s="416">
        <f t="shared" si="225"/>
        <v>1.1999999999999999E-3</v>
      </c>
      <c r="N2033" s="101" t="b">
        <f t="shared" si="226"/>
        <v>0</v>
      </c>
      <c r="O2033" s="337">
        <v>1.3083000000000001E-3</v>
      </c>
      <c r="Q2033" s="101">
        <f t="shared" si="224"/>
        <v>2016</v>
      </c>
    </row>
    <row r="2034" spans="1:17" ht="15">
      <c r="A2034" s="333" t="s">
        <v>326</v>
      </c>
      <c r="B2034" s="334" t="s">
        <v>796</v>
      </c>
      <c r="C2034" s="435" t="s">
        <v>340</v>
      </c>
      <c r="D2034" s="333" t="s">
        <v>797</v>
      </c>
      <c r="E2034" s="334">
        <v>201510</v>
      </c>
      <c r="F2034" s="335">
        <v>-13.83</v>
      </c>
      <c r="G2034" s="333">
        <f t="shared" si="220"/>
        <v>13.5</v>
      </c>
      <c r="H2034" s="382">
        <v>1.1999999999999999E-3</v>
      </c>
      <c r="I2034" s="335">
        <f t="shared" si="221"/>
        <v>-0.22</v>
      </c>
      <c r="J2034" s="335">
        <f t="shared" si="222"/>
        <v>-0.2</v>
      </c>
      <c r="L2034" s="101">
        <f t="shared" si="223"/>
        <v>1.44E-2</v>
      </c>
      <c r="M2034" s="416">
        <f t="shared" si="225"/>
        <v>1.1999999999999999E-3</v>
      </c>
      <c r="N2034" s="101" t="b">
        <f t="shared" si="226"/>
        <v>0</v>
      </c>
      <c r="O2034" s="337">
        <v>1.3083000000000001E-3</v>
      </c>
      <c r="Q2034" s="101">
        <f t="shared" si="224"/>
        <v>2016</v>
      </c>
    </row>
    <row r="2035" spans="1:17">
      <c r="A2035" s="333" t="s">
        <v>319</v>
      </c>
      <c r="B2035" s="334" t="s">
        <v>1017</v>
      </c>
      <c r="C2035" s="434" t="s">
        <v>340</v>
      </c>
      <c r="D2035" s="333" t="s">
        <v>1018</v>
      </c>
      <c r="E2035" s="334">
        <v>201509</v>
      </c>
      <c r="F2035" s="335">
        <v>-1055.21</v>
      </c>
      <c r="G2035" s="333">
        <f t="shared" si="220"/>
        <v>14.5</v>
      </c>
      <c r="H2035" s="382">
        <v>1.3083000000000001E-3</v>
      </c>
      <c r="I2035" s="335">
        <f t="shared" si="221"/>
        <v>-20.02</v>
      </c>
      <c r="J2035" s="335">
        <f t="shared" si="222"/>
        <v>-16.57</v>
      </c>
      <c r="L2035" s="101">
        <f t="shared" si="223"/>
        <v>1.5699999999999999E-2</v>
      </c>
      <c r="M2035" s="416">
        <f t="shared" si="225"/>
        <v>1.3083000000000001E-3</v>
      </c>
      <c r="N2035" s="101" t="b">
        <f t="shared" si="226"/>
        <v>1</v>
      </c>
      <c r="O2035" s="337">
        <v>1.3083000000000001E-3</v>
      </c>
      <c r="Q2035" s="101">
        <f t="shared" si="224"/>
        <v>2015</v>
      </c>
    </row>
    <row r="2036" spans="1:17">
      <c r="A2036" s="333" t="s">
        <v>319</v>
      </c>
      <c r="B2036" s="334" t="s">
        <v>1199</v>
      </c>
      <c r="C2036" s="434" t="s">
        <v>469</v>
      </c>
      <c r="D2036" s="333" t="s">
        <v>1200</v>
      </c>
      <c r="E2036" s="334">
        <v>201509</v>
      </c>
      <c r="F2036" s="335">
        <v>131541.58000000002</v>
      </c>
      <c r="G2036" s="333">
        <f t="shared" si="220"/>
        <v>14.5</v>
      </c>
      <c r="H2036" s="382">
        <v>1.3083000000000001E-3</v>
      </c>
      <c r="I2036" s="335">
        <f t="shared" si="221"/>
        <v>2495.39</v>
      </c>
      <c r="J2036" s="335">
        <f t="shared" si="222"/>
        <v>2065.15</v>
      </c>
      <c r="L2036" s="101">
        <f t="shared" si="223"/>
        <v>1.5699999999999999E-2</v>
      </c>
      <c r="M2036" s="416">
        <f t="shared" si="225"/>
        <v>1.3083000000000001E-3</v>
      </c>
      <c r="N2036" s="101" t="b">
        <f t="shared" si="226"/>
        <v>1</v>
      </c>
      <c r="O2036" s="337">
        <v>1.3083000000000001E-3</v>
      </c>
      <c r="Q2036" s="101">
        <f t="shared" si="224"/>
        <v>2015</v>
      </c>
    </row>
    <row r="2037" spans="1:17">
      <c r="A2037" s="333" t="s">
        <v>319</v>
      </c>
      <c r="B2037" s="334" t="s">
        <v>1199</v>
      </c>
      <c r="C2037" s="434" t="s">
        <v>469</v>
      </c>
      <c r="D2037" s="333" t="s">
        <v>1200</v>
      </c>
      <c r="E2037" s="334">
        <v>201509</v>
      </c>
      <c r="F2037" s="335">
        <v>7352</v>
      </c>
      <c r="G2037" s="333">
        <f t="shared" si="220"/>
        <v>14.5</v>
      </c>
      <c r="H2037" s="382">
        <v>1.3083000000000001E-3</v>
      </c>
      <c r="I2037" s="335">
        <f t="shared" si="221"/>
        <v>139.47</v>
      </c>
      <c r="J2037" s="335">
        <f t="shared" si="222"/>
        <v>115.42</v>
      </c>
      <c r="L2037" s="101">
        <f t="shared" si="223"/>
        <v>1.5699999999999999E-2</v>
      </c>
      <c r="M2037" s="416">
        <f t="shared" si="225"/>
        <v>1.3083000000000001E-3</v>
      </c>
      <c r="N2037" s="101" t="b">
        <f t="shared" si="226"/>
        <v>0</v>
      </c>
      <c r="O2037" s="337">
        <v>1.1999999999999999E-3</v>
      </c>
      <c r="Q2037" s="101">
        <f t="shared" si="224"/>
        <v>2015</v>
      </c>
    </row>
    <row r="2038" spans="1:17" ht="15">
      <c r="A2038" s="333" t="s">
        <v>319</v>
      </c>
      <c r="B2038" s="334" t="s">
        <v>1199</v>
      </c>
      <c r="C2038" s="435" t="s">
        <v>469</v>
      </c>
      <c r="D2038" s="333" t="s">
        <v>1200</v>
      </c>
      <c r="E2038" s="334">
        <v>201510</v>
      </c>
      <c r="F2038" s="335">
        <v>320</v>
      </c>
      <c r="G2038" s="333">
        <f t="shared" si="220"/>
        <v>13.5</v>
      </c>
      <c r="H2038" s="382">
        <v>1.3083000000000001E-3</v>
      </c>
      <c r="I2038" s="335">
        <f t="shared" si="221"/>
        <v>5.65</v>
      </c>
      <c r="J2038" s="335">
        <f t="shared" si="222"/>
        <v>5.0199999999999996</v>
      </c>
      <c r="L2038" s="101">
        <f t="shared" si="223"/>
        <v>1.5699999999999999E-2</v>
      </c>
      <c r="M2038" s="416">
        <f t="shared" si="225"/>
        <v>1.3083000000000001E-3</v>
      </c>
      <c r="N2038" s="101" t="b">
        <f t="shared" si="226"/>
        <v>1</v>
      </c>
      <c r="O2038" s="337">
        <v>1.3083000000000001E-3</v>
      </c>
      <c r="Q2038" s="101">
        <f t="shared" si="224"/>
        <v>2016</v>
      </c>
    </row>
    <row r="2039" spans="1:17" ht="15">
      <c r="A2039" s="333" t="s">
        <v>319</v>
      </c>
      <c r="B2039" s="334" t="s">
        <v>1199</v>
      </c>
      <c r="C2039" s="435" t="s">
        <v>469</v>
      </c>
      <c r="D2039" s="333" t="s">
        <v>1200</v>
      </c>
      <c r="E2039" s="334">
        <v>201510</v>
      </c>
      <c r="F2039" s="335">
        <v>17.88</v>
      </c>
      <c r="G2039" s="333">
        <f t="shared" si="220"/>
        <v>13.5</v>
      </c>
      <c r="H2039" s="382">
        <v>1.3083000000000001E-3</v>
      </c>
      <c r="I2039" s="335">
        <f t="shared" si="221"/>
        <v>0.32</v>
      </c>
      <c r="J2039" s="335">
        <f t="shared" si="222"/>
        <v>0.28000000000000003</v>
      </c>
      <c r="L2039" s="101">
        <f t="shared" si="223"/>
        <v>1.5699999999999999E-2</v>
      </c>
      <c r="M2039" s="416">
        <f t="shared" si="225"/>
        <v>1.3083000000000001E-3</v>
      </c>
      <c r="N2039" s="101" t="b">
        <f t="shared" si="226"/>
        <v>1</v>
      </c>
      <c r="O2039" s="337">
        <v>1.3083000000000001E-3</v>
      </c>
      <c r="Q2039" s="101">
        <f t="shared" si="224"/>
        <v>2016</v>
      </c>
    </row>
    <row r="2040" spans="1:17" ht="15">
      <c r="A2040" s="333" t="s">
        <v>319</v>
      </c>
      <c r="B2040" s="334" t="s">
        <v>1199</v>
      </c>
      <c r="C2040" s="435" t="s">
        <v>469</v>
      </c>
      <c r="D2040" s="333" t="s">
        <v>1200</v>
      </c>
      <c r="E2040" s="334">
        <v>201511</v>
      </c>
      <c r="F2040" s="335">
        <v>6584.69</v>
      </c>
      <c r="G2040" s="333">
        <f t="shared" si="220"/>
        <v>12.5</v>
      </c>
      <c r="H2040" s="382">
        <v>1.3083000000000001E-3</v>
      </c>
      <c r="I2040" s="335">
        <f t="shared" si="221"/>
        <v>107.68</v>
      </c>
      <c r="J2040" s="335">
        <f t="shared" si="222"/>
        <v>103.38</v>
      </c>
      <c r="L2040" s="101">
        <f t="shared" si="223"/>
        <v>1.5699999999999999E-2</v>
      </c>
      <c r="M2040" s="416">
        <f t="shared" si="225"/>
        <v>1.3083000000000001E-3</v>
      </c>
      <c r="N2040" s="101" t="b">
        <f t="shared" si="226"/>
        <v>1</v>
      </c>
      <c r="O2040" s="337">
        <v>1.3083000000000001E-3</v>
      </c>
      <c r="Q2040" s="101">
        <f t="shared" si="224"/>
        <v>2016</v>
      </c>
    </row>
    <row r="2041" spans="1:17" ht="15">
      <c r="A2041" s="333" t="s">
        <v>319</v>
      </c>
      <c r="B2041" s="334" t="s">
        <v>1199</v>
      </c>
      <c r="C2041" s="435" t="s">
        <v>469</v>
      </c>
      <c r="D2041" s="333" t="s">
        <v>1200</v>
      </c>
      <c r="E2041" s="334">
        <v>201511</v>
      </c>
      <c r="F2041" s="335">
        <v>368.05</v>
      </c>
      <c r="G2041" s="333">
        <f t="shared" si="220"/>
        <v>12.5</v>
      </c>
      <c r="H2041" s="382">
        <v>1.3083000000000001E-3</v>
      </c>
      <c r="I2041" s="335">
        <f t="shared" si="221"/>
        <v>6.02</v>
      </c>
      <c r="J2041" s="335">
        <f t="shared" si="222"/>
        <v>5.78</v>
      </c>
      <c r="L2041" s="101">
        <f t="shared" si="223"/>
        <v>1.5699999999999999E-2</v>
      </c>
      <c r="M2041" s="416">
        <f t="shared" si="225"/>
        <v>1.3083000000000001E-3</v>
      </c>
      <c r="N2041" s="101" t="b">
        <f t="shared" si="226"/>
        <v>1</v>
      </c>
      <c r="O2041" s="337">
        <v>1.3083000000000001E-3</v>
      </c>
      <c r="Q2041" s="101">
        <f t="shared" si="224"/>
        <v>2016</v>
      </c>
    </row>
    <row r="2042" spans="1:17" ht="15">
      <c r="A2042" s="333" t="s">
        <v>319</v>
      </c>
      <c r="B2042" s="334" t="s">
        <v>1199</v>
      </c>
      <c r="C2042" s="435" t="s">
        <v>469</v>
      </c>
      <c r="D2042" s="333" t="s">
        <v>1200</v>
      </c>
      <c r="E2042" s="334">
        <v>201512</v>
      </c>
      <c r="F2042" s="335">
        <v>1.64</v>
      </c>
      <c r="G2042" s="333">
        <f t="shared" si="220"/>
        <v>11.5</v>
      </c>
      <c r="H2042" s="382">
        <v>1.3083000000000001E-3</v>
      </c>
      <c r="I2042" s="335">
        <f t="shared" si="221"/>
        <v>0.02</v>
      </c>
      <c r="J2042" s="335">
        <f t="shared" si="222"/>
        <v>0.03</v>
      </c>
      <c r="L2042" s="101">
        <f t="shared" si="223"/>
        <v>1.5699999999999999E-2</v>
      </c>
      <c r="M2042" s="416">
        <f t="shared" si="225"/>
        <v>1.3083000000000001E-3</v>
      </c>
      <c r="N2042" s="101" t="b">
        <f t="shared" si="226"/>
        <v>0</v>
      </c>
      <c r="O2042" s="337">
        <v>1.1999999999999999E-3</v>
      </c>
      <c r="Q2042" s="101">
        <f t="shared" si="224"/>
        <v>2016</v>
      </c>
    </row>
    <row r="2043" spans="1:17" ht="15">
      <c r="A2043" s="333" t="s">
        <v>319</v>
      </c>
      <c r="B2043" s="334" t="s">
        <v>1199</v>
      </c>
      <c r="C2043" s="435" t="s">
        <v>469</v>
      </c>
      <c r="D2043" s="333" t="s">
        <v>1200</v>
      </c>
      <c r="E2043" s="334">
        <v>201512</v>
      </c>
      <c r="F2043" s="335">
        <v>29.04</v>
      </c>
      <c r="G2043" s="333">
        <f t="shared" si="220"/>
        <v>11.5</v>
      </c>
      <c r="H2043" s="382">
        <v>1.3083000000000001E-3</v>
      </c>
      <c r="I2043" s="335">
        <f t="shared" si="221"/>
        <v>0.44</v>
      </c>
      <c r="J2043" s="335">
        <f t="shared" si="222"/>
        <v>0.46</v>
      </c>
      <c r="L2043" s="101">
        <f t="shared" si="223"/>
        <v>1.5699999999999999E-2</v>
      </c>
      <c r="M2043" s="416">
        <f t="shared" si="225"/>
        <v>1.3083000000000001E-3</v>
      </c>
      <c r="N2043" s="101" t="b">
        <f t="shared" si="226"/>
        <v>1</v>
      </c>
      <c r="O2043" s="337">
        <v>1.3083000000000001E-3</v>
      </c>
      <c r="Q2043" s="101">
        <f t="shared" si="224"/>
        <v>2016</v>
      </c>
    </row>
    <row r="2044" spans="1:17">
      <c r="A2044" s="333" t="s">
        <v>319</v>
      </c>
      <c r="B2044" s="334" t="s">
        <v>999</v>
      </c>
      <c r="C2044" s="434" t="s">
        <v>340</v>
      </c>
      <c r="D2044" s="333" t="s">
        <v>1000</v>
      </c>
      <c r="E2044" s="334">
        <v>201509</v>
      </c>
      <c r="F2044" s="335">
        <v>-590.08000000000004</v>
      </c>
      <c r="G2044" s="333">
        <f t="shared" si="220"/>
        <v>14.5</v>
      </c>
      <c r="H2044" s="382">
        <v>1.3083000000000001E-3</v>
      </c>
      <c r="I2044" s="335">
        <f t="shared" si="221"/>
        <v>-11.19</v>
      </c>
      <c r="J2044" s="335">
        <f t="shared" si="222"/>
        <v>-9.26</v>
      </c>
      <c r="L2044" s="101">
        <f t="shared" si="223"/>
        <v>1.5699999999999999E-2</v>
      </c>
      <c r="M2044" s="416">
        <f t="shared" si="225"/>
        <v>1.3083000000000001E-3</v>
      </c>
      <c r="N2044" s="101" t="b">
        <f t="shared" si="226"/>
        <v>0</v>
      </c>
      <c r="O2044" s="337">
        <v>1.1999999999999999E-3</v>
      </c>
      <c r="Q2044" s="101">
        <f t="shared" si="224"/>
        <v>2015</v>
      </c>
    </row>
    <row r="2045" spans="1:17" ht="15">
      <c r="A2045" s="333" t="s">
        <v>319</v>
      </c>
      <c r="B2045" s="334" t="s">
        <v>999</v>
      </c>
      <c r="C2045" s="435" t="s">
        <v>340</v>
      </c>
      <c r="D2045" s="333" t="s">
        <v>1000</v>
      </c>
      <c r="E2045" s="334">
        <v>201511</v>
      </c>
      <c r="F2045" s="335">
        <v>-32.67</v>
      </c>
      <c r="G2045" s="333">
        <f t="shared" si="220"/>
        <v>12.5</v>
      </c>
      <c r="H2045" s="382">
        <v>1.3083000000000001E-3</v>
      </c>
      <c r="I2045" s="335">
        <f t="shared" si="221"/>
        <v>-0.53</v>
      </c>
      <c r="J2045" s="335">
        <f t="shared" si="222"/>
        <v>-0.51</v>
      </c>
      <c r="L2045" s="101">
        <f t="shared" si="223"/>
        <v>1.5699999999999999E-2</v>
      </c>
      <c r="M2045" s="416">
        <f t="shared" si="225"/>
        <v>1.3083000000000001E-3</v>
      </c>
      <c r="N2045" s="101" t="b">
        <f t="shared" si="226"/>
        <v>1</v>
      </c>
      <c r="O2045" s="337">
        <v>1.3083000000000001E-3</v>
      </c>
      <c r="Q2045" s="101">
        <f t="shared" si="224"/>
        <v>2016</v>
      </c>
    </row>
    <row r="2046" spans="1:17" ht="15">
      <c r="A2046" s="333" t="s">
        <v>319</v>
      </c>
      <c r="B2046" s="334" t="s">
        <v>999</v>
      </c>
      <c r="C2046" s="435" t="s">
        <v>340</v>
      </c>
      <c r="D2046" s="333" t="s">
        <v>1000</v>
      </c>
      <c r="E2046" s="334">
        <v>201512</v>
      </c>
      <c r="F2046" s="335">
        <v>-75.92</v>
      </c>
      <c r="G2046" s="333">
        <f t="shared" si="220"/>
        <v>11.5</v>
      </c>
      <c r="H2046" s="382">
        <v>1.3083000000000001E-3</v>
      </c>
      <c r="I2046" s="335">
        <f t="shared" si="221"/>
        <v>-1.1399999999999999</v>
      </c>
      <c r="J2046" s="335">
        <f t="shared" si="222"/>
        <v>-1.19</v>
      </c>
      <c r="L2046" s="101">
        <f t="shared" si="223"/>
        <v>1.5699999999999999E-2</v>
      </c>
      <c r="M2046" s="416">
        <f t="shared" si="225"/>
        <v>1.3083000000000001E-3</v>
      </c>
      <c r="N2046" s="101" t="b">
        <f t="shared" si="226"/>
        <v>0</v>
      </c>
      <c r="O2046" s="337">
        <v>1.1999999999999999E-3</v>
      </c>
      <c r="Q2046" s="101">
        <f t="shared" si="224"/>
        <v>2016</v>
      </c>
    </row>
    <row r="2047" spans="1:17" ht="15">
      <c r="A2047" s="333" t="s">
        <v>326</v>
      </c>
      <c r="B2047" s="334" t="s">
        <v>1201</v>
      </c>
      <c r="C2047" s="435" t="s">
        <v>340</v>
      </c>
      <c r="D2047" s="333" t="s">
        <v>1202</v>
      </c>
      <c r="E2047" s="334">
        <v>201512</v>
      </c>
      <c r="F2047" s="335">
        <v>57603.32</v>
      </c>
      <c r="G2047" s="333">
        <f t="shared" si="220"/>
        <v>11.5</v>
      </c>
      <c r="H2047" s="382">
        <v>1.1999999999999999E-3</v>
      </c>
      <c r="I2047" s="335">
        <f t="shared" si="221"/>
        <v>794.93</v>
      </c>
      <c r="J2047" s="335">
        <f t="shared" si="222"/>
        <v>829.49</v>
      </c>
      <c r="L2047" s="101">
        <f t="shared" si="223"/>
        <v>1.44E-2</v>
      </c>
      <c r="M2047" s="416">
        <f t="shared" si="225"/>
        <v>1.1999999999999999E-3</v>
      </c>
      <c r="N2047" s="101" t="b">
        <f t="shared" si="226"/>
        <v>0</v>
      </c>
      <c r="O2047" s="337">
        <v>1.3083000000000001E-3</v>
      </c>
      <c r="Q2047" s="101">
        <f t="shared" si="224"/>
        <v>2016</v>
      </c>
    </row>
    <row r="2048" spans="1:17" ht="15">
      <c r="A2048" s="333" t="s">
        <v>319</v>
      </c>
      <c r="B2048" s="334" t="s">
        <v>1201</v>
      </c>
      <c r="C2048" s="435" t="s">
        <v>340</v>
      </c>
      <c r="D2048" s="333" t="s">
        <v>1202</v>
      </c>
      <c r="E2048" s="334">
        <v>201512</v>
      </c>
      <c r="F2048" s="335">
        <v>1947.67</v>
      </c>
      <c r="G2048" s="333">
        <f t="shared" si="220"/>
        <v>11.5</v>
      </c>
      <c r="H2048" s="382">
        <v>1.3083000000000001E-3</v>
      </c>
      <c r="I2048" s="335">
        <f t="shared" si="221"/>
        <v>29.3</v>
      </c>
      <c r="J2048" s="335">
        <f t="shared" si="222"/>
        <v>30.58</v>
      </c>
      <c r="L2048" s="101">
        <f t="shared" si="223"/>
        <v>1.5699999999999999E-2</v>
      </c>
      <c r="M2048" s="416">
        <f t="shared" si="225"/>
        <v>1.3083000000000001E-3</v>
      </c>
      <c r="N2048" s="101" t="b">
        <f t="shared" si="226"/>
        <v>1</v>
      </c>
      <c r="O2048" s="337">
        <v>1.3083000000000001E-3</v>
      </c>
      <c r="Q2048" s="101">
        <f t="shared" si="224"/>
        <v>2016</v>
      </c>
    </row>
    <row r="2049" spans="1:32" ht="15">
      <c r="A2049" s="333" t="s">
        <v>319</v>
      </c>
      <c r="B2049" s="334" t="s">
        <v>1201</v>
      </c>
      <c r="C2049" s="435" t="s">
        <v>340</v>
      </c>
      <c r="D2049" s="333" t="s">
        <v>1202</v>
      </c>
      <c r="E2049" s="334">
        <v>201512</v>
      </c>
      <c r="F2049" s="335">
        <v>86951.39</v>
      </c>
      <c r="G2049" s="333">
        <f t="shared" si="220"/>
        <v>11.5</v>
      </c>
      <c r="H2049" s="382">
        <v>1.3083000000000001E-3</v>
      </c>
      <c r="I2049" s="335">
        <f t="shared" si="221"/>
        <v>1308.22</v>
      </c>
      <c r="J2049" s="335">
        <f t="shared" si="222"/>
        <v>1365.1</v>
      </c>
      <c r="L2049" s="101">
        <f t="shared" si="223"/>
        <v>1.5699999999999999E-2</v>
      </c>
      <c r="M2049" s="416">
        <f t="shared" si="225"/>
        <v>1.3083000000000001E-3</v>
      </c>
      <c r="N2049" s="101" t="b">
        <f t="shared" si="226"/>
        <v>1</v>
      </c>
      <c r="O2049" s="337">
        <v>1.3083000000000001E-3</v>
      </c>
      <c r="Q2049" s="101">
        <f t="shared" ref="Q2049:Q2060" si="227">IF(E2049&lt;=$Q$1,$S$5,$S$6)</f>
        <v>2016</v>
      </c>
    </row>
    <row r="2050" spans="1:32">
      <c r="A2050" s="407"/>
      <c r="B2050" s="916"/>
      <c r="C2050" s="917"/>
      <c r="D2050" s="407"/>
      <c r="E2050" s="916"/>
      <c r="F2050" s="574"/>
      <c r="G2050" s="407"/>
      <c r="H2050" s="918"/>
      <c r="I2050" s="574"/>
      <c r="J2050" s="574"/>
      <c r="L2050" s="101" t="str">
        <f t="shared" si="223"/>
        <v>0</v>
      </c>
      <c r="M2050" s="416">
        <f t="shared" si="225"/>
        <v>0</v>
      </c>
      <c r="N2050" s="101" t="b">
        <f t="shared" si="226"/>
        <v>0</v>
      </c>
      <c r="O2050" s="337">
        <v>1.3083000000000001E-3</v>
      </c>
      <c r="Q2050" s="101">
        <f t="shared" si="227"/>
        <v>2015</v>
      </c>
      <c r="W2050" s="407" t="s">
        <v>319</v>
      </c>
      <c r="X2050" s="916" t="s">
        <v>1232</v>
      </c>
      <c r="Y2050" s="917" t="s">
        <v>340</v>
      </c>
      <c r="Z2050" s="407" t="s">
        <v>1233</v>
      </c>
      <c r="AA2050" s="916">
        <v>201509</v>
      </c>
      <c r="AB2050" s="574">
        <v>29680.05</v>
      </c>
      <c r="AC2050" s="407">
        <f t="shared" ref="AC2050:AC2057" si="228">VLOOKUP(AA2050,$N$6:$O$35,2,FALSE)</f>
        <v>14.5</v>
      </c>
      <c r="AD2050" s="918">
        <v>1.3083000000000001E-3</v>
      </c>
      <c r="AE2050" s="574">
        <f t="shared" ref="AE2050:AE2057" si="229">ROUND(AB2050*AC2050*AD2050,2)</f>
        <v>563.04</v>
      </c>
      <c r="AF2050" s="574">
        <f t="shared" ref="AF2050:AF2057" si="230">ROUND(AB2050*AD2050*12,2)</f>
        <v>465.96</v>
      </c>
    </row>
    <row r="2051" spans="1:32">
      <c r="A2051" s="407"/>
      <c r="B2051" s="916"/>
      <c r="C2051" s="917"/>
      <c r="D2051" s="407"/>
      <c r="E2051" s="916"/>
      <c r="F2051" s="574"/>
      <c r="G2051" s="407"/>
      <c r="H2051" s="918"/>
      <c r="I2051" s="574"/>
      <c r="J2051" s="574"/>
      <c r="L2051" s="101" t="str">
        <f t="shared" si="223"/>
        <v>0</v>
      </c>
      <c r="M2051" s="416">
        <f t="shared" si="225"/>
        <v>0</v>
      </c>
      <c r="N2051" s="101" t="b">
        <f t="shared" si="226"/>
        <v>0</v>
      </c>
      <c r="O2051" s="337">
        <v>1.3083000000000001E-3</v>
      </c>
      <c r="Q2051" s="101">
        <f t="shared" si="227"/>
        <v>2015</v>
      </c>
      <c r="W2051" s="407" t="s">
        <v>319</v>
      </c>
      <c r="X2051" s="916" t="s">
        <v>1232</v>
      </c>
      <c r="Y2051" s="917" t="s">
        <v>340</v>
      </c>
      <c r="Z2051" s="407" t="s">
        <v>1233</v>
      </c>
      <c r="AA2051" s="916">
        <v>201509</v>
      </c>
      <c r="AB2051" s="574">
        <v>1198.1500000000001</v>
      </c>
      <c r="AC2051" s="407">
        <f t="shared" si="228"/>
        <v>14.5</v>
      </c>
      <c r="AD2051" s="918">
        <v>1.3083000000000001E-3</v>
      </c>
      <c r="AE2051" s="574">
        <f t="shared" si="229"/>
        <v>22.73</v>
      </c>
      <c r="AF2051" s="574">
        <f t="shared" si="230"/>
        <v>18.809999999999999</v>
      </c>
    </row>
    <row r="2052" spans="1:32" ht="15">
      <c r="A2052" s="407"/>
      <c r="B2052" s="916"/>
      <c r="C2052" s="919"/>
      <c r="D2052" s="407"/>
      <c r="E2052" s="916"/>
      <c r="F2052" s="574"/>
      <c r="G2052" s="407"/>
      <c r="H2052" s="918"/>
      <c r="I2052" s="574"/>
      <c r="J2052" s="574"/>
      <c r="L2052" s="101" t="str">
        <f t="shared" si="223"/>
        <v>0</v>
      </c>
      <c r="M2052" s="416">
        <f t="shared" si="225"/>
        <v>0</v>
      </c>
      <c r="N2052" s="101" t="b">
        <f t="shared" si="226"/>
        <v>0</v>
      </c>
      <c r="O2052" s="337">
        <v>1.3083000000000001E-3</v>
      </c>
      <c r="Q2052" s="101">
        <f t="shared" si="227"/>
        <v>2015</v>
      </c>
      <c r="W2052" s="407" t="s">
        <v>319</v>
      </c>
      <c r="X2052" s="916" t="s">
        <v>1232</v>
      </c>
      <c r="Y2052" s="919" t="s">
        <v>340</v>
      </c>
      <c r="Z2052" s="407" t="s">
        <v>1234</v>
      </c>
      <c r="AA2052" s="916">
        <v>201510</v>
      </c>
      <c r="AB2052" s="574">
        <v>1929.4</v>
      </c>
      <c r="AC2052" s="407">
        <f t="shared" si="228"/>
        <v>13.5</v>
      </c>
      <c r="AD2052" s="918">
        <v>1.3083000000000001E-3</v>
      </c>
      <c r="AE2052" s="574">
        <f t="shared" si="229"/>
        <v>34.08</v>
      </c>
      <c r="AF2052" s="574">
        <f t="shared" si="230"/>
        <v>30.29</v>
      </c>
    </row>
    <row r="2053" spans="1:32" ht="15">
      <c r="A2053" s="407"/>
      <c r="B2053" s="916"/>
      <c r="C2053" s="919"/>
      <c r="D2053" s="407"/>
      <c r="E2053" s="916"/>
      <c r="F2053" s="574"/>
      <c r="G2053" s="407"/>
      <c r="H2053" s="918"/>
      <c r="I2053" s="574"/>
      <c r="J2053" s="574"/>
      <c r="L2053" s="101" t="str">
        <f t="shared" si="223"/>
        <v>0</v>
      </c>
      <c r="M2053" s="416">
        <f t="shared" si="225"/>
        <v>0</v>
      </c>
      <c r="N2053" s="101" t="b">
        <f t="shared" si="226"/>
        <v>0</v>
      </c>
      <c r="O2053" s="337">
        <v>1.3083000000000001E-3</v>
      </c>
      <c r="Q2053" s="101">
        <f t="shared" si="227"/>
        <v>2015</v>
      </c>
      <c r="W2053" s="407" t="s">
        <v>319</v>
      </c>
      <c r="X2053" s="916" t="s">
        <v>1232</v>
      </c>
      <c r="Y2053" s="919" t="s">
        <v>340</v>
      </c>
      <c r="Z2053" s="407" t="s">
        <v>1234</v>
      </c>
      <c r="AA2053" s="916">
        <v>201510</v>
      </c>
      <c r="AB2053" s="574">
        <v>77.900000000000006</v>
      </c>
      <c r="AC2053" s="407">
        <f t="shared" si="228"/>
        <v>13.5</v>
      </c>
      <c r="AD2053" s="918">
        <v>1.3083000000000001E-3</v>
      </c>
      <c r="AE2053" s="574">
        <f t="shared" si="229"/>
        <v>1.38</v>
      </c>
      <c r="AF2053" s="574">
        <f t="shared" si="230"/>
        <v>1.22</v>
      </c>
    </row>
    <row r="2054" spans="1:32" ht="15">
      <c r="A2054" s="407"/>
      <c r="B2054" s="916"/>
      <c r="C2054" s="919"/>
      <c r="D2054" s="407"/>
      <c r="E2054" s="916"/>
      <c r="F2054" s="574"/>
      <c r="G2054" s="407"/>
      <c r="H2054" s="918"/>
      <c r="I2054" s="574"/>
      <c r="J2054" s="574"/>
      <c r="L2054" s="101" t="str">
        <f t="shared" si="223"/>
        <v>0</v>
      </c>
      <c r="M2054" s="416">
        <f t="shared" si="225"/>
        <v>0</v>
      </c>
      <c r="N2054" s="101" t="b">
        <f t="shared" si="226"/>
        <v>0</v>
      </c>
      <c r="O2054" s="337">
        <v>1.3083000000000001E-3</v>
      </c>
      <c r="Q2054" s="101">
        <f t="shared" si="227"/>
        <v>2015</v>
      </c>
      <c r="W2054" s="407" t="s">
        <v>319</v>
      </c>
      <c r="X2054" s="916" t="s">
        <v>1232</v>
      </c>
      <c r="Y2054" s="919" t="s">
        <v>340</v>
      </c>
      <c r="Z2054" s="407" t="s">
        <v>1234</v>
      </c>
      <c r="AA2054" s="916">
        <v>201511</v>
      </c>
      <c r="AB2054" s="574">
        <v>-1009.86</v>
      </c>
      <c r="AC2054" s="407">
        <f t="shared" si="228"/>
        <v>12.5</v>
      </c>
      <c r="AD2054" s="918">
        <v>1.3083000000000001E-3</v>
      </c>
      <c r="AE2054" s="574">
        <f t="shared" si="229"/>
        <v>-16.510000000000002</v>
      </c>
      <c r="AF2054" s="574">
        <f t="shared" si="230"/>
        <v>-15.85</v>
      </c>
    </row>
    <row r="2055" spans="1:32" ht="15">
      <c r="A2055" s="407"/>
      <c r="B2055" s="916"/>
      <c r="C2055" s="919"/>
      <c r="D2055" s="407"/>
      <c r="E2055" s="916"/>
      <c r="F2055" s="574"/>
      <c r="G2055" s="407"/>
      <c r="H2055" s="918"/>
      <c r="I2055" s="574"/>
      <c r="J2055" s="574"/>
      <c r="L2055" s="101" t="str">
        <f t="shared" si="223"/>
        <v>0</v>
      </c>
      <c r="M2055" s="416">
        <f t="shared" si="225"/>
        <v>0</v>
      </c>
      <c r="N2055" s="101" t="b">
        <f t="shared" si="226"/>
        <v>0</v>
      </c>
      <c r="O2055" s="337">
        <v>1.3083000000000001E-3</v>
      </c>
      <c r="Q2055" s="101">
        <f t="shared" si="227"/>
        <v>2015</v>
      </c>
      <c r="W2055" s="407" t="s">
        <v>319</v>
      </c>
      <c r="X2055" s="916" t="s">
        <v>1232</v>
      </c>
      <c r="Y2055" s="919" t="s">
        <v>340</v>
      </c>
      <c r="Z2055" s="407" t="s">
        <v>1234</v>
      </c>
      <c r="AA2055" s="916">
        <v>201511</v>
      </c>
      <c r="AB2055" s="574">
        <v>-40.770000000000003</v>
      </c>
      <c r="AC2055" s="407">
        <f t="shared" si="228"/>
        <v>12.5</v>
      </c>
      <c r="AD2055" s="918">
        <v>1.3083000000000001E-3</v>
      </c>
      <c r="AE2055" s="574">
        <f t="shared" si="229"/>
        <v>-0.67</v>
      </c>
      <c r="AF2055" s="574">
        <f t="shared" si="230"/>
        <v>-0.64</v>
      </c>
    </row>
    <row r="2056" spans="1:32" ht="15">
      <c r="A2056" s="407"/>
      <c r="B2056" s="916"/>
      <c r="C2056" s="919"/>
      <c r="D2056" s="407"/>
      <c r="E2056" s="916"/>
      <c r="F2056" s="574"/>
      <c r="G2056" s="407"/>
      <c r="H2056" s="918"/>
      <c r="I2056" s="574"/>
      <c r="J2056" s="574"/>
      <c r="L2056" s="101" t="str">
        <f t="shared" ref="L2056:L2063" si="231">+IF(LEFT(A2056,4)="3763",0.0157,IF(LEFT(A2056,4)="3761",0.0144,"0"))</f>
        <v>0</v>
      </c>
      <c r="M2056" s="416">
        <f t="shared" si="225"/>
        <v>0</v>
      </c>
      <c r="N2056" s="101" t="b">
        <f t="shared" si="226"/>
        <v>0</v>
      </c>
      <c r="O2056" s="337">
        <v>1.3083000000000001E-3</v>
      </c>
      <c r="Q2056" s="101">
        <f t="shared" si="227"/>
        <v>2015</v>
      </c>
      <c r="W2056" s="407" t="s">
        <v>319</v>
      </c>
      <c r="X2056" s="916" t="s">
        <v>1232</v>
      </c>
      <c r="Y2056" s="919" t="s">
        <v>340</v>
      </c>
      <c r="Z2056" s="407" t="s">
        <v>1234</v>
      </c>
      <c r="AA2056" s="916">
        <v>201512</v>
      </c>
      <c r="AB2056" s="574">
        <v>0.55000000000000004</v>
      </c>
      <c r="AC2056" s="407">
        <f t="shared" si="228"/>
        <v>11.5</v>
      </c>
      <c r="AD2056" s="918">
        <v>1.3083000000000001E-3</v>
      </c>
      <c r="AE2056" s="574">
        <f t="shared" si="229"/>
        <v>0.01</v>
      </c>
      <c r="AF2056" s="574">
        <f t="shared" si="230"/>
        <v>0.01</v>
      </c>
    </row>
    <row r="2057" spans="1:32" ht="15">
      <c r="A2057" s="407"/>
      <c r="B2057" s="916"/>
      <c r="C2057" s="919"/>
      <c r="D2057" s="407"/>
      <c r="E2057" s="916"/>
      <c r="F2057" s="574"/>
      <c r="G2057" s="407"/>
      <c r="H2057" s="918"/>
      <c r="I2057" s="574"/>
      <c r="J2057" s="574"/>
      <c r="L2057" s="101" t="str">
        <f t="shared" si="231"/>
        <v>0</v>
      </c>
      <c r="M2057" s="416">
        <f t="shared" si="225"/>
        <v>0</v>
      </c>
      <c r="N2057" s="101" t="b">
        <f t="shared" si="226"/>
        <v>0</v>
      </c>
      <c r="O2057" s="337">
        <v>1.3083000000000001E-3</v>
      </c>
      <c r="Q2057" s="101">
        <f t="shared" si="227"/>
        <v>2015</v>
      </c>
      <c r="W2057" s="407" t="s">
        <v>319</v>
      </c>
      <c r="X2057" s="916" t="s">
        <v>1232</v>
      </c>
      <c r="Y2057" s="919" t="s">
        <v>340</v>
      </c>
      <c r="Z2057" s="407" t="s">
        <v>1234</v>
      </c>
      <c r="AA2057" s="916">
        <v>201512</v>
      </c>
      <c r="AB2057" s="574">
        <v>13.72</v>
      </c>
      <c r="AC2057" s="407">
        <f t="shared" si="228"/>
        <v>11.5</v>
      </c>
      <c r="AD2057" s="918">
        <v>1.3083000000000001E-3</v>
      </c>
      <c r="AE2057" s="574">
        <f t="shared" si="229"/>
        <v>0.21</v>
      </c>
      <c r="AF2057" s="574">
        <f t="shared" si="230"/>
        <v>0.22</v>
      </c>
    </row>
    <row r="2058" spans="1:32">
      <c r="A2058" s="333" t="s">
        <v>319</v>
      </c>
      <c r="B2058" s="334" t="s">
        <v>1019</v>
      </c>
      <c r="C2058" s="434" t="s">
        <v>340</v>
      </c>
      <c r="D2058" s="333" t="s">
        <v>1203</v>
      </c>
      <c r="E2058" s="334">
        <v>201509</v>
      </c>
      <c r="F2058" s="335">
        <v>-680.6</v>
      </c>
      <c r="G2058" s="333">
        <f t="shared" si="220"/>
        <v>14.5</v>
      </c>
      <c r="H2058" s="382">
        <v>1.3083000000000001E-3</v>
      </c>
      <c r="I2058" s="335">
        <f t="shared" si="221"/>
        <v>-12.91</v>
      </c>
      <c r="J2058" s="335">
        <f t="shared" si="222"/>
        <v>-10.69</v>
      </c>
      <c r="L2058" s="101">
        <f t="shared" si="231"/>
        <v>1.5699999999999999E-2</v>
      </c>
      <c r="M2058" s="416">
        <f t="shared" si="225"/>
        <v>1.3083000000000001E-3</v>
      </c>
      <c r="N2058" s="101" t="b">
        <f t="shared" si="226"/>
        <v>0</v>
      </c>
      <c r="O2058" s="337">
        <v>1.1999999999999999E-3</v>
      </c>
      <c r="Q2058" s="101">
        <f t="shared" si="227"/>
        <v>2015</v>
      </c>
    </row>
    <row r="2059" spans="1:32">
      <c r="A2059" s="333" t="s">
        <v>319</v>
      </c>
      <c r="B2059" s="334" t="s">
        <v>1019</v>
      </c>
      <c r="C2059" s="434" t="s">
        <v>340</v>
      </c>
      <c r="D2059" s="333" t="s">
        <v>1203</v>
      </c>
      <c r="E2059" s="334">
        <v>201509</v>
      </c>
      <c r="F2059" s="335">
        <v>-41.300000000000004</v>
      </c>
      <c r="G2059" s="333">
        <f t="shared" si="220"/>
        <v>14.5</v>
      </c>
      <c r="H2059" s="382">
        <v>1.3083000000000001E-3</v>
      </c>
      <c r="I2059" s="335">
        <f t="shared" si="221"/>
        <v>-0.78</v>
      </c>
      <c r="J2059" s="335">
        <f t="shared" si="222"/>
        <v>-0.65</v>
      </c>
      <c r="L2059" s="101">
        <f t="shared" si="231"/>
        <v>1.5699999999999999E-2</v>
      </c>
      <c r="M2059" s="416">
        <f t="shared" si="225"/>
        <v>1.3083000000000001E-3</v>
      </c>
      <c r="N2059" s="101" t="b">
        <f t="shared" si="226"/>
        <v>0</v>
      </c>
      <c r="O2059" s="337">
        <v>1.1999999999999999E-3</v>
      </c>
      <c r="Q2059" s="101">
        <f t="shared" si="227"/>
        <v>2015</v>
      </c>
    </row>
    <row r="2060" spans="1:32" ht="15">
      <c r="A2060" s="333" t="s">
        <v>319</v>
      </c>
      <c r="B2060" s="334" t="s">
        <v>1019</v>
      </c>
      <c r="C2060" s="435" t="s">
        <v>340</v>
      </c>
      <c r="D2060" s="333" t="s">
        <v>1020</v>
      </c>
      <c r="E2060" s="334">
        <v>201511</v>
      </c>
      <c r="F2060" s="335">
        <v>67.19</v>
      </c>
      <c r="G2060" s="333">
        <f t="shared" si="220"/>
        <v>12.5</v>
      </c>
      <c r="H2060" s="382">
        <v>1.3083000000000001E-3</v>
      </c>
      <c r="I2060" s="335">
        <f t="shared" si="221"/>
        <v>1.1000000000000001</v>
      </c>
      <c r="J2060" s="335">
        <f t="shared" si="222"/>
        <v>1.05</v>
      </c>
      <c r="L2060" s="101">
        <f t="shared" si="231"/>
        <v>1.5699999999999999E-2</v>
      </c>
      <c r="M2060" s="416">
        <f t="shared" si="225"/>
        <v>1.3083000000000001E-3</v>
      </c>
      <c r="N2060" s="101" t="b">
        <f t="shared" si="226"/>
        <v>0</v>
      </c>
      <c r="O2060" s="337">
        <v>1.1999999999999999E-3</v>
      </c>
      <c r="Q2060" s="101">
        <f t="shared" si="227"/>
        <v>2016</v>
      </c>
    </row>
    <row r="2061" spans="1:32" ht="15">
      <c r="A2061" s="333" t="s">
        <v>319</v>
      </c>
      <c r="B2061" s="334" t="s">
        <v>1019</v>
      </c>
      <c r="C2061" s="435" t="s">
        <v>340</v>
      </c>
      <c r="D2061" s="333" t="s">
        <v>1020</v>
      </c>
      <c r="E2061" s="334">
        <v>201511</v>
      </c>
      <c r="F2061" s="335">
        <v>-118.13</v>
      </c>
      <c r="G2061" s="333">
        <f t="shared" si="220"/>
        <v>12.5</v>
      </c>
      <c r="H2061" s="382">
        <v>1.3083000000000001E-3</v>
      </c>
      <c r="I2061" s="335">
        <f t="shared" si="221"/>
        <v>-1.93</v>
      </c>
      <c r="J2061" s="335">
        <f t="shared" si="222"/>
        <v>-1.85</v>
      </c>
      <c r="L2061" s="101">
        <f t="shared" si="231"/>
        <v>1.5699999999999999E-2</v>
      </c>
      <c r="M2061" s="416">
        <f t="shared" si="225"/>
        <v>1.3083000000000001E-3</v>
      </c>
      <c r="N2061" s="101" t="b">
        <f t="shared" si="226"/>
        <v>1</v>
      </c>
      <c r="O2061" s="337">
        <v>1.3083000000000001E-3</v>
      </c>
      <c r="Q2061" s="101">
        <f t="shared" ref="Q2061:Q2063" si="232">IF(E2061&lt;=$Q$1,$S$5,$S$6)</f>
        <v>2016</v>
      </c>
    </row>
    <row r="2062" spans="1:32" ht="15">
      <c r="A2062" s="333" t="s">
        <v>319</v>
      </c>
      <c r="B2062" s="334" t="s">
        <v>1019</v>
      </c>
      <c r="C2062" s="435" t="s">
        <v>340</v>
      </c>
      <c r="D2062" s="333" t="s">
        <v>1020</v>
      </c>
      <c r="E2062" s="334">
        <v>201512</v>
      </c>
      <c r="F2062" s="335">
        <v>192.06</v>
      </c>
      <c r="G2062" s="333">
        <f t="shared" si="220"/>
        <v>11.5</v>
      </c>
      <c r="H2062" s="382">
        <v>1.3083000000000001E-3</v>
      </c>
      <c r="I2062" s="335">
        <f t="shared" si="221"/>
        <v>2.89</v>
      </c>
      <c r="J2062" s="335">
        <f t="shared" si="222"/>
        <v>3.02</v>
      </c>
      <c r="L2062" s="101">
        <f t="shared" si="231"/>
        <v>1.5699999999999999E-2</v>
      </c>
      <c r="M2062" s="416">
        <f t="shared" si="225"/>
        <v>1.3083000000000001E-3</v>
      </c>
      <c r="N2062" s="101" t="b">
        <f t="shared" si="226"/>
        <v>1</v>
      </c>
      <c r="O2062" s="337">
        <v>1.3083000000000001E-3</v>
      </c>
      <c r="Q2062" s="101">
        <f t="shared" si="232"/>
        <v>2016</v>
      </c>
    </row>
    <row r="2063" spans="1:32" ht="15">
      <c r="A2063" s="333" t="s">
        <v>319</v>
      </c>
      <c r="B2063" s="334" t="s">
        <v>1019</v>
      </c>
      <c r="C2063" s="435" t="s">
        <v>340</v>
      </c>
      <c r="D2063" s="333" t="s">
        <v>1020</v>
      </c>
      <c r="E2063" s="334">
        <v>201512</v>
      </c>
      <c r="F2063" s="335">
        <v>1058.81</v>
      </c>
      <c r="G2063" s="333">
        <f t="shared" si="220"/>
        <v>11.5</v>
      </c>
      <c r="H2063" s="382">
        <v>1.3083000000000001E-3</v>
      </c>
      <c r="I2063" s="335">
        <f t="shared" si="221"/>
        <v>15.93</v>
      </c>
      <c r="J2063" s="335">
        <f t="shared" si="222"/>
        <v>16.62</v>
      </c>
      <c r="L2063" s="101">
        <f t="shared" si="231"/>
        <v>1.5699999999999999E-2</v>
      </c>
      <c r="M2063" s="416">
        <f t="shared" si="225"/>
        <v>1.3083000000000001E-3</v>
      </c>
      <c r="N2063" s="101" t="b">
        <f t="shared" si="226"/>
        <v>1</v>
      </c>
      <c r="O2063" s="337">
        <v>1.3083000000000001E-3</v>
      </c>
      <c r="Q2063" s="101">
        <f t="shared" si="232"/>
        <v>2016</v>
      </c>
    </row>
    <row r="2064" spans="1:32">
      <c r="A2064" s="333" t="s">
        <v>319</v>
      </c>
      <c r="B2064" s="334" t="s">
        <v>1001</v>
      </c>
      <c r="C2064" s="434" t="s">
        <v>340</v>
      </c>
      <c r="D2064" s="333" t="s">
        <v>1002</v>
      </c>
      <c r="E2064" s="334">
        <v>201509</v>
      </c>
      <c r="F2064" s="335">
        <v>-556.72</v>
      </c>
      <c r="G2064" s="333">
        <f t="shared" si="220"/>
        <v>14.5</v>
      </c>
      <c r="H2064" s="382">
        <v>1.3083000000000001E-3</v>
      </c>
      <c r="I2064" s="335">
        <f t="shared" si="221"/>
        <v>-10.56</v>
      </c>
      <c r="J2064" s="335">
        <f t="shared" si="222"/>
        <v>-8.74</v>
      </c>
      <c r="M2064" s="416"/>
      <c r="O2064" s="337"/>
      <c r="Q2064" s="101">
        <f t="shared" si="224"/>
        <v>2015</v>
      </c>
    </row>
    <row r="2065" spans="1:17">
      <c r="A2065" s="333" t="s">
        <v>319</v>
      </c>
      <c r="B2065" s="334" t="s">
        <v>1001</v>
      </c>
      <c r="C2065" s="434" t="s">
        <v>340</v>
      </c>
      <c r="D2065" s="333" t="s">
        <v>1002</v>
      </c>
      <c r="E2065" s="334">
        <v>201509</v>
      </c>
      <c r="F2065" s="335">
        <v>-12.25</v>
      </c>
      <c r="G2065" s="333">
        <f t="shared" si="220"/>
        <v>14.5</v>
      </c>
      <c r="H2065" s="382">
        <v>1.3083000000000001E-3</v>
      </c>
      <c r="I2065" s="335">
        <f t="shared" ref="I2065:I2082" si="233">ROUND(F2065*G2065*H2065,2)</f>
        <v>-0.23</v>
      </c>
      <c r="J2065" s="335">
        <f t="shared" ref="J2065:J2082" si="234">ROUND(F2065*H2065*12,2)</f>
        <v>-0.19</v>
      </c>
      <c r="M2065" s="416"/>
      <c r="O2065" s="337"/>
      <c r="Q2065" s="101">
        <f t="shared" ref="Q2065:Q2153" si="235">IF(E2065&lt;=$Q$1,$S$5,$S$6)</f>
        <v>2015</v>
      </c>
    </row>
    <row r="2066" spans="1:17" ht="15">
      <c r="A2066" s="333" t="s">
        <v>319</v>
      </c>
      <c r="B2066" s="334" t="s">
        <v>1001</v>
      </c>
      <c r="C2066" s="435" t="s">
        <v>340</v>
      </c>
      <c r="D2066" s="333" t="s">
        <v>1002</v>
      </c>
      <c r="E2066" s="334">
        <v>201511</v>
      </c>
      <c r="F2066" s="335">
        <v>-182.8</v>
      </c>
      <c r="G2066" s="333">
        <f t="shared" si="220"/>
        <v>12.5</v>
      </c>
      <c r="H2066" s="382">
        <v>1.3083000000000001E-3</v>
      </c>
      <c r="I2066" s="335">
        <f t="shared" si="233"/>
        <v>-2.99</v>
      </c>
      <c r="J2066" s="335">
        <f t="shared" si="234"/>
        <v>-2.87</v>
      </c>
      <c r="M2066" s="416"/>
      <c r="O2066" s="337"/>
      <c r="Q2066" s="101">
        <f t="shared" si="235"/>
        <v>2016</v>
      </c>
    </row>
    <row r="2067" spans="1:17" ht="15">
      <c r="A2067" s="333" t="s">
        <v>319</v>
      </c>
      <c r="B2067" s="334" t="s">
        <v>1001</v>
      </c>
      <c r="C2067" s="435" t="s">
        <v>340</v>
      </c>
      <c r="D2067" s="333" t="s">
        <v>1002</v>
      </c>
      <c r="E2067" s="334">
        <v>201511</v>
      </c>
      <c r="F2067" s="335">
        <v>14.83</v>
      </c>
      <c r="G2067" s="333">
        <f t="shared" si="220"/>
        <v>12.5</v>
      </c>
      <c r="H2067" s="382">
        <v>1.3083000000000001E-3</v>
      </c>
      <c r="I2067" s="335">
        <f t="shared" si="233"/>
        <v>0.24</v>
      </c>
      <c r="J2067" s="335">
        <f t="shared" si="234"/>
        <v>0.23</v>
      </c>
      <c r="M2067" s="416"/>
      <c r="O2067" s="337"/>
      <c r="Q2067" s="101">
        <f t="shared" si="235"/>
        <v>2016</v>
      </c>
    </row>
    <row r="2068" spans="1:17" ht="15">
      <c r="A2068" s="333" t="s">
        <v>319</v>
      </c>
      <c r="B2068" s="334" t="s">
        <v>1001</v>
      </c>
      <c r="C2068" s="435" t="s">
        <v>340</v>
      </c>
      <c r="D2068" s="333" t="s">
        <v>1002</v>
      </c>
      <c r="E2068" s="334">
        <v>201512</v>
      </c>
      <c r="F2068" s="335">
        <v>-263.72000000000003</v>
      </c>
      <c r="G2068" s="333">
        <f t="shared" si="220"/>
        <v>11.5</v>
      </c>
      <c r="H2068" s="382">
        <v>1.3083000000000001E-3</v>
      </c>
      <c r="I2068" s="335">
        <f t="shared" si="233"/>
        <v>-3.97</v>
      </c>
      <c r="J2068" s="335">
        <f t="shared" si="234"/>
        <v>-4.1399999999999997</v>
      </c>
      <c r="M2068" s="416"/>
      <c r="O2068" s="337"/>
      <c r="Q2068" s="101">
        <f t="shared" si="235"/>
        <v>2016</v>
      </c>
    </row>
    <row r="2069" spans="1:17" ht="15">
      <c r="A2069" s="333" t="s">
        <v>319</v>
      </c>
      <c r="B2069" s="334" t="s">
        <v>1001</v>
      </c>
      <c r="C2069" s="435" t="s">
        <v>340</v>
      </c>
      <c r="D2069" s="333" t="s">
        <v>1002</v>
      </c>
      <c r="E2069" s="334">
        <v>201512</v>
      </c>
      <c r="F2069" s="335">
        <v>-2.09</v>
      </c>
      <c r="G2069" s="333">
        <f t="shared" si="220"/>
        <v>11.5</v>
      </c>
      <c r="H2069" s="382">
        <v>1.3083000000000001E-3</v>
      </c>
      <c r="I2069" s="335">
        <f t="shared" si="233"/>
        <v>-0.03</v>
      </c>
      <c r="J2069" s="335">
        <f t="shared" si="234"/>
        <v>-0.03</v>
      </c>
      <c r="M2069" s="416"/>
      <c r="O2069" s="337"/>
      <c r="Q2069" s="101">
        <f t="shared" si="235"/>
        <v>2016</v>
      </c>
    </row>
    <row r="2070" spans="1:17">
      <c r="A2070" s="333" t="s">
        <v>326</v>
      </c>
      <c r="B2070" s="334" t="s">
        <v>798</v>
      </c>
      <c r="C2070" s="434" t="s">
        <v>340</v>
      </c>
      <c r="D2070" s="333" t="s">
        <v>1235</v>
      </c>
      <c r="E2070" s="334">
        <v>201509</v>
      </c>
      <c r="F2070" s="335">
        <v>266.11</v>
      </c>
      <c r="G2070" s="333">
        <f t="shared" si="220"/>
        <v>14.5</v>
      </c>
      <c r="H2070" s="382">
        <v>1.1999999999999999E-3</v>
      </c>
      <c r="I2070" s="335">
        <f t="shared" si="233"/>
        <v>4.63</v>
      </c>
      <c r="J2070" s="335">
        <f t="shared" si="234"/>
        <v>3.83</v>
      </c>
      <c r="M2070" s="416"/>
      <c r="O2070" s="337"/>
      <c r="Q2070" s="101">
        <f t="shared" si="235"/>
        <v>2015</v>
      </c>
    </row>
    <row r="2071" spans="1:17">
      <c r="A2071" s="333" t="s">
        <v>326</v>
      </c>
      <c r="B2071" s="334" t="s">
        <v>1003</v>
      </c>
      <c r="C2071" s="434" t="s">
        <v>340</v>
      </c>
      <c r="D2071" s="333" t="s">
        <v>1004</v>
      </c>
      <c r="E2071" s="334">
        <v>201509</v>
      </c>
      <c r="F2071" s="335">
        <v>-129.71</v>
      </c>
      <c r="G2071" s="333">
        <f t="shared" si="220"/>
        <v>14.5</v>
      </c>
      <c r="H2071" s="382">
        <v>1.1999999999999999E-3</v>
      </c>
      <c r="I2071" s="335">
        <f t="shared" si="233"/>
        <v>-2.2599999999999998</v>
      </c>
      <c r="J2071" s="335">
        <f t="shared" si="234"/>
        <v>-1.87</v>
      </c>
      <c r="M2071" s="416"/>
      <c r="O2071" s="337"/>
      <c r="Q2071" s="101">
        <f t="shared" si="235"/>
        <v>2015</v>
      </c>
    </row>
    <row r="2072" spans="1:17">
      <c r="A2072" s="333" t="s">
        <v>319</v>
      </c>
      <c r="B2072" s="334" t="s">
        <v>1003</v>
      </c>
      <c r="C2072" s="434" t="s">
        <v>340</v>
      </c>
      <c r="D2072" s="333" t="s">
        <v>1004</v>
      </c>
      <c r="E2072" s="334">
        <v>201509</v>
      </c>
      <c r="F2072" s="335">
        <v>-1499.83</v>
      </c>
      <c r="G2072" s="333">
        <f t="shared" si="220"/>
        <v>14.5</v>
      </c>
      <c r="H2072" s="382">
        <v>1.3083000000000001E-3</v>
      </c>
      <c r="I2072" s="335">
        <f t="shared" si="233"/>
        <v>-28.45</v>
      </c>
      <c r="J2072" s="335">
        <f t="shared" si="234"/>
        <v>-23.55</v>
      </c>
      <c r="M2072" s="416"/>
      <c r="O2072" s="337"/>
      <c r="Q2072" s="101">
        <f t="shared" si="235"/>
        <v>2015</v>
      </c>
    </row>
    <row r="2073" spans="1:17">
      <c r="A2073" s="333" t="s">
        <v>319</v>
      </c>
      <c r="B2073" s="334" t="s">
        <v>1003</v>
      </c>
      <c r="C2073" s="434" t="s">
        <v>340</v>
      </c>
      <c r="D2073" s="333" t="s">
        <v>1004</v>
      </c>
      <c r="E2073" s="334">
        <v>201509</v>
      </c>
      <c r="F2073" s="335">
        <v>-200.08</v>
      </c>
      <c r="G2073" s="333">
        <f t="shared" si="220"/>
        <v>14.5</v>
      </c>
      <c r="H2073" s="382">
        <v>1.3083000000000001E-3</v>
      </c>
      <c r="I2073" s="335">
        <f t="shared" si="233"/>
        <v>-3.8</v>
      </c>
      <c r="J2073" s="335">
        <f t="shared" si="234"/>
        <v>-3.14</v>
      </c>
      <c r="M2073" s="416"/>
      <c r="O2073" s="337"/>
      <c r="Q2073" s="101">
        <f t="shared" si="235"/>
        <v>2015</v>
      </c>
    </row>
    <row r="2074" spans="1:17" ht="15">
      <c r="A2074" s="333" t="s">
        <v>326</v>
      </c>
      <c r="B2074" s="334" t="s">
        <v>1003</v>
      </c>
      <c r="C2074" s="435" t="s">
        <v>340</v>
      </c>
      <c r="D2074" s="333" t="s">
        <v>1204</v>
      </c>
      <c r="E2074" s="334">
        <v>201511</v>
      </c>
      <c r="F2074" s="335">
        <v>39.729999999999997</v>
      </c>
      <c r="G2074" s="333">
        <f t="shared" si="220"/>
        <v>12.5</v>
      </c>
      <c r="H2074" s="382">
        <v>1.1999999999999999E-3</v>
      </c>
      <c r="I2074" s="335">
        <f t="shared" si="233"/>
        <v>0.6</v>
      </c>
      <c r="J2074" s="335">
        <f t="shared" si="234"/>
        <v>0.56999999999999995</v>
      </c>
      <c r="M2074" s="416"/>
      <c r="O2074" s="337"/>
      <c r="Q2074" s="101">
        <f t="shared" si="235"/>
        <v>2016</v>
      </c>
    </row>
    <row r="2075" spans="1:17" ht="15">
      <c r="A2075" s="333" t="s">
        <v>319</v>
      </c>
      <c r="B2075" s="334" t="s">
        <v>1003</v>
      </c>
      <c r="C2075" s="435" t="s">
        <v>340</v>
      </c>
      <c r="D2075" s="333" t="s">
        <v>1204</v>
      </c>
      <c r="E2075" s="334">
        <v>201511</v>
      </c>
      <c r="F2075" s="335">
        <v>-303.02999999999997</v>
      </c>
      <c r="G2075" s="333">
        <f t="shared" si="220"/>
        <v>12.5</v>
      </c>
      <c r="H2075" s="382">
        <v>1.3083000000000001E-3</v>
      </c>
      <c r="I2075" s="335">
        <f t="shared" si="233"/>
        <v>-4.96</v>
      </c>
      <c r="J2075" s="335">
        <f t="shared" si="234"/>
        <v>-4.76</v>
      </c>
      <c r="M2075" s="416"/>
      <c r="O2075" s="337"/>
      <c r="Q2075" s="101">
        <f t="shared" si="235"/>
        <v>2016</v>
      </c>
    </row>
    <row r="2076" spans="1:17" ht="15">
      <c r="A2076" s="333" t="s">
        <v>319</v>
      </c>
      <c r="B2076" s="334" t="s">
        <v>1003</v>
      </c>
      <c r="C2076" s="435" t="s">
        <v>340</v>
      </c>
      <c r="D2076" s="333" t="s">
        <v>1204</v>
      </c>
      <c r="E2076" s="334">
        <v>201511</v>
      </c>
      <c r="F2076" s="335">
        <v>327.14999999999998</v>
      </c>
      <c r="G2076" s="333">
        <f t="shared" si="220"/>
        <v>12.5</v>
      </c>
      <c r="H2076" s="382">
        <v>1.3083000000000001E-3</v>
      </c>
      <c r="I2076" s="335">
        <f t="shared" si="233"/>
        <v>5.35</v>
      </c>
      <c r="J2076" s="335">
        <f t="shared" si="234"/>
        <v>5.14</v>
      </c>
      <c r="M2076" s="416"/>
      <c r="O2076" s="337"/>
      <c r="Q2076" s="101">
        <f t="shared" si="235"/>
        <v>2016</v>
      </c>
    </row>
    <row r="2077" spans="1:17" ht="15">
      <c r="A2077" s="333" t="s">
        <v>326</v>
      </c>
      <c r="B2077" s="334" t="s">
        <v>1003</v>
      </c>
      <c r="C2077" s="435" t="s">
        <v>340</v>
      </c>
      <c r="D2077" s="333" t="s">
        <v>1204</v>
      </c>
      <c r="E2077" s="334">
        <v>201512</v>
      </c>
      <c r="F2077" s="335">
        <v>3.58</v>
      </c>
      <c r="G2077" s="333">
        <f t="shared" si="220"/>
        <v>11.5</v>
      </c>
      <c r="H2077" s="382">
        <v>1.1999999999999999E-3</v>
      </c>
      <c r="I2077" s="335">
        <f t="shared" si="233"/>
        <v>0.05</v>
      </c>
      <c r="J2077" s="335">
        <f t="shared" si="234"/>
        <v>0.05</v>
      </c>
      <c r="M2077" s="416"/>
      <c r="O2077" s="337"/>
      <c r="Q2077" s="101">
        <f t="shared" si="235"/>
        <v>2016</v>
      </c>
    </row>
    <row r="2078" spans="1:17" ht="15">
      <c r="A2078" s="333" t="s">
        <v>319</v>
      </c>
      <c r="B2078" s="334" t="s">
        <v>1003</v>
      </c>
      <c r="C2078" s="435" t="s">
        <v>340</v>
      </c>
      <c r="D2078" s="333" t="s">
        <v>1204</v>
      </c>
      <c r="E2078" s="334">
        <v>201512</v>
      </c>
      <c r="F2078" s="335">
        <v>6.89</v>
      </c>
      <c r="G2078" s="333">
        <f t="shared" si="220"/>
        <v>11.5</v>
      </c>
      <c r="H2078" s="382">
        <v>1.3083000000000001E-3</v>
      </c>
      <c r="I2078" s="335">
        <f t="shared" si="233"/>
        <v>0.1</v>
      </c>
      <c r="J2078" s="335">
        <f t="shared" si="234"/>
        <v>0.11</v>
      </c>
      <c r="M2078" s="416"/>
      <c r="O2078" s="337"/>
      <c r="Q2078" s="101">
        <f t="shared" si="235"/>
        <v>2016</v>
      </c>
    </row>
    <row r="2079" spans="1:17" ht="15">
      <c r="A2079" s="333" t="s">
        <v>319</v>
      </c>
      <c r="B2079" s="334" t="s">
        <v>1003</v>
      </c>
      <c r="C2079" s="435" t="s">
        <v>340</v>
      </c>
      <c r="D2079" s="333" t="s">
        <v>1204</v>
      </c>
      <c r="E2079" s="334">
        <v>201512</v>
      </c>
      <c r="F2079" s="335">
        <v>37.9</v>
      </c>
      <c r="G2079" s="333">
        <f t="shared" si="220"/>
        <v>11.5</v>
      </c>
      <c r="H2079" s="382">
        <v>1.3083000000000001E-3</v>
      </c>
      <c r="I2079" s="335">
        <f t="shared" si="233"/>
        <v>0.56999999999999995</v>
      </c>
      <c r="J2079" s="335">
        <f t="shared" si="234"/>
        <v>0.6</v>
      </c>
      <c r="M2079" s="416"/>
      <c r="O2079" s="337"/>
      <c r="Q2079" s="101">
        <f t="shared" si="235"/>
        <v>2016</v>
      </c>
    </row>
    <row r="2080" spans="1:17" ht="15">
      <c r="A2080" s="333" t="s">
        <v>319</v>
      </c>
      <c r="B2080" s="334" t="s">
        <v>1236</v>
      </c>
      <c r="C2080" s="435" t="s">
        <v>352</v>
      </c>
      <c r="D2080" s="333" t="s">
        <v>1237</v>
      </c>
      <c r="E2080" s="334">
        <v>201512</v>
      </c>
      <c r="F2080" s="335">
        <v>3916.4</v>
      </c>
      <c r="G2080" s="333">
        <f t="shared" si="220"/>
        <v>11.5</v>
      </c>
      <c r="H2080" s="382">
        <v>1.3083000000000001E-3</v>
      </c>
      <c r="I2080" s="335">
        <f t="shared" si="233"/>
        <v>58.92</v>
      </c>
      <c r="J2080" s="335">
        <f t="shared" si="234"/>
        <v>61.49</v>
      </c>
      <c r="M2080" s="416"/>
      <c r="O2080" s="337"/>
      <c r="Q2080" s="101">
        <f t="shared" si="235"/>
        <v>2016</v>
      </c>
    </row>
    <row r="2081" spans="1:17" ht="15">
      <c r="A2081" s="333" t="s">
        <v>319</v>
      </c>
      <c r="B2081" s="334" t="s">
        <v>1238</v>
      </c>
      <c r="C2081" s="435" t="s">
        <v>340</v>
      </c>
      <c r="D2081" s="333" t="s">
        <v>1239</v>
      </c>
      <c r="E2081" s="334">
        <v>201512</v>
      </c>
      <c r="F2081" s="335">
        <v>1330.99</v>
      </c>
      <c r="G2081" s="333">
        <f t="shared" si="220"/>
        <v>11.5</v>
      </c>
      <c r="H2081" s="382">
        <v>1.3083000000000001E-3</v>
      </c>
      <c r="I2081" s="335">
        <f t="shared" si="233"/>
        <v>20.03</v>
      </c>
      <c r="J2081" s="335">
        <f t="shared" si="234"/>
        <v>20.9</v>
      </c>
      <c r="M2081" s="416"/>
      <c r="O2081" s="337"/>
      <c r="Q2081" s="101">
        <f t="shared" si="235"/>
        <v>2016</v>
      </c>
    </row>
    <row r="2082" spans="1:17" ht="15">
      <c r="A2082" s="333" t="s">
        <v>319</v>
      </c>
      <c r="B2082" s="334" t="s">
        <v>1238</v>
      </c>
      <c r="C2082" s="435" t="s">
        <v>340</v>
      </c>
      <c r="D2082" s="333" t="s">
        <v>1239</v>
      </c>
      <c r="E2082" s="334">
        <v>201512</v>
      </c>
      <c r="F2082" s="335">
        <v>34020.160000000003</v>
      </c>
      <c r="G2082" s="333">
        <f t="shared" si="220"/>
        <v>11.5</v>
      </c>
      <c r="H2082" s="382">
        <v>1.3083000000000001E-3</v>
      </c>
      <c r="I2082" s="335">
        <f t="shared" si="233"/>
        <v>511.85</v>
      </c>
      <c r="J2082" s="335">
        <f t="shared" si="234"/>
        <v>534.1</v>
      </c>
      <c r="M2082" s="416"/>
      <c r="O2082" s="337"/>
      <c r="Q2082" s="101">
        <f t="shared" si="235"/>
        <v>2016</v>
      </c>
    </row>
    <row r="2083" spans="1:17" s="717" customFormat="1" ht="15">
      <c r="A2083" s="650"/>
      <c r="B2083" s="651"/>
      <c r="C2083" s="435"/>
      <c r="D2083" s="650"/>
      <c r="E2083" s="651"/>
      <c r="F2083" s="652"/>
      <c r="G2083" s="650"/>
      <c r="H2083" s="595"/>
      <c r="I2083" s="652"/>
      <c r="J2083" s="652"/>
      <c r="M2083" s="416"/>
      <c r="O2083" s="425"/>
      <c r="Q2083" s="717">
        <f t="shared" si="235"/>
        <v>2015</v>
      </c>
    </row>
    <row r="2084" spans="1:17" s="717" customFormat="1" ht="15">
      <c r="A2084" s="571" t="s">
        <v>319</v>
      </c>
      <c r="B2084" s="594" t="s">
        <v>1183</v>
      </c>
      <c r="C2084" s="450" t="s">
        <v>340</v>
      </c>
      <c r="D2084" s="571" t="s">
        <v>1420</v>
      </c>
      <c r="E2084" s="594">
        <v>201601</v>
      </c>
      <c r="F2084" s="572">
        <v>953.66</v>
      </c>
      <c r="G2084" s="650">
        <f t="shared" si="220"/>
        <v>10.5</v>
      </c>
      <c r="H2084" s="595">
        <v>1.3083000000000001E-3</v>
      </c>
      <c r="I2084" s="652">
        <f t="shared" ref="I2084:I2118" si="236">ROUND(F2084*G2084*H2084,2)</f>
        <v>13.1</v>
      </c>
      <c r="J2084" s="652">
        <f t="shared" ref="J2084:J2118" si="237">ROUND(F2084*H2084*12,2)</f>
        <v>14.97</v>
      </c>
      <c r="M2084" s="416"/>
      <c r="O2084" s="425"/>
      <c r="Q2084" s="717">
        <f t="shared" si="235"/>
        <v>2016</v>
      </c>
    </row>
    <row r="2085" spans="1:17" s="717" customFormat="1" ht="15">
      <c r="A2085" s="571" t="s">
        <v>319</v>
      </c>
      <c r="B2085" s="594" t="s">
        <v>1186</v>
      </c>
      <c r="C2085" s="450" t="s">
        <v>352</v>
      </c>
      <c r="D2085" s="571" t="s">
        <v>1187</v>
      </c>
      <c r="E2085" s="594">
        <v>201601</v>
      </c>
      <c r="F2085" s="572">
        <v>-37.99</v>
      </c>
      <c r="G2085" s="650">
        <f t="shared" si="220"/>
        <v>10.5</v>
      </c>
      <c r="H2085" s="595">
        <v>1.3083000000000001E-3</v>
      </c>
      <c r="I2085" s="652">
        <f t="shared" si="236"/>
        <v>-0.52</v>
      </c>
      <c r="J2085" s="652">
        <f t="shared" si="237"/>
        <v>-0.6</v>
      </c>
      <c r="M2085" s="416"/>
      <c r="O2085" s="425"/>
      <c r="Q2085" s="717">
        <f t="shared" si="235"/>
        <v>2016</v>
      </c>
    </row>
    <row r="2086" spans="1:17" s="717" customFormat="1" ht="15">
      <c r="A2086" s="571" t="s">
        <v>326</v>
      </c>
      <c r="B2086" s="594" t="s">
        <v>1190</v>
      </c>
      <c r="C2086" s="450" t="s">
        <v>340</v>
      </c>
      <c r="D2086" s="571" t="s">
        <v>1191</v>
      </c>
      <c r="E2086" s="594">
        <v>201601</v>
      </c>
      <c r="F2086" s="572">
        <v>7626.49</v>
      </c>
      <c r="G2086" s="650">
        <f t="shared" si="220"/>
        <v>10.5</v>
      </c>
      <c r="H2086" s="595">
        <v>1.1999999999999999E-3</v>
      </c>
      <c r="I2086" s="652">
        <f t="shared" si="236"/>
        <v>96.09</v>
      </c>
      <c r="J2086" s="652">
        <f t="shared" si="237"/>
        <v>109.82</v>
      </c>
      <c r="M2086" s="416"/>
      <c r="O2086" s="425"/>
      <c r="Q2086" s="717">
        <f t="shared" si="235"/>
        <v>2016</v>
      </c>
    </row>
    <row r="2087" spans="1:17" s="717" customFormat="1" ht="15">
      <c r="A2087" s="571" t="s">
        <v>319</v>
      </c>
      <c r="B2087" s="594" t="s">
        <v>1190</v>
      </c>
      <c r="C2087" s="450" t="s">
        <v>340</v>
      </c>
      <c r="D2087" s="571" t="s">
        <v>1191</v>
      </c>
      <c r="E2087" s="594">
        <v>201601</v>
      </c>
      <c r="F2087" s="572">
        <v>50325.45</v>
      </c>
      <c r="G2087" s="650">
        <f t="shared" si="220"/>
        <v>10.5</v>
      </c>
      <c r="H2087" s="595">
        <v>1.3083000000000001E-3</v>
      </c>
      <c r="I2087" s="652">
        <f t="shared" si="236"/>
        <v>691.33</v>
      </c>
      <c r="J2087" s="652">
        <f t="shared" si="237"/>
        <v>790.09</v>
      </c>
      <c r="M2087" s="416"/>
      <c r="O2087" s="425"/>
      <c r="Q2087" s="717">
        <f t="shared" si="235"/>
        <v>2016</v>
      </c>
    </row>
    <row r="2088" spans="1:17" s="717" customFormat="1" ht="15">
      <c r="A2088" s="571" t="s">
        <v>326</v>
      </c>
      <c r="B2088" s="594" t="s">
        <v>1214</v>
      </c>
      <c r="C2088" s="450" t="s">
        <v>340</v>
      </c>
      <c r="D2088" s="571" t="s">
        <v>1215</v>
      </c>
      <c r="E2088" s="594">
        <v>201601</v>
      </c>
      <c r="F2088" s="572">
        <v>1127.24</v>
      </c>
      <c r="G2088" s="650">
        <f t="shared" si="220"/>
        <v>10.5</v>
      </c>
      <c r="H2088" s="595">
        <v>1.1999999999999999E-3</v>
      </c>
      <c r="I2088" s="652">
        <f t="shared" si="236"/>
        <v>14.2</v>
      </c>
      <c r="J2088" s="652">
        <f t="shared" si="237"/>
        <v>16.23</v>
      </c>
      <c r="M2088" s="416"/>
      <c r="O2088" s="425"/>
      <c r="Q2088" s="717">
        <f t="shared" si="235"/>
        <v>2016</v>
      </c>
    </row>
    <row r="2089" spans="1:17" s="717" customFormat="1" ht="15">
      <c r="A2089" s="571" t="s">
        <v>319</v>
      </c>
      <c r="B2089" s="594" t="s">
        <v>1214</v>
      </c>
      <c r="C2089" s="450" t="s">
        <v>340</v>
      </c>
      <c r="D2089" s="571" t="s">
        <v>1215</v>
      </c>
      <c r="E2089" s="594">
        <v>201601</v>
      </c>
      <c r="F2089" s="572">
        <v>8154.02</v>
      </c>
      <c r="G2089" s="650">
        <f t="shared" si="220"/>
        <v>10.5</v>
      </c>
      <c r="H2089" s="595">
        <v>1.3083000000000001E-3</v>
      </c>
      <c r="I2089" s="652">
        <f t="shared" si="236"/>
        <v>112.01</v>
      </c>
      <c r="J2089" s="652">
        <f t="shared" si="237"/>
        <v>128.01</v>
      </c>
      <c r="M2089" s="416"/>
      <c r="O2089" s="425"/>
      <c r="Q2089" s="717">
        <f t="shared" si="235"/>
        <v>2016</v>
      </c>
    </row>
    <row r="2090" spans="1:17" s="717" customFormat="1" ht="15">
      <c r="A2090" s="571" t="s">
        <v>326</v>
      </c>
      <c r="B2090" s="594" t="s">
        <v>1214</v>
      </c>
      <c r="C2090" s="450" t="s">
        <v>340</v>
      </c>
      <c r="D2090" s="571" t="s">
        <v>1215</v>
      </c>
      <c r="E2090" s="594">
        <v>201601</v>
      </c>
      <c r="F2090" s="572">
        <v>19.75</v>
      </c>
      <c r="G2090" s="650">
        <f t="shared" si="220"/>
        <v>10.5</v>
      </c>
      <c r="H2090" s="595">
        <v>1.1999999999999999E-3</v>
      </c>
      <c r="I2090" s="652">
        <f t="shared" si="236"/>
        <v>0.25</v>
      </c>
      <c r="J2090" s="652">
        <f t="shared" si="237"/>
        <v>0.28000000000000003</v>
      </c>
      <c r="M2090" s="416"/>
      <c r="O2090" s="425"/>
      <c r="Q2090" s="717">
        <f t="shared" si="235"/>
        <v>2016</v>
      </c>
    </row>
    <row r="2091" spans="1:17" s="717" customFormat="1" ht="15">
      <c r="A2091" s="571" t="s">
        <v>319</v>
      </c>
      <c r="B2091" s="594" t="s">
        <v>1009</v>
      </c>
      <c r="C2091" s="450" t="s">
        <v>340</v>
      </c>
      <c r="D2091" s="571" t="s">
        <v>1010</v>
      </c>
      <c r="E2091" s="594">
        <v>201601</v>
      </c>
      <c r="F2091" s="572">
        <v>-0.35</v>
      </c>
      <c r="G2091" s="650">
        <f t="shared" si="220"/>
        <v>10.5</v>
      </c>
      <c r="H2091" s="595">
        <v>1.3083000000000001E-3</v>
      </c>
      <c r="I2091" s="652">
        <f t="shared" si="236"/>
        <v>0</v>
      </c>
      <c r="J2091" s="652">
        <f t="shared" si="237"/>
        <v>-0.01</v>
      </c>
      <c r="M2091" s="416"/>
      <c r="O2091" s="425"/>
      <c r="Q2091" s="717">
        <f t="shared" si="235"/>
        <v>2016</v>
      </c>
    </row>
    <row r="2092" spans="1:17" s="717" customFormat="1" ht="15">
      <c r="A2092" s="571" t="s">
        <v>326</v>
      </c>
      <c r="B2092" s="594" t="s">
        <v>1009</v>
      </c>
      <c r="C2092" s="450" t="s">
        <v>340</v>
      </c>
      <c r="D2092" s="571" t="s">
        <v>1010</v>
      </c>
      <c r="E2092" s="594">
        <v>201601</v>
      </c>
      <c r="F2092" s="572">
        <v>-0.16</v>
      </c>
      <c r="G2092" s="650">
        <f t="shared" si="220"/>
        <v>10.5</v>
      </c>
      <c r="H2092" s="595">
        <v>1.1999999999999999E-3</v>
      </c>
      <c r="I2092" s="652">
        <f t="shared" si="236"/>
        <v>0</v>
      </c>
      <c r="J2092" s="652">
        <f t="shared" si="237"/>
        <v>0</v>
      </c>
      <c r="M2092" s="416"/>
      <c r="O2092" s="425"/>
      <c r="Q2092" s="717">
        <f t="shared" si="235"/>
        <v>2016</v>
      </c>
    </row>
    <row r="2093" spans="1:17" s="717" customFormat="1" ht="15">
      <c r="A2093" s="571" t="s">
        <v>319</v>
      </c>
      <c r="B2093" s="594" t="s">
        <v>1223</v>
      </c>
      <c r="C2093" s="450" t="s">
        <v>340</v>
      </c>
      <c r="D2093" s="571" t="s">
        <v>1224</v>
      </c>
      <c r="E2093" s="594">
        <v>201601</v>
      </c>
      <c r="F2093" s="572">
        <v>95.84</v>
      </c>
      <c r="G2093" s="650">
        <f t="shared" si="220"/>
        <v>10.5</v>
      </c>
      <c r="H2093" s="595">
        <v>1.3083000000000001E-3</v>
      </c>
      <c r="I2093" s="652">
        <f t="shared" si="236"/>
        <v>1.32</v>
      </c>
      <c r="J2093" s="652">
        <f t="shared" si="237"/>
        <v>1.5</v>
      </c>
      <c r="M2093" s="416"/>
      <c r="O2093" s="425"/>
      <c r="Q2093" s="717">
        <f t="shared" si="235"/>
        <v>2016</v>
      </c>
    </row>
    <row r="2094" spans="1:17" s="717" customFormat="1" ht="15">
      <c r="A2094" s="571" t="s">
        <v>319</v>
      </c>
      <c r="B2094" s="594" t="s">
        <v>1223</v>
      </c>
      <c r="C2094" s="450" t="s">
        <v>340</v>
      </c>
      <c r="D2094" s="571" t="s">
        <v>1224</v>
      </c>
      <c r="E2094" s="594">
        <v>201601</v>
      </c>
      <c r="F2094" s="572">
        <v>-30.29</v>
      </c>
      <c r="G2094" s="650">
        <f t="shared" si="220"/>
        <v>10.5</v>
      </c>
      <c r="H2094" s="595">
        <v>1.3083000000000001E-3</v>
      </c>
      <c r="I2094" s="652">
        <f t="shared" si="236"/>
        <v>-0.42</v>
      </c>
      <c r="J2094" s="652">
        <f t="shared" si="237"/>
        <v>-0.48</v>
      </c>
      <c r="M2094" s="416"/>
      <c r="O2094" s="425"/>
      <c r="Q2094" s="717">
        <f t="shared" si="235"/>
        <v>2016</v>
      </c>
    </row>
    <row r="2095" spans="1:17" s="717" customFormat="1" ht="15">
      <c r="A2095" s="571" t="s">
        <v>326</v>
      </c>
      <c r="B2095" s="594" t="s">
        <v>1015</v>
      </c>
      <c r="C2095" s="450" t="s">
        <v>340</v>
      </c>
      <c r="D2095" s="571" t="s">
        <v>1016</v>
      </c>
      <c r="E2095" s="594">
        <v>201601</v>
      </c>
      <c r="F2095" s="572">
        <v>-29690.54</v>
      </c>
      <c r="G2095" s="650">
        <f t="shared" si="220"/>
        <v>10.5</v>
      </c>
      <c r="H2095" s="595">
        <v>1.1999999999999999E-3</v>
      </c>
      <c r="I2095" s="652">
        <f t="shared" si="236"/>
        <v>-374.1</v>
      </c>
      <c r="J2095" s="652">
        <f t="shared" si="237"/>
        <v>-427.54</v>
      </c>
      <c r="M2095" s="416"/>
      <c r="O2095" s="425"/>
      <c r="Q2095" s="717">
        <f t="shared" si="235"/>
        <v>2016</v>
      </c>
    </row>
    <row r="2096" spans="1:17" s="717" customFormat="1" ht="15">
      <c r="A2096" s="571" t="s">
        <v>319</v>
      </c>
      <c r="B2096" s="594" t="s">
        <v>1015</v>
      </c>
      <c r="C2096" s="450" t="s">
        <v>340</v>
      </c>
      <c r="D2096" s="571" t="s">
        <v>1016</v>
      </c>
      <c r="E2096" s="594">
        <v>201601</v>
      </c>
      <c r="F2096" s="572">
        <v>13694.04</v>
      </c>
      <c r="G2096" s="650">
        <f t="shared" si="220"/>
        <v>10.5</v>
      </c>
      <c r="H2096" s="595">
        <v>1.3083000000000001E-3</v>
      </c>
      <c r="I2096" s="652">
        <f t="shared" si="236"/>
        <v>188.12</v>
      </c>
      <c r="J2096" s="652">
        <f t="shared" si="237"/>
        <v>214.99</v>
      </c>
      <c r="M2096" s="416"/>
      <c r="O2096" s="425"/>
      <c r="Q2096" s="717">
        <f t="shared" si="235"/>
        <v>2016</v>
      </c>
    </row>
    <row r="2097" spans="1:32" s="717" customFormat="1" ht="15">
      <c r="A2097" s="571" t="s">
        <v>326</v>
      </c>
      <c r="B2097" s="594" t="s">
        <v>1015</v>
      </c>
      <c r="C2097" s="450" t="s">
        <v>340</v>
      </c>
      <c r="D2097" s="571" t="s">
        <v>1016</v>
      </c>
      <c r="E2097" s="594">
        <v>201601</v>
      </c>
      <c r="F2097" s="572">
        <v>-351.39</v>
      </c>
      <c r="G2097" s="650">
        <f t="shared" si="220"/>
        <v>10.5</v>
      </c>
      <c r="H2097" s="595">
        <v>1.1999999999999999E-3</v>
      </c>
      <c r="I2097" s="652">
        <f t="shared" si="236"/>
        <v>-4.43</v>
      </c>
      <c r="J2097" s="652">
        <f t="shared" si="237"/>
        <v>-5.0599999999999996</v>
      </c>
      <c r="M2097" s="416"/>
      <c r="O2097" s="425"/>
      <c r="Q2097" s="717">
        <f t="shared" si="235"/>
        <v>2016</v>
      </c>
    </row>
    <row r="2098" spans="1:32" s="717" customFormat="1" ht="15">
      <c r="A2098" s="571" t="s">
        <v>326</v>
      </c>
      <c r="B2098" s="594" t="s">
        <v>1226</v>
      </c>
      <c r="C2098" s="450" t="s">
        <v>340</v>
      </c>
      <c r="D2098" s="571" t="s">
        <v>1227</v>
      </c>
      <c r="E2098" s="594">
        <v>201601</v>
      </c>
      <c r="F2098" s="572">
        <v>26944.95</v>
      </c>
      <c r="G2098" s="650">
        <f t="shared" si="220"/>
        <v>10.5</v>
      </c>
      <c r="H2098" s="595">
        <v>1.1999999999999999E-3</v>
      </c>
      <c r="I2098" s="652">
        <f t="shared" si="236"/>
        <v>339.51</v>
      </c>
      <c r="J2098" s="652">
        <f t="shared" si="237"/>
        <v>388.01</v>
      </c>
      <c r="M2098" s="416"/>
      <c r="O2098" s="425"/>
      <c r="Q2098" s="717">
        <f t="shared" si="235"/>
        <v>2016</v>
      </c>
    </row>
    <row r="2099" spans="1:32" s="717" customFormat="1" ht="15">
      <c r="A2099" s="571" t="s">
        <v>319</v>
      </c>
      <c r="B2099" s="594" t="s">
        <v>1226</v>
      </c>
      <c r="C2099" s="450" t="s">
        <v>340</v>
      </c>
      <c r="D2099" s="571" t="s">
        <v>1227</v>
      </c>
      <c r="E2099" s="594">
        <v>201601</v>
      </c>
      <c r="F2099" s="572">
        <v>-26742.17</v>
      </c>
      <c r="G2099" s="650">
        <f t="shared" si="220"/>
        <v>10.5</v>
      </c>
      <c r="H2099" s="595">
        <v>1.3083000000000001E-3</v>
      </c>
      <c r="I2099" s="652">
        <f t="shared" si="236"/>
        <v>-367.36</v>
      </c>
      <c r="J2099" s="652">
        <f t="shared" si="237"/>
        <v>-419.84</v>
      </c>
      <c r="M2099" s="416"/>
      <c r="O2099" s="425"/>
      <c r="Q2099" s="717">
        <f t="shared" si="235"/>
        <v>2016</v>
      </c>
    </row>
    <row r="2100" spans="1:32" s="717" customFormat="1" ht="15">
      <c r="A2100" s="571" t="s">
        <v>326</v>
      </c>
      <c r="B2100" s="594" t="s">
        <v>1228</v>
      </c>
      <c r="C2100" s="450" t="s">
        <v>340</v>
      </c>
      <c r="D2100" s="571" t="s">
        <v>1229</v>
      </c>
      <c r="E2100" s="594">
        <v>201601</v>
      </c>
      <c r="F2100" s="572">
        <v>1.39</v>
      </c>
      <c r="G2100" s="650">
        <f t="shared" si="220"/>
        <v>10.5</v>
      </c>
      <c r="H2100" s="595">
        <v>1.1999999999999999E-3</v>
      </c>
      <c r="I2100" s="652">
        <f t="shared" si="236"/>
        <v>0.02</v>
      </c>
      <c r="J2100" s="652">
        <f t="shared" si="237"/>
        <v>0.02</v>
      </c>
      <c r="M2100" s="416"/>
      <c r="O2100" s="425"/>
      <c r="Q2100" s="717">
        <f t="shared" si="235"/>
        <v>2016</v>
      </c>
    </row>
    <row r="2101" spans="1:32" s="717" customFormat="1" ht="15">
      <c r="A2101" s="571" t="s">
        <v>326</v>
      </c>
      <c r="B2101" s="594" t="s">
        <v>1228</v>
      </c>
      <c r="C2101" s="450" t="s">
        <v>340</v>
      </c>
      <c r="D2101" s="571" t="s">
        <v>1229</v>
      </c>
      <c r="E2101" s="594">
        <v>201601</v>
      </c>
      <c r="F2101" s="572">
        <v>7.0000000000000007E-2</v>
      </c>
      <c r="G2101" s="650">
        <f t="shared" si="220"/>
        <v>10.5</v>
      </c>
      <c r="H2101" s="595">
        <v>1.1999999999999999E-3</v>
      </c>
      <c r="I2101" s="652">
        <f t="shared" si="236"/>
        <v>0</v>
      </c>
      <c r="J2101" s="652">
        <f t="shared" si="237"/>
        <v>0</v>
      </c>
      <c r="M2101" s="416"/>
      <c r="O2101" s="425"/>
      <c r="Q2101" s="717">
        <f t="shared" si="235"/>
        <v>2016</v>
      </c>
    </row>
    <row r="2102" spans="1:32" s="717" customFormat="1" ht="15">
      <c r="A2102" s="571" t="s">
        <v>319</v>
      </c>
      <c r="B2102" s="594" t="s">
        <v>1017</v>
      </c>
      <c r="C2102" s="450" t="s">
        <v>340</v>
      </c>
      <c r="D2102" s="571" t="s">
        <v>1018</v>
      </c>
      <c r="E2102" s="594">
        <v>201601</v>
      </c>
      <c r="F2102" s="572">
        <v>20292.21</v>
      </c>
      <c r="G2102" s="650">
        <f t="shared" si="220"/>
        <v>10.5</v>
      </c>
      <c r="H2102" s="595">
        <v>1.3083000000000001E-3</v>
      </c>
      <c r="I2102" s="652">
        <f t="shared" si="236"/>
        <v>278.76</v>
      </c>
      <c r="J2102" s="652">
        <f t="shared" si="237"/>
        <v>318.58</v>
      </c>
      <c r="M2102" s="416"/>
      <c r="O2102" s="425"/>
      <c r="Q2102" s="717">
        <f t="shared" si="235"/>
        <v>2016</v>
      </c>
    </row>
    <row r="2103" spans="1:32" s="717" customFormat="1" ht="15">
      <c r="A2103" s="571" t="s">
        <v>319</v>
      </c>
      <c r="B2103" s="594" t="s">
        <v>1199</v>
      </c>
      <c r="C2103" s="450" t="s">
        <v>469</v>
      </c>
      <c r="D2103" s="571" t="s">
        <v>1200</v>
      </c>
      <c r="E2103" s="594">
        <v>201601</v>
      </c>
      <c r="F2103" s="572">
        <v>546.13</v>
      </c>
      <c r="G2103" s="650">
        <f t="shared" si="220"/>
        <v>10.5</v>
      </c>
      <c r="H2103" s="595">
        <v>1.3083000000000001E-3</v>
      </c>
      <c r="I2103" s="652">
        <f t="shared" si="236"/>
        <v>7.5</v>
      </c>
      <c r="J2103" s="652">
        <f t="shared" si="237"/>
        <v>8.57</v>
      </c>
      <c r="M2103" s="416"/>
      <c r="O2103" s="425"/>
      <c r="Q2103" s="717">
        <f t="shared" si="235"/>
        <v>2016</v>
      </c>
    </row>
    <row r="2104" spans="1:32" s="717" customFormat="1" ht="15">
      <c r="A2104" s="571" t="s">
        <v>319</v>
      </c>
      <c r="B2104" s="594" t="s">
        <v>1199</v>
      </c>
      <c r="C2104" s="450" t="s">
        <v>469</v>
      </c>
      <c r="D2104" s="571" t="s">
        <v>1200</v>
      </c>
      <c r="E2104" s="594">
        <v>201601</v>
      </c>
      <c r="F2104" s="572">
        <v>30.53</v>
      </c>
      <c r="G2104" s="650">
        <f t="shared" si="220"/>
        <v>10.5</v>
      </c>
      <c r="H2104" s="595">
        <v>1.3083000000000001E-3</v>
      </c>
      <c r="I2104" s="652">
        <f t="shared" si="236"/>
        <v>0.42</v>
      </c>
      <c r="J2104" s="652">
        <f t="shared" si="237"/>
        <v>0.48</v>
      </c>
      <c r="M2104" s="416"/>
      <c r="O2104" s="425"/>
      <c r="Q2104" s="717">
        <f t="shared" si="235"/>
        <v>2016</v>
      </c>
    </row>
    <row r="2105" spans="1:32" s="717" customFormat="1" ht="15">
      <c r="A2105" s="571" t="s">
        <v>326</v>
      </c>
      <c r="B2105" s="594" t="s">
        <v>1201</v>
      </c>
      <c r="C2105" s="450" t="s">
        <v>340</v>
      </c>
      <c r="D2105" s="571" t="s">
        <v>1202</v>
      </c>
      <c r="E2105" s="594">
        <v>201601</v>
      </c>
      <c r="F2105" s="572">
        <v>-2176.04</v>
      </c>
      <c r="G2105" s="650">
        <f t="shared" si="220"/>
        <v>10.5</v>
      </c>
      <c r="H2105" s="595">
        <v>1.1999999999999999E-3</v>
      </c>
      <c r="I2105" s="652">
        <f t="shared" si="236"/>
        <v>-27.42</v>
      </c>
      <c r="J2105" s="652">
        <f t="shared" si="237"/>
        <v>-31.33</v>
      </c>
      <c r="M2105" s="416"/>
      <c r="O2105" s="425"/>
      <c r="Q2105" s="717">
        <f t="shared" si="235"/>
        <v>2016</v>
      </c>
    </row>
    <row r="2106" spans="1:32" s="717" customFormat="1" ht="15">
      <c r="A2106" s="571" t="s">
        <v>319</v>
      </c>
      <c r="B2106" s="594" t="s">
        <v>1201</v>
      </c>
      <c r="C2106" s="450" t="s">
        <v>340</v>
      </c>
      <c r="D2106" s="571" t="s">
        <v>1202</v>
      </c>
      <c r="E2106" s="594">
        <v>201601</v>
      </c>
      <c r="F2106" s="572">
        <v>-3284.71</v>
      </c>
      <c r="G2106" s="650">
        <f t="shared" si="220"/>
        <v>10.5</v>
      </c>
      <c r="H2106" s="595">
        <v>1.3083000000000001E-3</v>
      </c>
      <c r="I2106" s="652">
        <f t="shared" si="236"/>
        <v>-45.12</v>
      </c>
      <c r="J2106" s="652">
        <f t="shared" si="237"/>
        <v>-51.57</v>
      </c>
      <c r="M2106" s="416"/>
      <c r="O2106" s="425"/>
      <c r="Q2106" s="717">
        <f t="shared" si="235"/>
        <v>2016</v>
      </c>
    </row>
    <row r="2107" spans="1:32" s="717" customFormat="1" ht="15">
      <c r="A2107" s="571" t="s">
        <v>319</v>
      </c>
      <c r="B2107" s="594" t="s">
        <v>1201</v>
      </c>
      <c r="C2107" s="450" t="s">
        <v>340</v>
      </c>
      <c r="D2107" s="571" t="s">
        <v>1202</v>
      </c>
      <c r="E2107" s="594">
        <v>201601</v>
      </c>
      <c r="F2107" s="572">
        <v>-73.599999999999994</v>
      </c>
      <c r="G2107" s="650">
        <f t="shared" si="220"/>
        <v>10.5</v>
      </c>
      <c r="H2107" s="595">
        <v>1.3083000000000001E-3</v>
      </c>
      <c r="I2107" s="652">
        <f t="shared" si="236"/>
        <v>-1.01</v>
      </c>
      <c r="J2107" s="652">
        <f t="shared" si="237"/>
        <v>-1.1599999999999999</v>
      </c>
      <c r="M2107" s="416"/>
      <c r="O2107" s="425"/>
      <c r="Q2107" s="717">
        <f t="shared" si="235"/>
        <v>2016</v>
      </c>
    </row>
    <row r="2108" spans="1:32" s="717" customFormat="1" ht="15">
      <c r="A2108" s="407"/>
      <c r="B2108" s="916"/>
      <c r="C2108" s="919"/>
      <c r="D2108" s="407"/>
      <c r="E2108" s="916"/>
      <c r="F2108" s="574"/>
      <c r="G2108" s="407"/>
      <c r="H2108" s="918"/>
      <c r="I2108" s="574"/>
      <c r="J2108" s="574"/>
      <c r="M2108" s="416"/>
      <c r="O2108" s="425"/>
      <c r="Q2108" s="717">
        <f t="shared" si="235"/>
        <v>2015</v>
      </c>
      <c r="W2108" s="717" t="s">
        <v>319</v>
      </c>
      <c r="X2108" s="717" t="s">
        <v>1232</v>
      </c>
      <c r="Y2108" s="717" t="s">
        <v>340</v>
      </c>
      <c r="Z2108" s="717" t="s">
        <v>1234</v>
      </c>
      <c r="AA2108" s="717">
        <v>201601</v>
      </c>
      <c r="AB2108" s="717">
        <v>1174.9100000000001</v>
      </c>
      <c r="AC2108" s="717">
        <v>3</v>
      </c>
      <c r="AD2108" s="717">
        <v>1.3083000000000001E-3</v>
      </c>
      <c r="AE2108" s="717">
        <v>4.6100000000000003</v>
      </c>
      <c r="AF2108" s="717">
        <v>18.45</v>
      </c>
    </row>
    <row r="2109" spans="1:32" s="717" customFormat="1" ht="15">
      <c r="A2109" s="407"/>
      <c r="B2109" s="916"/>
      <c r="C2109" s="919"/>
      <c r="D2109" s="407"/>
      <c r="E2109" s="916"/>
      <c r="F2109" s="574"/>
      <c r="G2109" s="407"/>
      <c r="H2109" s="918"/>
      <c r="I2109" s="574"/>
      <c r="J2109" s="574"/>
      <c r="M2109" s="416"/>
      <c r="O2109" s="425"/>
      <c r="Q2109" s="717">
        <f t="shared" si="235"/>
        <v>2015</v>
      </c>
      <c r="W2109" s="717" t="s">
        <v>319</v>
      </c>
      <c r="X2109" s="717" t="s">
        <v>1232</v>
      </c>
      <c r="Y2109" s="717" t="s">
        <v>340</v>
      </c>
      <c r="Z2109" s="717" t="s">
        <v>1234</v>
      </c>
      <c r="AA2109" s="717">
        <v>201601</v>
      </c>
      <c r="AB2109" s="717">
        <v>-1235.83</v>
      </c>
      <c r="AC2109" s="717">
        <v>3</v>
      </c>
      <c r="AD2109" s="717">
        <v>1.3083000000000001E-3</v>
      </c>
      <c r="AE2109" s="717">
        <v>-4.8499999999999996</v>
      </c>
      <c r="AF2109" s="717">
        <v>-19.399999999999999</v>
      </c>
    </row>
    <row r="2110" spans="1:32" s="717" customFormat="1" ht="15">
      <c r="A2110" s="571" t="s">
        <v>319</v>
      </c>
      <c r="B2110" s="594" t="s">
        <v>1019</v>
      </c>
      <c r="C2110" s="450" t="s">
        <v>340</v>
      </c>
      <c r="D2110" s="571" t="s">
        <v>1020</v>
      </c>
      <c r="E2110" s="594">
        <v>201601</v>
      </c>
      <c r="F2110" s="572">
        <v>3.95</v>
      </c>
      <c r="G2110" s="650">
        <f t="shared" si="220"/>
        <v>10.5</v>
      </c>
      <c r="H2110" s="595">
        <v>1.3083000000000001E-3</v>
      </c>
      <c r="I2110" s="652">
        <f t="shared" si="236"/>
        <v>0.05</v>
      </c>
      <c r="J2110" s="652">
        <f t="shared" si="237"/>
        <v>0.06</v>
      </c>
      <c r="M2110" s="416"/>
      <c r="O2110" s="425"/>
      <c r="Q2110" s="717">
        <f t="shared" si="235"/>
        <v>2016</v>
      </c>
    </row>
    <row r="2111" spans="1:32" s="717" customFormat="1" ht="15">
      <c r="A2111" s="571" t="s">
        <v>319</v>
      </c>
      <c r="B2111" s="594" t="s">
        <v>1019</v>
      </c>
      <c r="C2111" s="450" t="s">
        <v>340</v>
      </c>
      <c r="D2111" s="571" t="s">
        <v>1020</v>
      </c>
      <c r="E2111" s="594">
        <v>201601</v>
      </c>
      <c r="F2111" s="572">
        <v>0.18</v>
      </c>
      <c r="G2111" s="650">
        <f t="shared" si="220"/>
        <v>10.5</v>
      </c>
      <c r="H2111" s="595">
        <v>1.3083000000000001E-3</v>
      </c>
      <c r="I2111" s="652">
        <f t="shared" si="236"/>
        <v>0</v>
      </c>
      <c r="J2111" s="652">
        <f t="shared" si="237"/>
        <v>0</v>
      </c>
      <c r="M2111" s="416"/>
      <c r="O2111" s="425"/>
      <c r="Q2111" s="717">
        <f t="shared" si="235"/>
        <v>2016</v>
      </c>
    </row>
    <row r="2112" spans="1:32" s="717" customFormat="1" ht="15">
      <c r="A2112" s="571" t="s">
        <v>319</v>
      </c>
      <c r="B2112" s="594" t="s">
        <v>1421</v>
      </c>
      <c r="C2112" s="450" t="s">
        <v>340</v>
      </c>
      <c r="D2112" s="571" t="s">
        <v>1422</v>
      </c>
      <c r="E2112" s="594">
        <v>201601</v>
      </c>
      <c r="F2112" s="572">
        <v>21424.720000000001</v>
      </c>
      <c r="G2112" s="650">
        <f t="shared" si="220"/>
        <v>10.5</v>
      </c>
      <c r="H2112" s="595">
        <v>1.3083000000000001E-3</v>
      </c>
      <c r="I2112" s="652">
        <f t="shared" si="236"/>
        <v>294.31</v>
      </c>
      <c r="J2112" s="652">
        <f t="shared" si="237"/>
        <v>336.36</v>
      </c>
      <c r="M2112" s="416"/>
      <c r="O2112" s="425"/>
      <c r="Q2112" s="717">
        <f t="shared" si="235"/>
        <v>2016</v>
      </c>
    </row>
    <row r="2113" spans="1:32" s="717" customFormat="1" ht="15">
      <c r="A2113" s="571" t="s">
        <v>319</v>
      </c>
      <c r="B2113" s="594" t="s">
        <v>1421</v>
      </c>
      <c r="C2113" s="450" t="s">
        <v>340</v>
      </c>
      <c r="D2113" s="571" t="s">
        <v>1422</v>
      </c>
      <c r="E2113" s="594">
        <v>201601</v>
      </c>
      <c r="F2113" s="572">
        <v>401.21</v>
      </c>
      <c r="G2113" s="650">
        <f t="shared" si="220"/>
        <v>10.5</v>
      </c>
      <c r="H2113" s="595">
        <v>1.3083000000000001E-3</v>
      </c>
      <c r="I2113" s="652">
        <f t="shared" si="236"/>
        <v>5.51</v>
      </c>
      <c r="J2113" s="652">
        <f t="shared" si="237"/>
        <v>6.3</v>
      </c>
      <c r="M2113" s="416"/>
      <c r="O2113" s="425"/>
      <c r="Q2113" s="717">
        <f t="shared" si="235"/>
        <v>2016</v>
      </c>
    </row>
    <row r="2114" spans="1:32" s="717" customFormat="1" ht="15">
      <c r="A2114" s="571" t="s">
        <v>319</v>
      </c>
      <c r="B2114" s="594" t="s">
        <v>1418</v>
      </c>
      <c r="C2114" s="450" t="s">
        <v>340</v>
      </c>
      <c r="D2114" s="571" t="s">
        <v>1419</v>
      </c>
      <c r="E2114" s="594">
        <v>201601</v>
      </c>
      <c r="F2114" s="572">
        <v>57944.89</v>
      </c>
      <c r="G2114" s="650">
        <f t="shared" si="220"/>
        <v>10.5</v>
      </c>
      <c r="H2114" s="595">
        <v>1.3083000000000001E-3</v>
      </c>
      <c r="I2114" s="652">
        <f t="shared" si="236"/>
        <v>796</v>
      </c>
      <c r="J2114" s="652">
        <f t="shared" si="237"/>
        <v>909.71</v>
      </c>
      <c r="M2114" s="416"/>
      <c r="O2114" s="425"/>
      <c r="Q2114" s="717">
        <f t="shared" si="235"/>
        <v>2016</v>
      </c>
    </row>
    <row r="2115" spans="1:32" s="717" customFormat="1" ht="15">
      <c r="A2115" s="407"/>
      <c r="B2115" s="916"/>
      <c r="C2115" s="919"/>
      <c r="D2115" s="407"/>
      <c r="E2115" s="916"/>
      <c r="F2115" s="574"/>
      <c r="G2115" s="407"/>
      <c r="H2115" s="918"/>
      <c r="I2115" s="574"/>
      <c r="J2115" s="574"/>
      <c r="M2115" s="416"/>
      <c r="O2115" s="425"/>
      <c r="Q2115" s="717">
        <f t="shared" si="235"/>
        <v>2015</v>
      </c>
      <c r="W2115" s="717" t="s">
        <v>319</v>
      </c>
      <c r="X2115" s="717" t="s">
        <v>1423</v>
      </c>
      <c r="Y2115" s="717" t="s">
        <v>340</v>
      </c>
      <c r="Z2115" s="717" t="s">
        <v>1424</v>
      </c>
      <c r="AA2115" s="717">
        <v>201601</v>
      </c>
      <c r="AB2115" s="717">
        <v>12873.89</v>
      </c>
      <c r="AC2115" s="717">
        <v>3</v>
      </c>
      <c r="AD2115" s="717">
        <v>1.3083000000000001E-3</v>
      </c>
      <c r="AE2115" s="717">
        <v>50.53</v>
      </c>
      <c r="AF2115" s="717">
        <v>202.11</v>
      </c>
    </row>
    <row r="2116" spans="1:32" s="717" customFormat="1" ht="15">
      <c r="A2116" s="571" t="s">
        <v>319</v>
      </c>
      <c r="B2116" s="594" t="s">
        <v>1236</v>
      </c>
      <c r="C2116" s="450" t="s">
        <v>352</v>
      </c>
      <c r="D2116" s="571" t="s">
        <v>1237</v>
      </c>
      <c r="E2116" s="594">
        <v>201601</v>
      </c>
      <c r="F2116" s="572">
        <v>-30.93</v>
      </c>
      <c r="G2116" s="650">
        <f t="shared" si="220"/>
        <v>10.5</v>
      </c>
      <c r="H2116" s="595">
        <v>1.3083000000000001E-3</v>
      </c>
      <c r="I2116" s="652">
        <f t="shared" si="236"/>
        <v>-0.42</v>
      </c>
      <c r="J2116" s="652">
        <f t="shared" si="237"/>
        <v>-0.49</v>
      </c>
      <c r="M2116" s="416"/>
      <c r="O2116" s="425"/>
      <c r="Q2116" s="717">
        <f t="shared" si="235"/>
        <v>2016</v>
      </c>
    </row>
    <row r="2117" spans="1:32" s="717" customFormat="1" ht="15">
      <c r="A2117" s="571" t="s">
        <v>319</v>
      </c>
      <c r="B2117" s="594" t="s">
        <v>1238</v>
      </c>
      <c r="C2117" s="450" t="s">
        <v>340</v>
      </c>
      <c r="D2117" s="571" t="s">
        <v>1239</v>
      </c>
      <c r="E2117" s="594">
        <v>201601</v>
      </c>
      <c r="F2117" s="572">
        <v>-2929.26</v>
      </c>
      <c r="G2117" s="650">
        <f t="shared" si="220"/>
        <v>10.5</v>
      </c>
      <c r="H2117" s="595">
        <v>1.3083000000000001E-3</v>
      </c>
      <c r="I2117" s="652">
        <f t="shared" si="236"/>
        <v>-40.24</v>
      </c>
      <c r="J2117" s="652">
        <f t="shared" si="237"/>
        <v>-45.99</v>
      </c>
      <c r="M2117" s="416"/>
      <c r="O2117" s="425"/>
      <c r="Q2117" s="717">
        <f t="shared" si="235"/>
        <v>2016</v>
      </c>
    </row>
    <row r="2118" spans="1:32" s="717" customFormat="1" ht="15">
      <c r="A2118" s="571" t="s">
        <v>319</v>
      </c>
      <c r="B2118" s="594" t="s">
        <v>1238</v>
      </c>
      <c r="C2118" s="450" t="s">
        <v>340</v>
      </c>
      <c r="D2118" s="571" t="s">
        <v>1239</v>
      </c>
      <c r="E2118" s="594">
        <v>201601</v>
      </c>
      <c r="F2118" s="572">
        <v>-114.58</v>
      </c>
      <c r="G2118" s="650">
        <f t="shared" si="220"/>
        <v>10.5</v>
      </c>
      <c r="H2118" s="595">
        <v>1.3083000000000001E-3</v>
      </c>
      <c r="I2118" s="652">
        <f t="shared" si="236"/>
        <v>-1.57</v>
      </c>
      <c r="J2118" s="652">
        <f t="shared" si="237"/>
        <v>-1.8</v>
      </c>
      <c r="M2118" s="416"/>
      <c r="O2118" s="425"/>
      <c r="Q2118" s="717">
        <f t="shared" si="235"/>
        <v>2016</v>
      </c>
    </row>
    <row r="2119" spans="1:32" s="717" customFormat="1" ht="15">
      <c r="A2119" s="571"/>
      <c r="B2119" s="594"/>
      <c r="C2119" s="450"/>
      <c r="D2119" s="571"/>
      <c r="E2119" s="594"/>
      <c r="F2119" s="572"/>
      <c r="G2119" s="650"/>
      <c r="H2119" s="595"/>
      <c r="I2119" s="652"/>
      <c r="J2119" s="652"/>
      <c r="M2119" s="416"/>
      <c r="O2119" s="425"/>
    </row>
    <row r="2120" spans="1:32" s="717" customFormat="1" ht="15">
      <c r="A2120" s="650" t="s">
        <v>319</v>
      </c>
      <c r="B2120" s="435" t="s">
        <v>1186</v>
      </c>
      <c r="C2120" s="599" t="s">
        <v>352</v>
      </c>
      <c r="D2120" s="939" t="s">
        <v>1187</v>
      </c>
      <c r="E2120" s="651">
        <v>201602</v>
      </c>
      <c r="F2120" s="940">
        <v>-31.82</v>
      </c>
      <c r="G2120" s="650">
        <f t="shared" si="220"/>
        <v>9.5</v>
      </c>
      <c r="H2120" s="595">
        <v>1.3083000000000001E-3</v>
      </c>
      <c r="I2120" s="652">
        <f t="shared" ref="I2120:I2150" si="238">ROUND(F2120*G2120*H2120,2)</f>
        <v>-0.4</v>
      </c>
      <c r="J2120" s="652">
        <f t="shared" ref="J2120:J2150" si="239">ROUND(F2120*H2120*12,2)</f>
        <v>-0.5</v>
      </c>
      <c r="M2120" s="416"/>
      <c r="O2120" s="425"/>
      <c r="Q2120" s="717">
        <f t="shared" ref="Q2120:Q2150" si="240">IF(E2120&lt;=$Q$1,$S$5,$S$6)</f>
        <v>2016</v>
      </c>
    </row>
    <row r="2121" spans="1:32" s="717" customFormat="1" ht="15">
      <c r="A2121" s="650" t="s">
        <v>326</v>
      </c>
      <c r="B2121" s="435" t="s">
        <v>1190</v>
      </c>
      <c r="C2121" s="599" t="s">
        <v>340</v>
      </c>
      <c r="D2121" s="939" t="s">
        <v>1191</v>
      </c>
      <c r="E2121" s="651">
        <v>201602</v>
      </c>
      <c r="F2121" s="940">
        <v>-5202.4399999999996</v>
      </c>
      <c r="G2121" s="650">
        <f t="shared" si="220"/>
        <v>9.5</v>
      </c>
      <c r="H2121" s="595">
        <v>1.1999999999999999E-3</v>
      </c>
      <c r="I2121" s="652">
        <f t="shared" si="238"/>
        <v>-59.31</v>
      </c>
      <c r="J2121" s="652">
        <f t="shared" si="239"/>
        <v>-74.92</v>
      </c>
      <c r="M2121" s="416"/>
      <c r="O2121" s="425"/>
      <c r="Q2121" s="717">
        <f t="shared" si="240"/>
        <v>2016</v>
      </c>
    </row>
    <row r="2122" spans="1:32" s="717" customFormat="1" ht="15">
      <c r="A2122" s="650" t="s">
        <v>319</v>
      </c>
      <c r="B2122" s="435" t="s">
        <v>1190</v>
      </c>
      <c r="C2122" s="599" t="s">
        <v>340</v>
      </c>
      <c r="D2122" s="939" t="s">
        <v>1191</v>
      </c>
      <c r="E2122" s="651">
        <v>201602</v>
      </c>
      <c r="F2122" s="940">
        <v>-34329.68</v>
      </c>
      <c r="G2122" s="650">
        <f t="shared" si="220"/>
        <v>9.5</v>
      </c>
      <c r="H2122" s="595">
        <v>1.3083000000000001E-3</v>
      </c>
      <c r="I2122" s="652">
        <f t="shared" si="238"/>
        <v>-426.68</v>
      </c>
      <c r="J2122" s="652">
        <f t="shared" si="239"/>
        <v>-538.96</v>
      </c>
      <c r="M2122" s="416"/>
      <c r="O2122" s="425"/>
      <c r="Q2122" s="717">
        <f t="shared" si="240"/>
        <v>2016</v>
      </c>
    </row>
    <row r="2123" spans="1:32" s="717" customFormat="1" ht="15">
      <c r="A2123" s="650" t="s">
        <v>326</v>
      </c>
      <c r="B2123" s="435" t="s">
        <v>1214</v>
      </c>
      <c r="C2123" s="599" t="s">
        <v>340</v>
      </c>
      <c r="D2123" s="939" t="s">
        <v>1215</v>
      </c>
      <c r="E2123" s="651">
        <v>201602</v>
      </c>
      <c r="F2123" s="940">
        <v>-3951.52</v>
      </c>
      <c r="G2123" s="650">
        <f t="shared" si="220"/>
        <v>9.5</v>
      </c>
      <c r="H2123" s="595">
        <v>1.1999999999999999E-3</v>
      </c>
      <c r="I2123" s="652">
        <f t="shared" si="238"/>
        <v>-45.05</v>
      </c>
      <c r="J2123" s="652">
        <f t="shared" si="239"/>
        <v>-56.9</v>
      </c>
      <c r="M2123" s="416"/>
      <c r="O2123" s="425"/>
      <c r="Q2123" s="717">
        <f t="shared" si="240"/>
        <v>2016</v>
      </c>
    </row>
    <row r="2124" spans="1:32" s="717" customFormat="1" ht="15">
      <c r="A2124" s="650" t="s">
        <v>326</v>
      </c>
      <c r="B2124" s="435" t="s">
        <v>1214</v>
      </c>
      <c r="C2124" s="599" t="s">
        <v>340</v>
      </c>
      <c r="D2124" s="939" t="s">
        <v>1215</v>
      </c>
      <c r="E2124" s="651">
        <v>201602</v>
      </c>
      <c r="F2124" s="940">
        <v>-69.209999999999994</v>
      </c>
      <c r="G2124" s="650">
        <f t="shared" si="220"/>
        <v>9.5</v>
      </c>
      <c r="H2124" s="595">
        <v>1.1999999999999999E-3</v>
      </c>
      <c r="I2124" s="652">
        <f t="shared" si="238"/>
        <v>-0.79</v>
      </c>
      <c r="J2124" s="652">
        <f t="shared" si="239"/>
        <v>-1</v>
      </c>
      <c r="M2124" s="416"/>
      <c r="O2124" s="425"/>
      <c r="Q2124" s="717">
        <f t="shared" si="240"/>
        <v>2016</v>
      </c>
    </row>
    <row r="2125" spans="1:32" s="717" customFormat="1" ht="15">
      <c r="A2125" s="650" t="s">
        <v>319</v>
      </c>
      <c r="B2125" s="435" t="s">
        <v>1214</v>
      </c>
      <c r="C2125" s="599" t="s">
        <v>340</v>
      </c>
      <c r="D2125" s="939" t="s">
        <v>1215</v>
      </c>
      <c r="E2125" s="651">
        <v>201602</v>
      </c>
      <c r="F2125" s="940">
        <v>-28583.7</v>
      </c>
      <c r="G2125" s="650">
        <f t="shared" si="220"/>
        <v>9.5</v>
      </c>
      <c r="H2125" s="595">
        <v>1.3083000000000001E-3</v>
      </c>
      <c r="I2125" s="652">
        <f t="shared" si="238"/>
        <v>-355.26</v>
      </c>
      <c r="J2125" s="652">
        <f t="shared" si="239"/>
        <v>-448.75</v>
      </c>
      <c r="M2125" s="416"/>
      <c r="O2125" s="425"/>
      <c r="Q2125" s="717">
        <f t="shared" si="240"/>
        <v>2016</v>
      </c>
    </row>
    <row r="2126" spans="1:32" s="717" customFormat="1" ht="15">
      <c r="A2126" s="650" t="s">
        <v>326</v>
      </c>
      <c r="B2126" s="435" t="s">
        <v>1009</v>
      </c>
      <c r="C2126" s="599" t="s">
        <v>340</v>
      </c>
      <c r="D2126" s="939" t="s">
        <v>1010</v>
      </c>
      <c r="E2126" s="651">
        <v>201602</v>
      </c>
      <c r="F2126" s="940">
        <v>-0.03</v>
      </c>
      <c r="G2126" s="650">
        <f t="shared" si="220"/>
        <v>9.5</v>
      </c>
      <c r="H2126" s="595">
        <v>1.1999999999999999E-3</v>
      </c>
      <c r="I2126" s="652">
        <f t="shared" si="238"/>
        <v>0</v>
      </c>
      <c r="J2126" s="652">
        <f t="shared" si="239"/>
        <v>0</v>
      </c>
      <c r="M2126" s="416"/>
      <c r="O2126" s="425"/>
      <c r="Q2126" s="717">
        <f t="shared" si="240"/>
        <v>2016</v>
      </c>
    </row>
    <row r="2127" spans="1:32" s="717" customFormat="1" ht="15">
      <c r="A2127" s="650" t="s">
        <v>319</v>
      </c>
      <c r="B2127" s="435" t="s">
        <v>1009</v>
      </c>
      <c r="C2127" s="599" t="s">
        <v>340</v>
      </c>
      <c r="D2127" s="939" t="s">
        <v>1010</v>
      </c>
      <c r="E2127" s="651">
        <v>201602</v>
      </c>
      <c r="F2127" s="940">
        <v>-0.08</v>
      </c>
      <c r="G2127" s="650">
        <f t="shared" si="220"/>
        <v>9.5</v>
      </c>
      <c r="H2127" s="595">
        <v>1.3083000000000001E-3</v>
      </c>
      <c r="I2127" s="652">
        <f t="shared" si="238"/>
        <v>0</v>
      </c>
      <c r="J2127" s="652">
        <f t="shared" si="239"/>
        <v>0</v>
      </c>
      <c r="M2127" s="416"/>
      <c r="O2127" s="425"/>
      <c r="Q2127" s="717">
        <f t="shared" si="240"/>
        <v>2016</v>
      </c>
    </row>
    <row r="2128" spans="1:32" s="717" customFormat="1" ht="15">
      <c r="A2128" s="650" t="s">
        <v>319</v>
      </c>
      <c r="B2128" s="435" t="s">
        <v>1009</v>
      </c>
      <c r="C2128" s="599" t="s">
        <v>340</v>
      </c>
      <c r="D2128" s="939" t="s">
        <v>1010</v>
      </c>
      <c r="E2128" s="651">
        <v>201602</v>
      </c>
      <c r="F2128" s="940">
        <v>-0.01</v>
      </c>
      <c r="G2128" s="650">
        <f t="shared" si="220"/>
        <v>9.5</v>
      </c>
      <c r="H2128" s="595">
        <v>1.3083000000000001E-3</v>
      </c>
      <c r="I2128" s="652">
        <f t="shared" si="238"/>
        <v>0</v>
      </c>
      <c r="J2128" s="652">
        <f t="shared" si="239"/>
        <v>0</v>
      </c>
      <c r="M2128" s="416"/>
      <c r="O2128" s="425"/>
      <c r="Q2128" s="717">
        <f t="shared" si="240"/>
        <v>2016</v>
      </c>
    </row>
    <row r="2129" spans="1:17" s="717" customFormat="1" ht="15">
      <c r="A2129" s="650" t="s">
        <v>319</v>
      </c>
      <c r="B2129" s="435" t="s">
        <v>1223</v>
      </c>
      <c r="C2129" s="599" t="s">
        <v>340</v>
      </c>
      <c r="D2129" s="939" t="s">
        <v>1224</v>
      </c>
      <c r="E2129" s="651">
        <v>201602</v>
      </c>
      <c r="F2129" s="940">
        <v>406.5</v>
      </c>
      <c r="G2129" s="650">
        <f t="shared" si="220"/>
        <v>9.5</v>
      </c>
      <c r="H2129" s="595">
        <v>1.3083000000000001E-3</v>
      </c>
      <c r="I2129" s="652">
        <f t="shared" si="238"/>
        <v>5.05</v>
      </c>
      <c r="J2129" s="652">
        <f t="shared" si="239"/>
        <v>6.38</v>
      </c>
      <c r="M2129" s="416"/>
      <c r="O2129" s="425"/>
      <c r="Q2129" s="717">
        <f t="shared" si="240"/>
        <v>2016</v>
      </c>
    </row>
    <row r="2130" spans="1:17" s="717" customFormat="1" ht="15">
      <c r="A2130" s="650" t="s">
        <v>319</v>
      </c>
      <c r="B2130" s="435" t="s">
        <v>1223</v>
      </c>
      <c r="C2130" s="599" t="s">
        <v>340</v>
      </c>
      <c r="D2130" s="939" t="s">
        <v>1224</v>
      </c>
      <c r="E2130" s="651">
        <v>201602</v>
      </c>
      <c r="F2130" s="940">
        <v>8.91</v>
      </c>
      <c r="G2130" s="650">
        <f t="shared" si="220"/>
        <v>9.5</v>
      </c>
      <c r="H2130" s="595">
        <v>1.3083000000000001E-3</v>
      </c>
      <c r="I2130" s="652">
        <f t="shared" si="238"/>
        <v>0.11</v>
      </c>
      <c r="J2130" s="652">
        <f t="shared" si="239"/>
        <v>0.14000000000000001</v>
      </c>
      <c r="M2130" s="416"/>
      <c r="O2130" s="425"/>
      <c r="Q2130" s="717">
        <f t="shared" si="240"/>
        <v>2016</v>
      </c>
    </row>
    <row r="2131" spans="1:17" s="717" customFormat="1" ht="15">
      <c r="A2131" s="650" t="s">
        <v>319</v>
      </c>
      <c r="B2131" s="435" t="s">
        <v>1457</v>
      </c>
      <c r="C2131" s="599" t="s">
        <v>340</v>
      </c>
      <c r="D2131" s="939" t="s">
        <v>1458</v>
      </c>
      <c r="E2131" s="651">
        <v>201602</v>
      </c>
      <c r="F2131" s="940">
        <v>62714.33</v>
      </c>
      <c r="G2131" s="650">
        <f t="shared" si="220"/>
        <v>9.5</v>
      </c>
      <c r="H2131" s="595">
        <v>1.3083000000000001E-3</v>
      </c>
      <c r="I2131" s="652">
        <f t="shared" si="238"/>
        <v>779.47</v>
      </c>
      <c r="J2131" s="652">
        <f t="shared" si="239"/>
        <v>984.59</v>
      </c>
      <c r="M2131" s="416"/>
      <c r="O2131" s="425"/>
      <c r="Q2131" s="717">
        <f t="shared" si="240"/>
        <v>2016</v>
      </c>
    </row>
    <row r="2132" spans="1:17" s="717" customFormat="1" ht="15">
      <c r="A2132" s="650" t="s">
        <v>319</v>
      </c>
      <c r="B2132" s="435" t="s">
        <v>1457</v>
      </c>
      <c r="C2132" s="599" t="s">
        <v>340</v>
      </c>
      <c r="D2132" s="939" t="s">
        <v>1458</v>
      </c>
      <c r="E2132" s="651">
        <v>201602</v>
      </c>
      <c r="F2132" s="940">
        <v>4682.0200000000004</v>
      </c>
      <c r="G2132" s="650">
        <f t="shared" si="220"/>
        <v>9.5</v>
      </c>
      <c r="H2132" s="595">
        <v>1.3083000000000001E-3</v>
      </c>
      <c r="I2132" s="652">
        <f t="shared" si="238"/>
        <v>58.19</v>
      </c>
      <c r="J2132" s="652">
        <f t="shared" si="239"/>
        <v>73.510000000000005</v>
      </c>
      <c r="M2132" s="416"/>
      <c r="O2132" s="425"/>
      <c r="Q2132" s="717">
        <f t="shared" si="240"/>
        <v>2016</v>
      </c>
    </row>
    <row r="2133" spans="1:17" s="717" customFormat="1" ht="15">
      <c r="A2133" s="650" t="s">
        <v>326</v>
      </c>
      <c r="B2133" s="435" t="s">
        <v>1226</v>
      </c>
      <c r="C2133" s="599" t="s">
        <v>340</v>
      </c>
      <c r="D2133" s="939" t="s">
        <v>1227</v>
      </c>
      <c r="E2133" s="651">
        <v>201602</v>
      </c>
      <c r="F2133" s="940">
        <v>443.07</v>
      </c>
      <c r="G2133" s="650">
        <f t="shared" si="220"/>
        <v>9.5</v>
      </c>
      <c r="H2133" s="595">
        <v>1.1999999999999999E-3</v>
      </c>
      <c r="I2133" s="652">
        <f t="shared" si="238"/>
        <v>5.05</v>
      </c>
      <c r="J2133" s="652">
        <f t="shared" si="239"/>
        <v>6.38</v>
      </c>
      <c r="M2133" s="416"/>
      <c r="O2133" s="425"/>
      <c r="Q2133" s="717">
        <f t="shared" si="240"/>
        <v>2016</v>
      </c>
    </row>
    <row r="2134" spans="1:17" s="717" customFormat="1" ht="15">
      <c r="A2134" s="650" t="s">
        <v>326</v>
      </c>
      <c r="B2134" s="435" t="s">
        <v>1228</v>
      </c>
      <c r="C2134" s="599" t="s">
        <v>340</v>
      </c>
      <c r="D2134" s="939" t="s">
        <v>1229</v>
      </c>
      <c r="E2134" s="651">
        <v>201602</v>
      </c>
      <c r="F2134" s="940">
        <v>0.41</v>
      </c>
      <c r="G2134" s="650">
        <f t="shared" si="220"/>
        <v>9.5</v>
      </c>
      <c r="H2134" s="595">
        <v>1.1999999999999999E-3</v>
      </c>
      <c r="I2134" s="652">
        <f t="shared" si="238"/>
        <v>0</v>
      </c>
      <c r="J2134" s="652">
        <f t="shared" si="239"/>
        <v>0.01</v>
      </c>
      <c r="M2134" s="416"/>
      <c r="O2134" s="425"/>
      <c r="Q2134" s="717">
        <f t="shared" si="240"/>
        <v>2016</v>
      </c>
    </row>
    <row r="2135" spans="1:17" s="717" customFormat="1" ht="15">
      <c r="A2135" s="650" t="s">
        <v>326</v>
      </c>
      <c r="B2135" s="435" t="s">
        <v>1228</v>
      </c>
      <c r="C2135" s="599" t="s">
        <v>340</v>
      </c>
      <c r="D2135" s="939" t="s">
        <v>1229</v>
      </c>
      <c r="E2135" s="651">
        <v>201602</v>
      </c>
      <c r="F2135" s="940">
        <v>0.02</v>
      </c>
      <c r="G2135" s="650">
        <f t="shared" si="220"/>
        <v>9.5</v>
      </c>
      <c r="H2135" s="595">
        <v>1.1999999999999999E-3</v>
      </c>
      <c r="I2135" s="652">
        <f t="shared" si="238"/>
        <v>0</v>
      </c>
      <c r="J2135" s="652">
        <f t="shared" si="239"/>
        <v>0</v>
      </c>
      <c r="M2135" s="416"/>
      <c r="O2135" s="425"/>
      <c r="Q2135" s="717">
        <f t="shared" si="240"/>
        <v>2016</v>
      </c>
    </row>
    <row r="2136" spans="1:17" s="717" customFormat="1" ht="15">
      <c r="A2136" s="650" t="s">
        <v>319</v>
      </c>
      <c r="B2136" s="435" t="s">
        <v>1017</v>
      </c>
      <c r="C2136" s="599" t="s">
        <v>340</v>
      </c>
      <c r="D2136" s="939" t="s">
        <v>1018</v>
      </c>
      <c r="E2136" s="651">
        <v>201602</v>
      </c>
      <c r="F2136" s="940">
        <v>47381.89</v>
      </c>
      <c r="G2136" s="650">
        <f t="shared" si="220"/>
        <v>9.5</v>
      </c>
      <c r="H2136" s="595">
        <v>1.3083000000000001E-3</v>
      </c>
      <c r="I2136" s="652">
        <f t="shared" si="238"/>
        <v>588.9</v>
      </c>
      <c r="J2136" s="652">
        <f t="shared" si="239"/>
        <v>743.88</v>
      </c>
      <c r="M2136" s="416"/>
      <c r="O2136" s="425"/>
      <c r="Q2136" s="717">
        <f t="shared" si="240"/>
        <v>2016</v>
      </c>
    </row>
    <row r="2137" spans="1:17" s="717" customFormat="1" ht="15">
      <c r="A2137" s="650" t="s">
        <v>319</v>
      </c>
      <c r="B2137" s="435" t="s">
        <v>1199</v>
      </c>
      <c r="C2137" s="599" t="s">
        <v>469</v>
      </c>
      <c r="D2137" s="939" t="s">
        <v>1200</v>
      </c>
      <c r="E2137" s="651">
        <v>201602</v>
      </c>
      <c r="F2137" s="940">
        <v>-3499.96</v>
      </c>
      <c r="G2137" s="650">
        <f t="shared" si="220"/>
        <v>9.5</v>
      </c>
      <c r="H2137" s="595">
        <v>1.3083000000000001E-3</v>
      </c>
      <c r="I2137" s="652">
        <f t="shared" si="238"/>
        <v>-43.5</v>
      </c>
      <c r="J2137" s="652">
        <f t="shared" si="239"/>
        <v>-54.95</v>
      </c>
      <c r="M2137" s="416"/>
      <c r="O2137" s="425"/>
      <c r="Q2137" s="717">
        <f t="shared" si="240"/>
        <v>2016</v>
      </c>
    </row>
    <row r="2138" spans="1:17" s="717" customFormat="1" ht="15">
      <c r="A2138" s="650" t="s">
        <v>319</v>
      </c>
      <c r="B2138" s="435" t="s">
        <v>1199</v>
      </c>
      <c r="C2138" s="599" t="s">
        <v>469</v>
      </c>
      <c r="D2138" s="939" t="s">
        <v>1200</v>
      </c>
      <c r="E2138" s="651">
        <v>201602</v>
      </c>
      <c r="F2138" s="940">
        <v>-13606.67</v>
      </c>
      <c r="G2138" s="650">
        <f t="shared" si="220"/>
        <v>9.5</v>
      </c>
      <c r="H2138" s="595">
        <v>1.3083000000000001E-3</v>
      </c>
      <c r="I2138" s="652">
        <f t="shared" si="238"/>
        <v>-169.12</v>
      </c>
      <c r="J2138" s="652">
        <f t="shared" si="239"/>
        <v>-213.62</v>
      </c>
      <c r="M2138" s="416"/>
      <c r="O2138" s="425"/>
      <c r="Q2138" s="717">
        <f t="shared" si="240"/>
        <v>2016</v>
      </c>
    </row>
    <row r="2139" spans="1:17" s="717" customFormat="1" ht="15">
      <c r="A2139" s="650" t="s">
        <v>326</v>
      </c>
      <c r="B2139" s="435" t="s">
        <v>1201</v>
      </c>
      <c r="C2139" s="599" t="s">
        <v>340</v>
      </c>
      <c r="D2139" s="939" t="s">
        <v>1202</v>
      </c>
      <c r="E2139" s="651">
        <v>201602</v>
      </c>
      <c r="F2139" s="940">
        <v>1205.3599999999999</v>
      </c>
      <c r="G2139" s="650">
        <f t="shared" si="220"/>
        <v>9.5</v>
      </c>
      <c r="H2139" s="595">
        <v>1.1999999999999999E-3</v>
      </c>
      <c r="I2139" s="652">
        <f t="shared" si="238"/>
        <v>13.74</v>
      </c>
      <c r="J2139" s="652">
        <f t="shared" si="239"/>
        <v>17.36</v>
      </c>
      <c r="M2139" s="416"/>
      <c r="O2139" s="425"/>
      <c r="Q2139" s="717">
        <f t="shared" si="240"/>
        <v>2016</v>
      </c>
    </row>
    <row r="2140" spans="1:17" s="717" customFormat="1" ht="15">
      <c r="A2140" s="650" t="s">
        <v>319</v>
      </c>
      <c r="B2140" s="435" t="s">
        <v>1201</v>
      </c>
      <c r="C2140" s="599" t="s">
        <v>340</v>
      </c>
      <c r="D2140" s="939" t="s">
        <v>1202</v>
      </c>
      <c r="E2140" s="651">
        <v>201602</v>
      </c>
      <c r="F2140" s="940">
        <v>1819.47</v>
      </c>
      <c r="G2140" s="650">
        <f t="shared" si="220"/>
        <v>9.5</v>
      </c>
      <c r="H2140" s="595">
        <v>1.3083000000000001E-3</v>
      </c>
      <c r="I2140" s="652">
        <f t="shared" si="238"/>
        <v>22.61</v>
      </c>
      <c r="J2140" s="652">
        <f t="shared" si="239"/>
        <v>28.56</v>
      </c>
      <c r="M2140" s="416"/>
      <c r="O2140" s="425"/>
      <c r="Q2140" s="717">
        <f t="shared" si="240"/>
        <v>2016</v>
      </c>
    </row>
    <row r="2141" spans="1:17" s="717" customFormat="1" ht="15">
      <c r="A2141" s="650" t="s">
        <v>319</v>
      </c>
      <c r="B2141" s="435" t="s">
        <v>1201</v>
      </c>
      <c r="C2141" s="599" t="s">
        <v>340</v>
      </c>
      <c r="D2141" s="939" t="s">
        <v>1202</v>
      </c>
      <c r="E2141" s="651">
        <v>201602</v>
      </c>
      <c r="F2141" s="940">
        <v>40.76</v>
      </c>
      <c r="G2141" s="650">
        <f t="shared" si="220"/>
        <v>9.5</v>
      </c>
      <c r="H2141" s="595">
        <v>1.3083000000000001E-3</v>
      </c>
      <c r="I2141" s="652">
        <f t="shared" si="238"/>
        <v>0.51</v>
      </c>
      <c r="J2141" s="652">
        <f t="shared" si="239"/>
        <v>0.64</v>
      </c>
      <c r="M2141" s="416"/>
      <c r="O2141" s="425"/>
      <c r="Q2141" s="717">
        <f t="shared" si="240"/>
        <v>2016</v>
      </c>
    </row>
    <row r="2142" spans="1:17" s="717" customFormat="1" ht="15">
      <c r="A2142" s="650" t="s">
        <v>319</v>
      </c>
      <c r="B2142" s="435" t="s">
        <v>1019</v>
      </c>
      <c r="C2142" s="599" t="s">
        <v>340</v>
      </c>
      <c r="D2142" s="939" t="s">
        <v>1020</v>
      </c>
      <c r="E2142" s="651">
        <v>201602</v>
      </c>
      <c r="F2142" s="940">
        <v>0.08</v>
      </c>
      <c r="G2142" s="650">
        <f t="shared" si="220"/>
        <v>9.5</v>
      </c>
      <c r="H2142" s="595">
        <v>1.3083000000000001E-3</v>
      </c>
      <c r="I2142" s="652">
        <f t="shared" si="238"/>
        <v>0</v>
      </c>
      <c r="J2142" s="652">
        <f t="shared" si="239"/>
        <v>0</v>
      </c>
      <c r="M2142" s="416"/>
      <c r="O2142" s="425"/>
      <c r="Q2142" s="717">
        <f t="shared" si="240"/>
        <v>2016</v>
      </c>
    </row>
    <row r="2143" spans="1:17" s="717" customFormat="1" ht="15">
      <c r="A2143" s="650" t="s">
        <v>319</v>
      </c>
      <c r="B2143" s="435" t="s">
        <v>1019</v>
      </c>
      <c r="C2143" s="599" t="s">
        <v>340</v>
      </c>
      <c r="D2143" s="939" t="s">
        <v>1020</v>
      </c>
      <c r="E2143" s="651">
        <v>201602</v>
      </c>
      <c r="F2143" s="940">
        <v>0.88</v>
      </c>
      <c r="G2143" s="650">
        <f t="shared" si="220"/>
        <v>9.5</v>
      </c>
      <c r="H2143" s="595">
        <v>1.3083000000000001E-3</v>
      </c>
      <c r="I2143" s="652">
        <f t="shared" si="238"/>
        <v>0.01</v>
      </c>
      <c r="J2143" s="652">
        <f t="shared" si="239"/>
        <v>0.01</v>
      </c>
      <c r="M2143" s="416"/>
      <c r="O2143" s="425"/>
      <c r="Q2143" s="717">
        <f t="shared" si="240"/>
        <v>2016</v>
      </c>
    </row>
    <row r="2144" spans="1:17" s="717" customFormat="1" ht="15">
      <c r="A2144" s="650" t="s">
        <v>319</v>
      </c>
      <c r="B2144" s="435" t="s">
        <v>1421</v>
      </c>
      <c r="C2144" s="599" t="s">
        <v>340</v>
      </c>
      <c r="D2144" s="939" t="s">
        <v>1422</v>
      </c>
      <c r="E2144" s="651">
        <v>201602</v>
      </c>
      <c r="F2144" s="940">
        <v>147.43</v>
      </c>
      <c r="G2144" s="650">
        <f t="shared" si="220"/>
        <v>9.5</v>
      </c>
      <c r="H2144" s="595">
        <v>1.3083000000000001E-3</v>
      </c>
      <c r="I2144" s="652">
        <f t="shared" si="238"/>
        <v>1.83</v>
      </c>
      <c r="J2144" s="652">
        <f t="shared" si="239"/>
        <v>2.31</v>
      </c>
      <c r="M2144" s="416"/>
      <c r="O2144" s="425"/>
      <c r="Q2144" s="717">
        <f t="shared" si="240"/>
        <v>2016</v>
      </c>
    </row>
    <row r="2145" spans="1:17" s="717" customFormat="1" ht="15">
      <c r="A2145" s="650" t="s">
        <v>319</v>
      </c>
      <c r="B2145" s="435" t="s">
        <v>1421</v>
      </c>
      <c r="C2145" s="599" t="s">
        <v>340</v>
      </c>
      <c r="D2145" s="939" t="s">
        <v>1422</v>
      </c>
      <c r="E2145" s="651">
        <v>201602</v>
      </c>
      <c r="F2145" s="940">
        <v>7872.78</v>
      </c>
      <c r="G2145" s="650">
        <f t="shared" si="220"/>
        <v>9.5</v>
      </c>
      <c r="H2145" s="595">
        <v>1.3083000000000001E-3</v>
      </c>
      <c r="I2145" s="652">
        <f t="shared" si="238"/>
        <v>97.85</v>
      </c>
      <c r="J2145" s="652">
        <f t="shared" si="239"/>
        <v>123.6</v>
      </c>
      <c r="M2145" s="416"/>
      <c r="O2145" s="425"/>
      <c r="Q2145" s="717">
        <f t="shared" si="240"/>
        <v>2016</v>
      </c>
    </row>
    <row r="2146" spans="1:17" s="717" customFormat="1" ht="15">
      <c r="A2146" s="650" t="s">
        <v>319</v>
      </c>
      <c r="B2146" s="435" t="s">
        <v>1418</v>
      </c>
      <c r="C2146" s="599" t="s">
        <v>469</v>
      </c>
      <c r="D2146" s="939" t="s">
        <v>1419</v>
      </c>
      <c r="E2146" s="651">
        <v>201602</v>
      </c>
      <c r="F2146" s="940">
        <v>461.22</v>
      </c>
      <c r="G2146" s="650">
        <f t="shared" si="220"/>
        <v>9.5</v>
      </c>
      <c r="H2146" s="595">
        <v>1.3083000000000001E-3</v>
      </c>
      <c r="I2146" s="652">
        <f t="shared" si="238"/>
        <v>5.73</v>
      </c>
      <c r="J2146" s="652">
        <f t="shared" si="239"/>
        <v>7.24</v>
      </c>
      <c r="M2146" s="416"/>
      <c r="O2146" s="425"/>
      <c r="Q2146" s="717">
        <f t="shared" si="240"/>
        <v>2016</v>
      </c>
    </row>
    <row r="2147" spans="1:17" s="717" customFormat="1" ht="15">
      <c r="A2147" s="650" t="s">
        <v>319</v>
      </c>
      <c r="B2147" s="435" t="s">
        <v>1418</v>
      </c>
      <c r="C2147" s="599" t="s">
        <v>469</v>
      </c>
      <c r="D2147" s="939" t="s">
        <v>1419</v>
      </c>
      <c r="E2147" s="651">
        <v>201602</v>
      </c>
      <c r="F2147" s="940">
        <v>10401.94</v>
      </c>
      <c r="G2147" s="650">
        <f t="shared" si="220"/>
        <v>9.5</v>
      </c>
      <c r="H2147" s="595">
        <v>1.3083000000000001E-3</v>
      </c>
      <c r="I2147" s="652">
        <f t="shared" si="238"/>
        <v>129.28</v>
      </c>
      <c r="J2147" s="652">
        <f t="shared" si="239"/>
        <v>163.31</v>
      </c>
      <c r="M2147" s="416"/>
      <c r="O2147" s="425"/>
      <c r="Q2147" s="717">
        <f t="shared" si="240"/>
        <v>2016</v>
      </c>
    </row>
    <row r="2148" spans="1:17" s="717" customFormat="1" ht="15">
      <c r="A2148" s="650" t="s">
        <v>319</v>
      </c>
      <c r="B2148" s="435" t="s">
        <v>1236</v>
      </c>
      <c r="C2148" s="599" t="s">
        <v>352</v>
      </c>
      <c r="D2148" s="939" t="s">
        <v>1237</v>
      </c>
      <c r="E2148" s="651">
        <v>201602</v>
      </c>
      <c r="F2148" s="940">
        <v>102.54</v>
      </c>
      <c r="G2148" s="650">
        <f t="shared" si="220"/>
        <v>9.5</v>
      </c>
      <c r="H2148" s="595">
        <v>1.3083000000000001E-3</v>
      </c>
      <c r="I2148" s="652">
        <f t="shared" si="238"/>
        <v>1.27</v>
      </c>
      <c r="J2148" s="652">
        <f t="shared" si="239"/>
        <v>1.61</v>
      </c>
      <c r="M2148" s="416"/>
      <c r="O2148" s="425"/>
      <c r="Q2148" s="717">
        <f t="shared" si="240"/>
        <v>2016</v>
      </c>
    </row>
    <row r="2149" spans="1:17" s="717" customFormat="1" ht="15">
      <c r="A2149" s="650" t="s">
        <v>319</v>
      </c>
      <c r="B2149" s="435" t="s">
        <v>1238</v>
      </c>
      <c r="C2149" s="599" t="s">
        <v>340</v>
      </c>
      <c r="D2149" s="939" t="s">
        <v>1239</v>
      </c>
      <c r="E2149" s="651">
        <v>201602</v>
      </c>
      <c r="F2149" s="940">
        <v>487.53</v>
      </c>
      <c r="G2149" s="650">
        <f t="shared" si="220"/>
        <v>9.5</v>
      </c>
      <c r="H2149" s="595">
        <v>1.3083000000000001E-3</v>
      </c>
      <c r="I2149" s="652">
        <f t="shared" si="238"/>
        <v>6.06</v>
      </c>
      <c r="J2149" s="652">
        <f t="shared" si="239"/>
        <v>7.65</v>
      </c>
      <c r="M2149" s="416"/>
      <c r="O2149" s="425"/>
      <c r="Q2149" s="717">
        <f t="shared" si="240"/>
        <v>2016</v>
      </c>
    </row>
    <row r="2150" spans="1:17" s="717" customFormat="1" ht="15">
      <c r="A2150" s="650" t="s">
        <v>319</v>
      </c>
      <c r="B2150" s="435" t="s">
        <v>1238</v>
      </c>
      <c r="C2150" s="599" t="s">
        <v>340</v>
      </c>
      <c r="D2150" s="939" t="s">
        <v>1239</v>
      </c>
      <c r="E2150" s="651">
        <v>201602</v>
      </c>
      <c r="F2150" s="940">
        <v>19.07</v>
      </c>
      <c r="G2150" s="650">
        <f t="shared" si="220"/>
        <v>9.5</v>
      </c>
      <c r="H2150" s="595">
        <v>1.3083000000000001E-3</v>
      </c>
      <c r="I2150" s="652">
        <f t="shared" si="238"/>
        <v>0.24</v>
      </c>
      <c r="J2150" s="652">
        <f t="shared" si="239"/>
        <v>0.3</v>
      </c>
      <c r="M2150" s="416"/>
      <c r="O2150" s="425"/>
      <c r="Q2150" s="717">
        <f t="shared" si="240"/>
        <v>2016</v>
      </c>
    </row>
    <row r="2151" spans="1:17" s="717" customFormat="1" ht="15">
      <c r="A2151" s="571"/>
      <c r="B2151" s="594"/>
      <c r="C2151" s="450"/>
      <c r="D2151" s="571"/>
      <c r="E2151" s="594"/>
      <c r="F2151" s="572"/>
      <c r="G2151" s="650"/>
      <c r="H2151" s="595"/>
      <c r="I2151" s="652"/>
      <c r="J2151" s="652"/>
      <c r="M2151" s="416"/>
      <c r="O2151" s="425"/>
    </row>
    <row r="2152" spans="1:17">
      <c r="A2152" s="443"/>
      <c r="B2152" s="243"/>
      <c r="C2152" s="243"/>
      <c r="D2152" s="242"/>
      <c r="E2152" s="244"/>
      <c r="F2152" s="245"/>
      <c r="G2152" s="443"/>
      <c r="H2152" s="452"/>
      <c r="I2152" s="444"/>
      <c r="J2152" s="444"/>
      <c r="M2152" s="416"/>
      <c r="O2152" s="425"/>
      <c r="Q2152" s="717">
        <f t="shared" si="235"/>
        <v>2015</v>
      </c>
    </row>
    <row r="2153" spans="1:17">
      <c r="A2153" s="443"/>
      <c r="B2153" s="243"/>
      <c r="C2153" s="243"/>
      <c r="D2153" s="242"/>
      <c r="E2153" s="244"/>
      <c r="F2153" s="245"/>
      <c r="G2153" s="443"/>
      <c r="H2153" s="452"/>
      <c r="I2153" s="444"/>
      <c r="J2153" s="444"/>
      <c r="Q2153" s="717">
        <f t="shared" si="235"/>
        <v>2015</v>
      </c>
    </row>
    <row r="2154" spans="1:17">
      <c r="A2154" s="103"/>
      <c r="B2154" s="267"/>
      <c r="C2154" s="267"/>
      <c r="D2154" s="267"/>
      <c r="E2154" s="164"/>
      <c r="F2154" s="115"/>
      <c r="G2154" s="166"/>
      <c r="H2154" s="121"/>
      <c r="I2154" s="103"/>
      <c r="J2154" s="103"/>
    </row>
    <row r="2155" spans="1:17" ht="13.5" thickBot="1">
      <c r="A2155" s="69" t="s">
        <v>114</v>
      </c>
      <c r="B2155" s="118"/>
      <c r="E2155" s="152" t="s">
        <v>107</v>
      </c>
      <c r="F2155" s="120">
        <f>SUM(F1896:F2154)</f>
        <v>2078606.069999998</v>
      </c>
      <c r="I2155" s="120">
        <f>SUM(I1896:I2154)</f>
        <v>32514.099999999977</v>
      </c>
      <c r="J2155" s="120">
        <f>SUM(J1896:J2154)</f>
        <v>32413.000000000015</v>
      </c>
    </row>
    <row r="2156" spans="1:17" ht="13.5" thickTop="1">
      <c r="B2156" s="118"/>
    </row>
    <row r="2157" spans="1:17">
      <c r="A2157" s="69" t="s">
        <v>115</v>
      </c>
      <c r="B2157" s="118"/>
      <c r="F2157" s="105"/>
    </row>
    <row r="2158" spans="1:17">
      <c r="B2158" s="118"/>
    </row>
    <row r="2159" spans="1:17">
      <c r="A2159" s="88" t="s">
        <v>210</v>
      </c>
      <c r="B2159" s="102"/>
      <c r="C2159" s="102"/>
      <c r="F2159" s="123"/>
      <c r="I2159" s="123"/>
      <c r="J2159" s="123"/>
    </row>
    <row r="2160" spans="1:17">
      <c r="A2160" s="102"/>
      <c r="B2160" s="102"/>
      <c r="C2160" s="102"/>
      <c r="F2160" s="123"/>
      <c r="I2160" s="123"/>
      <c r="J2160" s="123"/>
    </row>
    <row r="2161" spans="1:17">
      <c r="A2161" s="81" t="s">
        <v>86</v>
      </c>
      <c r="B2161" s="81" t="s">
        <v>87</v>
      </c>
      <c r="C2161" s="81" t="s">
        <v>88</v>
      </c>
      <c r="D2161" s="81"/>
      <c r="E2161" s="146" t="s">
        <v>89</v>
      </c>
      <c r="F2161" s="90" t="s">
        <v>90</v>
      </c>
      <c r="G2161" s="147"/>
      <c r="H2161" s="81" t="s">
        <v>91</v>
      </c>
      <c r="I2161" s="90" t="s">
        <v>92</v>
      </c>
      <c r="J2161" s="90" t="s">
        <v>93</v>
      </c>
    </row>
    <row r="2162" spans="1:17">
      <c r="A2162" s="86" t="s">
        <v>94</v>
      </c>
      <c r="B2162" s="96" t="s">
        <v>95</v>
      </c>
      <c r="C2162" s="96" t="s">
        <v>96</v>
      </c>
      <c r="D2162" s="96" t="s">
        <v>97</v>
      </c>
      <c r="E2162" s="150" t="s">
        <v>98</v>
      </c>
      <c r="F2162" s="98" t="s">
        <v>99</v>
      </c>
      <c r="G2162" s="151" t="s">
        <v>100</v>
      </c>
      <c r="H2162" s="96" t="s">
        <v>101</v>
      </c>
      <c r="I2162" s="98" t="s">
        <v>93</v>
      </c>
      <c r="J2162" s="98" t="s">
        <v>102</v>
      </c>
    </row>
    <row r="2163" spans="1:17">
      <c r="A2163" s="108"/>
      <c r="B2163" s="108"/>
      <c r="C2163" s="108"/>
      <c r="D2163" s="108"/>
      <c r="E2163" s="159"/>
      <c r="F2163" s="82"/>
      <c r="G2163" s="170"/>
      <c r="H2163" s="126"/>
      <c r="I2163" s="82"/>
      <c r="J2163" s="82"/>
    </row>
    <row r="2164" spans="1:17">
      <c r="A2164" s="108"/>
      <c r="B2164" s="108"/>
      <c r="C2164" s="108"/>
      <c r="D2164" s="108"/>
      <c r="E2164" s="159"/>
      <c r="F2164" s="82"/>
      <c r="G2164" s="170"/>
      <c r="H2164" s="126"/>
      <c r="I2164" s="82"/>
      <c r="J2164" s="82"/>
    </row>
    <row r="2165" spans="1:17">
      <c r="A2165" s="267"/>
      <c r="B2165" s="267"/>
      <c r="C2165" s="267"/>
      <c r="D2165" s="267"/>
      <c r="E2165" s="164"/>
      <c r="F2165" s="123"/>
      <c r="G2165" s="166"/>
      <c r="H2165" s="121"/>
      <c r="I2165" s="129"/>
      <c r="J2165" s="129"/>
    </row>
    <row r="2166" spans="1:17" ht="13.5" thickBot="1">
      <c r="A2166" s="102"/>
      <c r="B2166" s="102"/>
      <c r="C2166" s="102"/>
      <c r="E2166" s="73" t="s">
        <v>107</v>
      </c>
      <c r="F2166" s="130">
        <f>SUM(F2163:F2164)</f>
        <v>0</v>
      </c>
      <c r="I2166" s="130">
        <f>SUM(I2163:I2164)</f>
        <v>0</v>
      </c>
      <c r="J2166" s="130">
        <f>SUM(J2163:J2164)</f>
        <v>0</v>
      </c>
    </row>
    <row r="2167" spans="1:17" ht="13.5" thickTop="1">
      <c r="A2167" s="267"/>
      <c r="B2167" s="267"/>
      <c r="C2167" s="267"/>
      <c r="D2167" s="267"/>
      <c r="E2167" s="164"/>
      <c r="F2167" s="103"/>
      <c r="G2167" s="166"/>
      <c r="H2167" s="121"/>
      <c r="I2167" s="103"/>
      <c r="J2167" s="103"/>
    </row>
    <row r="2168" spans="1:17" ht="13.5" thickBot="1">
      <c r="A2168" s="95" t="s">
        <v>117</v>
      </c>
      <c r="B2168" s="102"/>
      <c r="C2168" s="102"/>
      <c r="E2168" s="73" t="s">
        <v>107</v>
      </c>
      <c r="F2168" s="130">
        <f>+F2166</f>
        <v>0</v>
      </c>
      <c r="I2168" s="130">
        <f>+I2166</f>
        <v>0</v>
      </c>
      <c r="J2168" s="130">
        <f>+J2166</f>
        <v>0</v>
      </c>
    </row>
    <row r="2169" spans="1:17" ht="13.5" thickTop="1">
      <c r="A2169" s="102"/>
      <c r="B2169" s="102"/>
      <c r="C2169" s="102"/>
      <c r="F2169" s="123"/>
      <c r="I2169" s="123"/>
      <c r="J2169" s="123"/>
    </row>
    <row r="2170" spans="1:17" ht="13.5" thickBot="1">
      <c r="A2170" s="69" t="s">
        <v>118</v>
      </c>
      <c r="B2170" s="118"/>
      <c r="F2170" s="120">
        <f>+F2168+F2155+F1890+F1848+F1274</f>
        <v>39918317.450000018</v>
      </c>
      <c r="I2170" s="120">
        <f>+I2168+I2155+I1890+I1848+I1274</f>
        <v>1015412.1200000001</v>
      </c>
      <c r="J2170" s="120">
        <f>+J2168+J2155+J1890+J1848+J1274</f>
        <v>1047012.7499999998</v>
      </c>
      <c r="Q2170" s="459"/>
    </row>
    <row r="2171" spans="1:17" ht="13.5" thickTop="1">
      <c r="B2171" s="118"/>
      <c r="F2171" s="105"/>
    </row>
    <row r="2172" spans="1:17">
      <c r="A2172" s="69"/>
      <c r="B2172" s="118"/>
      <c r="F2172" s="105"/>
      <c r="Q2172" s="105"/>
    </row>
    <row r="2173" spans="1:17">
      <c r="B2173" s="118"/>
      <c r="F2173" s="105"/>
      <c r="Q2173" s="105"/>
    </row>
    <row r="2174" spans="1:17">
      <c r="Q2174" s="105"/>
    </row>
    <row r="2175" spans="1:17">
      <c r="Q2175" s="105"/>
    </row>
    <row r="2176" spans="1:17">
      <c r="Q2176" s="105"/>
    </row>
    <row r="2178" spans="17:17">
      <c r="Q2178" s="105"/>
    </row>
    <row r="2180" spans="17:17">
      <c r="Q2180" s="105"/>
    </row>
  </sheetData>
  <phoneticPr fontId="9" type="noConversion"/>
  <printOptions horizontalCentered="1"/>
  <pageMargins left="0.4" right="0.4" top="0.5" bottom="1" header="0.5" footer="0.5"/>
  <pageSetup scale="72" fitToHeight="0" orientation="landscape" r:id="rId1"/>
  <headerFooter alignWithMargins="0">
    <oddFooter>&amp;R&amp;"Arial,Bold"APPENDIX A
SCHEDULE 1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pageSetUpPr fitToPage="1"/>
  </sheetPr>
  <dimension ref="A1:AG449"/>
  <sheetViews>
    <sheetView view="pageBreakPreview" zoomScale="70" zoomScaleNormal="75" zoomScaleSheetLayoutView="70" workbookViewId="0">
      <selection activeCell="P59" sqref="P59"/>
    </sheetView>
  </sheetViews>
  <sheetFormatPr defaultRowHeight="12.75"/>
  <cols>
    <col min="1" max="1" width="36.85546875" style="102" customWidth="1"/>
    <col min="2" max="2" width="11.140625" style="102" customWidth="1"/>
    <col min="3" max="4" width="10.140625" style="102" customWidth="1"/>
    <col min="5" max="5" width="38.28515625" style="102" bestFit="1" customWidth="1"/>
    <col min="6" max="6" width="12.5703125" style="152" customWidth="1"/>
    <col min="7" max="7" width="15.85546875" style="123" customWidth="1"/>
    <col min="8" max="8" width="9.7109375" style="176" customWidth="1"/>
    <col min="9" max="9" width="11.140625" style="101" customWidth="1"/>
    <col min="10" max="10" width="14.28515625" style="123" customWidth="1"/>
    <col min="11" max="11" width="15.140625" style="123" bestFit="1" customWidth="1"/>
    <col min="12" max="12" width="13.140625" style="101" customWidth="1"/>
    <col min="13" max="13" width="9.140625" style="101"/>
    <col min="14" max="14" width="10.42578125" style="101" bestFit="1" customWidth="1"/>
    <col min="15" max="15" width="9.140625" style="101"/>
    <col min="16" max="16" width="10.5703125" style="101" bestFit="1" customWidth="1"/>
    <col min="17" max="18" width="9.140625" style="101"/>
    <col min="19" max="19" width="9.7109375" style="101" bestFit="1" customWidth="1"/>
    <col min="20" max="16384" width="9.140625" style="101"/>
  </cols>
  <sheetData>
    <row r="1" spans="1:21">
      <c r="A1" s="95" t="s">
        <v>119</v>
      </c>
      <c r="S1" s="154">
        <v>201509</v>
      </c>
    </row>
    <row r="2" spans="1:21">
      <c r="P2" s="126" t="s">
        <v>154</v>
      </c>
      <c r="Q2" s="126" t="s">
        <v>155</v>
      </c>
    </row>
    <row r="3" spans="1:21">
      <c r="A3" s="88" t="s">
        <v>120</v>
      </c>
      <c r="P3" s="159">
        <f>+Additions!N6</f>
        <v>201309</v>
      </c>
      <c r="Q3" s="126">
        <f>+Additions!O6</f>
        <v>38.5</v>
      </c>
    </row>
    <row r="4" spans="1:21">
      <c r="P4" s="707">
        <f>+Additions!N7</f>
        <v>201310</v>
      </c>
      <c r="Q4" s="759">
        <f>+Additions!O7</f>
        <v>37.5</v>
      </c>
    </row>
    <row r="5" spans="1:21">
      <c r="A5" s="81" t="s">
        <v>86</v>
      </c>
      <c r="B5" s="81" t="s">
        <v>87</v>
      </c>
      <c r="C5" s="81" t="s">
        <v>88</v>
      </c>
      <c r="D5" s="81" t="s">
        <v>104</v>
      </c>
      <c r="E5" s="81"/>
      <c r="F5" s="146" t="s">
        <v>121</v>
      </c>
      <c r="G5" s="90" t="s">
        <v>121</v>
      </c>
      <c r="H5" s="177"/>
      <c r="I5" s="81" t="s">
        <v>91</v>
      </c>
      <c r="J5" s="90" t="s">
        <v>92</v>
      </c>
      <c r="K5" s="90" t="s">
        <v>93</v>
      </c>
      <c r="P5" s="707">
        <f>+Additions!N8</f>
        <v>201311</v>
      </c>
      <c r="Q5" s="759">
        <f>+Additions!O8</f>
        <v>36.5</v>
      </c>
      <c r="S5" s="101" t="s">
        <v>214</v>
      </c>
      <c r="T5" s="121"/>
      <c r="U5" s="101">
        <v>2015</v>
      </c>
    </row>
    <row r="6" spans="1:21">
      <c r="A6" s="86" t="s">
        <v>94</v>
      </c>
      <c r="B6" s="96" t="s">
        <v>95</v>
      </c>
      <c r="C6" s="96" t="s">
        <v>96</v>
      </c>
      <c r="D6" s="96" t="s">
        <v>122</v>
      </c>
      <c r="E6" s="96" t="s">
        <v>97</v>
      </c>
      <c r="F6" s="150" t="s">
        <v>98</v>
      </c>
      <c r="G6" s="98" t="s">
        <v>99</v>
      </c>
      <c r="H6" s="179" t="s">
        <v>100</v>
      </c>
      <c r="I6" s="96" t="s">
        <v>101</v>
      </c>
      <c r="J6" s="98" t="s">
        <v>123</v>
      </c>
      <c r="K6" s="98" t="s">
        <v>102</v>
      </c>
      <c r="P6" s="707">
        <f>+Additions!N9</f>
        <v>201312</v>
      </c>
      <c r="Q6" s="759">
        <f>+Additions!O9</f>
        <v>35.5</v>
      </c>
      <c r="S6" s="101" t="s">
        <v>215</v>
      </c>
      <c r="U6" s="101">
        <v>2016</v>
      </c>
    </row>
    <row r="7" spans="1:21">
      <c r="A7" s="333" t="s">
        <v>319</v>
      </c>
      <c r="B7" s="334" t="s">
        <v>1023</v>
      </c>
      <c r="C7" s="434" t="s">
        <v>338</v>
      </c>
      <c r="D7" s="334" t="s">
        <v>1023</v>
      </c>
      <c r="E7" s="333" t="s">
        <v>1024</v>
      </c>
      <c r="F7" s="334">
        <v>201509</v>
      </c>
      <c r="G7" s="335">
        <v>-21921.02</v>
      </c>
      <c r="H7" s="126">
        <f>VLOOKUP(F7,Additions!$N$5:$O$37,2,FALSE)</f>
        <v>14.5</v>
      </c>
      <c r="I7" s="333">
        <v>1.3083000000000001E-3</v>
      </c>
      <c r="J7" s="401">
        <f t="shared" ref="J7:J13" si="0">ROUND(G7*H7*I7,2)</f>
        <v>-415.85</v>
      </c>
      <c r="K7" s="335">
        <f t="shared" ref="K7:K13" si="1">ROUND(G7*I7*12,2)</f>
        <v>-344.15</v>
      </c>
      <c r="L7" s="406"/>
      <c r="P7" s="707">
        <f>+Additions!N10</f>
        <v>201401</v>
      </c>
      <c r="Q7" s="759">
        <f>+Additions!O10</f>
        <v>34.5</v>
      </c>
      <c r="S7" s="101">
        <f t="shared" ref="S7" si="2">IF(F7&lt;=$S$1,$U$5,$U$6)</f>
        <v>2015</v>
      </c>
    </row>
    <row r="8" spans="1:21">
      <c r="A8" s="333" t="s">
        <v>319</v>
      </c>
      <c r="B8" s="334" t="s">
        <v>329</v>
      </c>
      <c r="C8" s="451" t="s">
        <v>320</v>
      </c>
      <c r="D8" s="334" t="s">
        <v>329</v>
      </c>
      <c r="E8" s="333" t="s">
        <v>330</v>
      </c>
      <c r="F8" s="334">
        <v>201509</v>
      </c>
      <c r="G8" s="335">
        <v>-1343.72</v>
      </c>
      <c r="H8" s="126">
        <f>VLOOKUP(F8,Additions!$N$5:$O$37,2,FALSE)</f>
        <v>14.5</v>
      </c>
      <c r="I8" s="333">
        <v>1.3083000000000001E-3</v>
      </c>
      <c r="J8" s="401">
        <f t="shared" si="0"/>
        <v>-25.49</v>
      </c>
      <c r="K8" s="335">
        <f t="shared" si="1"/>
        <v>-21.1</v>
      </c>
      <c r="L8" s="406"/>
      <c r="P8" s="707">
        <f>+Additions!N11</f>
        <v>201402</v>
      </c>
      <c r="Q8" s="759">
        <f>+Additions!O11</f>
        <v>33.5</v>
      </c>
      <c r="S8" s="101">
        <f t="shared" ref="S8:S13" si="3">IF(F8&lt;=$S$1,$U$5,$U$6)</f>
        <v>2015</v>
      </c>
    </row>
    <row r="9" spans="1:21" ht="13.5" customHeight="1">
      <c r="A9" s="333" t="s">
        <v>319</v>
      </c>
      <c r="B9" s="334" t="s">
        <v>946</v>
      </c>
      <c r="C9" s="451" t="s">
        <v>338</v>
      </c>
      <c r="D9" s="334" t="s">
        <v>946</v>
      </c>
      <c r="E9" s="333" t="s">
        <v>947</v>
      </c>
      <c r="F9" s="334">
        <v>201509</v>
      </c>
      <c r="G9" s="335">
        <v>-18157.009999999998</v>
      </c>
      <c r="H9" s="126">
        <f>VLOOKUP(F9,Additions!$N$5:$O$37,2,FALSE)</f>
        <v>14.5</v>
      </c>
      <c r="I9" s="333">
        <v>1.3083000000000001E-3</v>
      </c>
      <c r="J9" s="401">
        <f t="shared" si="0"/>
        <v>-344.44</v>
      </c>
      <c r="K9" s="335">
        <f t="shared" si="1"/>
        <v>-285.06</v>
      </c>
      <c r="L9" s="289"/>
      <c r="P9" s="707">
        <f>+Additions!N12</f>
        <v>201403</v>
      </c>
      <c r="Q9" s="759">
        <f>+Additions!O12</f>
        <v>32.5</v>
      </c>
      <c r="S9" s="101">
        <f t="shared" si="3"/>
        <v>2015</v>
      </c>
    </row>
    <row r="10" spans="1:21" ht="13.5" customHeight="1">
      <c r="A10" s="333" t="s">
        <v>319</v>
      </c>
      <c r="B10" s="334" t="s">
        <v>1025</v>
      </c>
      <c r="C10" s="257" t="s">
        <v>338</v>
      </c>
      <c r="D10" s="334" t="s">
        <v>1025</v>
      </c>
      <c r="E10" s="333" t="s">
        <v>1026</v>
      </c>
      <c r="F10" s="334">
        <v>201511</v>
      </c>
      <c r="G10" s="335">
        <v>-2847.93</v>
      </c>
      <c r="H10" s="126">
        <f>VLOOKUP(F10,Additions!$N$5:$O$37,2,FALSE)</f>
        <v>12.5</v>
      </c>
      <c r="I10" s="333">
        <v>1.3083000000000001E-3</v>
      </c>
      <c r="J10" s="401">
        <f t="shared" si="0"/>
        <v>-46.57</v>
      </c>
      <c r="K10" s="335">
        <f t="shared" si="1"/>
        <v>-44.71</v>
      </c>
      <c r="L10" s="406"/>
      <c r="P10" s="707">
        <f>+Additions!N13</f>
        <v>201404</v>
      </c>
      <c r="Q10" s="759">
        <f>+Additions!O13</f>
        <v>31.5</v>
      </c>
      <c r="S10" s="101">
        <f t="shared" si="3"/>
        <v>2016</v>
      </c>
    </row>
    <row r="11" spans="1:21" ht="13.5" customHeight="1">
      <c r="A11" s="397" t="s">
        <v>319</v>
      </c>
      <c r="B11" s="381" t="s">
        <v>962</v>
      </c>
      <c r="C11" s="257" t="s">
        <v>338</v>
      </c>
      <c r="D11" s="334">
        <v>900568</v>
      </c>
      <c r="E11" s="397" t="s">
        <v>963</v>
      </c>
      <c r="F11" s="381">
        <v>201510</v>
      </c>
      <c r="G11" s="398">
        <v>-6151.14</v>
      </c>
      <c r="H11" s="126">
        <f>VLOOKUP(F11,Additions!$N$5:$O$37,2,FALSE)</f>
        <v>13.5</v>
      </c>
      <c r="I11" s="333">
        <v>1.3083000000000001E-3</v>
      </c>
      <c r="J11" s="401">
        <f t="shared" si="0"/>
        <v>-108.64</v>
      </c>
      <c r="K11" s="335">
        <f t="shared" si="1"/>
        <v>-96.57</v>
      </c>
      <c r="L11" s="406"/>
      <c r="P11" s="707">
        <f>+Additions!N14</f>
        <v>201405</v>
      </c>
      <c r="Q11" s="759">
        <f>+Additions!O14</f>
        <v>30.5</v>
      </c>
      <c r="S11" s="101">
        <f t="shared" si="3"/>
        <v>2016</v>
      </c>
    </row>
    <row r="12" spans="1:21" ht="13.5" customHeight="1">
      <c r="A12" s="397" t="s">
        <v>319</v>
      </c>
      <c r="B12" s="381" t="s">
        <v>1096</v>
      </c>
      <c r="C12" s="257" t="s">
        <v>338</v>
      </c>
      <c r="D12" s="381">
        <v>900608</v>
      </c>
      <c r="E12" s="397" t="s">
        <v>1098</v>
      </c>
      <c r="F12" s="381">
        <v>201511</v>
      </c>
      <c r="G12" s="398">
        <v>-25814.73</v>
      </c>
      <c r="H12" s="126">
        <f>VLOOKUP(F12,Additions!$N$5:$O$37,2,FALSE)</f>
        <v>12.5</v>
      </c>
      <c r="I12" s="333">
        <v>1.3083000000000001E-3</v>
      </c>
      <c r="J12" s="401">
        <f t="shared" si="0"/>
        <v>-422.17</v>
      </c>
      <c r="K12" s="335">
        <f t="shared" si="1"/>
        <v>-405.28</v>
      </c>
      <c r="L12" s="406"/>
      <c r="P12" s="707">
        <f>+Additions!N15</f>
        <v>201406</v>
      </c>
      <c r="Q12" s="759">
        <f>+Additions!O15</f>
        <v>29.5</v>
      </c>
      <c r="S12" s="101">
        <f t="shared" si="3"/>
        <v>2016</v>
      </c>
    </row>
    <row r="13" spans="1:21" ht="13.5" customHeight="1">
      <c r="A13" s="333" t="s">
        <v>319</v>
      </c>
      <c r="B13" s="334" t="s">
        <v>968</v>
      </c>
      <c r="C13" s="451" t="s">
        <v>338</v>
      </c>
      <c r="D13" s="334" t="s">
        <v>968</v>
      </c>
      <c r="E13" s="333" t="s">
        <v>969</v>
      </c>
      <c r="F13" s="334">
        <v>201509</v>
      </c>
      <c r="G13" s="335">
        <v>-9308.7900000000009</v>
      </c>
      <c r="H13" s="126">
        <f>VLOOKUP(F13,Additions!$N$5:$O$37,2,FALSE)</f>
        <v>14.5</v>
      </c>
      <c r="I13" s="333">
        <v>1.3083000000000001E-3</v>
      </c>
      <c r="J13" s="401">
        <f t="shared" si="0"/>
        <v>-176.59</v>
      </c>
      <c r="K13" s="335">
        <f t="shared" si="1"/>
        <v>-146.13999999999999</v>
      </c>
      <c r="L13" s="406"/>
      <c r="P13" s="707">
        <f>+Additions!N16</f>
        <v>201407</v>
      </c>
      <c r="Q13" s="759">
        <f>+Additions!O16</f>
        <v>28.5</v>
      </c>
      <c r="S13" s="101">
        <f t="shared" si="3"/>
        <v>2015</v>
      </c>
    </row>
    <row r="14" spans="1:21" ht="13.5" customHeight="1">
      <c r="A14" s="333" t="s">
        <v>319</v>
      </c>
      <c r="B14" s="334" t="s">
        <v>845</v>
      </c>
      <c r="C14" s="257" t="s">
        <v>338</v>
      </c>
      <c r="D14" s="334" t="s">
        <v>845</v>
      </c>
      <c r="E14" s="333" t="s">
        <v>846</v>
      </c>
      <c r="F14" s="334">
        <v>201512</v>
      </c>
      <c r="G14" s="335">
        <v>-10924.79</v>
      </c>
      <c r="H14" s="126">
        <f>VLOOKUP(F14,Additions!$N$5:$O$37,2,FALSE)</f>
        <v>11.5</v>
      </c>
      <c r="I14" s="333">
        <v>1.3083000000000001E-3</v>
      </c>
      <c r="J14" s="401">
        <f t="shared" ref="J14:J17" si="4">ROUND(G14*H14*I14,2)</f>
        <v>-164.37</v>
      </c>
      <c r="K14" s="335">
        <f t="shared" ref="K14:K17" si="5">ROUND(G14*I14*12,2)</f>
        <v>-171.51</v>
      </c>
      <c r="L14" s="406"/>
      <c r="P14" s="707">
        <f>+Additions!N17</f>
        <v>201408</v>
      </c>
      <c r="Q14" s="759">
        <f>+Additions!O17</f>
        <v>27.5</v>
      </c>
      <c r="S14" s="101">
        <f t="shared" ref="S14:S17" si="6">IF(F14&lt;=$S$1,$U$5,$U$6)</f>
        <v>2016</v>
      </c>
    </row>
    <row r="15" spans="1:21" ht="13.5" customHeight="1">
      <c r="A15" s="333" t="s">
        <v>319</v>
      </c>
      <c r="B15" s="334" t="s">
        <v>853</v>
      </c>
      <c r="C15" s="451" t="s">
        <v>338</v>
      </c>
      <c r="D15" s="334" t="s">
        <v>853</v>
      </c>
      <c r="E15" s="333" t="s">
        <v>854</v>
      </c>
      <c r="F15" s="334">
        <v>201509</v>
      </c>
      <c r="G15" s="335">
        <v>-11093.01</v>
      </c>
      <c r="H15" s="126">
        <f>VLOOKUP(F15,Additions!$N$5:$O$37,2,FALSE)</f>
        <v>14.5</v>
      </c>
      <c r="I15" s="333">
        <v>1.3083000000000001E-3</v>
      </c>
      <c r="J15" s="401">
        <f t="shared" si="4"/>
        <v>-210.44</v>
      </c>
      <c r="K15" s="335">
        <f t="shared" si="5"/>
        <v>-174.16</v>
      </c>
      <c r="L15" s="406"/>
      <c r="P15" s="707">
        <f>+Additions!N18</f>
        <v>201409</v>
      </c>
      <c r="Q15" s="759">
        <f>+Additions!O18</f>
        <v>26.5</v>
      </c>
      <c r="S15" s="101">
        <f t="shared" si="6"/>
        <v>2015</v>
      </c>
    </row>
    <row r="16" spans="1:21" ht="13.5" customHeight="1">
      <c r="A16" s="333" t="s">
        <v>319</v>
      </c>
      <c r="B16" s="334" t="s">
        <v>987</v>
      </c>
      <c r="C16" s="257" t="s">
        <v>338</v>
      </c>
      <c r="D16" s="334">
        <v>900873</v>
      </c>
      <c r="E16" s="333" t="s">
        <v>988</v>
      </c>
      <c r="F16" s="334">
        <v>201510</v>
      </c>
      <c r="G16" s="335">
        <v>-786.62</v>
      </c>
      <c r="H16" s="126">
        <f>VLOOKUP(F16,Additions!$N$5:$O$37,2,FALSE)</f>
        <v>13.5</v>
      </c>
      <c r="I16" s="333">
        <v>1.3083000000000001E-3</v>
      </c>
      <c r="J16" s="401">
        <f t="shared" si="4"/>
        <v>-13.89</v>
      </c>
      <c r="K16" s="335">
        <f t="shared" si="5"/>
        <v>-12.35</v>
      </c>
      <c r="L16" s="406"/>
      <c r="P16" s="707">
        <f>+Additions!N19</f>
        <v>201410</v>
      </c>
      <c r="Q16" s="759">
        <f>+Additions!O19</f>
        <v>25.5</v>
      </c>
      <c r="S16" s="101">
        <f t="shared" si="6"/>
        <v>2016</v>
      </c>
    </row>
    <row r="17" spans="1:19" ht="13.5" customHeight="1">
      <c r="A17" s="333" t="s">
        <v>319</v>
      </c>
      <c r="B17" s="334" t="s">
        <v>989</v>
      </c>
      <c r="C17" s="451" t="s">
        <v>338</v>
      </c>
      <c r="D17" s="334" t="s">
        <v>989</v>
      </c>
      <c r="E17" s="333" t="s">
        <v>990</v>
      </c>
      <c r="F17" s="334">
        <v>201509</v>
      </c>
      <c r="G17" s="335">
        <v>-2840.24</v>
      </c>
      <c r="H17" s="126">
        <f>VLOOKUP(F17,Additions!$N$5:$O$37,2,FALSE)</f>
        <v>14.5</v>
      </c>
      <c r="I17" s="333">
        <v>1.3083000000000001E-3</v>
      </c>
      <c r="J17" s="401">
        <f t="shared" si="4"/>
        <v>-53.88</v>
      </c>
      <c r="K17" s="335">
        <f t="shared" si="5"/>
        <v>-44.59</v>
      </c>
      <c r="L17" s="406"/>
      <c r="P17" s="707">
        <f>+Additions!N20</f>
        <v>201411</v>
      </c>
      <c r="Q17" s="759">
        <f>+Additions!O20</f>
        <v>24.5</v>
      </c>
      <c r="S17" s="101">
        <f t="shared" si="6"/>
        <v>2015</v>
      </c>
    </row>
    <row r="18" spans="1:19" ht="13.5" customHeight="1">
      <c r="A18" s="333" t="s">
        <v>319</v>
      </c>
      <c r="B18" s="334" t="s">
        <v>1170</v>
      </c>
      <c r="C18" s="257" t="s">
        <v>338</v>
      </c>
      <c r="D18" s="334" t="s">
        <v>1170</v>
      </c>
      <c r="E18" s="333" t="s">
        <v>1171</v>
      </c>
      <c r="F18" s="334">
        <v>201512</v>
      </c>
      <c r="G18" s="335">
        <v>-11379.5</v>
      </c>
      <c r="H18" s="126">
        <f>VLOOKUP(F18,Additions!$N$5:$O$37,2,FALSE)</f>
        <v>11.5</v>
      </c>
      <c r="I18" s="333">
        <v>1.3083000000000001E-3</v>
      </c>
      <c r="J18" s="401">
        <f t="shared" ref="J18:J20" si="7">ROUND(G18*H18*I18,2)</f>
        <v>-171.21</v>
      </c>
      <c r="K18" s="335">
        <f t="shared" ref="K18:K20" si="8">ROUND(G18*I18*12,2)</f>
        <v>-178.65</v>
      </c>
      <c r="L18" s="406"/>
      <c r="P18" s="707">
        <f>+Additions!N21</f>
        <v>201412</v>
      </c>
      <c r="Q18" s="759">
        <f>+Additions!O21</f>
        <v>23.5</v>
      </c>
      <c r="S18" s="101">
        <f t="shared" ref="S18:S37" si="9">IF(F18&lt;=$S$1,$U$5,$U$6)</f>
        <v>2016</v>
      </c>
    </row>
    <row r="19" spans="1:19" ht="13.5" customHeight="1">
      <c r="A19" s="333" t="s">
        <v>319</v>
      </c>
      <c r="B19" s="334" t="s">
        <v>1172</v>
      </c>
      <c r="C19" s="257" t="s">
        <v>338</v>
      </c>
      <c r="D19" s="334" t="s">
        <v>1172</v>
      </c>
      <c r="E19" s="333" t="s">
        <v>1173</v>
      </c>
      <c r="F19" s="334">
        <v>201510</v>
      </c>
      <c r="G19" s="335">
        <v>-2078.0300000000002</v>
      </c>
      <c r="H19" s="126">
        <f>VLOOKUP(F19,Additions!$N$5:$O$37,2,FALSE)</f>
        <v>13.5</v>
      </c>
      <c r="I19" s="333">
        <v>1.3083000000000001E-3</v>
      </c>
      <c r="J19" s="401">
        <f t="shared" si="7"/>
        <v>-36.700000000000003</v>
      </c>
      <c r="K19" s="335">
        <f t="shared" si="8"/>
        <v>-32.619999999999997</v>
      </c>
      <c r="L19" s="406"/>
      <c r="P19" s="707">
        <f>+Additions!N22</f>
        <v>201501</v>
      </c>
      <c r="Q19" s="759">
        <f>+Additions!O22</f>
        <v>22.5</v>
      </c>
      <c r="S19" s="101">
        <f t="shared" si="9"/>
        <v>2016</v>
      </c>
    </row>
    <row r="20" spans="1:19" ht="13.5" customHeight="1">
      <c r="A20" s="397" t="s">
        <v>319</v>
      </c>
      <c r="B20" s="381" t="s">
        <v>1181</v>
      </c>
      <c r="C20" s="269" t="s">
        <v>338</v>
      </c>
      <c r="D20" s="381" t="s">
        <v>1181</v>
      </c>
      <c r="E20" s="397" t="s">
        <v>1182</v>
      </c>
      <c r="F20" s="381">
        <v>201512</v>
      </c>
      <c r="G20" s="398">
        <v>-10663.71</v>
      </c>
      <c r="H20" s="126">
        <f>VLOOKUP(F20,Additions!$N$5:$O$37,2,FALSE)</f>
        <v>11.5</v>
      </c>
      <c r="I20" s="397">
        <v>1.3083000000000001E-3</v>
      </c>
      <c r="J20" s="401">
        <f t="shared" si="7"/>
        <v>-160.44</v>
      </c>
      <c r="K20" s="335">
        <f t="shared" si="8"/>
        <v>-167.42</v>
      </c>
      <c r="L20" s="406"/>
      <c r="P20" s="707">
        <f>+Additions!N23</f>
        <v>201502</v>
      </c>
      <c r="Q20" s="759">
        <f>+Additions!O23</f>
        <v>21.5</v>
      </c>
      <c r="S20" s="101">
        <f t="shared" si="9"/>
        <v>2016</v>
      </c>
    </row>
    <row r="21" spans="1:19" s="717" customFormat="1" ht="13.5" customHeight="1">
      <c r="A21" s="571"/>
      <c r="B21" s="594"/>
      <c r="C21" s="749"/>
      <c r="D21" s="594"/>
      <c r="E21" s="571"/>
      <c r="F21" s="594"/>
      <c r="G21" s="572"/>
      <c r="H21" s="759"/>
      <c r="I21" s="571"/>
      <c r="J21" s="604"/>
      <c r="K21" s="652"/>
      <c r="L21" s="406"/>
      <c r="P21" s="707">
        <f>+Additions!N24</f>
        <v>201503</v>
      </c>
      <c r="Q21" s="759">
        <f>+Additions!O24</f>
        <v>20.5</v>
      </c>
      <c r="S21" s="717">
        <f t="shared" si="9"/>
        <v>2015</v>
      </c>
    </row>
    <row r="22" spans="1:19" s="717" customFormat="1" ht="13.5" customHeight="1">
      <c r="A22" s="650" t="s">
        <v>319</v>
      </c>
      <c r="B22" s="651" t="s">
        <v>1029</v>
      </c>
      <c r="C22" s="749" t="s">
        <v>338</v>
      </c>
      <c r="D22" s="651" t="s">
        <v>1029</v>
      </c>
      <c r="E22" s="650" t="s">
        <v>1030</v>
      </c>
      <c r="F22" s="651">
        <v>201601</v>
      </c>
      <c r="G22" s="652">
        <v>-2232.89</v>
      </c>
      <c r="H22" s="759">
        <f>VLOOKUP(F22,Additions!$N$5:$O$37,2,FALSE)</f>
        <v>10.5</v>
      </c>
      <c r="I22" s="571">
        <v>1.3083000000000001E-3</v>
      </c>
      <c r="J22" s="604">
        <f t="shared" ref="J22:J24" si="10">ROUND(G22*H22*I22,2)</f>
        <v>-30.67</v>
      </c>
      <c r="K22" s="652">
        <f t="shared" ref="K22:K24" si="11">ROUND(G22*I22*12,2)</f>
        <v>-35.06</v>
      </c>
      <c r="L22" s="406"/>
      <c r="P22" s="707">
        <f>+Additions!N25</f>
        <v>201504</v>
      </c>
      <c r="Q22" s="759">
        <f>+Additions!O25</f>
        <v>19.5</v>
      </c>
      <c r="S22" s="717">
        <f t="shared" si="9"/>
        <v>2016</v>
      </c>
    </row>
    <row r="23" spans="1:19" s="717" customFormat="1" ht="13.5" customHeight="1">
      <c r="A23" s="650" t="s">
        <v>319</v>
      </c>
      <c r="B23" s="651" t="s">
        <v>1412</v>
      </c>
      <c r="C23" s="749" t="s">
        <v>338</v>
      </c>
      <c r="D23" s="651" t="s">
        <v>1412</v>
      </c>
      <c r="E23" s="650" t="s">
        <v>1413</v>
      </c>
      <c r="F23" s="651">
        <v>201601</v>
      </c>
      <c r="G23" s="652">
        <v>-55575.88</v>
      </c>
      <c r="H23" s="759">
        <f>VLOOKUP(F23,Additions!$N$5:$O$37,2,FALSE)</f>
        <v>10.5</v>
      </c>
      <c r="I23" s="571">
        <v>1.3083000000000001E-3</v>
      </c>
      <c r="J23" s="604">
        <f t="shared" si="10"/>
        <v>-763.45</v>
      </c>
      <c r="K23" s="652">
        <f t="shared" si="11"/>
        <v>-872.52</v>
      </c>
      <c r="L23" s="406"/>
      <c r="P23" s="707">
        <f>+Additions!N26</f>
        <v>201505</v>
      </c>
      <c r="Q23" s="759">
        <f>+Additions!O26</f>
        <v>18.5</v>
      </c>
      <c r="S23" s="717">
        <f t="shared" si="9"/>
        <v>2016</v>
      </c>
    </row>
    <row r="24" spans="1:19" s="717" customFormat="1" ht="13.5" customHeight="1">
      <c r="A24" s="650" t="s">
        <v>319</v>
      </c>
      <c r="B24" s="651" t="s">
        <v>1423</v>
      </c>
      <c r="C24" s="651" t="s">
        <v>340</v>
      </c>
      <c r="D24" s="651" t="s">
        <v>1423</v>
      </c>
      <c r="E24" s="650" t="s">
        <v>1424</v>
      </c>
      <c r="F24" s="651">
        <v>201601</v>
      </c>
      <c r="G24" s="652">
        <v>-26031</v>
      </c>
      <c r="H24" s="759">
        <f>VLOOKUP(F24,Additions!$N$5:$O$37,2,FALSE)</f>
        <v>10.5</v>
      </c>
      <c r="I24" s="571">
        <v>1.3083000000000001E-3</v>
      </c>
      <c r="J24" s="604">
        <f t="shared" si="10"/>
        <v>-357.59</v>
      </c>
      <c r="K24" s="652">
        <f t="shared" si="11"/>
        <v>-408.68</v>
      </c>
      <c r="L24" s="406"/>
      <c r="P24" s="707">
        <f>+Additions!N27</f>
        <v>201506</v>
      </c>
      <c r="Q24" s="759">
        <f>+Additions!O27</f>
        <v>17.5</v>
      </c>
      <c r="S24" s="717">
        <f t="shared" si="9"/>
        <v>2016</v>
      </c>
    </row>
    <row r="25" spans="1:19" s="717" customFormat="1" ht="13.5" customHeight="1">
      <c r="A25" s="650"/>
      <c r="B25" s="651"/>
      <c r="C25" s="651"/>
      <c r="D25" s="651"/>
      <c r="E25" s="650"/>
      <c r="F25" s="651"/>
      <c r="G25" s="652"/>
      <c r="H25" s="759"/>
      <c r="I25" s="571"/>
      <c r="J25" s="604"/>
      <c r="K25" s="652"/>
      <c r="L25" s="406"/>
      <c r="P25" s="707">
        <f>+Additions!N28</f>
        <v>201507</v>
      </c>
      <c r="Q25" s="759">
        <f>+Additions!O28</f>
        <v>16.5</v>
      </c>
    </row>
    <row r="26" spans="1:19" s="717" customFormat="1" ht="13.5" customHeight="1">
      <c r="A26" s="650" t="s">
        <v>319</v>
      </c>
      <c r="B26" s="651" t="s">
        <v>333</v>
      </c>
      <c r="C26" s="651" t="s">
        <v>338</v>
      </c>
      <c r="D26" s="651" t="s">
        <v>333</v>
      </c>
      <c r="E26" s="650" t="s">
        <v>334</v>
      </c>
      <c r="F26" s="651">
        <v>201602</v>
      </c>
      <c r="G26" s="652">
        <v>-41.08</v>
      </c>
      <c r="H26" s="759">
        <f>VLOOKUP(F26,Additions!$N$5:$O$37,2,FALSE)</f>
        <v>9.5</v>
      </c>
      <c r="I26" s="571">
        <v>1.3083000000000001E-3</v>
      </c>
      <c r="J26" s="604">
        <f t="shared" ref="J26:J36" si="12">ROUND(G26*H26*I26,2)</f>
        <v>-0.51</v>
      </c>
      <c r="K26" s="652">
        <f t="shared" ref="K26:K36" si="13">ROUND(G26*I26*12,2)</f>
        <v>-0.64</v>
      </c>
      <c r="L26" s="406"/>
      <c r="P26" s="707">
        <f>+Additions!N29</f>
        <v>201508</v>
      </c>
      <c r="Q26" s="759">
        <f>+Additions!O29</f>
        <v>15.5</v>
      </c>
      <c r="S26" s="717">
        <f t="shared" ref="S26:S36" si="14">IF(F26&lt;=$S$1,$U$5,$U$6)</f>
        <v>2016</v>
      </c>
    </row>
    <row r="27" spans="1:19" s="717" customFormat="1" ht="13.5" customHeight="1">
      <c r="A27" s="650" t="s">
        <v>319</v>
      </c>
      <c r="B27" s="651" t="s">
        <v>940</v>
      </c>
      <c r="C27" s="651" t="s">
        <v>338</v>
      </c>
      <c r="D27" s="651" t="s">
        <v>940</v>
      </c>
      <c r="E27" s="650" t="s">
        <v>941</v>
      </c>
      <c r="F27" s="651">
        <v>201602</v>
      </c>
      <c r="G27" s="652">
        <v>-10897.79</v>
      </c>
      <c r="H27" s="759">
        <f>VLOOKUP(F27,Additions!$N$5:$O$37,2,FALSE)</f>
        <v>9.5</v>
      </c>
      <c r="I27" s="571">
        <v>1.3083000000000001E-3</v>
      </c>
      <c r="J27" s="604">
        <f t="shared" si="12"/>
        <v>-135.44999999999999</v>
      </c>
      <c r="K27" s="652">
        <f t="shared" si="13"/>
        <v>-171.09</v>
      </c>
      <c r="L27" s="406"/>
      <c r="P27" s="707">
        <f>+Additions!N30</f>
        <v>201509</v>
      </c>
      <c r="Q27" s="759">
        <f>+Additions!O30</f>
        <v>14.5</v>
      </c>
      <c r="S27" s="717">
        <f t="shared" si="14"/>
        <v>2016</v>
      </c>
    </row>
    <row r="28" spans="1:19" s="717" customFormat="1" ht="13.5" customHeight="1">
      <c r="A28" s="650" t="s">
        <v>319</v>
      </c>
      <c r="B28" s="651" t="s">
        <v>1190</v>
      </c>
      <c r="C28" s="651" t="s">
        <v>340</v>
      </c>
      <c r="D28" s="651" t="s">
        <v>1190</v>
      </c>
      <c r="E28" s="650" t="s">
        <v>1191</v>
      </c>
      <c r="F28" s="651">
        <v>201602</v>
      </c>
      <c r="G28" s="652">
        <v>-2930.79</v>
      </c>
      <c r="H28" s="759">
        <f>VLOOKUP(F28,Additions!$N$5:$O$37,2,FALSE)</f>
        <v>9.5</v>
      </c>
      <c r="I28" s="571">
        <v>1.3083000000000001E-3</v>
      </c>
      <c r="J28" s="604">
        <f t="shared" si="12"/>
        <v>-36.43</v>
      </c>
      <c r="K28" s="652">
        <f t="shared" si="13"/>
        <v>-46.01</v>
      </c>
      <c r="L28" s="406"/>
      <c r="P28" s="707">
        <f>+Additions!N31</f>
        <v>201510</v>
      </c>
      <c r="Q28" s="759">
        <f>+Additions!O31</f>
        <v>13.5</v>
      </c>
      <c r="S28" s="717">
        <f t="shared" si="14"/>
        <v>2016</v>
      </c>
    </row>
    <row r="29" spans="1:19" s="717" customFormat="1" ht="13.5" customHeight="1">
      <c r="A29" s="650" t="s">
        <v>319</v>
      </c>
      <c r="B29" s="651" t="s">
        <v>1214</v>
      </c>
      <c r="C29" s="651" t="s">
        <v>340</v>
      </c>
      <c r="D29" s="651" t="s">
        <v>1214</v>
      </c>
      <c r="E29" s="650" t="s">
        <v>1215</v>
      </c>
      <c r="F29" s="651">
        <v>201602</v>
      </c>
      <c r="G29" s="652">
        <v>-36488.17</v>
      </c>
      <c r="H29" s="759">
        <f>VLOOKUP(F29,Additions!$N$5:$O$37,2,FALSE)</f>
        <v>9.5</v>
      </c>
      <c r="I29" s="571">
        <v>1.3083000000000001E-3</v>
      </c>
      <c r="J29" s="604">
        <f t="shared" si="12"/>
        <v>-453.51</v>
      </c>
      <c r="K29" s="652">
        <f t="shared" si="13"/>
        <v>-572.85</v>
      </c>
      <c r="L29" s="406"/>
      <c r="P29" s="707">
        <f>+Additions!N32</f>
        <v>201511</v>
      </c>
      <c r="Q29" s="759">
        <f>+Additions!O32</f>
        <v>12.5</v>
      </c>
      <c r="S29" s="717">
        <f t="shared" si="14"/>
        <v>2016</v>
      </c>
    </row>
    <row r="30" spans="1:19" s="717" customFormat="1" ht="13.5" customHeight="1">
      <c r="A30" s="650" t="s">
        <v>319</v>
      </c>
      <c r="B30" s="651" t="s">
        <v>1076</v>
      </c>
      <c r="C30" s="651" t="s">
        <v>338</v>
      </c>
      <c r="D30" s="651" t="s">
        <v>1076</v>
      </c>
      <c r="E30" s="650" t="s">
        <v>1077</v>
      </c>
      <c r="F30" s="651">
        <v>201602</v>
      </c>
      <c r="G30" s="652">
        <v>-216132.68</v>
      </c>
      <c r="H30" s="759">
        <f>VLOOKUP(F30,Additions!$N$5:$O$37,2,FALSE)</f>
        <v>9.5</v>
      </c>
      <c r="I30" s="571">
        <v>1.3083000000000001E-3</v>
      </c>
      <c r="J30" s="604">
        <f t="shared" si="12"/>
        <v>-2686.28</v>
      </c>
      <c r="K30" s="652">
        <f t="shared" si="13"/>
        <v>-3393.2</v>
      </c>
      <c r="L30" s="406"/>
      <c r="P30" s="707">
        <f>+Additions!N33</f>
        <v>201512</v>
      </c>
      <c r="Q30" s="759">
        <f>+Additions!O33</f>
        <v>11.5</v>
      </c>
      <c r="S30" s="717">
        <f t="shared" si="14"/>
        <v>2016</v>
      </c>
    </row>
    <row r="31" spans="1:19" s="717" customFormat="1" ht="13.5" customHeight="1">
      <c r="A31" s="650" t="s">
        <v>319</v>
      </c>
      <c r="B31" s="651" t="s">
        <v>1410</v>
      </c>
      <c r="C31" s="651" t="s">
        <v>338</v>
      </c>
      <c r="D31" s="651" t="s">
        <v>1410</v>
      </c>
      <c r="E31" s="650" t="s">
        <v>1411</v>
      </c>
      <c r="F31" s="651">
        <v>201602</v>
      </c>
      <c r="G31" s="652">
        <v>-225102.52</v>
      </c>
      <c r="H31" s="759">
        <f>VLOOKUP(F31,Additions!$N$5:$O$37,2,FALSE)</f>
        <v>9.5</v>
      </c>
      <c r="I31" s="571">
        <v>1.3083000000000001E-3</v>
      </c>
      <c r="J31" s="604">
        <f t="shared" si="12"/>
        <v>-2797.77</v>
      </c>
      <c r="K31" s="652">
        <f t="shared" si="13"/>
        <v>-3534.02</v>
      </c>
      <c r="L31" s="406"/>
      <c r="P31" s="707">
        <f>+Additions!N34</f>
        <v>201601</v>
      </c>
      <c r="Q31" s="759">
        <f>+Additions!O34</f>
        <v>10.5</v>
      </c>
      <c r="S31" s="717">
        <f t="shared" si="14"/>
        <v>2016</v>
      </c>
    </row>
    <row r="32" spans="1:19" s="717" customFormat="1" ht="13.5" customHeight="1">
      <c r="A32" s="650" t="s">
        <v>319</v>
      </c>
      <c r="B32" s="651" t="s">
        <v>1080</v>
      </c>
      <c r="C32" s="651" t="s">
        <v>338</v>
      </c>
      <c r="D32" s="651" t="s">
        <v>1080</v>
      </c>
      <c r="E32" s="650" t="s">
        <v>1081</v>
      </c>
      <c r="F32" s="651">
        <v>201602</v>
      </c>
      <c r="G32" s="652">
        <v>-10615.04</v>
      </c>
      <c r="H32" s="759">
        <f>VLOOKUP(F32,Additions!$N$5:$O$37,2,FALSE)</f>
        <v>9.5</v>
      </c>
      <c r="I32" s="571">
        <v>1.3083000000000001E-3</v>
      </c>
      <c r="J32" s="604">
        <f t="shared" si="12"/>
        <v>-131.93</v>
      </c>
      <c r="K32" s="652">
        <f t="shared" si="13"/>
        <v>-166.65</v>
      </c>
      <c r="L32" s="406"/>
      <c r="P32" s="707">
        <f>+Additions!N35</f>
        <v>201602</v>
      </c>
      <c r="Q32" s="759">
        <f>+Additions!O35</f>
        <v>9.5</v>
      </c>
      <c r="S32" s="717">
        <f t="shared" si="14"/>
        <v>2016</v>
      </c>
    </row>
    <row r="33" spans="1:19" s="717" customFormat="1" ht="13.5" customHeight="1">
      <c r="A33" s="650" t="s">
        <v>319</v>
      </c>
      <c r="B33" s="651" t="s">
        <v>1094</v>
      </c>
      <c r="C33" s="651" t="s">
        <v>338</v>
      </c>
      <c r="D33" s="651" t="s">
        <v>1094</v>
      </c>
      <c r="E33" s="650" t="s">
        <v>1095</v>
      </c>
      <c r="F33" s="651">
        <v>201602</v>
      </c>
      <c r="G33" s="652">
        <v>-49983.46</v>
      </c>
      <c r="H33" s="759">
        <f>VLOOKUP(F33,Additions!$N$5:$O$37,2,FALSE)</f>
        <v>9.5</v>
      </c>
      <c r="I33" s="571">
        <v>1.3083000000000001E-3</v>
      </c>
      <c r="J33" s="604">
        <f t="shared" si="12"/>
        <v>-621.24</v>
      </c>
      <c r="K33" s="652">
        <f t="shared" si="13"/>
        <v>-784.72</v>
      </c>
      <c r="L33" s="406"/>
      <c r="P33" s="707">
        <f>+Additions!N36</f>
        <v>201603</v>
      </c>
      <c r="Q33" s="759">
        <f>+Additions!O36</f>
        <v>8.5</v>
      </c>
      <c r="S33" s="717">
        <f t="shared" si="14"/>
        <v>2016</v>
      </c>
    </row>
    <row r="34" spans="1:19" s="717" customFormat="1" ht="13.5" customHeight="1">
      <c r="A34" s="650" t="s">
        <v>319</v>
      </c>
      <c r="B34" s="651" t="s">
        <v>1144</v>
      </c>
      <c r="C34" s="651" t="s">
        <v>338</v>
      </c>
      <c r="D34" s="651" t="s">
        <v>1144</v>
      </c>
      <c r="E34" s="650" t="s">
        <v>1145</v>
      </c>
      <c r="F34" s="651">
        <v>201602</v>
      </c>
      <c r="G34" s="652">
        <v>-227458.4</v>
      </c>
      <c r="H34" s="759">
        <f>VLOOKUP(F34,Additions!$N$5:$O$37,2,FALSE)</f>
        <v>9.5</v>
      </c>
      <c r="I34" s="571">
        <v>1.3083000000000001E-3</v>
      </c>
      <c r="J34" s="604">
        <f t="shared" si="12"/>
        <v>-2827.05</v>
      </c>
      <c r="K34" s="652">
        <f t="shared" si="13"/>
        <v>-3571.01</v>
      </c>
      <c r="L34" s="406"/>
      <c r="P34" s="707">
        <f>+Additions!N37</f>
        <v>0</v>
      </c>
      <c r="Q34" s="759">
        <f>+Additions!O37</f>
        <v>0</v>
      </c>
      <c r="S34" s="717">
        <f t="shared" si="14"/>
        <v>2016</v>
      </c>
    </row>
    <row r="35" spans="1:19" s="717" customFormat="1" ht="13.5" customHeight="1">
      <c r="A35" s="650" t="s">
        <v>319</v>
      </c>
      <c r="B35" s="651" t="s">
        <v>1421</v>
      </c>
      <c r="C35" s="651" t="s">
        <v>340</v>
      </c>
      <c r="D35" s="651" t="s">
        <v>1421</v>
      </c>
      <c r="E35" s="650" t="s">
        <v>1422</v>
      </c>
      <c r="F35" s="651">
        <v>201602</v>
      </c>
      <c r="G35" s="652">
        <v>-985.86</v>
      </c>
      <c r="H35" s="759">
        <f>VLOOKUP(F35,Additions!$N$5:$O$37,2,FALSE)</f>
        <v>9.5</v>
      </c>
      <c r="I35" s="571">
        <v>1.3083000000000001E-3</v>
      </c>
      <c r="J35" s="604">
        <f t="shared" si="12"/>
        <v>-12.25</v>
      </c>
      <c r="K35" s="652">
        <f t="shared" si="13"/>
        <v>-15.48</v>
      </c>
      <c r="L35" s="406"/>
      <c r="P35" s="707">
        <f>+Additions!N38</f>
        <v>0</v>
      </c>
      <c r="Q35" s="759">
        <f>+Additions!O38</f>
        <v>0</v>
      </c>
      <c r="S35" s="717">
        <f t="shared" si="14"/>
        <v>2016</v>
      </c>
    </row>
    <row r="36" spans="1:19" s="717" customFormat="1" ht="13.5" customHeight="1">
      <c r="A36" s="650" t="s">
        <v>319</v>
      </c>
      <c r="B36" s="651" t="s">
        <v>1418</v>
      </c>
      <c r="C36" s="651" t="s">
        <v>340</v>
      </c>
      <c r="D36" s="651" t="s">
        <v>1418</v>
      </c>
      <c r="E36" s="650" t="s">
        <v>1419</v>
      </c>
      <c r="F36" s="651">
        <v>201602</v>
      </c>
      <c r="G36" s="652">
        <v>-34506.28</v>
      </c>
      <c r="H36" s="759">
        <f>VLOOKUP(F36,Additions!$N$5:$O$37,2,FALSE)</f>
        <v>9.5</v>
      </c>
      <c r="I36" s="571">
        <v>1.3083000000000001E-3</v>
      </c>
      <c r="J36" s="604">
        <f t="shared" si="12"/>
        <v>-428.87</v>
      </c>
      <c r="K36" s="652">
        <f t="shared" si="13"/>
        <v>-541.73</v>
      </c>
      <c r="L36" s="406"/>
      <c r="P36" s="707">
        <f>+Additions!N39</f>
        <v>0</v>
      </c>
      <c r="Q36" s="759">
        <f>+Additions!O39</f>
        <v>0</v>
      </c>
      <c r="S36" s="717">
        <f t="shared" si="14"/>
        <v>2016</v>
      </c>
    </row>
    <row r="37" spans="1:19" ht="13.5" customHeight="1">
      <c r="A37" s="327"/>
      <c r="B37" s="257"/>
      <c r="C37" s="334"/>
      <c r="D37" s="257"/>
      <c r="E37" s="255"/>
      <c r="F37" s="257"/>
      <c r="G37" s="326"/>
      <c r="H37" s="126"/>
      <c r="I37" s="333"/>
      <c r="J37" s="401"/>
      <c r="K37" s="335"/>
      <c r="L37" s="406"/>
      <c r="P37" s="707">
        <f>+Additions!N40</f>
        <v>0</v>
      </c>
      <c r="Q37" s="759">
        <f>+Additions!O40</f>
        <v>0</v>
      </c>
      <c r="S37" s="101">
        <f t="shared" si="9"/>
        <v>2015</v>
      </c>
    </row>
    <row r="38" spans="1:19">
      <c r="A38" s="113"/>
      <c r="B38" s="267"/>
      <c r="C38" s="267"/>
      <c r="D38" s="267"/>
      <c r="E38" s="267"/>
      <c r="F38" s="164"/>
      <c r="G38" s="129"/>
      <c r="H38" s="181"/>
      <c r="I38" s="121"/>
      <c r="J38" s="129"/>
      <c r="K38" s="129"/>
      <c r="P38" s="707">
        <f>+Additions!N41</f>
        <v>0</v>
      </c>
      <c r="Q38" s="759">
        <f>+Additions!O41</f>
        <v>0</v>
      </c>
    </row>
    <row r="39" spans="1:19" ht="13.5" thickBot="1">
      <c r="A39" s="95" t="s">
        <v>151</v>
      </c>
      <c r="B39" s="267"/>
      <c r="C39" s="267"/>
      <c r="D39" s="267"/>
      <c r="E39" s="267"/>
      <c r="F39" s="164"/>
      <c r="G39" s="130">
        <f>SUM(G7:G38)</f>
        <v>-1034292.0800000001</v>
      </c>
      <c r="H39" s="181"/>
      <c r="I39" s="121"/>
      <c r="J39" s="130">
        <f>SUM(J7:J38)</f>
        <v>-13633.680000000002</v>
      </c>
      <c r="K39" s="130">
        <f>SUM(K7:K38)</f>
        <v>-16237.969999999998</v>
      </c>
      <c r="P39" s="707">
        <f>+Additions!N42</f>
        <v>0</v>
      </c>
      <c r="Q39" s="759">
        <f>+Additions!O42</f>
        <v>0</v>
      </c>
    </row>
    <row r="40" spans="1:19" ht="13.5" thickTop="1">
      <c r="A40" s="95"/>
      <c r="B40" s="267"/>
      <c r="C40" s="267"/>
      <c r="D40" s="267"/>
      <c r="E40" s="267"/>
      <c r="F40" s="164"/>
      <c r="G40" s="103"/>
      <c r="H40" s="181"/>
      <c r="I40" s="121"/>
      <c r="J40" s="103"/>
      <c r="K40" s="103"/>
      <c r="P40" s="707">
        <f>+Additions!N43</f>
        <v>0</v>
      </c>
      <c r="Q40" s="759">
        <f>+Additions!O43</f>
        <v>0</v>
      </c>
    </row>
    <row r="41" spans="1:19">
      <c r="A41" s="88" t="s">
        <v>124</v>
      </c>
      <c r="P41" s="707">
        <f>+Additions!N44</f>
        <v>0</v>
      </c>
      <c r="Q41" s="759">
        <f>+Additions!O44</f>
        <v>0</v>
      </c>
    </row>
    <row r="42" spans="1:19">
      <c r="A42" s="95"/>
      <c r="B42" s="267"/>
      <c r="C42" s="267"/>
      <c r="D42" s="267"/>
      <c r="E42" s="267"/>
      <c r="F42" s="164"/>
      <c r="G42" s="103"/>
      <c r="H42" s="181"/>
      <c r="I42" s="121"/>
      <c r="J42" s="103"/>
      <c r="K42" s="103"/>
      <c r="P42" s="707">
        <f>+Additions!N45</f>
        <v>0</v>
      </c>
      <c r="Q42" s="759">
        <f>+Additions!O45</f>
        <v>0</v>
      </c>
      <c r="S42" s="101">
        <f t="shared" ref="S42:S79" si="15">IF(F42&lt;=$S$1,$U$5,$U$6)</f>
        <v>2015</v>
      </c>
    </row>
    <row r="43" spans="1:19">
      <c r="A43" s="81" t="s">
        <v>86</v>
      </c>
      <c r="B43" s="81" t="s">
        <v>87</v>
      </c>
      <c r="C43" s="81" t="s">
        <v>88</v>
      </c>
      <c r="D43" s="81" t="s">
        <v>104</v>
      </c>
      <c r="E43" s="81"/>
      <c r="F43" s="146" t="s">
        <v>121</v>
      </c>
      <c r="G43" s="90" t="s">
        <v>121</v>
      </c>
      <c r="H43" s="177"/>
      <c r="I43" s="81" t="s">
        <v>91</v>
      </c>
      <c r="J43" s="90" t="s">
        <v>92</v>
      </c>
      <c r="K43" s="90" t="s">
        <v>93</v>
      </c>
      <c r="P43" s="707">
        <f>+Additions!N46</f>
        <v>0</v>
      </c>
      <c r="Q43" s="759">
        <f>+Additions!O46</f>
        <v>0</v>
      </c>
      <c r="S43" s="101">
        <f t="shared" si="15"/>
        <v>2016</v>
      </c>
    </row>
    <row r="44" spans="1:19">
      <c r="A44" s="86" t="s">
        <v>94</v>
      </c>
      <c r="B44" s="96" t="s">
        <v>95</v>
      </c>
      <c r="C44" s="96" t="s">
        <v>96</v>
      </c>
      <c r="D44" s="96" t="s">
        <v>122</v>
      </c>
      <c r="E44" s="96" t="s">
        <v>97</v>
      </c>
      <c r="F44" s="150" t="s">
        <v>98</v>
      </c>
      <c r="G44" s="98" t="s">
        <v>99</v>
      </c>
      <c r="H44" s="179" t="s">
        <v>100</v>
      </c>
      <c r="I44" s="96" t="s">
        <v>101</v>
      </c>
      <c r="J44" s="98" t="s">
        <v>123</v>
      </c>
      <c r="K44" s="98" t="s">
        <v>102</v>
      </c>
      <c r="P44" s="707">
        <f>+Additions!N47</f>
        <v>0</v>
      </c>
      <c r="Q44" s="759">
        <f>+Additions!O47</f>
        <v>0</v>
      </c>
      <c r="S44" s="101">
        <f t="shared" si="15"/>
        <v>2016</v>
      </c>
    </row>
    <row r="45" spans="1:19">
      <c r="A45" s="333" t="s">
        <v>341</v>
      </c>
      <c r="B45" s="334" t="s">
        <v>1023</v>
      </c>
      <c r="C45" s="434" t="s">
        <v>338</v>
      </c>
      <c r="D45" s="334" t="s">
        <v>1023</v>
      </c>
      <c r="E45" s="333" t="s">
        <v>1024</v>
      </c>
      <c r="F45" s="334">
        <v>201509</v>
      </c>
      <c r="G45" s="335">
        <v>-19587.669999999998</v>
      </c>
      <c r="H45" s="126">
        <f>VLOOKUP(F45,Additions!$N$5:$O$37,2,FALSE)</f>
        <v>14.5</v>
      </c>
      <c r="I45" s="382">
        <v>2.7583E-3</v>
      </c>
      <c r="J45" s="401">
        <f t="shared" ref="J45:J57" si="16">ROUND(G45*H45*I45,2)</f>
        <v>-783.42</v>
      </c>
      <c r="K45" s="335">
        <f t="shared" ref="K45:K57" si="17">ROUND(G45*I45*12,2)</f>
        <v>-648.34</v>
      </c>
      <c r="P45" s="707">
        <f>+Additions!N48</f>
        <v>0</v>
      </c>
      <c r="Q45" s="759">
        <f>+Additions!O48</f>
        <v>0</v>
      </c>
      <c r="S45" s="101">
        <f t="shared" si="15"/>
        <v>2015</v>
      </c>
    </row>
    <row r="46" spans="1:19">
      <c r="A46" s="333" t="s">
        <v>341</v>
      </c>
      <c r="B46" s="334" t="s">
        <v>329</v>
      </c>
      <c r="C46" s="257" t="s">
        <v>320</v>
      </c>
      <c r="D46" s="334" t="s">
        <v>329</v>
      </c>
      <c r="E46" s="333" t="s">
        <v>330</v>
      </c>
      <c r="F46" s="334">
        <v>201510</v>
      </c>
      <c r="G46" s="335">
        <v>-1493.11</v>
      </c>
      <c r="H46" s="126">
        <f>VLOOKUP(F46,Additions!$N$5:$O$37,2,FALSE)</f>
        <v>13.5</v>
      </c>
      <c r="I46" s="382">
        <v>2.7583E-3</v>
      </c>
      <c r="J46" s="404">
        <f t="shared" si="16"/>
        <v>-55.6</v>
      </c>
      <c r="K46" s="398">
        <f t="shared" si="17"/>
        <v>-49.42</v>
      </c>
      <c r="P46" s="707">
        <f>+Additions!N49</f>
        <v>0</v>
      </c>
      <c r="Q46" s="759">
        <f>+Additions!O49</f>
        <v>0</v>
      </c>
      <c r="S46" s="101">
        <f t="shared" si="15"/>
        <v>2016</v>
      </c>
    </row>
    <row r="47" spans="1:19">
      <c r="A47" s="333" t="s">
        <v>341</v>
      </c>
      <c r="B47" s="334" t="s">
        <v>946</v>
      </c>
      <c r="C47" s="451" t="s">
        <v>338</v>
      </c>
      <c r="D47" s="334" t="s">
        <v>946</v>
      </c>
      <c r="E47" s="333" t="s">
        <v>947</v>
      </c>
      <c r="F47" s="334">
        <v>201509</v>
      </c>
      <c r="G47" s="335">
        <v>-552.11</v>
      </c>
      <c r="H47" s="126">
        <f>VLOOKUP(F47,Additions!$N$5:$O$37,2,FALSE)</f>
        <v>14.5</v>
      </c>
      <c r="I47" s="382">
        <v>2.7583E-3</v>
      </c>
      <c r="J47" s="401">
        <f t="shared" si="16"/>
        <v>-22.08</v>
      </c>
      <c r="K47" s="335">
        <f t="shared" si="17"/>
        <v>-18.27</v>
      </c>
      <c r="P47" s="707">
        <f>+Additions!N50</f>
        <v>0</v>
      </c>
      <c r="Q47" s="759">
        <f>+Additions!O50</f>
        <v>0</v>
      </c>
      <c r="S47" s="101">
        <f t="shared" si="15"/>
        <v>2015</v>
      </c>
    </row>
    <row r="48" spans="1:19">
      <c r="A48" s="333" t="s">
        <v>341</v>
      </c>
      <c r="B48" s="334" t="s">
        <v>1025</v>
      </c>
      <c r="C48" s="257" t="s">
        <v>338</v>
      </c>
      <c r="D48" s="334" t="s">
        <v>1025</v>
      </c>
      <c r="E48" s="333" t="s">
        <v>1026</v>
      </c>
      <c r="F48" s="334">
        <v>201511</v>
      </c>
      <c r="G48" s="335">
        <v>-127878.66</v>
      </c>
      <c r="H48" s="126">
        <f>VLOOKUP(F48,Additions!$N$5:$O$37,2,FALSE)</f>
        <v>12.5</v>
      </c>
      <c r="I48" s="382">
        <v>2.7583E-3</v>
      </c>
      <c r="J48" s="401">
        <f t="shared" si="16"/>
        <v>-4409.1000000000004</v>
      </c>
      <c r="K48" s="335">
        <f t="shared" si="17"/>
        <v>-4232.7299999999996</v>
      </c>
      <c r="P48" s="707">
        <f>+Additions!N51</f>
        <v>0</v>
      </c>
      <c r="Q48" s="759">
        <f>+Additions!O51</f>
        <v>0</v>
      </c>
      <c r="S48" s="101">
        <f t="shared" si="15"/>
        <v>2016</v>
      </c>
    </row>
    <row r="49" spans="1:19">
      <c r="A49" s="333" t="s">
        <v>341</v>
      </c>
      <c r="B49" s="334" t="s">
        <v>1082</v>
      </c>
      <c r="C49" s="257" t="s">
        <v>338</v>
      </c>
      <c r="D49" s="334">
        <v>900566</v>
      </c>
      <c r="E49" s="333" t="s">
        <v>1084</v>
      </c>
      <c r="F49" s="334">
        <v>201510</v>
      </c>
      <c r="G49" s="335">
        <v>-10540.87</v>
      </c>
      <c r="H49" s="126">
        <f>VLOOKUP(F49,Additions!$N$5:$O$37,2,FALSE)</f>
        <v>13.5</v>
      </c>
      <c r="I49" s="382">
        <v>2.7583E-3</v>
      </c>
      <c r="J49" s="401">
        <f t="shared" si="16"/>
        <v>-392.51</v>
      </c>
      <c r="K49" s="335">
        <f t="shared" si="17"/>
        <v>-348.9</v>
      </c>
      <c r="P49" s="707">
        <f>+Additions!N52</f>
        <v>0</v>
      </c>
      <c r="Q49" s="759">
        <f>+Additions!O52</f>
        <v>0</v>
      </c>
      <c r="S49" s="101">
        <f t="shared" si="15"/>
        <v>2016</v>
      </c>
    </row>
    <row r="50" spans="1:19">
      <c r="A50" s="397" t="s">
        <v>341</v>
      </c>
      <c r="B50" s="381" t="s">
        <v>962</v>
      </c>
      <c r="C50" s="257" t="s">
        <v>338</v>
      </c>
      <c r="D50" s="334">
        <v>900568</v>
      </c>
      <c r="E50" s="397" t="s">
        <v>963</v>
      </c>
      <c r="F50" s="381">
        <v>201510</v>
      </c>
      <c r="G50" s="398">
        <v>-7532.69</v>
      </c>
      <c r="H50" s="126">
        <f>VLOOKUP(F50,Additions!$N$5:$O$37,2,FALSE)</f>
        <v>13.5</v>
      </c>
      <c r="I50" s="382">
        <v>2.7583E-3</v>
      </c>
      <c r="J50" s="401">
        <f t="shared" si="16"/>
        <v>-280.5</v>
      </c>
      <c r="K50" s="335">
        <f t="shared" si="17"/>
        <v>-249.33</v>
      </c>
      <c r="P50" s="707">
        <f>+Additions!N53</f>
        <v>0</v>
      </c>
      <c r="Q50" s="759">
        <f>+Additions!O53</f>
        <v>0</v>
      </c>
      <c r="S50" s="101">
        <f t="shared" si="15"/>
        <v>2016</v>
      </c>
    </row>
    <row r="51" spans="1:19">
      <c r="A51" s="397" t="s">
        <v>341</v>
      </c>
      <c r="B51" s="381" t="s">
        <v>1096</v>
      </c>
      <c r="C51" s="257" t="s">
        <v>338</v>
      </c>
      <c r="D51" s="381">
        <v>900608</v>
      </c>
      <c r="E51" s="397" t="s">
        <v>1098</v>
      </c>
      <c r="F51" s="381">
        <v>201511</v>
      </c>
      <c r="G51" s="398">
        <v>-38174.47</v>
      </c>
      <c r="H51" s="126">
        <f>VLOOKUP(F51,Additions!$N$5:$O$37,2,FALSE)</f>
        <v>12.5</v>
      </c>
      <c r="I51" s="382">
        <v>2.7583E-3</v>
      </c>
      <c r="J51" s="401">
        <f t="shared" si="16"/>
        <v>-1316.21</v>
      </c>
      <c r="K51" s="335">
        <f t="shared" si="17"/>
        <v>-1263.56</v>
      </c>
      <c r="P51" s="707">
        <f>+Additions!N54</f>
        <v>0</v>
      </c>
      <c r="Q51" s="759">
        <f>+Additions!O54</f>
        <v>0</v>
      </c>
      <c r="S51" s="101">
        <f t="shared" si="15"/>
        <v>2016</v>
      </c>
    </row>
    <row r="52" spans="1:19">
      <c r="A52" s="333" t="s">
        <v>341</v>
      </c>
      <c r="B52" s="334" t="s">
        <v>968</v>
      </c>
      <c r="C52" s="451" t="s">
        <v>338</v>
      </c>
      <c r="D52" s="334" t="s">
        <v>968</v>
      </c>
      <c r="E52" s="333" t="s">
        <v>969</v>
      </c>
      <c r="F52" s="334">
        <v>201509</v>
      </c>
      <c r="G52" s="335">
        <v>-8854.3700000000008</v>
      </c>
      <c r="H52" s="126">
        <f>VLOOKUP(F52,Additions!$N$5:$O$37,2,FALSE)</f>
        <v>14.5</v>
      </c>
      <c r="I52" s="382">
        <v>2.7583E-3</v>
      </c>
      <c r="J52" s="401">
        <f t="shared" si="16"/>
        <v>-354.13</v>
      </c>
      <c r="K52" s="335">
        <f t="shared" si="17"/>
        <v>-293.08</v>
      </c>
      <c r="S52" s="101">
        <f t="shared" si="15"/>
        <v>2015</v>
      </c>
    </row>
    <row r="53" spans="1:19">
      <c r="A53" s="333" t="s">
        <v>341</v>
      </c>
      <c r="B53" s="334" t="s">
        <v>845</v>
      </c>
      <c r="C53" s="257" t="s">
        <v>338</v>
      </c>
      <c r="D53" s="334" t="s">
        <v>845</v>
      </c>
      <c r="E53" s="333" t="s">
        <v>846</v>
      </c>
      <c r="F53" s="334">
        <v>201512</v>
      </c>
      <c r="G53" s="335">
        <v>-12082.24</v>
      </c>
      <c r="H53" s="126">
        <f>VLOOKUP(F53,Additions!$N$5:$O$37,2,FALSE)</f>
        <v>11.5</v>
      </c>
      <c r="I53" s="382">
        <v>2.7583E-3</v>
      </c>
      <c r="J53" s="401">
        <f t="shared" si="16"/>
        <v>-383.25</v>
      </c>
      <c r="K53" s="335">
        <f t="shared" si="17"/>
        <v>-399.92</v>
      </c>
      <c r="S53" s="101">
        <f t="shared" si="15"/>
        <v>2016</v>
      </c>
    </row>
    <row r="54" spans="1:19">
      <c r="A54" s="333" t="s">
        <v>341</v>
      </c>
      <c r="B54" s="334" t="s">
        <v>853</v>
      </c>
      <c r="C54" s="451" t="s">
        <v>338</v>
      </c>
      <c r="D54" s="334" t="s">
        <v>853</v>
      </c>
      <c r="E54" s="333" t="s">
        <v>854</v>
      </c>
      <c r="F54" s="334">
        <v>201509</v>
      </c>
      <c r="G54" s="335">
        <v>-20208.830000000002</v>
      </c>
      <c r="H54" s="126">
        <f>VLOOKUP(F54,Additions!$N$5:$O$37,2,FALSE)</f>
        <v>14.5</v>
      </c>
      <c r="I54" s="382">
        <v>2.7583E-3</v>
      </c>
      <c r="J54" s="401">
        <f t="shared" si="16"/>
        <v>-808.26</v>
      </c>
      <c r="K54" s="335">
        <f t="shared" si="17"/>
        <v>-668.9</v>
      </c>
      <c r="S54" s="101">
        <f t="shared" si="15"/>
        <v>2015</v>
      </c>
    </row>
    <row r="55" spans="1:19">
      <c r="A55" s="333" t="s">
        <v>341</v>
      </c>
      <c r="B55" s="334" t="s">
        <v>1170</v>
      </c>
      <c r="C55" s="257" t="s">
        <v>338</v>
      </c>
      <c r="D55" s="334" t="s">
        <v>1170</v>
      </c>
      <c r="E55" s="333" t="s">
        <v>1171</v>
      </c>
      <c r="F55" s="334">
        <v>201512</v>
      </c>
      <c r="G55" s="335">
        <v>-1366.11</v>
      </c>
      <c r="H55" s="126">
        <f>VLOOKUP(F55,Additions!$N$5:$O$37,2,FALSE)</f>
        <v>11.5</v>
      </c>
      <c r="I55" s="382">
        <v>2.7583E-3</v>
      </c>
      <c r="J55" s="401">
        <f t="shared" si="16"/>
        <v>-43.33</v>
      </c>
      <c r="K55" s="335">
        <f t="shared" si="17"/>
        <v>-45.22</v>
      </c>
      <c r="S55" s="101">
        <f t="shared" si="15"/>
        <v>2016</v>
      </c>
    </row>
    <row r="56" spans="1:19">
      <c r="A56" s="333" t="s">
        <v>341</v>
      </c>
      <c r="B56" s="334" t="s">
        <v>1172</v>
      </c>
      <c r="C56" s="257" t="s">
        <v>338</v>
      </c>
      <c r="D56" s="334" t="s">
        <v>1172</v>
      </c>
      <c r="E56" s="333" t="s">
        <v>1173</v>
      </c>
      <c r="F56" s="334">
        <v>201510</v>
      </c>
      <c r="G56" s="335">
        <v>-6054.28</v>
      </c>
      <c r="H56" s="126">
        <f>VLOOKUP(F56,Additions!$N$5:$O$37,2,FALSE)</f>
        <v>13.5</v>
      </c>
      <c r="I56" s="382">
        <v>2.7583E-3</v>
      </c>
      <c r="J56" s="401">
        <f t="shared" si="16"/>
        <v>-225.44</v>
      </c>
      <c r="K56" s="335">
        <f t="shared" si="17"/>
        <v>-200.39</v>
      </c>
      <c r="S56" s="101">
        <f t="shared" si="15"/>
        <v>2016</v>
      </c>
    </row>
    <row r="57" spans="1:19">
      <c r="A57" s="397" t="s">
        <v>341</v>
      </c>
      <c r="B57" s="381" t="s">
        <v>1181</v>
      </c>
      <c r="C57" s="269" t="s">
        <v>338</v>
      </c>
      <c r="D57" s="381" t="s">
        <v>1181</v>
      </c>
      <c r="E57" s="397" t="s">
        <v>1182</v>
      </c>
      <c r="F57" s="381">
        <v>201512</v>
      </c>
      <c r="G57" s="398">
        <v>-694.67</v>
      </c>
      <c r="H57" s="126">
        <f>VLOOKUP(F57,Additions!$N$5:$O$37,2,FALSE)</f>
        <v>11.5</v>
      </c>
      <c r="I57" s="403">
        <v>2.7583E-3</v>
      </c>
      <c r="J57" s="401">
        <f t="shared" si="16"/>
        <v>-22.04</v>
      </c>
      <c r="K57" s="335">
        <f t="shared" si="17"/>
        <v>-22.99</v>
      </c>
      <c r="S57" s="101">
        <f t="shared" si="15"/>
        <v>2016</v>
      </c>
    </row>
    <row r="58" spans="1:19" s="717" customFormat="1">
      <c r="A58" s="571"/>
      <c r="B58" s="594"/>
      <c r="C58" s="749"/>
      <c r="D58" s="594"/>
      <c r="E58" s="571"/>
      <c r="F58" s="594"/>
      <c r="G58" s="572"/>
      <c r="H58" s="759"/>
      <c r="I58" s="403"/>
      <c r="J58" s="604"/>
      <c r="K58" s="652"/>
      <c r="S58" s="717">
        <f t="shared" si="15"/>
        <v>2015</v>
      </c>
    </row>
    <row r="59" spans="1:19" s="717" customFormat="1">
      <c r="A59" s="650" t="s">
        <v>341</v>
      </c>
      <c r="B59" s="651" t="s">
        <v>1055</v>
      </c>
      <c r="C59" s="749" t="s">
        <v>338</v>
      </c>
      <c r="D59" s="651" t="s">
        <v>1055</v>
      </c>
      <c r="E59" s="650" t="s">
        <v>1056</v>
      </c>
      <c r="F59" s="651">
        <v>201601</v>
      </c>
      <c r="G59" s="652">
        <v>-11845.45</v>
      </c>
      <c r="H59" s="759">
        <f>VLOOKUP(F59,Additions!$N$5:$O$37,2,FALSE)</f>
        <v>10.5</v>
      </c>
      <c r="I59" s="595">
        <v>2.7583E-3</v>
      </c>
      <c r="J59" s="604">
        <f t="shared" ref="J59:J65" si="18">ROUND(G59*H59*I59,2)</f>
        <v>-343.07</v>
      </c>
      <c r="K59" s="652">
        <f t="shared" ref="K59:K65" si="19">ROUND(G59*I59*12,2)</f>
        <v>-392.08</v>
      </c>
      <c r="S59" s="717">
        <f t="shared" si="15"/>
        <v>2016</v>
      </c>
    </row>
    <row r="60" spans="1:19" s="717" customFormat="1">
      <c r="A60" s="650" t="s">
        <v>341</v>
      </c>
      <c r="B60" s="651" t="s">
        <v>1087</v>
      </c>
      <c r="C60" s="749" t="s">
        <v>338</v>
      </c>
      <c r="D60" s="651">
        <v>900570</v>
      </c>
      <c r="E60" s="650" t="s">
        <v>1088</v>
      </c>
      <c r="F60" s="651">
        <v>201601</v>
      </c>
      <c r="G60" s="652">
        <v>-15171.24</v>
      </c>
      <c r="H60" s="759">
        <f>VLOOKUP(F60,Additions!$N$5:$O$37,2,FALSE)</f>
        <v>10.5</v>
      </c>
      <c r="I60" s="595">
        <v>2.7583E-3</v>
      </c>
      <c r="J60" s="604">
        <f t="shared" si="18"/>
        <v>-439.39</v>
      </c>
      <c r="K60" s="652">
        <f t="shared" si="19"/>
        <v>-502.16</v>
      </c>
      <c r="S60" s="717">
        <f t="shared" si="15"/>
        <v>2016</v>
      </c>
    </row>
    <row r="61" spans="1:19" s="717" customFormat="1">
      <c r="A61" s="650" t="s">
        <v>341</v>
      </c>
      <c r="B61" s="651" t="s">
        <v>1412</v>
      </c>
      <c r="C61" s="749" t="s">
        <v>338</v>
      </c>
      <c r="D61" s="651" t="s">
        <v>1412</v>
      </c>
      <c r="E61" s="650" t="s">
        <v>1413</v>
      </c>
      <c r="F61" s="651">
        <v>201601</v>
      </c>
      <c r="G61" s="652">
        <v>-19017.990000000002</v>
      </c>
      <c r="H61" s="759">
        <f>VLOOKUP(F61,Additions!$N$5:$O$37,2,FALSE)</f>
        <v>10.5</v>
      </c>
      <c r="I61" s="595">
        <v>2.7583E-3</v>
      </c>
      <c r="J61" s="604">
        <f t="shared" si="18"/>
        <v>-550.79999999999995</v>
      </c>
      <c r="K61" s="652">
        <f t="shared" si="19"/>
        <v>-629.49</v>
      </c>
      <c r="S61" s="717">
        <f t="shared" si="15"/>
        <v>2016</v>
      </c>
    </row>
    <row r="62" spans="1:19" s="717" customFormat="1">
      <c r="A62" s="650" t="s">
        <v>341</v>
      </c>
      <c r="B62" s="651" t="s">
        <v>1128</v>
      </c>
      <c r="C62" s="749" t="s">
        <v>338</v>
      </c>
      <c r="D62" s="651" t="s">
        <v>1128</v>
      </c>
      <c r="E62" s="650" t="s">
        <v>1129</v>
      </c>
      <c r="F62" s="651">
        <v>201601</v>
      </c>
      <c r="G62" s="652">
        <v>-5840.87</v>
      </c>
      <c r="H62" s="759">
        <f>VLOOKUP(F62,Additions!$N$5:$O$37,2,FALSE)</f>
        <v>10.5</v>
      </c>
      <c r="I62" s="595">
        <v>2.7583E-3</v>
      </c>
      <c r="J62" s="604">
        <f t="shared" si="18"/>
        <v>-169.16</v>
      </c>
      <c r="K62" s="652">
        <f t="shared" si="19"/>
        <v>-193.33</v>
      </c>
      <c r="S62" s="717">
        <f t="shared" si="15"/>
        <v>2016</v>
      </c>
    </row>
    <row r="63" spans="1:19" s="717" customFormat="1">
      <c r="A63" s="650" t="s">
        <v>341</v>
      </c>
      <c r="B63" s="651" t="s">
        <v>887</v>
      </c>
      <c r="C63" s="749" t="s">
        <v>338</v>
      </c>
      <c r="D63" s="651" t="s">
        <v>887</v>
      </c>
      <c r="E63" s="650" t="s">
        <v>888</v>
      </c>
      <c r="F63" s="651">
        <v>201601</v>
      </c>
      <c r="G63" s="652">
        <v>-4903.16</v>
      </c>
      <c r="H63" s="759">
        <f>VLOOKUP(F63,Additions!$N$5:$O$37,2,FALSE)</f>
        <v>10.5</v>
      </c>
      <c r="I63" s="595">
        <v>2.7583E-3</v>
      </c>
      <c r="J63" s="604">
        <f t="shared" si="18"/>
        <v>-142.01</v>
      </c>
      <c r="K63" s="652">
        <f t="shared" si="19"/>
        <v>-162.29</v>
      </c>
      <c r="S63" s="717">
        <f t="shared" si="15"/>
        <v>2016</v>
      </c>
    </row>
    <row r="64" spans="1:19" s="717" customFormat="1">
      <c r="A64" s="650" t="s">
        <v>341</v>
      </c>
      <c r="B64" s="651" t="s">
        <v>1167</v>
      </c>
      <c r="C64" s="749" t="s">
        <v>338</v>
      </c>
      <c r="D64" s="651" t="s">
        <v>1167</v>
      </c>
      <c r="E64" s="650" t="s">
        <v>1169</v>
      </c>
      <c r="F64" s="651">
        <v>201601</v>
      </c>
      <c r="G64" s="652">
        <v>-6497.76</v>
      </c>
      <c r="H64" s="759">
        <f>VLOOKUP(F64,Additions!$N$5:$O$37,2,FALSE)</f>
        <v>10.5</v>
      </c>
      <c r="I64" s="595">
        <v>2.7583E-3</v>
      </c>
      <c r="J64" s="604">
        <f t="shared" si="18"/>
        <v>-188.19</v>
      </c>
      <c r="K64" s="652">
        <f t="shared" si="19"/>
        <v>-215.07</v>
      </c>
      <c r="S64" s="717">
        <f t="shared" si="15"/>
        <v>2016</v>
      </c>
    </row>
    <row r="65" spans="1:19" s="717" customFormat="1">
      <c r="A65" s="650" t="s">
        <v>341</v>
      </c>
      <c r="B65" s="651" t="s">
        <v>1425</v>
      </c>
      <c r="C65" s="749" t="s">
        <v>338</v>
      </c>
      <c r="D65" s="651" t="s">
        <v>1425</v>
      </c>
      <c r="E65" s="650" t="s">
        <v>1426</v>
      </c>
      <c r="F65" s="651">
        <v>201601</v>
      </c>
      <c r="G65" s="652">
        <v>-4274.68</v>
      </c>
      <c r="H65" s="759">
        <f>VLOOKUP(F65,Additions!$N$5:$O$37,2,FALSE)</f>
        <v>10.5</v>
      </c>
      <c r="I65" s="595">
        <v>2.7583E-3</v>
      </c>
      <c r="J65" s="604">
        <f t="shared" si="18"/>
        <v>-123.8</v>
      </c>
      <c r="K65" s="652">
        <f t="shared" si="19"/>
        <v>-141.49</v>
      </c>
      <c r="S65" s="717">
        <f t="shared" si="15"/>
        <v>2016</v>
      </c>
    </row>
    <row r="66" spans="1:19" s="717" customFormat="1">
      <c r="A66" s="650"/>
      <c r="B66" s="651"/>
      <c r="C66" s="749"/>
      <c r="D66" s="651"/>
      <c r="E66" s="650"/>
      <c r="F66" s="651"/>
      <c r="G66" s="652"/>
      <c r="H66" s="759"/>
      <c r="I66" s="595"/>
      <c r="J66" s="604"/>
      <c r="K66" s="652"/>
    </row>
    <row r="67" spans="1:19" s="717" customFormat="1">
      <c r="A67" s="650" t="s">
        <v>341</v>
      </c>
      <c r="B67" s="651" t="s">
        <v>940</v>
      </c>
      <c r="C67" s="651" t="s">
        <v>338</v>
      </c>
      <c r="D67" s="651" t="s">
        <v>940</v>
      </c>
      <c r="E67" s="650" t="s">
        <v>941</v>
      </c>
      <c r="F67" s="651">
        <v>201602</v>
      </c>
      <c r="G67" s="652">
        <v>-47069.39</v>
      </c>
      <c r="H67" s="759">
        <f>VLOOKUP(F67,Additions!$N$5:$O$37,2,FALSE)</f>
        <v>9.5</v>
      </c>
      <c r="I67" s="595">
        <v>2.7583E-3</v>
      </c>
      <c r="J67" s="604">
        <f t="shared" ref="J67:J77" si="20">ROUND(G67*H67*I67,2)</f>
        <v>-1233.4000000000001</v>
      </c>
      <c r="K67" s="652">
        <f t="shared" ref="K67:K77" si="21">ROUND(G67*I67*12,2)</f>
        <v>-1557.98</v>
      </c>
      <c r="S67" s="717">
        <f t="shared" ref="S67:S77" si="22">IF(F67&lt;=$S$1,$U$5,$U$6)</f>
        <v>2016</v>
      </c>
    </row>
    <row r="68" spans="1:19" s="717" customFormat="1">
      <c r="A68" s="650" t="s">
        <v>341</v>
      </c>
      <c r="B68" s="651" t="s">
        <v>1190</v>
      </c>
      <c r="C68" s="651" t="s">
        <v>340</v>
      </c>
      <c r="D68" s="651" t="s">
        <v>1190</v>
      </c>
      <c r="E68" s="650" t="s">
        <v>1191</v>
      </c>
      <c r="F68" s="651">
        <v>201602</v>
      </c>
      <c r="G68" s="652">
        <v>-28361.119999999999</v>
      </c>
      <c r="H68" s="759">
        <f>VLOOKUP(F68,Additions!$N$5:$O$37,2,FALSE)</f>
        <v>9.5</v>
      </c>
      <c r="I68" s="595">
        <v>2.7583E-3</v>
      </c>
      <c r="J68" s="604">
        <f t="shared" si="20"/>
        <v>-743.17</v>
      </c>
      <c r="K68" s="652">
        <f t="shared" si="21"/>
        <v>-938.74</v>
      </c>
      <c r="S68" s="717">
        <f t="shared" si="22"/>
        <v>2016</v>
      </c>
    </row>
    <row r="69" spans="1:19" s="717" customFormat="1">
      <c r="A69" s="650" t="s">
        <v>341</v>
      </c>
      <c r="B69" s="651" t="s">
        <v>1076</v>
      </c>
      <c r="C69" s="651" t="s">
        <v>338</v>
      </c>
      <c r="D69" s="651" t="s">
        <v>1076</v>
      </c>
      <c r="E69" s="650" t="s">
        <v>1077</v>
      </c>
      <c r="F69" s="651">
        <v>201602</v>
      </c>
      <c r="G69" s="652">
        <v>-18216.43</v>
      </c>
      <c r="H69" s="759">
        <f>VLOOKUP(F69,Additions!$N$5:$O$37,2,FALSE)</f>
        <v>9.5</v>
      </c>
      <c r="I69" s="595">
        <v>2.7583E-3</v>
      </c>
      <c r="J69" s="604">
        <f t="shared" si="20"/>
        <v>-477.34</v>
      </c>
      <c r="K69" s="652">
        <f t="shared" si="21"/>
        <v>-602.96</v>
      </c>
      <c r="S69" s="717">
        <f t="shared" si="22"/>
        <v>2016</v>
      </c>
    </row>
    <row r="70" spans="1:19" s="717" customFormat="1">
      <c r="A70" s="650" t="s">
        <v>341</v>
      </c>
      <c r="B70" s="651" t="s">
        <v>1410</v>
      </c>
      <c r="C70" s="651" t="s">
        <v>338</v>
      </c>
      <c r="D70" s="651" t="s">
        <v>1410</v>
      </c>
      <c r="E70" s="650" t="s">
        <v>1411</v>
      </c>
      <c r="F70" s="651">
        <v>201602</v>
      </c>
      <c r="G70" s="652">
        <v>-12685.39</v>
      </c>
      <c r="H70" s="759">
        <f>VLOOKUP(F70,Additions!$N$5:$O$37,2,FALSE)</f>
        <v>9.5</v>
      </c>
      <c r="I70" s="595">
        <v>2.7583E-3</v>
      </c>
      <c r="J70" s="604">
        <f t="shared" si="20"/>
        <v>-332.41</v>
      </c>
      <c r="K70" s="652">
        <f t="shared" si="21"/>
        <v>-419.88</v>
      </c>
      <c r="S70" s="717">
        <f t="shared" si="22"/>
        <v>2016</v>
      </c>
    </row>
    <row r="71" spans="1:19" s="717" customFormat="1">
      <c r="A71" s="650" t="s">
        <v>341</v>
      </c>
      <c r="B71" s="651" t="s">
        <v>1080</v>
      </c>
      <c r="C71" s="651" t="s">
        <v>338</v>
      </c>
      <c r="D71" s="651" t="s">
        <v>1080</v>
      </c>
      <c r="E71" s="650" t="s">
        <v>1081</v>
      </c>
      <c r="F71" s="651">
        <v>201602</v>
      </c>
      <c r="G71" s="652">
        <v>-29708.06</v>
      </c>
      <c r="H71" s="759">
        <f>VLOOKUP(F71,Additions!$N$5:$O$37,2,FALSE)</f>
        <v>9.5</v>
      </c>
      <c r="I71" s="595">
        <v>2.7583E-3</v>
      </c>
      <c r="J71" s="604">
        <f t="shared" si="20"/>
        <v>-778.47</v>
      </c>
      <c r="K71" s="652">
        <f t="shared" si="21"/>
        <v>-983.32</v>
      </c>
      <c r="S71" s="717">
        <f t="shared" si="22"/>
        <v>2016</v>
      </c>
    </row>
    <row r="72" spans="1:19" s="717" customFormat="1">
      <c r="A72" s="650" t="s">
        <v>341</v>
      </c>
      <c r="B72" s="651" t="s">
        <v>1089</v>
      </c>
      <c r="C72" s="651" t="s">
        <v>338</v>
      </c>
      <c r="D72" s="651" t="s">
        <v>1089</v>
      </c>
      <c r="E72" s="650" t="s">
        <v>1090</v>
      </c>
      <c r="F72" s="651">
        <v>201602</v>
      </c>
      <c r="G72" s="652">
        <v>-12981.6</v>
      </c>
      <c r="H72" s="759">
        <f>VLOOKUP(F72,Additions!$N$5:$O$37,2,FALSE)</f>
        <v>9.5</v>
      </c>
      <c r="I72" s="595">
        <v>2.7583E-3</v>
      </c>
      <c r="J72" s="604">
        <f t="shared" si="20"/>
        <v>-340.17</v>
      </c>
      <c r="K72" s="652">
        <f t="shared" si="21"/>
        <v>-429.69</v>
      </c>
      <c r="S72" s="717">
        <f t="shared" si="22"/>
        <v>2016</v>
      </c>
    </row>
    <row r="73" spans="1:19" s="717" customFormat="1">
      <c r="A73" s="650" t="s">
        <v>341</v>
      </c>
      <c r="B73" s="651" t="s">
        <v>1094</v>
      </c>
      <c r="C73" s="651" t="s">
        <v>338</v>
      </c>
      <c r="D73" s="651" t="s">
        <v>1094</v>
      </c>
      <c r="E73" s="650" t="s">
        <v>1095</v>
      </c>
      <c r="F73" s="651">
        <v>201602</v>
      </c>
      <c r="G73" s="652">
        <v>-6404.47</v>
      </c>
      <c r="H73" s="759">
        <f>VLOOKUP(F73,Additions!$N$5:$O$37,2,FALSE)</f>
        <v>9.5</v>
      </c>
      <c r="I73" s="595">
        <v>2.7583E-3</v>
      </c>
      <c r="J73" s="604">
        <f t="shared" si="20"/>
        <v>-167.82</v>
      </c>
      <c r="K73" s="652">
        <f t="shared" si="21"/>
        <v>-211.99</v>
      </c>
      <c r="S73" s="717">
        <f t="shared" si="22"/>
        <v>2016</v>
      </c>
    </row>
    <row r="74" spans="1:19" s="717" customFormat="1">
      <c r="A74" s="650" t="s">
        <v>341</v>
      </c>
      <c r="B74" s="651" t="s">
        <v>1144</v>
      </c>
      <c r="C74" s="651" t="s">
        <v>338</v>
      </c>
      <c r="D74" s="651" t="s">
        <v>1144</v>
      </c>
      <c r="E74" s="650" t="s">
        <v>1145</v>
      </c>
      <c r="F74" s="651">
        <v>201602</v>
      </c>
      <c r="G74" s="652">
        <v>-4843.55</v>
      </c>
      <c r="H74" s="759">
        <f>VLOOKUP(F74,Additions!$N$5:$O$37,2,FALSE)</f>
        <v>9.5</v>
      </c>
      <c r="I74" s="595">
        <v>2.7583E-3</v>
      </c>
      <c r="J74" s="604">
        <f t="shared" si="20"/>
        <v>-126.92</v>
      </c>
      <c r="K74" s="652">
        <f t="shared" si="21"/>
        <v>-160.32</v>
      </c>
      <c r="S74" s="717">
        <f t="shared" si="22"/>
        <v>2016</v>
      </c>
    </row>
    <row r="75" spans="1:19" s="717" customFormat="1">
      <c r="A75" s="650" t="s">
        <v>341</v>
      </c>
      <c r="B75" s="651" t="s">
        <v>1150</v>
      </c>
      <c r="C75" s="651" t="s">
        <v>469</v>
      </c>
      <c r="D75" s="651" t="s">
        <v>1150</v>
      </c>
      <c r="E75" s="650" t="s">
        <v>1151</v>
      </c>
      <c r="F75" s="651">
        <v>201602</v>
      </c>
      <c r="G75" s="652">
        <v>-7424.88</v>
      </c>
      <c r="H75" s="759">
        <f>VLOOKUP(F75,Additions!$N$5:$O$37,2,FALSE)</f>
        <v>9.5</v>
      </c>
      <c r="I75" s="595">
        <v>2.7583E-3</v>
      </c>
      <c r="J75" s="604">
        <f t="shared" si="20"/>
        <v>-194.56</v>
      </c>
      <c r="K75" s="652">
        <f t="shared" si="21"/>
        <v>-245.76</v>
      </c>
      <c r="S75" s="717">
        <f t="shared" si="22"/>
        <v>2016</v>
      </c>
    </row>
    <row r="76" spans="1:19" s="717" customFormat="1">
      <c r="A76" s="650" t="s">
        <v>341</v>
      </c>
      <c r="B76" s="651" t="s">
        <v>1165</v>
      </c>
      <c r="C76" s="651" t="s">
        <v>338</v>
      </c>
      <c r="D76" s="651" t="s">
        <v>1165</v>
      </c>
      <c r="E76" s="650" t="s">
        <v>1166</v>
      </c>
      <c r="F76" s="651">
        <v>201602</v>
      </c>
      <c r="G76" s="652">
        <v>-7063.06</v>
      </c>
      <c r="H76" s="759">
        <f>VLOOKUP(F76,Additions!$N$5:$O$37,2,FALSE)</f>
        <v>9.5</v>
      </c>
      <c r="I76" s="595">
        <v>2.7583E-3</v>
      </c>
      <c r="J76" s="604">
        <f t="shared" si="20"/>
        <v>-185.08</v>
      </c>
      <c r="K76" s="652">
        <f t="shared" si="21"/>
        <v>-233.78</v>
      </c>
      <c r="S76" s="717">
        <f t="shared" si="22"/>
        <v>2016</v>
      </c>
    </row>
    <row r="77" spans="1:19" s="717" customFormat="1">
      <c r="A77" s="650" t="s">
        <v>341</v>
      </c>
      <c r="B77" s="651" t="s">
        <v>1418</v>
      </c>
      <c r="C77" s="651" t="s">
        <v>340</v>
      </c>
      <c r="D77" s="651" t="s">
        <v>1418</v>
      </c>
      <c r="E77" s="650" t="s">
        <v>1419</v>
      </c>
      <c r="F77" s="651">
        <v>201602</v>
      </c>
      <c r="G77" s="652">
        <v>-3141.49</v>
      </c>
      <c r="H77" s="759">
        <f>VLOOKUP(F77,Additions!$N$5:$O$37,2,FALSE)</f>
        <v>9.5</v>
      </c>
      <c r="I77" s="595">
        <v>2.7583E-3</v>
      </c>
      <c r="J77" s="604">
        <f t="shared" si="20"/>
        <v>-82.32</v>
      </c>
      <c r="K77" s="652">
        <f t="shared" si="21"/>
        <v>-103.98</v>
      </c>
      <c r="S77" s="717">
        <f t="shared" si="22"/>
        <v>2016</v>
      </c>
    </row>
    <row r="78" spans="1:19">
      <c r="A78" s="327"/>
      <c r="B78" s="257"/>
      <c r="C78" s="334"/>
      <c r="D78" s="257"/>
      <c r="E78" s="255"/>
      <c r="F78" s="257"/>
      <c r="G78" s="326"/>
      <c r="H78" s="126"/>
      <c r="I78" s="382"/>
      <c r="J78" s="401"/>
      <c r="K78" s="335"/>
      <c r="S78" s="717">
        <f t="shared" si="15"/>
        <v>2015</v>
      </c>
    </row>
    <row r="79" spans="1:19">
      <c r="A79" s="113"/>
      <c r="B79" s="267"/>
      <c r="C79" s="267"/>
      <c r="D79" s="267"/>
      <c r="E79" s="267"/>
      <c r="F79" s="164"/>
      <c r="G79" s="129"/>
      <c r="H79" s="181"/>
      <c r="I79" s="121"/>
      <c r="J79" s="129"/>
      <c r="K79" s="129"/>
      <c r="S79" s="717">
        <f t="shared" si="15"/>
        <v>2015</v>
      </c>
    </row>
    <row r="80" spans="1:19" ht="13.5" thickBot="1">
      <c r="A80" s="95" t="s">
        <v>125</v>
      </c>
      <c r="B80" s="267"/>
      <c r="C80" s="267"/>
      <c r="D80" s="267"/>
      <c r="E80" s="267"/>
      <c r="F80" s="164"/>
      <c r="G80" s="130">
        <f>SUM(G45:G79)</f>
        <v>-500470.66999999987</v>
      </c>
      <c r="H80" s="181"/>
      <c r="I80" s="121"/>
      <c r="J80" s="130">
        <f>SUM(J45:J79)</f>
        <v>-15713.949999999999</v>
      </c>
      <c r="K80" s="130">
        <f>SUM(K45:K79)</f>
        <v>-16565.359999999993</v>
      </c>
    </row>
    <row r="81" spans="1:19" ht="13.5" thickTop="1">
      <c r="A81" s="95"/>
      <c r="B81" s="267"/>
      <c r="C81" s="267"/>
      <c r="D81" s="267"/>
      <c r="E81" s="267"/>
      <c r="F81" s="164"/>
      <c r="G81" s="103"/>
      <c r="H81" s="181"/>
      <c r="I81" s="121"/>
      <c r="J81" s="103"/>
      <c r="K81" s="103"/>
    </row>
    <row r="82" spans="1:19">
      <c r="A82" s="88" t="s">
        <v>126</v>
      </c>
    </row>
    <row r="84" spans="1:19">
      <c r="A84" s="81" t="s">
        <v>86</v>
      </c>
      <c r="B84" s="81" t="s">
        <v>87</v>
      </c>
      <c r="C84" s="81" t="s">
        <v>88</v>
      </c>
      <c r="D84" s="81" t="s">
        <v>104</v>
      </c>
      <c r="E84" s="81"/>
      <c r="F84" s="146" t="s">
        <v>121</v>
      </c>
      <c r="G84" s="90" t="s">
        <v>121</v>
      </c>
      <c r="H84" s="177"/>
      <c r="I84" s="81" t="s">
        <v>91</v>
      </c>
      <c r="J84" s="90" t="s">
        <v>92</v>
      </c>
      <c r="K84" s="90" t="s">
        <v>93</v>
      </c>
    </row>
    <row r="85" spans="1:19">
      <c r="A85" s="86" t="s">
        <v>94</v>
      </c>
      <c r="B85" s="96" t="s">
        <v>95</v>
      </c>
      <c r="C85" s="96" t="s">
        <v>96</v>
      </c>
      <c r="D85" s="96" t="s">
        <v>122</v>
      </c>
      <c r="E85" s="96" t="s">
        <v>97</v>
      </c>
      <c r="F85" s="150" t="s">
        <v>98</v>
      </c>
      <c r="G85" s="98" t="s">
        <v>99</v>
      </c>
      <c r="H85" s="179" t="s">
        <v>100</v>
      </c>
      <c r="I85" s="96" t="s">
        <v>101</v>
      </c>
      <c r="J85" s="98" t="s">
        <v>123</v>
      </c>
      <c r="K85" s="98" t="s">
        <v>102</v>
      </c>
    </row>
    <row r="86" spans="1:19">
      <c r="A86" s="333" t="s">
        <v>326</v>
      </c>
      <c r="B86" s="334" t="s">
        <v>926</v>
      </c>
      <c r="C86" s="451" t="s">
        <v>429</v>
      </c>
      <c r="D86" s="334" t="s">
        <v>926</v>
      </c>
      <c r="E86" s="333" t="s">
        <v>927</v>
      </c>
      <c r="F86" s="334">
        <v>201509</v>
      </c>
      <c r="G86" s="335">
        <v>-2715.33</v>
      </c>
      <c r="H86" s="126">
        <f>VLOOKUP(F86,Additions!$N$5:$O$37,2,FALSE)</f>
        <v>14.5</v>
      </c>
      <c r="I86" s="382">
        <v>1.1999999999999999E-3</v>
      </c>
      <c r="J86" s="401">
        <f t="shared" ref="J86:J97" si="23">ROUND(G86*H86*I86,2)</f>
        <v>-47.25</v>
      </c>
      <c r="K86" s="335">
        <f t="shared" ref="K86:K97" si="24">ROUND(G86*I86*12,2)</f>
        <v>-39.1</v>
      </c>
      <c r="L86" s="289"/>
      <c r="S86" s="101">
        <f t="shared" ref="S86:S97" si="25">IF(F86&lt;=$S$1,$U$5,$U$6)</f>
        <v>2015</v>
      </c>
    </row>
    <row r="87" spans="1:19">
      <c r="A87" s="397" t="s">
        <v>326</v>
      </c>
      <c r="B87" s="381" t="s">
        <v>1245</v>
      </c>
      <c r="C87" s="381" t="s">
        <v>1246</v>
      </c>
      <c r="D87" s="381" t="s">
        <v>1245</v>
      </c>
      <c r="E87" s="397" t="s">
        <v>1247</v>
      </c>
      <c r="F87" s="381">
        <v>201511</v>
      </c>
      <c r="G87" s="398">
        <v>-1431.37</v>
      </c>
      <c r="H87" s="126">
        <f>VLOOKUP(F87,Additions!$N$5:$O$37,2,FALSE)</f>
        <v>12.5</v>
      </c>
      <c r="I87" s="403">
        <v>1.1999999999999999E-3</v>
      </c>
      <c r="J87" s="401">
        <f t="shared" ref="J87" si="26">ROUND(G87*H87*I87,2)</f>
        <v>-21.47</v>
      </c>
      <c r="K87" s="335">
        <f t="shared" ref="K87" si="27">ROUND(G87*I87*12,2)</f>
        <v>-20.61</v>
      </c>
      <c r="L87" s="289"/>
      <c r="S87" s="101">
        <f t="shared" si="25"/>
        <v>2016</v>
      </c>
    </row>
    <row r="88" spans="1:19">
      <c r="A88" s="333" t="s">
        <v>326</v>
      </c>
      <c r="B88" s="334" t="s">
        <v>329</v>
      </c>
      <c r="C88" s="451" t="s">
        <v>320</v>
      </c>
      <c r="D88" s="334" t="s">
        <v>329</v>
      </c>
      <c r="E88" s="333" t="s">
        <v>330</v>
      </c>
      <c r="F88" s="334">
        <v>201509</v>
      </c>
      <c r="G88" s="335">
        <v>-1777.44</v>
      </c>
      <c r="H88" s="126">
        <f>VLOOKUP(F88,Additions!$N$5:$O$37,2,FALSE)</f>
        <v>14.5</v>
      </c>
      <c r="I88" s="382">
        <v>1.1999999999999999E-3</v>
      </c>
      <c r="J88" s="401">
        <f t="shared" si="23"/>
        <v>-30.93</v>
      </c>
      <c r="K88" s="335">
        <f t="shared" si="24"/>
        <v>-25.6</v>
      </c>
      <c r="L88" s="289"/>
      <c r="S88" s="101">
        <f t="shared" si="25"/>
        <v>2015</v>
      </c>
    </row>
    <row r="89" spans="1:19">
      <c r="A89" s="333" t="s">
        <v>326</v>
      </c>
      <c r="B89" s="334" t="s">
        <v>331</v>
      </c>
      <c r="C89" s="451" t="s">
        <v>320</v>
      </c>
      <c r="D89" s="334" t="s">
        <v>331</v>
      </c>
      <c r="E89" s="333" t="s">
        <v>332</v>
      </c>
      <c r="F89" s="334">
        <v>201509</v>
      </c>
      <c r="G89" s="335">
        <v>-285.99</v>
      </c>
      <c r="H89" s="126">
        <f>VLOOKUP(F89,Additions!$N$5:$O$37,2,FALSE)</f>
        <v>14.5</v>
      </c>
      <c r="I89" s="382">
        <v>1.1999999999999999E-3</v>
      </c>
      <c r="J89" s="401">
        <f t="shared" si="23"/>
        <v>-4.9800000000000004</v>
      </c>
      <c r="K89" s="335">
        <f t="shared" si="24"/>
        <v>-4.12</v>
      </c>
      <c r="L89" s="289"/>
      <c r="S89" s="101">
        <f t="shared" si="25"/>
        <v>2015</v>
      </c>
    </row>
    <row r="90" spans="1:19">
      <c r="A90" s="333" t="s">
        <v>326</v>
      </c>
      <c r="B90" s="334" t="s">
        <v>333</v>
      </c>
      <c r="C90" s="451" t="s">
        <v>320</v>
      </c>
      <c r="D90" s="334" t="s">
        <v>333</v>
      </c>
      <c r="E90" s="333" t="s">
        <v>334</v>
      </c>
      <c r="F90" s="334">
        <v>201509</v>
      </c>
      <c r="G90" s="335">
        <v>-400.02</v>
      </c>
      <c r="H90" s="126">
        <f>VLOOKUP(F90,Additions!$N$5:$O$37,2,FALSE)</f>
        <v>14.5</v>
      </c>
      <c r="I90" s="382">
        <v>1.1999999999999999E-3</v>
      </c>
      <c r="J90" s="401">
        <f t="shared" si="23"/>
        <v>-6.96</v>
      </c>
      <c r="K90" s="335">
        <f t="shared" si="24"/>
        <v>-5.76</v>
      </c>
      <c r="L90" s="289"/>
      <c r="S90" s="101">
        <f t="shared" si="25"/>
        <v>2015</v>
      </c>
    </row>
    <row r="91" spans="1:19">
      <c r="A91" s="333" t="s">
        <v>326</v>
      </c>
      <c r="B91" s="334" t="s">
        <v>333</v>
      </c>
      <c r="C91" s="257" t="s">
        <v>338</v>
      </c>
      <c r="D91" s="334" t="s">
        <v>333</v>
      </c>
      <c r="E91" s="333" t="s">
        <v>334</v>
      </c>
      <c r="F91" s="334">
        <v>201511</v>
      </c>
      <c r="G91" s="335">
        <v>-21.05</v>
      </c>
      <c r="H91" s="126">
        <f>VLOOKUP(F91,Additions!$N$5:$O$37,2,FALSE)</f>
        <v>12.5</v>
      </c>
      <c r="I91" s="382">
        <v>1.1999999999999999E-3</v>
      </c>
      <c r="J91" s="401">
        <f t="shared" si="23"/>
        <v>-0.32</v>
      </c>
      <c r="K91" s="335">
        <f t="shared" si="24"/>
        <v>-0.3</v>
      </c>
      <c r="L91" s="289"/>
      <c r="S91" s="101">
        <f t="shared" si="25"/>
        <v>2016</v>
      </c>
    </row>
    <row r="92" spans="1:19">
      <c r="A92" s="333" t="s">
        <v>326</v>
      </c>
      <c r="B92" s="334" t="s">
        <v>1025</v>
      </c>
      <c r="C92" s="257" t="s">
        <v>338</v>
      </c>
      <c r="D92" s="334" t="s">
        <v>1025</v>
      </c>
      <c r="E92" s="333" t="s">
        <v>1026</v>
      </c>
      <c r="F92" s="334">
        <v>201511</v>
      </c>
      <c r="G92" s="335">
        <v>-19466.060000000001</v>
      </c>
      <c r="H92" s="126">
        <f>VLOOKUP(F92,Additions!$N$5:$O$37,2,FALSE)</f>
        <v>12.5</v>
      </c>
      <c r="I92" s="382">
        <v>1.1999999999999999E-3</v>
      </c>
      <c r="J92" s="401">
        <f t="shared" si="23"/>
        <v>-291.99</v>
      </c>
      <c r="K92" s="335">
        <f t="shared" si="24"/>
        <v>-280.31</v>
      </c>
      <c r="L92" s="289"/>
      <c r="P92" s="164"/>
      <c r="Q92" s="121"/>
      <c r="S92" s="101">
        <f t="shared" si="25"/>
        <v>2016</v>
      </c>
    </row>
    <row r="93" spans="1:19">
      <c r="A93" s="397" t="s">
        <v>326</v>
      </c>
      <c r="B93" s="381" t="s">
        <v>962</v>
      </c>
      <c r="C93" s="257" t="s">
        <v>338</v>
      </c>
      <c r="D93" s="334">
        <v>900568</v>
      </c>
      <c r="E93" s="397" t="s">
        <v>963</v>
      </c>
      <c r="F93" s="381">
        <v>201510</v>
      </c>
      <c r="G93" s="398">
        <v>-34.99</v>
      </c>
      <c r="H93" s="126">
        <f>VLOOKUP(F93,Additions!$N$5:$O$37,2,FALSE)</f>
        <v>13.5</v>
      </c>
      <c r="I93" s="382">
        <v>1.1999999999999999E-3</v>
      </c>
      <c r="J93" s="401">
        <f t="shared" si="23"/>
        <v>-0.56999999999999995</v>
      </c>
      <c r="K93" s="335">
        <f t="shared" si="24"/>
        <v>-0.5</v>
      </c>
      <c r="L93" s="289"/>
      <c r="S93" s="101">
        <f t="shared" si="25"/>
        <v>2016</v>
      </c>
    </row>
    <row r="94" spans="1:19">
      <c r="A94" s="397" t="s">
        <v>326</v>
      </c>
      <c r="B94" s="381" t="s">
        <v>1096</v>
      </c>
      <c r="C94" s="257" t="s">
        <v>338</v>
      </c>
      <c r="D94" s="381">
        <v>900608</v>
      </c>
      <c r="E94" s="397" t="s">
        <v>1098</v>
      </c>
      <c r="F94" s="381">
        <v>201511</v>
      </c>
      <c r="G94" s="398">
        <v>-19757.82</v>
      </c>
      <c r="H94" s="126">
        <f>VLOOKUP(F94,Additions!$N$5:$O$37,2,FALSE)</f>
        <v>12.5</v>
      </c>
      <c r="I94" s="382">
        <v>1.1999999999999999E-3</v>
      </c>
      <c r="J94" s="401">
        <f t="shared" si="23"/>
        <v>-296.37</v>
      </c>
      <c r="K94" s="335">
        <f t="shared" si="24"/>
        <v>-284.51</v>
      </c>
      <c r="L94" s="289"/>
      <c r="S94" s="101">
        <f t="shared" si="25"/>
        <v>2016</v>
      </c>
    </row>
    <row r="95" spans="1:19">
      <c r="A95" s="333" t="s">
        <v>326</v>
      </c>
      <c r="B95" s="334" t="s">
        <v>845</v>
      </c>
      <c r="C95" s="257" t="s">
        <v>338</v>
      </c>
      <c r="D95" s="334" t="s">
        <v>845</v>
      </c>
      <c r="E95" s="333" t="s">
        <v>846</v>
      </c>
      <c r="F95" s="334">
        <v>201512</v>
      </c>
      <c r="G95" s="335">
        <v>-38449.9</v>
      </c>
      <c r="H95" s="126">
        <f>VLOOKUP(F95,Additions!$N$5:$O$37,2,FALSE)</f>
        <v>11.5</v>
      </c>
      <c r="I95" s="382">
        <v>1.1999999999999999E-3</v>
      </c>
      <c r="J95" s="401">
        <f t="shared" si="23"/>
        <v>-530.61</v>
      </c>
      <c r="K95" s="335">
        <f t="shared" si="24"/>
        <v>-553.67999999999995</v>
      </c>
      <c r="L95" s="289"/>
      <c r="S95" s="101">
        <f t="shared" si="25"/>
        <v>2016</v>
      </c>
    </row>
    <row r="96" spans="1:19">
      <c r="A96" s="333" t="s">
        <v>326</v>
      </c>
      <c r="B96" s="334" t="s">
        <v>853</v>
      </c>
      <c r="C96" s="451" t="s">
        <v>338</v>
      </c>
      <c r="D96" s="334" t="s">
        <v>853</v>
      </c>
      <c r="E96" s="333" t="s">
        <v>854</v>
      </c>
      <c r="F96" s="334">
        <v>201509</v>
      </c>
      <c r="G96" s="335">
        <v>-6329.05</v>
      </c>
      <c r="H96" s="126">
        <f>VLOOKUP(F96,Additions!$N$5:$O$37,2,FALSE)</f>
        <v>14.5</v>
      </c>
      <c r="I96" s="382">
        <v>1.1999999999999999E-3</v>
      </c>
      <c r="J96" s="401">
        <f t="shared" si="23"/>
        <v>-110.13</v>
      </c>
      <c r="K96" s="335">
        <f t="shared" si="24"/>
        <v>-91.14</v>
      </c>
      <c r="L96" s="289"/>
      <c r="S96" s="101">
        <f t="shared" si="25"/>
        <v>2015</v>
      </c>
    </row>
    <row r="97" spans="1:19">
      <c r="A97" s="333" t="s">
        <v>326</v>
      </c>
      <c r="B97" s="334" t="s">
        <v>987</v>
      </c>
      <c r="C97" s="257" t="s">
        <v>338</v>
      </c>
      <c r="D97" s="334">
        <v>900873</v>
      </c>
      <c r="E97" s="333" t="s">
        <v>988</v>
      </c>
      <c r="F97" s="334">
        <v>201510</v>
      </c>
      <c r="G97" s="335">
        <v>-225.58</v>
      </c>
      <c r="H97" s="126">
        <f>VLOOKUP(F97,Additions!$N$5:$O$37,2,FALSE)</f>
        <v>13.5</v>
      </c>
      <c r="I97" s="382">
        <v>1.1999999999999999E-3</v>
      </c>
      <c r="J97" s="401">
        <f t="shared" si="23"/>
        <v>-3.65</v>
      </c>
      <c r="K97" s="335">
        <f t="shared" si="24"/>
        <v>-3.25</v>
      </c>
      <c r="L97" s="289"/>
      <c r="S97" s="101">
        <f t="shared" si="25"/>
        <v>2016</v>
      </c>
    </row>
    <row r="98" spans="1:19">
      <c r="A98" s="333" t="s">
        <v>326</v>
      </c>
      <c r="B98" s="334" t="s">
        <v>989</v>
      </c>
      <c r="C98" s="451" t="s">
        <v>338</v>
      </c>
      <c r="D98" s="334" t="s">
        <v>989</v>
      </c>
      <c r="E98" s="333" t="s">
        <v>990</v>
      </c>
      <c r="F98" s="334">
        <v>201509</v>
      </c>
      <c r="G98" s="335">
        <v>-210.86</v>
      </c>
      <c r="H98" s="126">
        <f>VLOOKUP(F98,Additions!$N$5:$O$37,2,FALSE)</f>
        <v>14.5</v>
      </c>
      <c r="I98" s="382">
        <v>1.1999999999999999E-3</v>
      </c>
      <c r="J98" s="401">
        <f t="shared" ref="J98" si="28">ROUND(G98*H98*I98,2)</f>
        <v>-3.67</v>
      </c>
      <c r="K98" s="335">
        <f t="shared" ref="K98" si="29">ROUND(G98*I98*12,2)</f>
        <v>-3.04</v>
      </c>
      <c r="L98" s="289"/>
      <c r="S98" s="101">
        <f t="shared" ref="S98" si="30">IF(F98&lt;=$S$1,$U$5,$U$6)</f>
        <v>2015</v>
      </c>
    </row>
    <row r="99" spans="1:19">
      <c r="A99" s="333" t="s">
        <v>326</v>
      </c>
      <c r="B99" s="334" t="s">
        <v>1170</v>
      </c>
      <c r="C99" s="257" t="s">
        <v>338</v>
      </c>
      <c r="D99" s="334" t="s">
        <v>1170</v>
      </c>
      <c r="E99" s="333" t="s">
        <v>1171</v>
      </c>
      <c r="F99" s="334">
        <v>201512</v>
      </c>
      <c r="G99" s="335">
        <v>-773.46</v>
      </c>
      <c r="H99" s="126">
        <f>VLOOKUP(F99,Additions!$N$5:$O$37,2,FALSE)</f>
        <v>11.5</v>
      </c>
      <c r="I99" s="382">
        <v>1.1999999999999999E-3</v>
      </c>
      <c r="J99" s="401">
        <f t="shared" ref="J99:J101" si="31">ROUND(G99*H99*I99,2)</f>
        <v>-10.67</v>
      </c>
      <c r="K99" s="335">
        <f t="shared" ref="K99:K101" si="32">ROUND(G99*I99*12,2)</f>
        <v>-11.14</v>
      </c>
      <c r="L99" s="289"/>
      <c r="S99" s="101">
        <f t="shared" ref="S99:S117" si="33">IF(F99&lt;=$S$1,$U$5,$U$6)</f>
        <v>2016</v>
      </c>
    </row>
    <row r="100" spans="1:19">
      <c r="A100" s="333" t="s">
        <v>326</v>
      </c>
      <c r="B100" s="334" t="s">
        <v>1172</v>
      </c>
      <c r="C100" s="257" t="s">
        <v>338</v>
      </c>
      <c r="D100" s="334" t="s">
        <v>1172</v>
      </c>
      <c r="E100" s="333" t="s">
        <v>1173</v>
      </c>
      <c r="F100" s="334">
        <v>201510</v>
      </c>
      <c r="G100" s="335">
        <v>-928.35</v>
      </c>
      <c r="H100" s="126">
        <f>VLOOKUP(F100,Additions!$N$5:$O$37,2,FALSE)</f>
        <v>13.5</v>
      </c>
      <c r="I100" s="382">
        <v>1.1999999999999999E-3</v>
      </c>
      <c r="J100" s="401">
        <f t="shared" si="31"/>
        <v>-15.04</v>
      </c>
      <c r="K100" s="335">
        <f t="shared" si="32"/>
        <v>-13.37</v>
      </c>
      <c r="L100" s="289"/>
      <c r="S100" s="101">
        <f t="shared" si="33"/>
        <v>2016</v>
      </c>
    </row>
    <row r="101" spans="1:19">
      <c r="A101" s="333" t="s">
        <v>326</v>
      </c>
      <c r="B101" s="334" t="s">
        <v>1178</v>
      </c>
      <c r="C101" s="289" t="s">
        <v>338</v>
      </c>
      <c r="D101" s="334" t="s">
        <v>1178</v>
      </c>
      <c r="E101" s="333" t="s">
        <v>1180</v>
      </c>
      <c r="F101" s="334">
        <v>201511</v>
      </c>
      <c r="G101" s="335">
        <v>-316.68</v>
      </c>
      <c r="H101" s="126">
        <f>VLOOKUP(F101,Additions!$N$5:$O$37,2,FALSE)</f>
        <v>12.5</v>
      </c>
      <c r="I101" s="382">
        <v>1.1999999999999999E-3</v>
      </c>
      <c r="J101" s="401">
        <f t="shared" si="31"/>
        <v>-4.75</v>
      </c>
      <c r="K101" s="335">
        <f t="shared" si="32"/>
        <v>-4.5599999999999996</v>
      </c>
      <c r="L101" s="289"/>
      <c r="S101" s="101">
        <f t="shared" si="33"/>
        <v>2016</v>
      </c>
    </row>
    <row r="102" spans="1:19" s="717" customFormat="1">
      <c r="A102" s="650"/>
      <c r="B102" s="651"/>
      <c r="C102" s="289"/>
      <c r="D102" s="651"/>
      <c r="E102" s="650"/>
      <c r="F102" s="651"/>
      <c r="G102" s="652"/>
      <c r="H102" s="759"/>
      <c r="I102" s="595"/>
      <c r="J102" s="604"/>
      <c r="K102" s="652"/>
      <c r="L102" s="289"/>
      <c r="S102" s="717">
        <f t="shared" ref="S102:S106" si="34">IF(F102&lt;=$S$1,$U$5,$U$6)</f>
        <v>2015</v>
      </c>
    </row>
    <row r="103" spans="1:19" s="717" customFormat="1">
      <c r="A103" s="650" t="s">
        <v>326</v>
      </c>
      <c r="B103" s="651" t="s">
        <v>887</v>
      </c>
      <c r="C103" s="749" t="s">
        <v>338</v>
      </c>
      <c r="D103" s="651" t="s">
        <v>887</v>
      </c>
      <c r="E103" s="650" t="s">
        <v>888</v>
      </c>
      <c r="F103" s="651">
        <v>201601</v>
      </c>
      <c r="G103" s="652">
        <v>-3599.61</v>
      </c>
      <c r="H103" s="759">
        <f>VLOOKUP(F103,Additions!$N$5:$O$37,2,FALSE)</f>
        <v>10.5</v>
      </c>
      <c r="I103" s="595">
        <v>1.1999999999999999E-3</v>
      </c>
      <c r="J103" s="604">
        <f t="shared" ref="J103:J106" si="35">ROUND(G103*H103*I103,2)</f>
        <v>-45.36</v>
      </c>
      <c r="K103" s="652">
        <f t="shared" ref="K103:K106" si="36">ROUND(G103*I103*12,2)</f>
        <v>-51.83</v>
      </c>
      <c r="L103" s="289"/>
      <c r="S103" s="717">
        <f t="shared" si="34"/>
        <v>2016</v>
      </c>
    </row>
    <row r="104" spans="1:19" s="717" customFormat="1">
      <c r="A104" s="650" t="s">
        <v>326</v>
      </c>
      <c r="B104" s="651" t="s">
        <v>1142</v>
      </c>
      <c r="C104" s="749" t="s">
        <v>338</v>
      </c>
      <c r="D104" s="651" t="s">
        <v>1142</v>
      </c>
      <c r="E104" s="650" t="s">
        <v>1143</v>
      </c>
      <c r="F104" s="651">
        <v>201601</v>
      </c>
      <c r="G104" s="652">
        <v>-1056.78</v>
      </c>
      <c r="H104" s="759">
        <f>VLOOKUP(F104,Additions!$N$5:$O$37,2,FALSE)</f>
        <v>10.5</v>
      </c>
      <c r="I104" s="595">
        <v>1.1999999999999999E-3</v>
      </c>
      <c r="J104" s="604">
        <f t="shared" si="35"/>
        <v>-13.32</v>
      </c>
      <c r="K104" s="652">
        <f t="shared" si="36"/>
        <v>-15.22</v>
      </c>
      <c r="L104" s="289"/>
      <c r="S104" s="717">
        <f t="shared" si="34"/>
        <v>2016</v>
      </c>
    </row>
    <row r="105" spans="1:19" s="717" customFormat="1">
      <c r="A105" s="650" t="s">
        <v>326</v>
      </c>
      <c r="B105" s="651" t="s">
        <v>1174</v>
      </c>
      <c r="C105" s="749" t="s">
        <v>338</v>
      </c>
      <c r="D105" s="651" t="s">
        <v>1174</v>
      </c>
      <c r="E105" s="650" t="s">
        <v>1175</v>
      </c>
      <c r="F105" s="651">
        <v>201601</v>
      </c>
      <c r="G105" s="652">
        <v>-1995.1</v>
      </c>
      <c r="H105" s="759">
        <f>VLOOKUP(F105,Additions!$N$5:$O$37,2,FALSE)</f>
        <v>10.5</v>
      </c>
      <c r="I105" s="595">
        <v>1.1999999999999999E-3</v>
      </c>
      <c r="J105" s="604">
        <f t="shared" si="35"/>
        <v>-25.14</v>
      </c>
      <c r="K105" s="652">
        <f t="shared" si="36"/>
        <v>-28.73</v>
      </c>
      <c r="L105" s="289"/>
      <c r="S105" s="717">
        <f t="shared" si="34"/>
        <v>2016</v>
      </c>
    </row>
    <row r="106" spans="1:19" s="717" customFormat="1">
      <c r="A106" s="650" t="s">
        <v>326</v>
      </c>
      <c r="B106" s="651" t="s">
        <v>1238</v>
      </c>
      <c r="C106" s="651" t="s">
        <v>340</v>
      </c>
      <c r="D106" s="651" t="s">
        <v>1238</v>
      </c>
      <c r="E106" s="650" t="s">
        <v>1239</v>
      </c>
      <c r="F106" s="651">
        <v>201601</v>
      </c>
      <c r="G106" s="652">
        <v>-1617.42</v>
      </c>
      <c r="H106" s="759">
        <f>VLOOKUP(F106,Additions!$N$5:$O$37,2,FALSE)</f>
        <v>10.5</v>
      </c>
      <c r="I106" s="595">
        <v>1.1999999999999999E-3</v>
      </c>
      <c r="J106" s="604">
        <f t="shared" si="35"/>
        <v>-20.38</v>
      </c>
      <c r="K106" s="652">
        <f t="shared" si="36"/>
        <v>-23.29</v>
      </c>
      <c r="L106" s="289"/>
      <c r="S106" s="717">
        <f t="shared" si="34"/>
        <v>2016</v>
      </c>
    </row>
    <row r="107" spans="1:19" s="717" customFormat="1">
      <c r="A107" s="650"/>
      <c r="B107" s="651"/>
      <c r="C107" s="651"/>
      <c r="D107" s="651"/>
      <c r="E107" s="650"/>
      <c r="F107" s="651"/>
      <c r="G107" s="652"/>
      <c r="H107" s="759"/>
      <c r="I107" s="595"/>
      <c r="J107" s="604"/>
      <c r="K107" s="652"/>
      <c r="L107" s="289"/>
    </row>
    <row r="108" spans="1:19" s="717" customFormat="1">
      <c r="A108" s="650" t="s">
        <v>326</v>
      </c>
      <c r="B108" s="943" t="s">
        <v>1280</v>
      </c>
      <c r="C108" s="749" t="s">
        <v>338</v>
      </c>
      <c r="D108" s="651" t="s">
        <v>333</v>
      </c>
      <c r="E108" t="s">
        <v>1281</v>
      </c>
      <c r="F108" s="651">
        <v>201602</v>
      </c>
      <c r="G108" s="652">
        <v>-112.15</v>
      </c>
      <c r="H108" s="759">
        <f>VLOOKUP(F108,Additions!$N$5:$O$37,2,FALSE)</f>
        <v>9.5</v>
      </c>
      <c r="I108" s="595">
        <v>1.1999999999999999E-3</v>
      </c>
      <c r="J108" s="604">
        <f t="shared" ref="J108:J116" si="37">ROUND(G108*H108*I108,2)</f>
        <v>-1.28</v>
      </c>
      <c r="K108" s="652">
        <f t="shared" ref="K108:K116" si="38">ROUND(G108*I108*12,2)</f>
        <v>-1.61</v>
      </c>
      <c r="L108" s="289"/>
      <c r="S108" s="717">
        <f t="shared" ref="S108:S116" si="39">IF(F108&lt;=$S$1,$U$5,$U$6)</f>
        <v>2016</v>
      </c>
    </row>
    <row r="109" spans="1:19" s="717" customFormat="1">
      <c r="A109" s="650" t="s">
        <v>326</v>
      </c>
      <c r="B109" s="651" t="s">
        <v>940</v>
      </c>
      <c r="C109" s="651" t="s">
        <v>338</v>
      </c>
      <c r="D109" s="651" t="s">
        <v>940</v>
      </c>
      <c r="E109" s="650" t="s">
        <v>941</v>
      </c>
      <c r="F109" s="651">
        <v>201602</v>
      </c>
      <c r="G109" s="652">
        <v>-19980.259999999998</v>
      </c>
      <c r="H109" s="759">
        <f>VLOOKUP(F109,Additions!$N$5:$O$37,2,FALSE)</f>
        <v>9.5</v>
      </c>
      <c r="I109" s="595">
        <v>1.1999999999999999E-3</v>
      </c>
      <c r="J109" s="604">
        <f t="shared" si="37"/>
        <v>-227.77</v>
      </c>
      <c r="K109" s="652">
        <f t="shared" si="38"/>
        <v>-287.72000000000003</v>
      </c>
      <c r="L109" s="289"/>
      <c r="S109" s="717">
        <f t="shared" si="39"/>
        <v>2016</v>
      </c>
    </row>
    <row r="110" spans="1:19" s="717" customFormat="1">
      <c r="A110" s="650" t="s">
        <v>326</v>
      </c>
      <c r="B110" s="651" t="s">
        <v>1190</v>
      </c>
      <c r="C110" s="651" t="s">
        <v>340</v>
      </c>
      <c r="D110" s="651" t="s">
        <v>1190</v>
      </c>
      <c r="E110" s="650" t="s">
        <v>1191</v>
      </c>
      <c r="F110" s="651">
        <v>201602</v>
      </c>
      <c r="G110" s="652">
        <v>-41896.339999999997</v>
      </c>
      <c r="H110" s="759">
        <f>VLOOKUP(F110,Additions!$N$5:$O$37,2,FALSE)</f>
        <v>9.5</v>
      </c>
      <c r="I110" s="595">
        <v>1.1999999999999999E-3</v>
      </c>
      <c r="J110" s="604">
        <f t="shared" si="37"/>
        <v>-477.62</v>
      </c>
      <c r="K110" s="652">
        <f t="shared" si="38"/>
        <v>-603.30999999999995</v>
      </c>
      <c r="L110" s="289"/>
      <c r="S110" s="717">
        <f t="shared" si="39"/>
        <v>2016</v>
      </c>
    </row>
    <row r="111" spans="1:19" s="717" customFormat="1">
      <c r="A111" s="650" t="s">
        <v>326</v>
      </c>
      <c r="B111" s="651" t="s">
        <v>1214</v>
      </c>
      <c r="C111" s="651" t="s">
        <v>340</v>
      </c>
      <c r="D111" s="651" t="s">
        <v>1214</v>
      </c>
      <c r="E111" s="650" t="s">
        <v>1215</v>
      </c>
      <c r="F111" s="651">
        <v>201602</v>
      </c>
      <c r="G111" s="652">
        <v>-23309.62</v>
      </c>
      <c r="H111" s="759">
        <f>VLOOKUP(F111,Additions!$N$5:$O$37,2,FALSE)</f>
        <v>9.5</v>
      </c>
      <c r="I111" s="595">
        <v>1.1999999999999999E-3</v>
      </c>
      <c r="J111" s="604">
        <f t="shared" si="37"/>
        <v>-265.73</v>
      </c>
      <c r="K111" s="652">
        <f t="shared" si="38"/>
        <v>-335.66</v>
      </c>
      <c r="L111" s="289"/>
      <c r="S111" s="717">
        <f t="shared" si="39"/>
        <v>2016</v>
      </c>
    </row>
    <row r="112" spans="1:19" s="717" customFormat="1">
      <c r="A112" s="650" t="s">
        <v>326</v>
      </c>
      <c r="B112" s="651" t="s">
        <v>1076</v>
      </c>
      <c r="C112" s="651" t="s">
        <v>338</v>
      </c>
      <c r="D112" s="651" t="s">
        <v>1076</v>
      </c>
      <c r="E112" s="650" t="s">
        <v>1077</v>
      </c>
      <c r="F112" s="651">
        <v>201602</v>
      </c>
      <c r="G112" s="652">
        <v>-2452.87</v>
      </c>
      <c r="H112" s="759">
        <f>VLOOKUP(F112,Additions!$N$5:$O$37,2,FALSE)</f>
        <v>9.5</v>
      </c>
      <c r="I112" s="595">
        <v>1.1999999999999999E-3</v>
      </c>
      <c r="J112" s="604">
        <f t="shared" si="37"/>
        <v>-27.96</v>
      </c>
      <c r="K112" s="652">
        <f t="shared" si="38"/>
        <v>-35.32</v>
      </c>
      <c r="L112" s="289"/>
      <c r="S112" s="717">
        <f t="shared" si="39"/>
        <v>2016</v>
      </c>
    </row>
    <row r="113" spans="1:19" s="717" customFormat="1">
      <c r="A113" s="650" t="s">
        <v>326</v>
      </c>
      <c r="B113" s="651" t="s">
        <v>1410</v>
      </c>
      <c r="C113" s="651" t="s">
        <v>338</v>
      </c>
      <c r="D113" s="651" t="s">
        <v>1410</v>
      </c>
      <c r="E113" s="650" t="s">
        <v>1411</v>
      </c>
      <c r="F113" s="651">
        <v>201602</v>
      </c>
      <c r="G113" s="652">
        <v>-4603.9399999999996</v>
      </c>
      <c r="H113" s="759">
        <f>VLOOKUP(F113,Additions!$N$5:$O$37,2,FALSE)</f>
        <v>9.5</v>
      </c>
      <c r="I113" s="595">
        <v>1.1999999999999999E-3</v>
      </c>
      <c r="J113" s="604">
        <f t="shared" si="37"/>
        <v>-52.48</v>
      </c>
      <c r="K113" s="652">
        <f t="shared" si="38"/>
        <v>-66.3</v>
      </c>
      <c r="L113" s="289"/>
      <c r="S113" s="717">
        <f t="shared" si="39"/>
        <v>2016</v>
      </c>
    </row>
    <row r="114" spans="1:19" s="717" customFormat="1">
      <c r="A114" s="650" t="s">
        <v>326</v>
      </c>
      <c r="B114" s="651" t="s">
        <v>1080</v>
      </c>
      <c r="C114" s="651" t="s">
        <v>338</v>
      </c>
      <c r="D114" s="651" t="s">
        <v>1080</v>
      </c>
      <c r="E114" s="650" t="s">
        <v>1081</v>
      </c>
      <c r="F114" s="651">
        <v>201602</v>
      </c>
      <c r="G114" s="652">
        <v>-16379.43</v>
      </c>
      <c r="H114" s="759">
        <f>VLOOKUP(F114,Additions!$N$5:$O$37,2,FALSE)</f>
        <v>9.5</v>
      </c>
      <c r="I114" s="595">
        <v>1.1999999999999999E-3</v>
      </c>
      <c r="J114" s="604">
        <f t="shared" si="37"/>
        <v>-186.73</v>
      </c>
      <c r="K114" s="652">
        <f t="shared" si="38"/>
        <v>-235.86</v>
      </c>
      <c r="L114" s="289"/>
      <c r="S114" s="717">
        <f t="shared" si="39"/>
        <v>2016</v>
      </c>
    </row>
    <row r="115" spans="1:19" s="717" customFormat="1">
      <c r="A115" s="650" t="s">
        <v>326</v>
      </c>
      <c r="B115" s="651" t="s">
        <v>1421</v>
      </c>
      <c r="C115" s="651" t="s">
        <v>340</v>
      </c>
      <c r="D115" s="651" t="s">
        <v>1421</v>
      </c>
      <c r="E115" s="650" t="s">
        <v>1422</v>
      </c>
      <c r="F115" s="651">
        <v>201602</v>
      </c>
      <c r="G115" s="652">
        <v>-1136.08</v>
      </c>
      <c r="H115" s="759">
        <f>VLOOKUP(F115,Additions!$N$5:$O$37,2,FALSE)</f>
        <v>9.5</v>
      </c>
      <c r="I115" s="595">
        <v>1.1999999999999999E-3</v>
      </c>
      <c r="J115" s="604">
        <f t="shared" si="37"/>
        <v>-12.95</v>
      </c>
      <c r="K115" s="652">
        <f t="shared" si="38"/>
        <v>-16.36</v>
      </c>
      <c r="L115" s="289"/>
      <c r="S115" s="717">
        <f t="shared" si="39"/>
        <v>2016</v>
      </c>
    </row>
    <row r="116" spans="1:19" s="717" customFormat="1">
      <c r="A116" s="650" t="s">
        <v>326</v>
      </c>
      <c r="B116" s="651" t="s">
        <v>1176</v>
      </c>
      <c r="C116" s="651" t="s">
        <v>338</v>
      </c>
      <c r="D116" s="651" t="s">
        <v>1176</v>
      </c>
      <c r="E116" s="650" t="s">
        <v>1177</v>
      </c>
      <c r="F116" s="651">
        <v>201602</v>
      </c>
      <c r="G116" s="652">
        <v>-1215.08</v>
      </c>
      <c r="H116" s="759">
        <f>VLOOKUP(F116,Additions!$N$5:$O$37,2,FALSE)</f>
        <v>9.5</v>
      </c>
      <c r="I116" s="595">
        <v>1.1999999999999999E-3</v>
      </c>
      <c r="J116" s="604">
        <f t="shared" si="37"/>
        <v>-13.85</v>
      </c>
      <c r="K116" s="652">
        <f t="shared" si="38"/>
        <v>-17.5</v>
      </c>
      <c r="L116" s="289"/>
      <c r="S116" s="717">
        <f t="shared" si="39"/>
        <v>2016</v>
      </c>
    </row>
    <row r="117" spans="1:19">
      <c r="A117" s="333"/>
      <c r="B117" s="334"/>
      <c r="C117" s="334"/>
      <c r="D117" s="334"/>
      <c r="E117" s="333"/>
      <c r="F117" s="334"/>
      <c r="G117" s="335"/>
      <c r="H117" s="126"/>
      <c r="I117" s="382"/>
      <c r="J117" s="401"/>
      <c r="K117" s="335"/>
      <c r="L117" s="289"/>
      <c r="S117" s="101">
        <f t="shared" si="33"/>
        <v>2015</v>
      </c>
    </row>
    <row r="118" spans="1:19">
      <c r="A118" s="113"/>
      <c r="B118" s="267"/>
      <c r="C118" s="267"/>
      <c r="D118" s="267"/>
      <c r="E118" s="267"/>
      <c r="F118" s="164"/>
      <c r="G118" s="129"/>
      <c r="H118" s="181"/>
      <c r="I118" s="121"/>
      <c r="J118" s="129"/>
      <c r="K118" s="129"/>
    </row>
    <row r="119" spans="1:19" ht="13.5" thickBot="1">
      <c r="A119" s="95" t="s">
        <v>127</v>
      </c>
      <c r="B119" s="267"/>
      <c r="C119" s="267"/>
      <c r="D119" s="267"/>
      <c r="E119" s="267"/>
      <c r="F119" s="164"/>
      <c r="G119" s="130">
        <f>SUM(G86:G118)</f>
        <v>-212478.62999999995</v>
      </c>
      <c r="H119" s="181"/>
      <c r="I119" s="121"/>
      <c r="J119" s="130">
        <f>SUM(J86:J118)</f>
        <v>-2749.93</v>
      </c>
      <c r="K119" s="130">
        <f>SUM(K86:K118)</f>
        <v>-3059.7000000000003</v>
      </c>
    </row>
    <row r="120" spans="1:19" ht="13.5" thickTop="1">
      <c r="A120" s="113"/>
      <c r="B120" s="267"/>
      <c r="C120" s="267"/>
      <c r="D120" s="267"/>
      <c r="E120" s="267"/>
      <c r="F120" s="164"/>
      <c r="G120" s="103"/>
      <c r="H120" s="181"/>
      <c r="I120" s="121"/>
      <c r="J120" s="103"/>
      <c r="K120" s="103"/>
    </row>
    <row r="121" spans="1:19">
      <c r="A121" s="69" t="s">
        <v>217</v>
      </c>
      <c r="B121" s="101"/>
      <c r="C121" s="101"/>
      <c r="D121" s="101"/>
      <c r="G121" s="101"/>
      <c r="H121" s="101"/>
      <c r="J121" s="101"/>
      <c r="K121" s="101"/>
    </row>
    <row r="122" spans="1:19">
      <c r="A122" s="101"/>
      <c r="B122" s="101"/>
      <c r="C122" s="101"/>
      <c r="D122" s="101"/>
      <c r="G122" s="101"/>
      <c r="H122" s="101"/>
      <c r="J122" s="101"/>
      <c r="K122" s="101"/>
    </row>
    <row r="123" spans="1:19">
      <c r="A123" s="81" t="s">
        <v>86</v>
      </c>
      <c r="B123" s="81" t="s">
        <v>87</v>
      </c>
      <c r="C123" s="81" t="s">
        <v>88</v>
      </c>
      <c r="D123" s="81"/>
      <c r="E123" s="81"/>
      <c r="F123" s="146" t="s">
        <v>89</v>
      </c>
      <c r="G123" s="81" t="s">
        <v>90</v>
      </c>
      <c r="H123" s="177"/>
      <c r="I123" s="81" t="s">
        <v>91</v>
      </c>
      <c r="J123" s="81" t="s">
        <v>92</v>
      </c>
      <c r="K123" s="81" t="s">
        <v>93</v>
      </c>
    </row>
    <row r="124" spans="1:19">
      <c r="A124" s="86" t="s">
        <v>94</v>
      </c>
      <c r="B124" s="86" t="s">
        <v>95</v>
      </c>
      <c r="C124" s="86" t="s">
        <v>96</v>
      </c>
      <c r="D124" s="86"/>
      <c r="E124" s="86" t="s">
        <v>97</v>
      </c>
      <c r="F124" s="148" t="s">
        <v>98</v>
      </c>
      <c r="G124" s="86" t="s">
        <v>99</v>
      </c>
      <c r="H124" s="182" t="s">
        <v>100</v>
      </c>
      <c r="I124" s="86" t="s">
        <v>101</v>
      </c>
      <c r="J124" s="86" t="s">
        <v>93</v>
      </c>
      <c r="K124" s="86" t="s">
        <v>102</v>
      </c>
    </row>
    <row r="125" spans="1:19">
      <c r="A125" s="254"/>
      <c r="B125" s="254"/>
      <c r="C125" s="254"/>
      <c r="D125" s="243"/>
      <c r="E125" s="243"/>
      <c r="F125" s="244"/>
      <c r="G125" s="243"/>
      <c r="H125" s="252"/>
      <c r="I125" s="246"/>
      <c r="J125" s="247"/>
      <c r="K125" s="247"/>
      <c r="S125" s="101">
        <f t="shared" ref="S125:S126" si="40">IF(F125&lt;=$S$1,$U$5,$U$6)</f>
        <v>2015</v>
      </c>
    </row>
    <row r="126" spans="1:19">
      <c r="A126" s="254"/>
      <c r="B126" s="254"/>
      <c r="C126" s="254"/>
      <c r="D126" s="243"/>
      <c r="E126" s="243"/>
      <c r="F126" s="244"/>
      <c r="G126" s="243"/>
      <c r="H126" s="252"/>
      <c r="I126" s="246"/>
      <c r="J126" s="247"/>
      <c r="K126" s="247"/>
      <c r="S126" s="101">
        <f t="shared" si="40"/>
        <v>2015</v>
      </c>
    </row>
    <row r="127" spans="1:19">
      <c r="A127" s="101"/>
      <c r="B127" s="101"/>
      <c r="C127" s="101"/>
      <c r="D127" s="101"/>
      <c r="G127" s="101"/>
      <c r="H127" s="101"/>
      <c r="J127" s="101"/>
      <c r="K127" s="101"/>
    </row>
    <row r="128" spans="1:19" ht="13.5" thickBot="1">
      <c r="A128" s="95" t="str">
        <f>"Total "&amp;A121</f>
        <v>Total Distribution Plant - Mains - Replacement</v>
      </c>
      <c r="B128" s="267"/>
      <c r="C128" s="267"/>
      <c r="D128" s="267"/>
      <c r="E128" s="267"/>
      <c r="F128" s="164"/>
      <c r="G128" s="130">
        <f>SUM(G123:G127)</f>
        <v>0</v>
      </c>
      <c r="H128" s="181"/>
      <c r="I128" s="121"/>
      <c r="J128" s="130">
        <f>SUM(J123:J127)</f>
        <v>0</v>
      </c>
      <c r="K128" s="130">
        <f>SUM(K123:K127)</f>
        <v>0</v>
      </c>
    </row>
    <row r="129" spans="1:19" ht="13.5" thickTop="1">
      <c r="A129" s="95"/>
      <c r="B129" s="267"/>
      <c r="C129" s="267"/>
      <c r="D129" s="267"/>
      <c r="E129" s="267"/>
      <c r="F129" s="164"/>
      <c r="G129" s="103"/>
      <c r="H129" s="181"/>
      <c r="I129" s="121"/>
      <c r="J129" s="103"/>
      <c r="K129" s="103"/>
    </row>
    <row r="130" spans="1:19" ht="13.5" thickBot="1">
      <c r="A130" s="183" t="s">
        <v>128</v>
      </c>
      <c r="B130" s="267"/>
      <c r="C130" s="267"/>
      <c r="D130" s="267"/>
      <c r="E130" s="267"/>
      <c r="F130" s="164"/>
      <c r="G130" s="130">
        <f>+G39+G80+G119+G128</f>
        <v>-1747241.38</v>
      </c>
      <c r="H130" s="181"/>
      <c r="I130" s="121"/>
      <c r="J130" s="130">
        <f>+J39+J80+J119+J128</f>
        <v>-32097.56</v>
      </c>
      <c r="K130" s="130">
        <f>+K39+K80+K119+K128</f>
        <v>-35863.029999999984</v>
      </c>
    </row>
    <row r="131" spans="1:19" ht="13.5" thickTop="1">
      <c r="A131" s="113"/>
      <c r="B131" s="267"/>
      <c r="C131" s="267"/>
      <c r="D131" s="267"/>
      <c r="E131" s="267"/>
      <c r="F131" s="164"/>
      <c r="G131" s="103"/>
      <c r="H131" s="181"/>
      <c r="I131" s="121"/>
      <c r="J131" s="103"/>
      <c r="K131" s="103"/>
    </row>
    <row r="132" spans="1:19">
      <c r="A132" s="183" t="s">
        <v>129</v>
      </c>
      <c r="B132" s="267"/>
      <c r="C132" s="267"/>
      <c r="D132" s="267"/>
      <c r="E132" s="267" t="s">
        <v>150</v>
      </c>
      <c r="F132" s="164"/>
      <c r="G132" s="103"/>
      <c r="H132" s="181"/>
      <c r="I132" s="121"/>
      <c r="J132" s="103"/>
      <c r="K132" s="103"/>
    </row>
    <row r="133" spans="1:19">
      <c r="A133" s="113"/>
      <c r="B133" s="267"/>
      <c r="C133" s="267"/>
      <c r="D133" s="267"/>
      <c r="E133" s="267"/>
      <c r="F133" s="164"/>
      <c r="G133" s="103"/>
      <c r="H133" s="181"/>
      <c r="I133" s="121"/>
      <c r="J133" s="103"/>
      <c r="K133" s="103"/>
    </row>
    <row r="134" spans="1:19">
      <c r="A134" s="88" t="s">
        <v>428</v>
      </c>
    </row>
    <row r="136" spans="1:19">
      <c r="A136" s="81" t="s">
        <v>86</v>
      </c>
      <c r="B136" s="81" t="s">
        <v>87</v>
      </c>
      <c r="C136" s="81" t="s">
        <v>88</v>
      </c>
      <c r="D136" s="81"/>
      <c r="E136" s="81"/>
      <c r="F136" s="146" t="s">
        <v>121</v>
      </c>
      <c r="G136" s="89" t="s">
        <v>121</v>
      </c>
      <c r="H136" s="177"/>
      <c r="I136" s="81" t="s">
        <v>91</v>
      </c>
      <c r="J136" s="90" t="s">
        <v>92</v>
      </c>
      <c r="K136" s="90" t="s">
        <v>93</v>
      </c>
    </row>
    <row r="137" spans="1:19">
      <c r="A137" s="86" t="s">
        <v>94</v>
      </c>
      <c r="B137" s="96" t="s">
        <v>95</v>
      </c>
      <c r="C137" s="96" t="s">
        <v>96</v>
      </c>
      <c r="D137" s="96"/>
      <c r="E137" s="96" t="s">
        <v>97</v>
      </c>
      <c r="F137" s="150" t="s">
        <v>98</v>
      </c>
      <c r="G137" s="98" t="s">
        <v>99</v>
      </c>
      <c r="H137" s="179" t="s">
        <v>100</v>
      </c>
      <c r="I137" s="96" t="s">
        <v>101</v>
      </c>
      <c r="J137" s="98" t="s">
        <v>93</v>
      </c>
      <c r="K137" s="98" t="s">
        <v>102</v>
      </c>
    </row>
    <row r="138" spans="1:19">
      <c r="A138" s="333" t="s">
        <v>418</v>
      </c>
      <c r="B138" s="334" t="s">
        <v>1250</v>
      </c>
      <c r="C138" s="334"/>
      <c r="D138" s="334"/>
      <c r="E138" s="333" t="s">
        <v>1251</v>
      </c>
      <c r="F138" s="334">
        <v>201512</v>
      </c>
      <c r="G138" s="335">
        <v>-180.24</v>
      </c>
      <c r="H138" s="126">
        <f>VLOOKUP(F138,Additions!$N$5:$O$37,2,FALSE)</f>
        <v>11.5</v>
      </c>
      <c r="I138" s="333">
        <v>4.3582999999999998E-3</v>
      </c>
      <c r="J138" s="335">
        <f>ROUND(G138*H138*I138,2)</f>
        <v>-9.0299999999999994</v>
      </c>
      <c r="K138" s="335">
        <f>ROUND(G138*I138*12,2)</f>
        <v>-9.43</v>
      </c>
      <c r="S138" s="101">
        <f>IF(F138&lt;=$S$1,$U$5,$U$6)</f>
        <v>2016</v>
      </c>
    </row>
    <row r="139" spans="1:19">
      <c r="A139" s="333" t="s">
        <v>418</v>
      </c>
      <c r="B139" s="334" t="s">
        <v>410</v>
      </c>
      <c r="C139" s="334"/>
      <c r="D139" s="334"/>
      <c r="E139" s="333" t="s">
        <v>411</v>
      </c>
      <c r="F139" s="334">
        <v>201509</v>
      </c>
      <c r="G139" s="335">
        <v>-7146.36</v>
      </c>
      <c r="H139" s="126">
        <f>VLOOKUP(F139,Additions!$N$5:$O$37,2,FALSE)</f>
        <v>14.5</v>
      </c>
      <c r="I139" s="333">
        <v>4.3582999999999998E-3</v>
      </c>
      <c r="J139" s="335">
        <f>ROUND(G139*H139*I139,2)</f>
        <v>-451.62</v>
      </c>
      <c r="K139" s="335">
        <f>ROUND(G139*I139*12,2)</f>
        <v>-373.75</v>
      </c>
      <c r="S139" s="101">
        <f>IF(F139&lt;=$S$1,$U$5,$U$6)</f>
        <v>2015</v>
      </c>
    </row>
    <row r="140" spans="1:19">
      <c r="A140" s="333" t="s">
        <v>418</v>
      </c>
      <c r="B140" s="334" t="s">
        <v>410</v>
      </c>
      <c r="C140" s="334"/>
      <c r="D140" s="334"/>
      <c r="E140" s="333" t="s">
        <v>411</v>
      </c>
      <c r="F140" s="334">
        <v>201510</v>
      </c>
      <c r="G140" s="335">
        <v>-5292.96</v>
      </c>
      <c r="H140" s="126">
        <f>VLOOKUP(F140,Additions!$N$5:$O$37,2,FALSE)</f>
        <v>13.5</v>
      </c>
      <c r="I140" s="333">
        <v>4.3582999999999998E-3</v>
      </c>
      <c r="J140" s="335">
        <f t="shared" ref="J140:J179" si="41">ROUND(G140*H140*I140,2)</f>
        <v>-311.42</v>
      </c>
      <c r="K140" s="335">
        <f t="shared" ref="K140:K179" si="42">ROUND(G140*I140*12,2)</f>
        <v>-276.82</v>
      </c>
      <c r="S140" s="101">
        <f t="shared" ref="S140:S179" si="43">IF(F140&lt;=$S$1,$U$5,$U$6)</f>
        <v>2016</v>
      </c>
    </row>
    <row r="141" spans="1:19">
      <c r="A141" s="333" t="s">
        <v>418</v>
      </c>
      <c r="B141" s="334" t="s">
        <v>410</v>
      </c>
      <c r="C141" s="334"/>
      <c r="D141" s="334"/>
      <c r="E141" s="333" t="s">
        <v>411</v>
      </c>
      <c r="F141" s="334">
        <v>201511</v>
      </c>
      <c r="G141" s="335">
        <v>-34.79</v>
      </c>
      <c r="H141" s="126">
        <f>VLOOKUP(F141,Additions!$N$5:$O$37,2,FALSE)</f>
        <v>12.5</v>
      </c>
      <c r="I141" s="333">
        <v>4.3582999999999998E-3</v>
      </c>
      <c r="J141" s="335">
        <f t="shared" si="41"/>
        <v>-1.9</v>
      </c>
      <c r="K141" s="335">
        <f t="shared" si="42"/>
        <v>-1.82</v>
      </c>
      <c r="S141" s="101">
        <f t="shared" si="43"/>
        <v>2016</v>
      </c>
    </row>
    <row r="142" spans="1:19">
      <c r="A142" s="333" t="s">
        <v>418</v>
      </c>
      <c r="B142" s="334" t="s">
        <v>410</v>
      </c>
      <c r="C142" s="334"/>
      <c r="D142" s="334"/>
      <c r="E142" s="333" t="s">
        <v>411</v>
      </c>
      <c r="F142" s="334">
        <v>201512</v>
      </c>
      <c r="G142" s="335">
        <v>-241.91</v>
      </c>
      <c r="H142" s="126">
        <f>VLOOKUP(F142,Additions!$N$5:$O$37,2,FALSE)</f>
        <v>11.5</v>
      </c>
      <c r="I142" s="333">
        <v>4.3582999999999998E-3</v>
      </c>
      <c r="J142" s="335">
        <f t="shared" si="41"/>
        <v>-12.12</v>
      </c>
      <c r="K142" s="335">
        <f t="shared" si="42"/>
        <v>-12.65</v>
      </c>
      <c r="S142" s="101">
        <f t="shared" si="43"/>
        <v>2016</v>
      </c>
    </row>
    <row r="143" spans="1:19">
      <c r="A143" s="333" t="s">
        <v>418</v>
      </c>
      <c r="B143" s="334" t="s">
        <v>356</v>
      </c>
      <c r="C143" s="334"/>
      <c r="D143" s="334"/>
      <c r="E143" s="333" t="s">
        <v>357</v>
      </c>
      <c r="F143" s="334">
        <v>201509</v>
      </c>
      <c r="G143" s="335">
        <v>-1152.6300000000001</v>
      </c>
      <c r="H143" s="126">
        <f>VLOOKUP(F143,Additions!$N$5:$O$37,2,FALSE)</f>
        <v>14.5</v>
      </c>
      <c r="I143" s="333">
        <v>4.3582999999999998E-3</v>
      </c>
      <c r="J143" s="335">
        <f t="shared" si="41"/>
        <v>-72.84</v>
      </c>
      <c r="K143" s="335">
        <f t="shared" si="42"/>
        <v>-60.28</v>
      </c>
      <c r="S143" s="101">
        <f t="shared" si="43"/>
        <v>2015</v>
      </c>
    </row>
    <row r="144" spans="1:19">
      <c r="A144" s="333" t="s">
        <v>418</v>
      </c>
      <c r="B144" s="334" t="s">
        <v>356</v>
      </c>
      <c r="C144" s="334"/>
      <c r="D144" s="334"/>
      <c r="E144" s="333" t="s">
        <v>357</v>
      </c>
      <c r="F144" s="334">
        <v>201510</v>
      </c>
      <c r="G144" s="335">
        <v>-7836.78</v>
      </c>
      <c r="H144" s="126">
        <f>VLOOKUP(F144,Additions!$N$5:$O$37,2,FALSE)</f>
        <v>13.5</v>
      </c>
      <c r="I144" s="333">
        <v>4.3582999999999998E-3</v>
      </c>
      <c r="J144" s="335">
        <f t="shared" si="41"/>
        <v>-461.09</v>
      </c>
      <c r="K144" s="335">
        <f t="shared" si="42"/>
        <v>-409.86</v>
      </c>
      <c r="S144" s="101">
        <f t="shared" si="43"/>
        <v>2016</v>
      </c>
    </row>
    <row r="145" spans="1:19">
      <c r="A145" s="333" t="s">
        <v>418</v>
      </c>
      <c r="B145" s="334" t="s">
        <v>356</v>
      </c>
      <c r="C145" s="334"/>
      <c r="D145" s="334"/>
      <c r="E145" s="333" t="s">
        <v>357</v>
      </c>
      <c r="F145" s="334">
        <v>201511</v>
      </c>
      <c r="G145" s="335">
        <v>-5549.88</v>
      </c>
      <c r="H145" s="126">
        <f>VLOOKUP(F145,Additions!$N$5:$O$37,2,FALSE)</f>
        <v>12.5</v>
      </c>
      <c r="I145" s="333">
        <v>4.3582999999999998E-3</v>
      </c>
      <c r="J145" s="335">
        <f t="shared" si="41"/>
        <v>-302.35000000000002</v>
      </c>
      <c r="K145" s="335">
        <f t="shared" si="42"/>
        <v>-290.26</v>
      </c>
      <c r="S145" s="101">
        <f t="shared" si="43"/>
        <v>2016</v>
      </c>
    </row>
    <row r="146" spans="1:19">
      <c r="A146" s="333" t="s">
        <v>418</v>
      </c>
      <c r="B146" s="334" t="s">
        <v>356</v>
      </c>
      <c r="C146" s="334"/>
      <c r="D146" s="334"/>
      <c r="E146" s="333" t="s">
        <v>357</v>
      </c>
      <c r="F146" s="334">
        <v>201512</v>
      </c>
      <c r="G146" s="335">
        <v>-3630.24</v>
      </c>
      <c r="H146" s="126">
        <f>VLOOKUP(F146,Additions!$N$5:$O$37,2,FALSE)</f>
        <v>11.5</v>
      </c>
      <c r="I146" s="333">
        <v>4.3582999999999998E-3</v>
      </c>
      <c r="J146" s="335">
        <f t="shared" si="41"/>
        <v>-181.95</v>
      </c>
      <c r="K146" s="335">
        <f t="shared" si="42"/>
        <v>-189.86</v>
      </c>
      <c r="S146" s="101">
        <f t="shared" si="43"/>
        <v>2016</v>
      </c>
    </row>
    <row r="147" spans="1:19">
      <c r="A147" s="333" t="s">
        <v>418</v>
      </c>
      <c r="B147" s="334" t="s">
        <v>358</v>
      </c>
      <c r="C147" s="334"/>
      <c r="D147" s="334"/>
      <c r="E147" s="333" t="s">
        <v>359</v>
      </c>
      <c r="F147" s="334">
        <v>201509</v>
      </c>
      <c r="G147" s="335">
        <v>-839.2</v>
      </c>
      <c r="H147" s="126">
        <f>VLOOKUP(F147,Additions!$N$5:$O$37,2,FALSE)</f>
        <v>14.5</v>
      </c>
      <c r="I147" s="333">
        <v>4.3582999999999998E-3</v>
      </c>
      <c r="J147" s="335">
        <f t="shared" si="41"/>
        <v>-53.03</v>
      </c>
      <c r="K147" s="335">
        <f t="shared" si="42"/>
        <v>-43.89</v>
      </c>
      <c r="S147" s="101">
        <f t="shared" si="43"/>
        <v>2015</v>
      </c>
    </row>
    <row r="148" spans="1:19">
      <c r="A148" s="333" t="s">
        <v>418</v>
      </c>
      <c r="B148" s="334" t="s">
        <v>358</v>
      </c>
      <c r="C148" s="334"/>
      <c r="D148" s="334"/>
      <c r="E148" s="333" t="s">
        <v>359</v>
      </c>
      <c r="F148" s="334">
        <v>201510</v>
      </c>
      <c r="G148" s="335">
        <v>-982.68</v>
      </c>
      <c r="H148" s="126">
        <f>VLOOKUP(F148,Additions!$N$5:$O$37,2,FALSE)</f>
        <v>13.5</v>
      </c>
      <c r="I148" s="333">
        <v>4.3582999999999998E-3</v>
      </c>
      <c r="J148" s="335">
        <f t="shared" si="41"/>
        <v>-57.82</v>
      </c>
      <c r="K148" s="335">
        <f t="shared" si="42"/>
        <v>-51.39</v>
      </c>
      <c r="S148" s="101">
        <f t="shared" si="43"/>
        <v>2016</v>
      </c>
    </row>
    <row r="149" spans="1:19">
      <c r="A149" s="333" t="s">
        <v>418</v>
      </c>
      <c r="B149" s="334" t="s">
        <v>358</v>
      </c>
      <c r="C149" s="334"/>
      <c r="D149" s="334"/>
      <c r="E149" s="333" t="s">
        <v>359</v>
      </c>
      <c r="F149" s="334">
        <v>201511</v>
      </c>
      <c r="G149" s="335">
        <v>-1295.47</v>
      </c>
      <c r="H149" s="126">
        <f>VLOOKUP(F149,Additions!$N$5:$O$37,2,FALSE)</f>
        <v>12.5</v>
      </c>
      <c r="I149" s="333">
        <v>4.3582999999999998E-3</v>
      </c>
      <c r="J149" s="335">
        <f t="shared" si="41"/>
        <v>-70.58</v>
      </c>
      <c r="K149" s="335">
        <f t="shared" si="42"/>
        <v>-67.75</v>
      </c>
      <c r="S149" s="101">
        <f t="shared" si="43"/>
        <v>2016</v>
      </c>
    </row>
    <row r="150" spans="1:19">
      <c r="A150" s="333" t="s">
        <v>418</v>
      </c>
      <c r="B150" s="334" t="s">
        <v>358</v>
      </c>
      <c r="C150" s="334"/>
      <c r="D150" s="334"/>
      <c r="E150" s="333" t="s">
        <v>359</v>
      </c>
      <c r="F150" s="334">
        <v>201512</v>
      </c>
      <c r="G150" s="335">
        <v>-174.31</v>
      </c>
      <c r="H150" s="126">
        <f>VLOOKUP(F150,Additions!$N$5:$O$37,2,FALSE)</f>
        <v>11.5</v>
      </c>
      <c r="I150" s="333">
        <v>4.3582999999999998E-3</v>
      </c>
      <c r="J150" s="335">
        <f t="shared" si="41"/>
        <v>-8.74</v>
      </c>
      <c r="K150" s="335">
        <f t="shared" si="42"/>
        <v>-9.1199999999999992</v>
      </c>
      <c r="S150" s="101">
        <f t="shared" si="43"/>
        <v>2016</v>
      </c>
    </row>
    <row r="151" spans="1:19">
      <c r="A151" s="333" t="s">
        <v>418</v>
      </c>
      <c r="B151" s="334" t="s">
        <v>360</v>
      </c>
      <c r="C151" s="334"/>
      <c r="D151" s="334"/>
      <c r="E151" s="333" t="s">
        <v>361</v>
      </c>
      <c r="F151" s="334">
        <v>201509</v>
      </c>
      <c r="G151" s="335">
        <v>-1181.57</v>
      </c>
      <c r="H151" s="126">
        <f>VLOOKUP(F151,Additions!$N$5:$O$37,2,FALSE)</f>
        <v>14.5</v>
      </c>
      <c r="I151" s="333">
        <v>4.3582999999999998E-3</v>
      </c>
      <c r="J151" s="335">
        <f t="shared" si="41"/>
        <v>-74.67</v>
      </c>
      <c r="K151" s="335">
        <f t="shared" si="42"/>
        <v>-61.8</v>
      </c>
      <c r="S151" s="101">
        <f t="shared" si="43"/>
        <v>2015</v>
      </c>
    </row>
    <row r="152" spans="1:19">
      <c r="A152" s="333" t="s">
        <v>418</v>
      </c>
      <c r="B152" s="334" t="s">
        <v>360</v>
      </c>
      <c r="C152" s="334"/>
      <c r="D152" s="334"/>
      <c r="E152" s="333" t="s">
        <v>361</v>
      </c>
      <c r="F152" s="334">
        <v>201510</v>
      </c>
      <c r="G152" s="335">
        <v>-364.66</v>
      </c>
      <c r="H152" s="126">
        <f>VLOOKUP(F152,Additions!$N$5:$O$37,2,FALSE)</f>
        <v>13.5</v>
      </c>
      <c r="I152" s="333">
        <v>4.3582999999999998E-3</v>
      </c>
      <c r="J152" s="335">
        <f t="shared" si="41"/>
        <v>-21.46</v>
      </c>
      <c r="K152" s="335">
        <f t="shared" si="42"/>
        <v>-19.07</v>
      </c>
      <c r="S152" s="101">
        <f t="shared" si="43"/>
        <v>2016</v>
      </c>
    </row>
    <row r="153" spans="1:19">
      <c r="A153" s="333" t="s">
        <v>418</v>
      </c>
      <c r="B153" s="334" t="s">
        <v>362</v>
      </c>
      <c r="C153" s="334"/>
      <c r="D153" s="334"/>
      <c r="E153" s="333" t="s">
        <v>363</v>
      </c>
      <c r="F153" s="334">
        <v>201510</v>
      </c>
      <c r="G153" s="335">
        <v>-134.12</v>
      </c>
      <c r="H153" s="126">
        <f>VLOOKUP(F153,Additions!$N$5:$O$37,2,FALSE)</f>
        <v>13.5</v>
      </c>
      <c r="I153" s="333">
        <v>4.3582999999999998E-3</v>
      </c>
      <c r="J153" s="335">
        <f t="shared" si="41"/>
        <v>-7.89</v>
      </c>
      <c r="K153" s="335">
        <f t="shared" si="42"/>
        <v>-7.01</v>
      </c>
      <c r="S153" s="101">
        <f t="shared" si="43"/>
        <v>2016</v>
      </c>
    </row>
    <row r="154" spans="1:19">
      <c r="A154" s="333" t="s">
        <v>418</v>
      </c>
      <c r="B154" s="334" t="s">
        <v>364</v>
      </c>
      <c r="C154" s="334"/>
      <c r="D154" s="334"/>
      <c r="E154" s="333" t="s">
        <v>365</v>
      </c>
      <c r="F154" s="334">
        <v>201511</v>
      </c>
      <c r="G154" s="335">
        <v>-199.83</v>
      </c>
      <c r="H154" s="126">
        <f>VLOOKUP(F154,Additions!$N$5:$O$37,2,FALSE)</f>
        <v>12.5</v>
      </c>
      <c r="I154" s="333">
        <v>4.3582999999999998E-3</v>
      </c>
      <c r="J154" s="335">
        <f t="shared" si="41"/>
        <v>-10.89</v>
      </c>
      <c r="K154" s="335">
        <f t="shared" si="42"/>
        <v>-10.45</v>
      </c>
      <c r="S154" s="101">
        <f t="shared" si="43"/>
        <v>2016</v>
      </c>
    </row>
    <row r="155" spans="1:19">
      <c r="A155" s="333" t="s">
        <v>418</v>
      </c>
      <c r="B155" s="334" t="s">
        <v>366</v>
      </c>
      <c r="C155" s="334"/>
      <c r="D155" s="334"/>
      <c r="E155" s="333" t="s">
        <v>367</v>
      </c>
      <c r="F155" s="334">
        <v>201510</v>
      </c>
      <c r="G155" s="335">
        <v>-123.83</v>
      </c>
      <c r="H155" s="126">
        <f>VLOOKUP(F155,Additions!$N$5:$O$37,2,FALSE)</f>
        <v>13.5</v>
      </c>
      <c r="I155" s="333">
        <v>4.3582999999999998E-3</v>
      </c>
      <c r="J155" s="335">
        <f t="shared" si="41"/>
        <v>-7.29</v>
      </c>
      <c r="K155" s="335">
        <f t="shared" si="42"/>
        <v>-6.48</v>
      </c>
      <c r="S155" s="101">
        <f t="shared" si="43"/>
        <v>2016</v>
      </c>
    </row>
    <row r="156" spans="1:19">
      <c r="A156" s="333" t="s">
        <v>418</v>
      </c>
      <c r="B156" s="334" t="s">
        <v>366</v>
      </c>
      <c r="C156" s="334"/>
      <c r="D156" s="334"/>
      <c r="E156" s="333" t="s">
        <v>367</v>
      </c>
      <c r="F156" s="334">
        <v>201511</v>
      </c>
      <c r="G156" s="335">
        <v>-19.87</v>
      </c>
      <c r="H156" s="126">
        <f>VLOOKUP(F156,Additions!$N$5:$O$37,2,FALSE)</f>
        <v>12.5</v>
      </c>
      <c r="I156" s="333">
        <v>4.3582999999999998E-3</v>
      </c>
      <c r="J156" s="335">
        <f t="shared" si="41"/>
        <v>-1.08</v>
      </c>
      <c r="K156" s="335">
        <f t="shared" si="42"/>
        <v>-1.04</v>
      </c>
      <c r="S156" s="101">
        <f t="shared" si="43"/>
        <v>2016</v>
      </c>
    </row>
    <row r="157" spans="1:19">
      <c r="A157" s="333" t="s">
        <v>418</v>
      </c>
      <c r="B157" s="334" t="s">
        <v>366</v>
      </c>
      <c r="C157" s="334"/>
      <c r="D157" s="334"/>
      <c r="E157" s="333" t="s">
        <v>367</v>
      </c>
      <c r="F157" s="334">
        <v>201512</v>
      </c>
      <c r="G157" s="335">
        <v>-156.9</v>
      </c>
      <c r="H157" s="126">
        <f>VLOOKUP(F157,Additions!$N$5:$O$37,2,FALSE)</f>
        <v>11.5</v>
      </c>
      <c r="I157" s="333">
        <v>4.3582999999999998E-3</v>
      </c>
      <c r="J157" s="335">
        <f t="shared" si="41"/>
        <v>-7.86</v>
      </c>
      <c r="K157" s="335">
        <f t="shared" si="42"/>
        <v>-8.2100000000000009</v>
      </c>
      <c r="S157" s="101">
        <f t="shared" si="43"/>
        <v>2016</v>
      </c>
    </row>
    <row r="158" spans="1:19">
      <c r="A158" s="333" t="s">
        <v>418</v>
      </c>
      <c r="B158" s="334" t="s">
        <v>368</v>
      </c>
      <c r="C158" s="334"/>
      <c r="D158" s="334"/>
      <c r="E158" s="333" t="s">
        <v>369</v>
      </c>
      <c r="F158" s="334">
        <v>201510</v>
      </c>
      <c r="G158" s="335">
        <v>-1852.38</v>
      </c>
      <c r="H158" s="126">
        <f>VLOOKUP(F158,Additions!$N$5:$O$37,2,FALSE)</f>
        <v>13.5</v>
      </c>
      <c r="I158" s="333">
        <v>4.3582999999999998E-3</v>
      </c>
      <c r="J158" s="335">
        <f t="shared" si="41"/>
        <v>-108.99</v>
      </c>
      <c r="K158" s="335">
        <f t="shared" si="42"/>
        <v>-96.88</v>
      </c>
      <c r="S158" s="101">
        <f t="shared" si="43"/>
        <v>2016</v>
      </c>
    </row>
    <row r="159" spans="1:19">
      <c r="A159" s="333" t="s">
        <v>418</v>
      </c>
      <c r="B159" s="334" t="s">
        <v>414</v>
      </c>
      <c r="C159" s="334"/>
      <c r="D159" s="334"/>
      <c r="E159" s="333" t="s">
        <v>415</v>
      </c>
      <c r="F159" s="334">
        <v>201510</v>
      </c>
      <c r="G159" s="335">
        <v>-5558.46</v>
      </c>
      <c r="H159" s="126">
        <f>VLOOKUP(F159,Additions!$N$5:$O$37,2,FALSE)</f>
        <v>13.5</v>
      </c>
      <c r="I159" s="333">
        <v>4.3582999999999998E-3</v>
      </c>
      <c r="J159" s="335">
        <f t="shared" si="41"/>
        <v>-327.04000000000002</v>
      </c>
      <c r="K159" s="335">
        <f t="shared" si="42"/>
        <v>-290.70999999999998</v>
      </c>
      <c r="S159" s="101">
        <f t="shared" si="43"/>
        <v>2016</v>
      </c>
    </row>
    <row r="160" spans="1:19">
      <c r="A160" s="333" t="s">
        <v>418</v>
      </c>
      <c r="B160" s="334" t="s">
        <v>388</v>
      </c>
      <c r="C160" s="334"/>
      <c r="D160" s="334"/>
      <c r="E160" s="333" t="s">
        <v>389</v>
      </c>
      <c r="F160" s="334">
        <v>201509</v>
      </c>
      <c r="G160" s="335">
        <v>-64.55</v>
      </c>
      <c r="H160" s="126">
        <f>VLOOKUP(F160,Additions!$N$5:$O$37,2,FALSE)</f>
        <v>14.5</v>
      </c>
      <c r="I160" s="333">
        <v>4.3582999999999998E-3</v>
      </c>
      <c r="J160" s="335">
        <f t="shared" si="41"/>
        <v>-4.08</v>
      </c>
      <c r="K160" s="335">
        <f t="shared" si="42"/>
        <v>-3.38</v>
      </c>
      <c r="S160" s="101">
        <f t="shared" si="43"/>
        <v>2015</v>
      </c>
    </row>
    <row r="161" spans="1:19">
      <c r="A161" s="333" t="s">
        <v>418</v>
      </c>
      <c r="B161" s="334" t="s">
        <v>388</v>
      </c>
      <c r="C161" s="334"/>
      <c r="D161" s="334"/>
      <c r="E161" s="333" t="s">
        <v>389</v>
      </c>
      <c r="F161" s="334">
        <v>201510</v>
      </c>
      <c r="G161" s="335">
        <v>-349.68</v>
      </c>
      <c r="H161" s="126">
        <f>VLOOKUP(F161,Additions!$N$5:$O$37,2,FALSE)</f>
        <v>13.5</v>
      </c>
      <c r="I161" s="333">
        <v>4.3582999999999998E-3</v>
      </c>
      <c r="J161" s="335">
        <f t="shared" si="41"/>
        <v>-20.57</v>
      </c>
      <c r="K161" s="335">
        <f t="shared" si="42"/>
        <v>-18.29</v>
      </c>
      <c r="S161" s="101">
        <f t="shared" si="43"/>
        <v>2016</v>
      </c>
    </row>
    <row r="162" spans="1:19">
      <c r="A162" s="333" t="s">
        <v>418</v>
      </c>
      <c r="B162" s="334" t="s">
        <v>416</v>
      </c>
      <c r="C162" s="334"/>
      <c r="D162" s="334"/>
      <c r="E162" s="333" t="s">
        <v>417</v>
      </c>
      <c r="F162" s="334">
        <v>201509</v>
      </c>
      <c r="G162" s="335">
        <v>-8667.32</v>
      </c>
      <c r="H162" s="126">
        <f>VLOOKUP(F162,Additions!$N$5:$O$37,2,FALSE)</f>
        <v>14.5</v>
      </c>
      <c r="I162" s="333">
        <v>4.3582999999999998E-3</v>
      </c>
      <c r="J162" s="335">
        <f t="shared" si="41"/>
        <v>-547.73</v>
      </c>
      <c r="K162" s="335">
        <f t="shared" si="42"/>
        <v>-453.3</v>
      </c>
      <c r="S162" s="101">
        <f t="shared" si="43"/>
        <v>2015</v>
      </c>
    </row>
    <row r="163" spans="1:19">
      <c r="A163" s="333" t="s">
        <v>418</v>
      </c>
      <c r="B163" s="334" t="s">
        <v>416</v>
      </c>
      <c r="C163" s="334"/>
      <c r="D163" s="334"/>
      <c r="E163" s="333" t="s">
        <v>417</v>
      </c>
      <c r="F163" s="334">
        <v>201512</v>
      </c>
      <c r="G163" s="335">
        <v>-758.13</v>
      </c>
      <c r="H163" s="126">
        <f>VLOOKUP(F163,Additions!$N$5:$O$37,2,FALSE)</f>
        <v>11.5</v>
      </c>
      <c r="I163" s="333">
        <v>4.3582999999999998E-3</v>
      </c>
      <c r="J163" s="335">
        <f t="shared" si="41"/>
        <v>-38</v>
      </c>
      <c r="K163" s="335">
        <f t="shared" si="42"/>
        <v>-39.65</v>
      </c>
      <c r="S163" s="101">
        <f t="shared" si="43"/>
        <v>2016</v>
      </c>
    </row>
    <row r="164" spans="1:19">
      <c r="A164" s="333" t="s">
        <v>418</v>
      </c>
      <c r="B164" s="334" t="s">
        <v>398</v>
      </c>
      <c r="C164" s="334"/>
      <c r="D164" s="334"/>
      <c r="E164" s="333" t="s">
        <v>399</v>
      </c>
      <c r="F164" s="334">
        <v>201509</v>
      </c>
      <c r="G164" s="335">
        <v>-1181.8800000000001</v>
      </c>
      <c r="H164" s="126">
        <f>VLOOKUP(F164,Additions!$N$5:$O$37,2,FALSE)</f>
        <v>14.5</v>
      </c>
      <c r="I164" s="333">
        <v>4.3582999999999998E-3</v>
      </c>
      <c r="J164" s="335">
        <f t="shared" si="41"/>
        <v>-74.69</v>
      </c>
      <c r="K164" s="335">
        <f t="shared" si="42"/>
        <v>-61.81</v>
      </c>
      <c r="S164" s="101">
        <f t="shared" si="43"/>
        <v>2015</v>
      </c>
    </row>
    <row r="165" spans="1:19">
      <c r="A165" s="333" t="s">
        <v>418</v>
      </c>
      <c r="B165" s="334" t="s">
        <v>398</v>
      </c>
      <c r="C165" s="334"/>
      <c r="D165" s="334"/>
      <c r="E165" s="333" t="s">
        <v>399</v>
      </c>
      <c r="F165" s="334">
        <v>201510</v>
      </c>
      <c r="G165" s="335">
        <v>-3486.26</v>
      </c>
      <c r="H165" s="126">
        <f>VLOOKUP(F165,Additions!$N$5:$O$37,2,FALSE)</f>
        <v>13.5</v>
      </c>
      <c r="I165" s="333">
        <v>4.3582999999999998E-3</v>
      </c>
      <c r="J165" s="335">
        <f t="shared" si="41"/>
        <v>-205.12</v>
      </c>
      <c r="K165" s="335">
        <f t="shared" si="42"/>
        <v>-182.33</v>
      </c>
      <c r="S165" s="101">
        <f t="shared" si="43"/>
        <v>2016</v>
      </c>
    </row>
    <row r="166" spans="1:19">
      <c r="A166" s="333" t="s">
        <v>418</v>
      </c>
      <c r="B166" s="334" t="s">
        <v>398</v>
      </c>
      <c r="C166" s="334"/>
      <c r="D166" s="334"/>
      <c r="E166" s="333" t="s">
        <v>399</v>
      </c>
      <c r="F166" s="334">
        <v>201511</v>
      </c>
      <c r="G166" s="335">
        <v>-4564.53</v>
      </c>
      <c r="H166" s="126">
        <f>VLOOKUP(F166,Additions!$N$5:$O$37,2,FALSE)</f>
        <v>12.5</v>
      </c>
      <c r="I166" s="333">
        <v>4.3582999999999998E-3</v>
      </c>
      <c r="J166" s="335">
        <f t="shared" si="41"/>
        <v>-248.67</v>
      </c>
      <c r="K166" s="335">
        <f t="shared" si="42"/>
        <v>-238.72</v>
      </c>
      <c r="S166" s="101">
        <f t="shared" si="43"/>
        <v>2016</v>
      </c>
    </row>
    <row r="167" spans="1:19">
      <c r="A167" s="333" t="s">
        <v>418</v>
      </c>
      <c r="B167" s="334" t="s">
        <v>398</v>
      </c>
      <c r="C167" s="334"/>
      <c r="D167" s="334"/>
      <c r="E167" s="333" t="s">
        <v>399</v>
      </c>
      <c r="F167" s="334">
        <v>201512</v>
      </c>
      <c r="G167" s="335">
        <v>-1643.64</v>
      </c>
      <c r="H167" s="126">
        <f>VLOOKUP(F167,Additions!$N$5:$O$37,2,FALSE)</f>
        <v>11.5</v>
      </c>
      <c r="I167" s="333">
        <v>4.3582999999999998E-3</v>
      </c>
      <c r="J167" s="335">
        <f t="shared" si="41"/>
        <v>-82.38</v>
      </c>
      <c r="K167" s="335">
        <f t="shared" si="42"/>
        <v>-85.96</v>
      </c>
      <c r="S167" s="101">
        <f t="shared" si="43"/>
        <v>2016</v>
      </c>
    </row>
    <row r="168" spans="1:19">
      <c r="A168" s="333" t="s">
        <v>418</v>
      </c>
      <c r="B168" s="334" t="s">
        <v>400</v>
      </c>
      <c r="C168" s="334"/>
      <c r="D168" s="334"/>
      <c r="E168" s="333" t="s">
        <v>401</v>
      </c>
      <c r="F168" s="334">
        <v>201509</v>
      </c>
      <c r="G168" s="335">
        <v>-627.42999999999995</v>
      </c>
      <c r="H168" s="126">
        <f>VLOOKUP(F168,Additions!$N$5:$O$37,2,FALSE)</f>
        <v>14.5</v>
      </c>
      <c r="I168" s="333">
        <v>4.3582999999999998E-3</v>
      </c>
      <c r="J168" s="335">
        <f t="shared" si="41"/>
        <v>-39.65</v>
      </c>
      <c r="K168" s="335">
        <f t="shared" si="42"/>
        <v>-32.81</v>
      </c>
      <c r="S168" s="101">
        <f t="shared" si="43"/>
        <v>2015</v>
      </c>
    </row>
    <row r="169" spans="1:19">
      <c r="A169" s="333" t="s">
        <v>418</v>
      </c>
      <c r="B169" s="334" t="s">
        <v>400</v>
      </c>
      <c r="C169" s="334"/>
      <c r="D169" s="334"/>
      <c r="E169" s="333" t="s">
        <v>401</v>
      </c>
      <c r="F169" s="334">
        <v>201510</v>
      </c>
      <c r="G169" s="335">
        <v>-1747.72</v>
      </c>
      <c r="H169" s="126">
        <f>VLOOKUP(F169,Additions!$N$5:$O$37,2,FALSE)</f>
        <v>13.5</v>
      </c>
      <c r="I169" s="333">
        <v>4.3582999999999998E-3</v>
      </c>
      <c r="J169" s="335">
        <f t="shared" si="41"/>
        <v>-102.83</v>
      </c>
      <c r="K169" s="335">
        <f t="shared" si="42"/>
        <v>-91.41</v>
      </c>
      <c r="S169" s="101">
        <f t="shared" si="43"/>
        <v>2016</v>
      </c>
    </row>
    <row r="170" spans="1:19">
      <c r="A170" s="333" t="s">
        <v>418</v>
      </c>
      <c r="B170" s="334" t="s">
        <v>400</v>
      </c>
      <c r="C170" s="334"/>
      <c r="D170" s="334"/>
      <c r="E170" s="333" t="s">
        <v>401</v>
      </c>
      <c r="F170" s="334">
        <v>201511</v>
      </c>
      <c r="G170" s="335">
        <v>-3686.11</v>
      </c>
      <c r="H170" s="126">
        <f>VLOOKUP(F170,Additions!$N$5:$O$37,2,FALSE)</f>
        <v>12.5</v>
      </c>
      <c r="I170" s="333">
        <v>4.3582999999999998E-3</v>
      </c>
      <c r="J170" s="335">
        <f t="shared" si="41"/>
        <v>-200.81</v>
      </c>
      <c r="K170" s="335">
        <f t="shared" si="42"/>
        <v>-192.78</v>
      </c>
      <c r="S170" s="101">
        <f t="shared" si="43"/>
        <v>2016</v>
      </c>
    </row>
    <row r="171" spans="1:19">
      <c r="A171" s="333" t="s">
        <v>418</v>
      </c>
      <c r="B171" s="334" t="s">
        <v>400</v>
      </c>
      <c r="C171" s="334"/>
      <c r="D171" s="334"/>
      <c r="E171" s="333" t="s">
        <v>401</v>
      </c>
      <c r="F171" s="334">
        <v>201512</v>
      </c>
      <c r="G171" s="335">
        <v>-363.79</v>
      </c>
      <c r="H171" s="126">
        <f>VLOOKUP(F171,Additions!$N$5:$O$37,2,FALSE)</f>
        <v>11.5</v>
      </c>
      <c r="I171" s="333">
        <v>4.3582999999999998E-3</v>
      </c>
      <c r="J171" s="335">
        <f t="shared" si="41"/>
        <v>-18.23</v>
      </c>
      <c r="K171" s="335">
        <f t="shared" si="42"/>
        <v>-19.03</v>
      </c>
      <c r="S171" s="101">
        <f t="shared" si="43"/>
        <v>2016</v>
      </c>
    </row>
    <row r="172" spans="1:19">
      <c r="A172" s="333" t="s">
        <v>418</v>
      </c>
      <c r="B172" s="334" t="s">
        <v>402</v>
      </c>
      <c r="C172" s="334"/>
      <c r="D172" s="334"/>
      <c r="E172" s="333" t="s">
        <v>403</v>
      </c>
      <c r="F172" s="334">
        <v>201509</v>
      </c>
      <c r="G172" s="335">
        <v>-3411.99</v>
      </c>
      <c r="H172" s="126">
        <f>VLOOKUP(F172,Additions!$N$5:$O$37,2,FALSE)</f>
        <v>14.5</v>
      </c>
      <c r="I172" s="333">
        <v>4.3582999999999998E-3</v>
      </c>
      <c r="J172" s="335">
        <f t="shared" si="41"/>
        <v>-215.62</v>
      </c>
      <c r="K172" s="335">
        <f t="shared" si="42"/>
        <v>-178.45</v>
      </c>
      <c r="S172" s="101">
        <f t="shared" si="43"/>
        <v>2015</v>
      </c>
    </row>
    <row r="173" spans="1:19">
      <c r="A173" s="333" t="s">
        <v>418</v>
      </c>
      <c r="B173" s="334" t="s">
        <v>402</v>
      </c>
      <c r="C173" s="334"/>
      <c r="D173" s="334"/>
      <c r="E173" s="333" t="s">
        <v>403</v>
      </c>
      <c r="F173" s="334">
        <v>201510</v>
      </c>
      <c r="G173" s="335">
        <v>-973.15</v>
      </c>
      <c r="H173" s="126">
        <f>VLOOKUP(F173,Additions!$N$5:$O$37,2,FALSE)</f>
        <v>13.5</v>
      </c>
      <c r="I173" s="333">
        <v>4.3582999999999998E-3</v>
      </c>
      <c r="J173" s="335">
        <f t="shared" si="41"/>
        <v>-57.26</v>
      </c>
      <c r="K173" s="335">
        <f t="shared" si="42"/>
        <v>-50.9</v>
      </c>
      <c r="S173" s="101">
        <f t="shared" si="43"/>
        <v>2016</v>
      </c>
    </row>
    <row r="174" spans="1:19">
      <c r="A174" s="333" t="s">
        <v>418</v>
      </c>
      <c r="B174" s="334" t="s">
        <v>404</v>
      </c>
      <c r="C174" s="334"/>
      <c r="D174" s="334"/>
      <c r="E174" s="333" t="s">
        <v>405</v>
      </c>
      <c r="F174" s="334">
        <v>201509</v>
      </c>
      <c r="G174" s="335">
        <v>-353.8</v>
      </c>
      <c r="H174" s="126">
        <f>VLOOKUP(F174,Additions!$N$5:$O$37,2,FALSE)</f>
        <v>14.5</v>
      </c>
      <c r="I174" s="333">
        <v>4.3582999999999998E-3</v>
      </c>
      <c r="J174" s="335">
        <f t="shared" si="41"/>
        <v>-22.36</v>
      </c>
      <c r="K174" s="335">
        <f t="shared" si="42"/>
        <v>-18.5</v>
      </c>
      <c r="S174" s="101">
        <f t="shared" si="43"/>
        <v>2015</v>
      </c>
    </row>
    <row r="175" spans="1:19">
      <c r="A175" s="333" t="s">
        <v>418</v>
      </c>
      <c r="B175" s="334" t="s">
        <v>946</v>
      </c>
      <c r="C175" s="334"/>
      <c r="D175" s="334"/>
      <c r="E175" s="333" t="s">
        <v>947</v>
      </c>
      <c r="F175" s="334">
        <v>201509</v>
      </c>
      <c r="G175" s="335">
        <v>-1949.06</v>
      </c>
      <c r="H175" s="126">
        <f>VLOOKUP(F175,Additions!$N$5:$O$37,2,FALSE)</f>
        <v>14.5</v>
      </c>
      <c r="I175" s="333">
        <v>4.3582999999999998E-3</v>
      </c>
      <c r="J175" s="335">
        <f t="shared" si="41"/>
        <v>-123.17</v>
      </c>
      <c r="K175" s="335">
        <f t="shared" si="42"/>
        <v>-101.94</v>
      </c>
      <c r="S175" s="101">
        <f t="shared" si="43"/>
        <v>2015</v>
      </c>
    </row>
    <row r="176" spans="1:19">
      <c r="A176" s="333" t="s">
        <v>418</v>
      </c>
      <c r="B176" s="334" t="s">
        <v>1025</v>
      </c>
      <c r="C176" s="334"/>
      <c r="D176" s="334"/>
      <c r="E176" s="333" t="s">
        <v>1026</v>
      </c>
      <c r="F176" s="334">
        <v>201511</v>
      </c>
      <c r="G176" s="335">
        <v>-2293.19</v>
      </c>
      <c r="H176" s="126">
        <f>VLOOKUP(F176,Additions!$N$5:$O$37,2,FALSE)</f>
        <v>12.5</v>
      </c>
      <c r="I176" s="333">
        <v>4.3582999999999998E-3</v>
      </c>
      <c r="J176" s="335">
        <f t="shared" si="41"/>
        <v>-124.93</v>
      </c>
      <c r="K176" s="335">
        <f t="shared" si="42"/>
        <v>-119.93</v>
      </c>
      <c r="S176" s="101">
        <f t="shared" si="43"/>
        <v>2016</v>
      </c>
    </row>
    <row r="177" spans="1:19">
      <c r="A177" s="333" t="s">
        <v>418</v>
      </c>
      <c r="B177" s="334" t="s">
        <v>1082</v>
      </c>
      <c r="C177" s="334"/>
      <c r="D177" s="334"/>
      <c r="E177" s="333" t="s">
        <v>1084</v>
      </c>
      <c r="F177" s="334">
        <v>201510</v>
      </c>
      <c r="G177" s="335">
        <v>-6417.34</v>
      </c>
      <c r="H177" s="126">
        <f>VLOOKUP(F177,Additions!$N$5:$O$37,2,FALSE)</f>
        <v>13.5</v>
      </c>
      <c r="I177" s="333">
        <v>4.3582999999999998E-3</v>
      </c>
      <c r="J177" s="335">
        <f t="shared" si="41"/>
        <v>-377.58</v>
      </c>
      <c r="K177" s="335">
        <f t="shared" si="42"/>
        <v>-335.62</v>
      </c>
      <c r="S177" s="101">
        <f t="shared" si="43"/>
        <v>2016</v>
      </c>
    </row>
    <row r="178" spans="1:19">
      <c r="A178" s="333" t="s">
        <v>418</v>
      </c>
      <c r="B178" s="334" t="s">
        <v>962</v>
      </c>
      <c r="C178" s="334"/>
      <c r="D178" s="334"/>
      <c r="E178" s="333" t="s">
        <v>963</v>
      </c>
      <c r="F178" s="334">
        <v>201510</v>
      </c>
      <c r="G178" s="335">
        <v>-2972.53</v>
      </c>
      <c r="H178" s="126">
        <f>VLOOKUP(F178,Additions!$N$5:$O$37,2,FALSE)</f>
        <v>13.5</v>
      </c>
      <c r="I178" s="333">
        <v>4.3582999999999998E-3</v>
      </c>
      <c r="J178" s="335">
        <f t="shared" si="41"/>
        <v>-174.89</v>
      </c>
      <c r="K178" s="335">
        <f t="shared" si="42"/>
        <v>-155.46</v>
      </c>
      <c r="S178" s="101">
        <f t="shared" si="43"/>
        <v>2016</v>
      </c>
    </row>
    <row r="179" spans="1:19">
      <c r="A179" s="333" t="s">
        <v>418</v>
      </c>
      <c r="B179" s="334" t="s">
        <v>1096</v>
      </c>
      <c r="C179" s="334"/>
      <c r="D179" s="334"/>
      <c r="E179" s="333" t="s">
        <v>1098</v>
      </c>
      <c r="F179" s="334">
        <v>201511</v>
      </c>
      <c r="G179" s="335">
        <v>-721.84</v>
      </c>
      <c r="H179" s="126">
        <f>VLOOKUP(F179,Additions!$N$5:$O$37,2,FALSE)</f>
        <v>12.5</v>
      </c>
      <c r="I179" s="333">
        <v>4.3582999999999998E-3</v>
      </c>
      <c r="J179" s="335">
        <f t="shared" si="41"/>
        <v>-39.32</v>
      </c>
      <c r="K179" s="335">
        <f t="shared" si="42"/>
        <v>-37.75</v>
      </c>
      <c r="S179" s="101">
        <f t="shared" si="43"/>
        <v>2016</v>
      </c>
    </row>
    <row r="180" spans="1:19">
      <c r="A180" s="333" t="s">
        <v>418</v>
      </c>
      <c r="B180" s="334" t="s">
        <v>968</v>
      </c>
      <c r="C180" s="334"/>
      <c r="D180" s="334"/>
      <c r="E180" s="333" t="s">
        <v>969</v>
      </c>
      <c r="F180" s="334">
        <v>201509</v>
      </c>
      <c r="G180" s="335">
        <v>-5517.8</v>
      </c>
      <c r="H180" s="126">
        <f>VLOOKUP(F180,Additions!$N$5:$O$37,2,FALSE)</f>
        <v>14.5</v>
      </c>
      <c r="I180" s="333">
        <v>4.3582999999999998E-3</v>
      </c>
      <c r="J180" s="335">
        <f t="shared" ref="J180:J225" si="44">ROUND(G180*H180*I180,2)</f>
        <v>-348.7</v>
      </c>
      <c r="K180" s="335">
        <f t="shared" ref="K180:K225" si="45">ROUND(G180*I180*12,2)</f>
        <v>-288.58</v>
      </c>
      <c r="S180" s="101">
        <f t="shared" ref="S180:S225" si="46">IF(F180&lt;=$S$1,$U$5,$U$6)</f>
        <v>2015</v>
      </c>
    </row>
    <row r="181" spans="1:19">
      <c r="A181" s="333" t="s">
        <v>418</v>
      </c>
      <c r="B181" s="334" t="s">
        <v>845</v>
      </c>
      <c r="C181" s="334"/>
      <c r="D181" s="334"/>
      <c r="E181" s="333" t="s">
        <v>846</v>
      </c>
      <c r="F181" s="334">
        <v>201512</v>
      </c>
      <c r="G181" s="335">
        <v>-7660.99</v>
      </c>
      <c r="H181" s="126">
        <f>VLOOKUP(F181,Additions!$N$5:$O$37,2,FALSE)</f>
        <v>11.5</v>
      </c>
      <c r="I181" s="333">
        <v>4.3582999999999998E-3</v>
      </c>
      <c r="J181" s="335">
        <f t="shared" si="44"/>
        <v>-383.97</v>
      </c>
      <c r="K181" s="335">
        <f t="shared" si="45"/>
        <v>-400.67</v>
      </c>
      <c r="S181" s="101">
        <f t="shared" si="46"/>
        <v>2016</v>
      </c>
    </row>
    <row r="182" spans="1:19">
      <c r="A182" s="333" t="s">
        <v>418</v>
      </c>
      <c r="B182" s="334" t="s">
        <v>853</v>
      </c>
      <c r="C182" s="334"/>
      <c r="D182" s="334"/>
      <c r="E182" s="333" t="s">
        <v>854</v>
      </c>
      <c r="F182" s="334">
        <v>201509</v>
      </c>
      <c r="G182" s="335">
        <v>-4374.6400000000003</v>
      </c>
      <c r="H182" s="126">
        <f>VLOOKUP(F182,Additions!$N$5:$O$37,2,FALSE)</f>
        <v>14.5</v>
      </c>
      <c r="I182" s="333">
        <v>4.3582999999999998E-3</v>
      </c>
      <c r="J182" s="335">
        <f t="shared" si="44"/>
        <v>-276.45999999999998</v>
      </c>
      <c r="K182" s="335">
        <f t="shared" si="45"/>
        <v>-228.79</v>
      </c>
      <c r="S182" s="101">
        <f t="shared" si="46"/>
        <v>2015</v>
      </c>
    </row>
    <row r="183" spans="1:19">
      <c r="A183" s="333" t="s">
        <v>418</v>
      </c>
      <c r="B183" s="334" t="s">
        <v>987</v>
      </c>
      <c r="C183" s="334"/>
      <c r="D183" s="334"/>
      <c r="E183" s="333" t="s">
        <v>988</v>
      </c>
      <c r="F183" s="334">
        <v>201510</v>
      </c>
      <c r="G183" s="335">
        <v>-343.07</v>
      </c>
      <c r="H183" s="126">
        <f>VLOOKUP(F183,Additions!$N$5:$O$37,2,FALSE)</f>
        <v>13.5</v>
      </c>
      <c r="I183" s="333">
        <v>4.3582999999999998E-3</v>
      </c>
      <c r="J183" s="335">
        <f t="shared" si="44"/>
        <v>-20.190000000000001</v>
      </c>
      <c r="K183" s="335">
        <f t="shared" si="45"/>
        <v>-17.940000000000001</v>
      </c>
      <c r="S183" s="101">
        <f t="shared" si="46"/>
        <v>2016</v>
      </c>
    </row>
    <row r="184" spans="1:19">
      <c r="A184" s="333" t="s">
        <v>418</v>
      </c>
      <c r="B184" s="334" t="s">
        <v>989</v>
      </c>
      <c r="C184" s="334"/>
      <c r="D184" s="334"/>
      <c r="E184" s="333" t="s">
        <v>990</v>
      </c>
      <c r="F184" s="334">
        <v>201509</v>
      </c>
      <c r="G184" s="335">
        <v>-562.69000000000005</v>
      </c>
      <c r="H184" s="126">
        <f>VLOOKUP(F184,Additions!$N$5:$O$37,2,FALSE)</f>
        <v>14.5</v>
      </c>
      <c r="I184" s="333">
        <v>4.3582999999999998E-3</v>
      </c>
      <c r="J184" s="335">
        <f t="shared" si="44"/>
        <v>-35.56</v>
      </c>
      <c r="K184" s="335">
        <f t="shared" si="45"/>
        <v>-29.43</v>
      </c>
      <c r="S184" s="101">
        <f t="shared" si="46"/>
        <v>2015</v>
      </c>
    </row>
    <row r="185" spans="1:19">
      <c r="A185" s="333" t="s">
        <v>418</v>
      </c>
      <c r="B185" s="334" t="s">
        <v>1015</v>
      </c>
      <c r="C185" s="334"/>
      <c r="D185" s="334"/>
      <c r="E185" s="333" t="s">
        <v>1016</v>
      </c>
      <c r="F185" s="334">
        <v>201510</v>
      </c>
      <c r="G185" s="335">
        <v>-87.15</v>
      </c>
      <c r="H185" s="126">
        <f>VLOOKUP(F185,Additions!$N$5:$O$37,2,FALSE)</f>
        <v>13.5</v>
      </c>
      <c r="I185" s="333">
        <v>4.3582999999999998E-3</v>
      </c>
      <c r="J185" s="335">
        <f t="shared" si="44"/>
        <v>-5.13</v>
      </c>
      <c r="K185" s="335">
        <f t="shared" si="45"/>
        <v>-4.5599999999999996</v>
      </c>
      <c r="S185" s="101">
        <f t="shared" si="46"/>
        <v>2016</v>
      </c>
    </row>
    <row r="186" spans="1:19">
      <c r="A186" s="333" t="s">
        <v>418</v>
      </c>
      <c r="B186" s="334" t="s">
        <v>1199</v>
      </c>
      <c r="C186" s="334"/>
      <c r="D186" s="334"/>
      <c r="E186" s="333" t="s">
        <v>1200</v>
      </c>
      <c r="F186" s="334">
        <v>201511</v>
      </c>
      <c r="G186" s="335">
        <v>-2288.39</v>
      </c>
      <c r="H186" s="126">
        <f>VLOOKUP(F186,Additions!$N$5:$O$37,2,FALSE)</f>
        <v>12.5</v>
      </c>
      <c r="I186" s="333">
        <v>4.3582999999999998E-3</v>
      </c>
      <c r="J186" s="335">
        <f t="shared" si="44"/>
        <v>-124.67</v>
      </c>
      <c r="K186" s="335">
        <f t="shared" si="45"/>
        <v>-119.68</v>
      </c>
      <c r="S186" s="101">
        <f t="shared" si="46"/>
        <v>2016</v>
      </c>
    </row>
    <row r="187" spans="1:19">
      <c r="A187" s="333" t="s">
        <v>418</v>
      </c>
      <c r="B187" s="334" t="s">
        <v>1170</v>
      </c>
      <c r="C187" s="334"/>
      <c r="D187" s="334"/>
      <c r="E187" s="333" t="s">
        <v>1171</v>
      </c>
      <c r="F187" s="334">
        <v>201512</v>
      </c>
      <c r="G187" s="335">
        <v>-1308.98</v>
      </c>
      <c r="H187" s="126">
        <f>VLOOKUP(F187,Additions!$N$5:$O$37,2,FALSE)</f>
        <v>11.5</v>
      </c>
      <c r="I187" s="333">
        <v>4.3582999999999998E-3</v>
      </c>
      <c r="J187" s="335">
        <f t="shared" si="44"/>
        <v>-65.61</v>
      </c>
      <c r="K187" s="335">
        <f t="shared" si="45"/>
        <v>-68.459999999999994</v>
      </c>
      <c r="S187" s="101">
        <f t="shared" si="46"/>
        <v>2016</v>
      </c>
    </row>
    <row r="188" spans="1:19">
      <c r="A188" s="333" t="s">
        <v>418</v>
      </c>
      <c r="B188" s="334" t="s">
        <v>1172</v>
      </c>
      <c r="C188" s="334"/>
      <c r="D188" s="334"/>
      <c r="E188" s="333" t="s">
        <v>1173</v>
      </c>
      <c r="F188" s="334">
        <v>201510</v>
      </c>
      <c r="G188" s="335">
        <v>-1761.7</v>
      </c>
      <c r="H188" s="126">
        <f>VLOOKUP(F188,Additions!$N$5:$O$37,2,FALSE)</f>
        <v>13.5</v>
      </c>
      <c r="I188" s="333">
        <v>4.3582999999999998E-3</v>
      </c>
      <c r="J188" s="335">
        <f t="shared" si="44"/>
        <v>-103.65</v>
      </c>
      <c r="K188" s="335">
        <f t="shared" si="45"/>
        <v>-92.14</v>
      </c>
      <c r="S188" s="101">
        <f t="shared" si="46"/>
        <v>2016</v>
      </c>
    </row>
    <row r="189" spans="1:19" s="717" customFormat="1">
      <c r="A189" s="650"/>
      <c r="B189" s="651"/>
      <c r="C189" s="651"/>
      <c r="D189" s="651"/>
      <c r="E189" s="650"/>
      <c r="F189" s="651"/>
      <c r="G189" s="652"/>
      <c r="H189" s="759"/>
      <c r="I189" s="650"/>
      <c r="J189" s="652"/>
      <c r="K189" s="652"/>
      <c r="S189" s="717">
        <f t="shared" si="46"/>
        <v>2015</v>
      </c>
    </row>
    <row r="190" spans="1:19" s="717" customFormat="1">
      <c r="A190" s="650" t="s">
        <v>418</v>
      </c>
      <c r="B190" s="651" t="s">
        <v>410</v>
      </c>
      <c r="C190" s="651"/>
      <c r="D190" s="651"/>
      <c r="E190" s="650" t="s">
        <v>411</v>
      </c>
      <c r="F190" s="651">
        <v>201601</v>
      </c>
      <c r="G190" s="652">
        <v>-181.66</v>
      </c>
      <c r="H190" s="759">
        <f>VLOOKUP(F190,Additions!$N$5:$O$37,2,FALSE)</f>
        <v>10.5</v>
      </c>
      <c r="I190" s="650">
        <v>4.3582999999999998E-3</v>
      </c>
      <c r="J190" s="652">
        <f t="shared" ref="J190:J201" si="47">ROUND(G190*H190*I190,2)</f>
        <v>-8.31</v>
      </c>
      <c r="K190" s="652">
        <f t="shared" ref="K190:K201" si="48">ROUND(G190*I190*12,2)</f>
        <v>-9.5</v>
      </c>
      <c r="S190" s="717">
        <f t="shared" si="46"/>
        <v>2016</v>
      </c>
    </row>
    <row r="191" spans="1:19" s="717" customFormat="1">
      <c r="A191" s="650" t="s">
        <v>418</v>
      </c>
      <c r="B191" s="651" t="s">
        <v>356</v>
      </c>
      <c r="C191" s="651"/>
      <c r="D191" s="651"/>
      <c r="E191" s="650" t="s">
        <v>357</v>
      </c>
      <c r="F191" s="651">
        <v>201601</v>
      </c>
      <c r="G191" s="652">
        <v>-3870.16</v>
      </c>
      <c r="H191" s="759">
        <f>VLOOKUP(F191,Additions!$N$5:$O$37,2,FALSE)</f>
        <v>10.5</v>
      </c>
      <c r="I191" s="650">
        <v>4.3582999999999998E-3</v>
      </c>
      <c r="J191" s="652">
        <f t="shared" si="47"/>
        <v>-177.11</v>
      </c>
      <c r="K191" s="652">
        <f t="shared" si="48"/>
        <v>-202.41</v>
      </c>
      <c r="S191" s="717">
        <f t="shared" si="46"/>
        <v>2016</v>
      </c>
    </row>
    <row r="192" spans="1:19" s="717" customFormat="1">
      <c r="A192" s="650" t="s">
        <v>418</v>
      </c>
      <c r="B192" s="651" t="s">
        <v>358</v>
      </c>
      <c r="C192" s="651"/>
      <c r="D192" s="651"/>
      <c r="E192" s="650" t="s">
        <v>359</v>
      </c>
      <c r="F192" s="651">
        <v>201601</v>
      </c>
      <c r="G192" s="652">
        <v>-422.67</v>
      </c>
      <c r="H192" s="759">
        <f>VLOOKUP(F192,Additions!$N$5:$O$37,2,FALSE)</f>
        <v>10.5</v>
      </c>
      <c r="I192" s="650">
        <v>4.3582999999999998E-3</v>
      </c>
      <c r="J192" s="652">
        <f t="shared" si="47"/>
        <v>-19.34</v>
      </c>
      <c r="K192" s="652">
        <f t="shared" si="48"/>
        <v>-22.11</v>
      </c>
      <c r="S192" s="717">
        <f t="shared" si="46"/>
        <v>2016</v>
      </c>
    </row>
    <row r="193" spans="1:19" s="717" customFormat="1">
      <c r="A193" s="650" t="s">
        <v>418</v>
      </c>
      <c r="B193" s="651" t="s">
        <v>398</v>
      </c>
      <c r="C193" s="651"/>
      <c r="D193" s="651"/>
      <c r="E193" s="650" t="s">
        <v>399</v>
      </c>
      <c r="F193" s="651">
        <v>201601</v>
      </c>
      <c r="G193" s="652">
        <v>-972.51</v>
      </c>
      <c r="H193" s="759">
        <f>VLOOKUP(F193,Additions!$N$5:$O$37,2,FALSE)</f>
        <v>10.5</v>
      </c>
      <c r="I193" s="650">
        <v>4.3582999999999998E-3</v>
      </c>
      <c r="J193" s="652">
        <f t="shared" si="47"/>
        <v>-44.5</v>
      </c>
      <c r="K193" s="652">
        <f t="shared" si="48"/>
        <v>-50.86</v>
      </c>
      <c r="S193" s="717">
        <f t="shared" si="46"/>
        <v>2016</v>
      </c>
    </row>
    <row r="194" spans="1:19" s="717" customFormat="1">
      <c r="A194" s="650" t="s">
        <v>418</v>
      </c>
      <c r="B194" s="651" t="s">
        <v>400</v>
      </c>
      <c r="C194" s="651"/>
      <c r="D194" s="651"/>
      <c r="E194" s="650" t="s">
        <v>401</v>
      </c>
      <c r="F194" s="651">
        <v>201601</v>
      </c>
      <c r="G194" s="652">
        <v>-383.13</v>
      </c>
      <c r="H194" s="759">
        <f>VLOOKUP(F194,Additions!$N$5:$O$37,2,FALSE)</f>
        <v>10.5</v>
      </c>
      <c r="I194" s="650">
        <v>4.3582999999999998E-3</v>
      </c>
      <c r="J194" s="652">
        <f t="shared" si="47"/>
        <v>-17.53</v>
      </c>
      <c r="K194" s="652">
        <f t="shared" si="48"/>
        <v>-20.04</v>
      </c>
      <c r="S194" s="717">
        <f t="shared" si="46"/>
        <v>2016</v>
      </c>
    </row>
    <row r="195" spans="1:19" s="717" customFormat="1">
      <c r="A195" s="650" t="s">
        <v>418</v>
      </c>
      <c r="B195" s="651" t="s">
        <v>404</v>
      </c>
      <c r="C195" s="651"/>
      <c r="D195" s="651"/>
      <c r="E195" s="650" t="s">
        <v>405</v>
      </c>
      <c r="F195" s="651">
        <v>201601</v>
      </c>
      <c r="G195" s="652">
        <v>-889.64</v>
      </c>
      <c r="H195" s="759">
        <f>VLOOKUP(F195,Additions!$N$5:$O$37,2,FALSE)</f>
        <v>10.5</v>
      </c>
      <c r="I195" s="650">
        <v>4.3582999999999998E-3</v>
      </c>
      <c r="J195" s="652">
        <f t="shared" si="47"/>
        <v>-40.71</v>
      </c>
      <c r="K195" s="652">
        <f t="shared" si="48"/>
        <v>-46.53</v>
      </c>
      <c r="S195" s="717">
        <f t="shared" si="46"/>
        <v>2016</v>
      </c>
    </row>
    <row r="196" spans="1:19" s="717" customFormat="1">
      <c r="A196" s="650" t="s">
        <v>418</v>
      </c>
      <c r="B196" s="651" t="s">
        <v>1055</v>
      </c>
      <c r="C196" s="651"/>
      <c r="D196" s="651"/>
      <c r="E196" s="650" t="s">
        <v>1056</v>
      </c>
      <c r="F196" s="651">
        <v>201601</v>
      </c>
      <c r="G196" s="652">
        <v>-4148.49</v>
      </c>
      <c r="H196" s="759">
        <f>VLOOKUP(F196,Additions!$N$5:$O$37,2,FALSE)</f>
        <v>10.5</v>
      </c>
      <c r="I196" s="650">
        <v>4.3582999999999998E-3</v>
      </c>
      <c r="J196" s="652">
        <f t="shared" si="47"/>
        <v>-189.84</v>
      </c>
      <c r="K196" s="652">
        <f t="shared" si="48"/>
        <v>-216.96</v>
      </c>
      <c r="S196" s="717">
        <f t="shared" si="46"/>
        <v>2016</v>
      </c>
    </row>
    <row r="197" spans="1:19" s="717" customFormat="1">
      <c r="A197" s="650" t="s">
        <v>418</v>
      </c>
      <c r="B197" s="651" t="s">
        <v>1087</v>
      </c>
      <c r="C197" s="651"/>
      <c r="D197" s="651"/>
      <c r="E197" s="650" t="s">
        <v>1088</v>
      </c>
      <c r="F197" s="651">
        <v>201601</v>
      </c>
      <c r="G197" s="652">
        <v>-7453.21</v>
      </c>
      <c r="H197" s="759">
        <f>VLOOKUP(F197,Additions!$N$5:$O$37,2,FALSE)</f>
        <v>10.5</v>
      </c>
      <c r="I197" s="650">
        <v>4.3582999999999998E-3</v>
      </c>
      <c r="J197" s="652">
        <f t="shared" si="47"/>
        <v>-341.07</v>
      </c>
      <c r="K197" s="652">
        <f t="shared" si="48"/>
        <v>-389.8</v>
      </c>
      <c r="S197" s="717">
        <f t="shared" si="46"/>
        <v>2016</v>
      </c>
    </row>
    <row r="198" spans="1:19" s="717" customFormat="1">
      <c r="A198" s="650" t="s">
        <v>418</v>
      </c>
      <c r="B198" s="651" t="s">
        <v>1412</v>
      </c>
      <c r="C198" s="651"/>
      <c r="D198" s="651"/>
      <c r="E198" s="650" t="s">
        <v>1413</v>
      </c>
      <c r="F198" s="651">
        <v>201601</v>
      </c>
      <c r="G198" s="652">
        <v>-12922.8</v>
      </c>
      <c r="H198" s="759">
        <f>VLOOKUP(F198,Additions!$N$5:$O$37,2,FALSE)</f>
        <v>10.5</v>
      </c>
      <c r="I198" s="650">
        <v>4.3582999999999998E-3</v>
      </c>
      <c r="J198" s="652">
        <f t="shared" si="47"/>
        <v>-591.38</v>
      </c>
      <c r="K198" s="652">
        <f t="shared" si="48"/>
        <v>-675.86</v>
      </c>
      <c r="S198" s="717">
        <f t="shared" si="46"/>
        <v>2016</v>
      </c>
    </row>
    <row r="199" spans="1:19" s="717" customFormat="1">
      <c r="A199" s="650" t="s">
        <v>418</v>
      </c>
      <c r="B199" s="651" t="s">
        <v>1128</v>
      </c>
      <c r="C199" s="651"/>
      <c r="D199" s="651"/>
      <c r="E199" s="650" t="s">
        <v>1129</v>
      </c>
      <c r="F199" s="651">
        <v>201601</v>
      </c>
      <c r="G199" s="652">
        <v>-4539.24</v>
      </c>
      <c r="H199" s="759">
        <f>VLOOKUP(F199,Additions!$N$5:$O$37,2,FALSE)</f>
        <v>10.5</v>
      </c>
      <c r="I199" s="650">
        <v>4.3582999999999998E-3</v>
      </c>
      <c r="J199" s="652">
        <f t="shared" si="47"/>
        <v>-207.73</v>
      </c>
      <c r="K199" s="652">
        <f t="shared" si="48"/>
        <v>-237.4</v>
      </c>
      <c r="S199" s="717">
        <f t="shared" si="46"/>
        <v>2016</v>
      </c>
    </row>
    <row r="200" spans="1:19" s="717" customFormat="1">
      <c r="A200" s="650" t="s">
        <v>418</v>
      </c>
      <c r="B200" s="651" t="s">
        <v>887</v>
      </c>
      <c r="C200" s="651"/>
      <c r="D200" s="651"/>
      <c r="E200" s="650" t="s">
        <v>888</v>
      </c>
      <c r="F200" s="651">
        <v>201601</v>
      </c>
      <c r="G200" s="652">
        <v>-2156.81</v>
      </c>
      <c r="H200" s="759">
        <f>VLOOKUP(F200,Additions!$N$5:$O$37,2,FALSE)</f>
        <v>10.5</v>
      </c>
      <c r="I200" s="650">
        <v>4.3582999999999998E-3</v>
      </c>
      <c r="J200" s="652">
        <f t="shared" si="47"/>
        <v>-98.7</v>
      </c>
      <c r="K200" s="652">
        <f t="shared" si="48"/>
        <v>-112.8</v>
      </c>
      <c r="S200" s="717">
        <f t="shared" si="46"/>
        <v>2016</v>
      </c>
    </row>
    <row r="201" spans="1:19" s="717" customFormat="1">
      <c r="A201" s="650" t="s">
        <v>418</v>
      </c>
      <c r="B201" s="651" t="s">
        <v>1238</v>
      </c>
      <c r="C201" s="651"/>
      <c r="D201" s="651"/>
      <c r="E201" s="650" t="s">
        <v>1239</v>
      </c>
      <c r="F201" s="651">
        <v>201601</v>
      </c>
      <c r="G201" s="652">
        <v>-128.63</v>
      </c>
      <c r="H201" s="759">
        <f>VLOOKUP(F201,Additions!$N$5:$O$37,2,FALSE)</f>
        <v>10.5</v>
      </c>
      <c r="I201" s="650">
        <v>4.3582999999999998E-3</v>
      </c>
      <c r="J201" s="652">
        <f t="shared" si="47"/>
        <v>-5.89</v>
      </c>
      <c r="K201" s="652">
        <f t="shared" si="48"/>
        <v>-6.73</v>
      </c>
      <c r="S201" s="717">
        <f t="shared" si="46"/>
        <v>2016</v>
      </c>
    </row>
    <row r="202" spans="1:19" s="717" customFormat="1">
      <c r="A202" s="650"/>
      <c r="B202" s="651"/>
      <c r="C202" s="651"/>
      <c r="D202" s="651"/>
      <c r="E202" s="650"/>
      <c r="F202" s="651"/>
      <c r="G202" s="652"/>
      <c r="H202" s="759"/>
      <c r="I202" s="650"/>
      <c r="J202" s="652"/>
      <c r="K202" s="652"/>
    </row>
    <row r="203" spans="1:19" s="717" customFormat="1">
      <c r="A203" s="650" t="s">
        <v>418</v>
      </c>
      <c r="B203" s="651" t="s">
        <v>1294</v>
      </c>
      <c r="C203" s="650"/>
      <c r="D203" s="650"/>
      <c r="E203" s="650" t="s">
        <v>1295</v>
      </c>
      <c r="F203" s="651">
        <v>201602</v>
      </c>
      <c r="G203" s="652">
        <v>-3.4</v>
      </c>
      <c r="H203" s="759">
        <f>VLOOKUP(F203,Additions!$N$5:$O$37,2,FALSE)</f>
        <v>9.5</v>
      </c>
      <c r="I203" s="650">
        <v>4.3582999999999998E-3</v>
      </c>
      <c r="J203" s="652">
        <f t="shared" ref="J203:J224" si="49">ROUND(G203*H203*I203,2)</f>
        <v>-0.14000000000000001</v>
      </c>
      <c r="K203" s="652">
        <f t="shared" ref="K203:K224" si="50">ROUND(G203*I203*12,2)</f>
        <v>-0.18</v>
      </c>
      <c r="S203" s="717">
        <f t="shared" ref="S203:S224" si="51">IF(F203&lt;=$S$1,$U$5,$U$6)</f>
        <v>2016</v>
      </c>
    </row>
    <row r="204" spans="1:19" s="717" customFormat="1">
      <c r="A204" s="650" t="s">
        <v>418</v>
      </c>
      <c r="B204" s="651" t="s">
        <v>410</v>
      </c>
      <c r="C204" s="650"/>
      <c r="D204" s="650"/>
      <c r="E204" s="650" t="s">
        <v>411</v>
      </c>
      <c r="F204" s="651">
        <v>201602</v>
      </c>
      <c r="G204" s="652">
        <v>-404.11</v>
      </c>
      <c r="H204" s="759">
        <f>VLOOKUP(F204,Additions!$N$5:$O$37,2,FALSE)</f>
        <v>9.5</v>
      </c>
      <c r="I204" s="650">
        <v>4.3582999999999998E-3</v>
      </c>
      <c r="J204" s="652">
        <f t="shared" si="49"/>
        <v>-16.73</v>
      </c>
      <c r="K204" s="652">
        <f t="shared" si="50"/>
        <v>-21.13</v>
      </c>
      <c r="S204" s="717">
        <f t="shared" si="51"/>
        <v>2016</v>
      </c>
    </row>
    <row r="205" spans="1:19" s="717" customFormat="1">
      <c r="A205" s="650" t="s">
        <v>418</v>
      </c>
      <c r="B205" s="651" t="s">
        <v>356</v>
      </c>
      <c r="C205" s="650"/>
      <c r="D205" s="650"/>
      <c r="E205" s="650" t="s">
        <v>357</v>
      </c>
      <c r="F205" s="651">
        <v>201602</v>
      </c>
      <c r="G205" s="652">
        <v>-11924.2</v>
      </c>
      <c r="H205" s="759">
        <f>VLOOKUP(F205,Additions!$N$5:$O$37,2,FALSE)</f>
        <v>9.5</v>
      </c>
      <c r="I205" s="650">
        <v>4.3582999999999998E-3</v>
      </c>
      <c r="J205" s="652">
        <f t="shared" si="49"/>
        <v>-493.71</v>
      </c>
      <c r="K205" s="652">
        <f t="shared" si="50"/>
        <v>-623.63</v>
      </c>
      <c r="S205" s="717">
        <f t="shared" si="51"/>
        <v>2016</v>
      </c>
    </row>
    <row r="206" spans="1:19" s="717" customFormat="1">
      <c r="A206" s="650" t="s">
        <v>418</v>
      </c>
      <c r="B206" s="651" t="s">
        <v>358</v>
      </c>
      <c r="C206" s="650"/>
      <c r="D206" s="650"/>
      <c r="E206" s="650" t="s">
        <v>359</v>
      </c>
      <c r="F206" s="651">
        <v>201602</v>
      </c>
      <c r="G206" s="652">
        <v>-1022.21</v>
      </c>
      <c r="H206" s="759">
        <f>VLOOKUP(F206,Additions!$N$5:$O$37,2,FALSE)</f>
        <v>9.5</v>
      </c>
      <c r="I206" s="650">
        <v>4.3582999999999998E-3</v>
      </c>
      <c r="J206" s="652">
        <f t="shared" si="49"/>
        <v>-42.32</v>
      </c>
      <c r="K206" s="652">
        <f t="shared" si="50"/>
        <v>-53.46</v>
      </c>
      <c r="S206" s="717">
        <f t="shared" si="51"/>
        <v>2016</v>
      </c>
    </row>
    <row r="207" spans="1:19" s="717" customFormat="1">
      <c r="A207" s="650" t="s">
        <v>418</v>
      </c>
      <c r="B207" s="651" t="s">
        <v>364</v>
      </c>
      <c r="C207" s="650"/>
      <c r="D207" s="650"/>
      <c r="E207" s="650" t="s">
        <v>365</v>
      </c>
      <c r="F207" s="651">
        <v>201602</v>
      </c>
      <c r="G207" s="652">
        <v>-778.85</v>
      </c>
      <c r="H207" s="759">
        <f>VLOOKUP(F207,Additions!$N$5:$O$37,2,FALSE)</f>
        <v>9.5</v>
      </c>
      <c r="I207" s="650">
        <v>4.3582999999999998E-3</v>
      </c>
      <c r="J207" s="652">
        <f t="shared" si="49"/>
        <v>-32.25</v>
      </c>
      <c r="K207" s="652">
        <f t="shared" si="50"/>
        <v>-40.729999999999997</v>
      </c>
      <c r="S207" s="717">
        <f t="shared" si="51"/>
        <v>2016</v>
      </c>
    </row>
    <row r="208" spans="1:19" s="717" customFormat="1">
      <c r="A208" s="650" t="s">
        <v>418</v>
      </c>
      <c r="B208" s="651" t="s">
        <v>416</v>
      </c>
      <c r="C208" s="650"/>
      <c r="D208" s="650"/>
      <c r="E208" s="650" t="s">
        <v>417</v>
      </c>
      <c r="F208" s="651">
        <v>201602</v>
      </c>
      <c r="G208" s="652">
        <v>-408.63</v>
      </c>
      <c r="H208" s="759">
        <f>VLOOKUP(F208,Additions!$N$5:$O$37,2,FALSE)</f>
        <v>9.5</v>
      </c>
      <c r="I208" s="650">
        <v>4.3582999999999998E-3</v>
      </c>
      <c r="J208" s="652">
        <f t="shared" si="49"/>
        <v>-16.920000000000002</v>
      </c>
      <c r="K208" s="652">
        <f t="shared" si="50"/>
        <v>-21.37</v>
      </c>
      <c r="S208" s="717">
        <f t="shared" si="51"/>
        <v>2016</v>
      </c>
    </row>
    <row r="209" spans="1:19" s="717" customFormat="1">
      <c r="A209" s="650" t="s">
        <v>418</v>
      </c>
      <c r="B209" s="651" t="s">
        <v>398</v>
      </c>
      <c r="C209" s="650"/>
      <c r="D209" s="650"/>
      <c r="E209" s="650" t="s">
        <v>399</v>
      </c>
      <c r="F209" s="651">
        <v>201602</v>
      </c>
      <c r="G209" s="652">
        <v>-2036.66</v>
      </c>
      <c r="H209" s="759">
        <f>VLOOKUP(F209,Additions!$N$5:$O$37,2,FALSE)</f>
        <v>9.5</v>
      </c>
      <c r="I209" s="650">
        <v>4.3582999999999998E-3</v>
      </c>
      <c r="J209" s="652">
        <f t="shared" si="49"/>
        <v>-84.33</v>
      </c>
      <c r="K209" s="652">
        <f t="shared" si="50"/>
        <v>-106.52</v>
      </c>
      <c r="S209" s="717">
        <f t="shared" si="51"/>
        <v>2016</v>
      </c>
    </row>
    <row r="210" spans="1:19" s="717" customFormat="1">
      <c r="A210" s="650" t="s">
        <v>418</v>
      </c>
      <c r="B210" s="651" t="s">
        <v>400</v>
      </c>
      <c r="C210" s="650"/>
      <c r="D210" s="650"/>
      <c r="E210" s="650" t="s">
        <v>401</v>
      </c>
      <c r="F210" s="651">
        <v>201602</v>
      </c>
      <c r="G210" s="652">
        <v>-2963.86</v>
      </c>
      <c r="H210" s="759">
        <f>VLOOKUP(F210,Additions!$N$5:$O$37,2,FALSE)</f>
        <v>9.5</v>
      </c>
      <c r="I210" s="650">
        <v>4.3582999999999998E-3</v>
      </c>
      <c r="J210" s="652">
        <f t="shared" si="49"/>
        <v>-122.72</v>
      </c>
      <c r="K210" s="652">
        <f t="shared" si="50"/>
        <v>-155.01</v>
      </c>
      <c r="S210" s="717">
        <f t="shared" si="51"/>
        <v>2016</v>
      </c>
    </row>
    <row r="211" spans="1:19" s="717" customFormat="1">
      <c r="A211" s="650" t="s">
        <v>418</v>
      </c>
      <c r="B211" s="651" t="s">
        <v>404</v>
      </c>
      <c r="C211" s="650"/>
      <c r="D211" s="650"/>
      <c r="E211" s="650" t="s">
        <v>405</v>
      </c>
      <c r="F211" s="651">
        <v>201602</v>
      </c>
      <c r="G211" s="652">
        <v>-23.92</v>
      </c>
      <c r="H211" s="759">
        <f>VLOOKUP(F211,Additions!$N$5:$O$37,2,FALSE)</f>
        <v>9.5</v>
      </c>
      <c r="I211" s="650">
        <v>4.3582999999999998E-3</v>
      </c>
      <c r="J211" s="652">
        <f t="shared" si="49"/>
        <v>-0.99</v>
      </c>
      <c r="K211" s="652">
        <f t="shared" si="50"/>
        <v>-1.25</v>
      </c>
      <c r="S211" s="717">
        <f t="shared" si="51"/>
        <v>2016</v>
      </c>
    </row>
    <row r="212" spans="1:19" s="717" customFormat="1">
      <c r="A212" s="650" t="s">
        <v>418</v>
      </c>
      <c r="B212" s="651" t="s">
        <v>940</v>
      </c>
      <c r="C212" s="650"/>
      <c r="D212" s="650"/>
      <c r="E212" s="650" t="s">
        <v>941</v>
      </c>
      <c r="F212" s="651">
        <v>201602</v>
      </c>
      <c r="G212" s="652">
        <v>-29174.94</v>
      </c>
      <c r="H212" s="759">
        <f>VLOOKUP(F212,Additions!$N$5:$O$37,2,FALSE)</f>
        <v>9.5</v>
      </c>
      <c r="I212" s="650">
        <v>4.3582999999999998E-3</v>
      </c>
      <c r="J212" s="652">
        <f t="shared" si="49"/>
        <v>-1207.95</v>
      </c>
      <c r="K212" s="652">
        <f t="shared" si="50"/>
        <v>-1525.84</v>
      </c>
      <c r="S212" s="717">
        <f t="shared" si="51"/>
        <v>2016</v>
      </c>
    </row>
    <row r="213" spans="1:19" s="717" customFormat="1">
      <c r="A213" s="650" t="s">
        <v>418</v>
      </c>
      <c r="B213" s="651" t="s">
        <v>1190</v>
      </c>
      <c r="C213" s="650"/>
      <c r="D213" s="650"/>
      <c r="E213" s="650" t="s">
        <v>1191</v>
      </c>
      <c r="F213" s="651">
        <v>201602</v>
      </c>
      <c r="G213" s="652">
        <v>-35011.11</v>
      </c>
      <c r="H213" s="759">
        <f>VLOOKUP(F213,Additions!$N$5:$O$37,2,FALSE)</f>
        <v>9.5</v>
      </c>
      <c r="I213" s="650">
        <v>4.3582999999999998E-3</v>
      </c>
      <c r="J213" s="652">
        <f t="shared" si="49"/>
        <v>-1449.59</v>
      </c>
      <c r="K213" s="652">
        <f t="shared" si="50"/>
        <v>-1831.07</v>
      </c>
      <c r="S213" s="717">
        <f t="shared" si="51"/>
        <v>2016</v>
      </c>
    </row>
    <row r="214" spans="1:19" s="717" customFormat="1">
      <c r="A214" s="650" t="s">
        <v>418</v>
      </c>
      <c r="B214" s="651" t="s">
        <v>1053</v>
      </c>
      <c r="C214" s="650"/>
      <c r="D214" s="650"/>
      <c r="E214" s="650" t="s">
        <v>1054</v>
      </c>
      <c r="F214" s="651">
        <v>201602</v>
      </c>
      <c r="G214" s="652">
        <v>-4914.32</v>
      </c>
      <c r="H214" s="759">
        <f>VLOOKUP(F214,Additions!$N$5:$O$37,2,FALSE)</f>
        <v>9.5</v>
      </c>
      <c r="I214" s="650">
        <v>4.3582999999999998E-3</v>
      </c>
      <c r="J214" s="652">
        <f t="shared" si="49"/>
        <v>-203.47</v>
      </c>
      <c r="K214" s="652">
        <f t="shared" si="50"/>
        <v>-257.02</v>
      </c>
      <c r="S214" s="717">
        <f t="shared" si="51"/>
        <v>2016</v>
      </c>
    </row>
    <row r="215" spans="1:19" s="717" customFormat="1">
      <c r="A215" s="650" t="s">
        <v>418</v>
      </c>
      <c r="B215" s="651" t="s">
        <v>1076</v>
      </c>
      <c r="C215" s="650"/>
      <c r="D215" s="650"/>
      <c r="E215" s="650" t="s">
        <v>1077</v>
      </c>
      <c r="F215" s="651">
        <v>201602</v>
      </c>
      <c r="G215" s="652">
        <v>-17354.37</v>
      </c>
      <c r="H215" s="759">
        <f>VLOOKUP(F215,Additions!$N$5:$O$37,2,FALSE)</f>
        <v>9.5</v>
      </c>
      <c r="I215" s="650">
        <v>4.3582999999999998E-3</v>
      </c>
      <c r="J215" s="652">
        <f t="shared" si="49"/>
        <v>-718.54</v>
      </c>
      <c r="K215" s="652">
        <f t="shared" si="50"/>
        <v>-907.63</v>
      </c>
      <c r="S215" s="717">
        <f t="shared" si="51"/>
        <v>2016</v>
      </c>
    </row>
    <row r="216" spans="1:19" s="717" customFormat="1">
      <c r="A216" s="650" t="s">
        <v>418</v>
      </c>
      <c r="B216" s="651" t="s">
        <v>1410</v>
      </c>
      <c r="C216" s="650"/>
      <c r="D216" s="650"/>
      <c r="E216" s="650" t="s">
        <v>1411</v>
      </c>
      <c r="F216" s="651">
        <v>201602</v>
      </c>
      <c r="G216" s="652">
        <v>-5892.6</v>
      </c>
      <c r="H216" s="759">
        <f>VLOOKUP(F216,Additions!$N$5:$O$37,2,FALSE)</f>
        <v>9.5</v>
      </c>
      <c r="I216" s="650">
        <v>4.3582999999999998E-3</v>
      </c>
      <c r="J216" s="652">
        <f t="shared" si="49"/>
        <v>-243.98</v>
      </c>
      <c r="K216" s="652">
        <f t="shared" si="50"/>
        <v>-308.18</v>
      </c>
      <c r="S216" s="717">
        <f t="shared" si="51"/>
        <v>2016</v>
      </c>
    </row>
    <row r="217" spans="1:19" s="717" customFormat="1">
      <c r="A217" s="650" t="s">
        <v>418</v>
      </c>
      <c r="B217" s="651" t="s">
        <v>1080</v>
      </c>
      <c r="C217" s="650"/>
      <c r="D217" s="650"/>
      <c r="E217" s="650" t="s">
        <v>1081</v>
      </c>
      <c r="F217" s="651">
        <v>201602</v>
      </c>
      <c r="G217" s="652">
        <v>-10076.58</v>
      </c>
      <c r="H217" s="759">
        <f>VLOOKUP(F217,Additions!$N$5:$O$37,2,FALSE)</f>
        <v>9.5</v>
      </c>
      <c r="I217" s="650">
        <v>4.3582999999999998E-3</v>
      </c>
      <c r="J217" s="652">
        <f t="shared" si="49"/>
        <v>-417.21</v>
      </c>
      <c r="K217" s="652">
        <f t="shared" si="50"/>
        <v>-527</v>
      </c>
      <c r="S217" s="717">
        <f t="shared" si="51"/>
        <v>2016</v>
      </c>
    </row>
    <row r="218" spans="1:19" s="717" customFormat="1">
      <c r="A218" s="650" t="s">
        <v>418</v>
      </c>
      <c r="B218" s="651" t="s">
        <v>1089</v>
      </c>
      <c r="C218" s="650"/>
      <c r="D218" s="650"/>
      <c r="E218" s="650" t="s">
        <v>1090</v>
      </c>
      <c r="F218" s="651">
        <v>201602</v>
      </c>
      <c r="G218" s="652">
        <v>-1085.94</v>
      </c>
      <c r="H218" s="759">
        <f>VLOOKUP(F218,Additions!$N$5:$O$37,2,FALSE)</f>
        <v>9.5</v>
      </c>
      <c r="I218" s="650">
        <v>4.3582999999999998E-3</v>
      </c>
      <c r="J218" s="652">
        <f t="shared" si="49"/>
        <v>-44.96</v>
      </c>
      <c r="K218" s="652">
        <f t="shared" si="50"/>
        <v>-56.79</v>
      </c>
      <c r="S218" s="717">
        <f t="shared" si="51"/>
        <v>2016</v>
      </c>
    </row>
    <row r="219" spans="1:19" s="717" customFormat="1">
      <c r="A219" s="650" t="s">
        <v>418</v>
      </c>
      <c r="B219" s="651" t="s">
        <v>1094</v>
      </c>
      <c r="C219" s="650"/>
      <c r="D219" s="650"/>
      <c r="E219" s="650" t="s">
        <v>1095</v>
      </c>
      <c r="F219" s="651">
        <v>201602</v>
      </c>
      <c r="G219" s="652">
        <v>-813.41</v>
      </c>
      <c r="H219" s="759">
        <f>VLOOKUP(F219,Additions!$N$5:$O$37,2,FALSE)</f>
        <v>9.5</v>
      </c>
      <c r="I219" s="650">
        <v>4.3582999999999998E-3</v>
      </c>
      <c r="J219" s="652">
        <f t="shared" si="49"/>
        <v>-33.68</v>
      </c>
      <c r="K219" s="652">
        <f t="shared" si="50"/>
        <v>-42.54</v>
      </c>
      <c r="S219" s="717">
        <f t="shared" si="51"/>
        <v>2016</v>
      </c>
    </row>
    <row r="220" spans="1:19" s="717" customFormat="1">
      <c r="A220" s="650" t="s">
        <v>418</v>
      </c>
      <c r="B220" s="651" t="s">
        <v>1144</v>
      </c>
      <c r="C220" s="650"/>
      <c r="D220" s="650"/>
      <c r="E220" s="650" t="s">
        <v>1145</v>
      </c>
      <c r="F220" s="651">
        <v>201602</v>
      </c>
      <c r="G220" s="652">
        <v>-630.66</v>
      </c>
      <c r="H220" s="759">
        <f>VLOOKUP(F220,Additions!$N$5:$O$37,2,FALSE)</f>
        <v>9.5</v>
      </c>
      <c r="I220" s="650">
        <v>4.3582999999999998E-3</v>
      </c>
      <c r="J220" s="652">
        <f t="shared" si="49"/>
        <v>-26.11</v>
      </c>
      <c r="K220" s="652">
        <f t="shared" si="50"/>
        <v>-32.979999999999997</v>
      </c>
      <c r="S220" s="717">
        <f t="shared" si="51"/>
        <v>2016</v>
      </c>
    </row>
    <row r="221" spans="1:19" s="717" customFormat="1">
      <c r="A221" s="650" t="s">
        <v>418</v>
      </c>
      <c r="B221" s="651" t="s">
        <v>1150</v>
      </c>
      <c r="C221" s="650"/>
      <c r="D221" s="650"/>
      <c r="E221" s="650" t="s">
        <v>1151</v>
      </c>
      <c r="F221" s="651">
        <v>201602</v>
      </c>
      <c r="G221" s="652">
        <v>-15028.21</v>
      </c>
      <c r="H221" s="759">
        <f>VLOOKUP(F221,Additions!$N$5:$O$37,2,FALSE)</f>
        <v>9.5</v>
      </c>
      <c r="I221" s="650">
        <v>4.3582999999999998E-3</v>
      </c>
      <c r="J221" s="652">
        <f t="shared" si="49"/>
        <v>-622.23</v>
      </c>
      <c r="K221" s="652">
        <f t="shared" si="50"/>
        <v>-785.97</v>
      </c>
      <c r="S221" s="717">
        <f t="shared" si="51"/>
        <v>2016</v>
      </c>
    </row>
    <row r="222" spans="1:19" s="717" customFormat="1">
      <c r="A222" s="650" t="s">
        <v>418</v>
      </c>
      <c r="B222" s="651" t="s">
        <v>1165</v>
      </c>
      <c r="C222" s="650"/>
      <c r="D222" s="650"/>
      <c r="E222" s="650" t="s">
        <v>1166</v>
      </c>
      <c r="F222" s="651">
        <v>201602</v>
      </c>
      <c r="G222" s="652">
        <v>-2319.39</v>
      </c>
      <c r="H222" s="759">
        <f>VLOOKUP(F222,Additions!$N$5:$O$37,2,FALSE)</f>
        <v>9.5</v>
      </c>
      <c r="I222" s="650">
        <v>4.3582999999999998E-3</v>
      </c>
      <c r="J222" s="652">
        <f t="shared" si="49"/>
        <v>-96.03</v>
      </c>
      <c r="K222" s="652">
        <f t="shared" si="50"/>
        <v>-121.3</v>
      </c>
      <c r="S222" s="717">
        <f t="shared" si="51"/>
        <v>2016</v>
      </c>
    </row>
    <row r="223" spans="1:19" s="717" customFormat="1">
      <c r="A223" s="650" t="s">
        <v>418</v>
      </c>
      <c r="B223" s="651" t="s">
        <v>1176</v>
      </c>
      <c r="C223" s="650"/>
      <c r="D223" s="650"/>
      <c r="E223" s="650" t="s">
        <v>1177</v>
      </c>
      <c r="F223" s="651">
        <v>201602</v>
      </c>
      <c r="G223" s="652">
        <v>-2329.46</v>
      </c>
      <c r="H223" s="759">
        <f>VLOOKUP(F223,Additions!$N$5:$O$37,2,FALSE)</f>
        <v>9.5</v>
      </c>
      <c r="I223" s="650">
        <v>4.3582999999999998E-3</v>
      </c>
      <c r="J223" s="652">
        <f t="shared" si="49"/>
        <v>-96.45</v>
      </c>
      <c r="K223" s="652">
        <f t="shared" si="50"/>
        <v>-121.83</v>
      </c>
      <c r="S223" s="717">
        <f t="shared" si="51"/>
        <v>2016</v>
      </c>
    </row>
    <row r="224" spans="1:19" s="717" customFormat="1">
      <c r="A224" s="650" t="s">
        <v>418</v>
      </c>
      <c r="B224" s="651" t="s">
        <v>1418</v>
      </c>
      <c r="C224" s="650"/>
      <c r="D224" s="650"/>
      <c r="E224" s="650" t="s">
        <v>1419</v>
      </c>
      <c r="F224" s="651">
        <v>201602</v>
      </c>
      <c r="G224" s="652">
        <v>-154.88999999999999</v>
      </c>
      <c r="H224" s="759">
        <f>VLOOKUP(F224,Additions!$N$5:$O$37,2,FALSE)</f>
        <v>9.5</v>
      </c>
      <c r="I224" s="650">
        <v>4.3582999999999998E-3</v>
      </c>
      <c r="J224" s="652">
        <f t="shared" si="49"/>
        <v>-6.41</v>
      </c>
      <c r="K224" s="652">
        <f t="shared" si="50"/>
        <v>-8.1</v>
      </c>
      <c r="S224" s="717">
        <f t="shared" si="51"/>
        <v>2016</v>
      </c>
    </row>
    <row r="225" spans="1:19">
      <c r="A225" s="333"/>
      <c r="B225" s="334"/>
      <c r="C225" s="334"/>
      <c r="D225" s="334"/>
      <c r="E225" s="333"/>
      <c r="F225" s="334"/>
      <c r="G225" s="335"/>
      <c r="H225" s="335"/>
      <c r="I225" s="403"/>
      <c r="J225" s="335">
        <f t="shared" si="44"/>
        <v>0</v>
      </c>
      <c r="K225" s="335">
        <f t="shared" si="45"/>
        <v>0</v>
      </c>
      <c r="S225" s="717">
        <f t="shared" si="46"/>
        <v>2015</v>
      </c>
    </row>
    <row r="226" spans="1:19">
      <c r="A226" s="267"/>
      <c r="B226" s="267"/>
      <c r="C226" s="267"/>
      <c r="D226" s="267"/>
      <c r="E226" s="267"/>
      <c r="F226" s="164"/>
      <c r="G226" s="103"/>
      <c r="H226" s="181"/>
      <c r="I226" s="121"/>
      <c r="J226" s="103"/>
      <c r="K226" s="103"/>
    </row>
    <row r="227" spans="1:19" ht="13.5" thickBot="1">
      <c r="A227" s="267"/>
      <c r="B227" s="267"/>
      <c r="C227" s="267"/>
      <c r="D227" s="267"/>
      <c r="E227" s="267"/>
      <c r="F227" s="185" t="s">
        <v>107</v>
      </c>
      <c r="G227" s="130">
        <f>SUM(G138:G226)</f>
        <v>-296509.09000000003</v>
      </c>
      <c r="H227" s="181"/>
      <c r="I227" s="121"/>
      <c r="J227" s="130">
        <f>SUM(J138:J226)</f>
        <v>-14362.319999999994</v>
      </c>
      <c r="K227" s="130">
        <f>SUM(K138:K226)</f>
        <v>-15507.33</v>
      </c>
    </row>
    <row r="228" spans="1:19" ht="13.5" thickTop="1"/>
    <row r="229" spans="1:19">
      <c r="A229" s="88" t="s">
        <v>354</v>
      </c>
      <c r="J229" s="101"/>
      <c r="K229" s="101"/>
    </row>
    <row r="230" spans="1:19">
      <c r="J230" s="101"/>
      <c r="K230" s="101"/>
    </row>
    <row r="231" spans="1:19">
      <c r="A231" s="81" t="s">
        <v>86</v>
      </c>
      <c r="B231" s="81" t="s">
        <v>87</v>
      </c>
      <c r="C231" s="81" t="s">
        <v>88</v>
      </c>
      <c r="D231" s="81"/>
      <c r="E231" s="81"/>
      <c r="F231" s="146" t="s">
        <v>121</v>
      </c>
      <c r="G231" s="89" t="s">
        <v>121</v>
      </c>
      <c r="H231" s="177"/>
      <c r="I231" s="81" t="s">
        <v>91</v>
      </c>
      <c r="J231" s="81" t="s">
        <v>92</v>
      </c>
      <c r="K231" s="81" t="s">
        <v>106</v>
      </c>
      <c r="N231" s="81" t="s">
        <v>91</v>
      </c>
    </row>
    <row r="232" spans="1:19">
      <c r="A232" s="86" t="s">
        <v>94</v>
      </c>
      <c r="B232" s="86" t="s">
        <v>95</v>
      </c>
      <c r="C232" s="86" t="s">
        <v>96</v>
      </c>
      <c r="D232" s="86"/>
      <c r="E232" s="86" t="s">
        <v>97</v>
      </c>
      <c r="F232" s="148" t="s">
        <v>98</v>
      </c>
      <c r="G232" s="92" t="s">
        <v>99</v>
      </c>
      <c r="H232" s="182" t="s">
        <v>100</v>
      </c>
      <c r="I232" s="423" t="s">
        <v>101</v>
      </c>
      <c r="J232" s="86" t="s">
        <v>93</v>
      </c>
      <c r="K232" s="86" t="s">
        <v>102</v>
      </c>
      <c r="N232" s="86" t="s">
        <v>101</v>
      </c>
    </row>
    <row r="233" spans="1:19">
      <c r="A233" s="333" t="s">
        <v>355</v>
      </c>
      <c r="B233" s="334" t="s">
        <v>1248</v>
      </c>
      <c r="C233" s="334"/>
      <c r="D233" s="334"/>
      <c r="E233" s="333" t="s">
        <v>1249</v>
      </c>
      <c r="F233" s="334">
        <v>201512</v>
      </c>
      <c r="G233" s="335">
        <v>-1196.44</v>
      </c>
      <c r="H233" s="126">
        <f>VLOOKUP(F233,Additions!$N$5:$O$37,2,FALSE)</f>
        <v>11.5</v>
      </c>
      <c r="I233" s="403">
        <v>3.1250000000000002E-3</v>
      </c>
      <c r="J233" s="335">
        <f t="shared" ref="J233:J264" si="52">ROUND(G233*H233*I233,2)</f>
        <v>-43</v>
      </c>
      <c r="K233" s="335">
        <f t="shared" ref="K233:K264" si="53">ROUND(G233*I233*12,2)</f>
        <v>-44.87</v>
      </c>
      <c r="M233" s="101">
        <f>+I233*12</f>
        <v>3.7500000000000006E-2</v>
      </c>
      <c r="N233" s="407">
        <v>4.3582999999999998E-3</v>
      </c>
      <c r="S233" s="101">
        <f t="shared" ref="S233:S296" si="54">IF(F233&lt;=$S$1,$U$5,$U$6)</f>
        <v>2016</v>
      </c>
    </row>
    <row r="234" spans="1:19">
      <c r="A234" s="333" t="s">
        <v>355</v>
      </c>
      <c r="B234" s="334" t="s">
        <v>410</v>
      </c>
      <c r="C234" s="334"/>
      <c r="D234" s="334"/>
      <c r="E234" s="333" t="s">
        <v>411</v>
      </c>
      <c r="F234" s="334">
        <v>201509</v>
      </c>
      <c r="G234" s="335">
        <v>-126.76</v>
      </c>
      <c r="H234" s="126">
        <f>VLOOKUP(F234,Additions!$N$5:$O$37,2,FALSE)</f>
        <v>14.5</v>
      </c>
      <c r="I234" s="403">
        <v>3.1250000000000002E-3</v>
      </c>
      <c r="J234" s="335">
        <f t="shared" si="52"/>
        <v>-5.74</v>
      </c>
      <c r="K234" s="335">
        <f t="shared" si="53"/>
        <v>-4.75</v>
      </c>
      <c r="M234" s="101">
        <f t="shared" ref="M234:M297" si="55">+I234*12</f>
        <v>3.7500000000000006E-2</v>
      </c>
      <c r="N234" s="407">
        <v>4.3582999999999998E-3</v>
      </c>
      <c r="S234" s="101">
        <f t="shared" si="54"/>
        <v>2015</v>
      </c>
    </row>
    <row r="235" spans="1:19">
      <c r="A235" s="333" t="s">
        <v>355</v>
      </c>
      <c r="B235" s="334" t="s">
        <v>410</v>
      </c>
      <c r="C235" s="334"/>
      <c r="D235" s="334"/>
      <c r="E235" s="333" t="s">
        <v>411</v>
      </c>
      <c r="F235" s="334">
        <v>201510</v>
      </c>
      <c r="G235" s="335">
        <v>-1195.55</v>
      </c>
      <c r="H235" s="126">
        <f>VLOOKUP(F235,Additions!$N$5:$O$37,2,FALSE)</f>
        <v>13.5</v>
      </c>
      <c r="I235" s="403">
        <v>3.1250000000000002E-3</v>
      </c>
      <c r="J235" s="335">
        <f t="shared" si="52"/>
        <v>-50.44</v>
      </c>
      <c r="K235" s="335">
        <f t="shared" si="53"/>
        <v>-44.83</v>
      </c>
      <c r="M235" s="101">
        <f t="shared" si="55"/>
        <v>3.7500000000000006E-2</v>
      </c>
      <c r="N235" s="407">
        <v>4.3582999999999998E-3</v>
      </c>
      <c r="S235" s="101">
        <f t="shared" si="54"/>
        <v>2016</v>
      </c>
    </row>
    <row r="236" spans="1:19">
      <c r="A236" s="333" t="s">
        <v>355</v>
      </c>
      <c r="B236" s="334" t="s">
        <v>410</v>
      </c>
      <c r="C236" s="334"/>
      <c r="D236" s="334"/>
      <c r="E236" s="333" t="s">
        <v>411</v>
      </c>
      <c r="F236" s="334">
        <v>201511</v>
      </c>
      <c r="G236" s="335">
        <v>-1224.49</v>
      </c>
      <c r="H236" s="126">
        <f>VLOOKUP(F236,Additions!$N$5:$O$37,2,FALSE)</f>
        <v>12.5</v>
      </c>
      <c r="I236" s="403">
        <v>3.1250000000000002E-3</v>
      </c>
      <c r="J236" s="335">
        <f t="shared" si="52"/>
        <v>-47.83</v>
      </c>
      <c r="K236" s="335">
        <f t="shared" si="53"/>
        <v>-45.92</v>
      </c>
      <c r="M236" s="101">
        <f t="shared" si="55"/>
        <v>3.7500000000000006E-2</v>
      </c>
      <c r="N236" s="407">
        <v>4.3582999999999998E-3</v>
      </c>
      <c r="S236" s="101">
        <f t="shared" si="54"/>
        <v>2016</v>
      </c>
    </row>
    <row r="237" spans="1:19">
      <c r="A237" s="333" t="s">
        <v>355</v>
      </c>
      <c r="B237" s="334" t="s">
        <v>410</v>
      </c>
      <c r="C237" s="334"/>
      <c r="D237" s="334"/>
      <c r="E237" s="333" t="s">
        <v>411</v>
      </c>
      <c r="F237" s="334">
        <v>201512</v>
      </c>
      <c r="G237" s="335">
        <v>-140.80000000000001</v>
      </c>
      <c r="H237" s="126">
        <f>VLOOKUP(F237,Additions!$N$5:$O$37,2,FALSE)</f>
        <v>11.5</v>
      </c>
      <c r="I237" s="403">
        <v>3.1250000000000002E-3</v>
      </c>
      <c r="J237" s="335">
        <f t="shared" si="52"/>
        <v>-5.0599999999999996</v>
      </c>
      <c r="K237" s="335">
        <f t="shared" si="53"/>
        <v>-5.28</v>
      </c>
      <c r="M237" s="101">
        <f t="shared" si="55"/>
        <v>3.7500000000000006E-2</v>
      </c>
      <c r="N237" s="407">
        <v>4.3582999999999998E-3</v>
      </c>
      <c r="S237" s="101">
        <f t="shared" si="54"/>
        <v>2016</v>
      </c>
    </row>
    <row r="238" spans="1:19">
      <c r="A238" s="333" t="s">
        <v>355</v>
      </c>
      <c r="B238" s="334" t="s">
        <v>356</v>
      </c>
      <c r="C238" s="334"/>
      <c r="D238" s="334"/>
      <c r="E238" s="333" t="s">
        <v>357</v>
      </c>
      <c r="F238" s="334">
        <v>201509</v>
      </c>
      <c r="G238" s="335">
        <v>-8582.1299999999992</v>
      </c>
      <c r="H238" s="126">
        <f>VLOOKUP(F238,Additions!$N$5:$O$37,2,FALSE)</f>
        <v>14.5</v>
      </c>
      <c r="I238" s="403">
        <v>3.1250000000000002E-3</v>
      </c>
      <c r="J238" s="335">
        <f t="shared" si="52"/>
        <v>-388.88</v>
      </c>
      <c r="K238" s="335">
        <f t="shared" si="53"/>
        <v>-321.83</v>
      </c>
      <c r="M238" s="101">
        <f t="shared" si="55"/>
        <v>3.7500000000000006E-2</v>
      </c>
      <c r="N238" s="407">
        <v>4.3582999999999998E-3</v>
      </c>
      <c r="S238" s="101">
        <f t="shared" si="54"/>
        <v>2015</v>
      </c>
    </row>
    <row r="239" spans="1:19">
      <c r="A239" s="333" t="s">
        <v>355</v>
      </c>
      <c r="B239" s="334" t="s">
        <v>356</v>
      </c>
      <c r="C239" s="334"/>
      <c r="D239" s="334"/>
      <c r="E239" s="333" t="s">
        <v>357</v>
      </c>
      <c r="F239" s="334">
        <v>201510</v>
      </c>
      <c r="G239" s="335">
        <v>-63458.98</v>
      </c>
      <c r="H239" s="126">
        <f>VLOOKUP(F239,Additions!$N$5:$O$37,2,FALSE)</f>
        <v>13.5</v>
      </c>
      <c r="I239" s="403">
        <v>3.1250000000000002E-3</v>
      </c>
      <c r="J239" s="335">
        <f t="shared" si="52"/>
        <v>-2677.18</v>
      </c>
      <c r="K239" s="335">
        <f t="shared" si="53"/>
        <v>-2379.71</v>
      </c>
      <c r="M239" s="101">
        <f t="shared" si="55"/>
        <v>3.7500000000000006E-2</v>
      </c>
      <c r="N239" s="407">
        <v>4.3582999999999998E-3</v>
      </c>
      <c r="S239" s="101">
        <f t="shared" si="54"/>
        <v>2016</v>
      </c>
    </row>
    <row r="240" spans="1:19">
      <c r="A240" s="333" t="s">
        <v>355</v>
      </c>
      <c r="B240" s="334" t="s">
        <v>356</v>
      </c>
      <c r="C240" s="334"/>
      <c r="D240" s="334"/>
      <c r="E240" s="333" t="s">
        <v>357</v>
      </c>
      <c r="F240" s="334">
        <v>201511</v>
      </c>
      <c r="G240" s="335">
        <v>-23836.78</v>
      </c>
      <c r="H240" s="126">
        <f>VLOOKUP(F240,Additions!$N$5:$O$37,2,FALSE)</f>
        <v>12.5</v>
      </c>
      <c r="I240" s="403">
        <v>3.1250000000000002E-3</v>
      </c>
      <c r="J240" s="335">
        <f t="shared" si="52"/>
        <v>-931.12</v>
      </c>
      <c r="K240" s="335">
        <f t="shared" si="53"/>
        <v>-893.88</v>
      </c>
      <c r="M240" s="101">
        <f t="shared" si="55"/>
        <v>3.7500000000000006E-2</v>
      </c>
      <c r="N240" s="407">
        <v>4.3582999999999998E-3</v>
      </c>
      <c r="S240" s="101">
        <f t="shared" si="54"/>
        <v>2016</v>
      </c>
    </row>
    <row r="241" spans="1:19">
      <c r="A241" s="333" t="s">
        <v>355</v>
      </c>
      <c r="B241" s="334" t="s">
        <v>356</v>
      </c>
      <c r="C241" s="334"/>
      <c r="D241" s="334"/>
      <c r="E241" s="333" t="s">
        <v>357</v>
      </c>
      <c r="F241" s="334">
        <v>201512</v>
      </c>
      <c r="G241" s="335">
        <v>-15951.04</v>
      </c>
      <c r="H241" s="126">
        <f>VLOOKUP(F241,Additions!$N$5:$O$37,2,FALSE)</f>
        <v>11.5</v>
      </c>
      <c r="I241" s="403">
        <v>3.1250000000000002E-3</v>
      </c>
      <c r="J241" s="335">
        <f t="shared" si="52"/>
        <v>-573.24</v>
      </c>
      <c r="K241" s="335">
        <f t="shared" si="53"/>
        <v>-598.16</v>
      </c>
      <c r="M241" s="101">
        <f t="shared" si="55"/>
        <v>3.7500000000000006E-2</v>
      </c>
      <c r="N241" s="407">
        <v>4.3582999999999998E-3</v>
      </c>
      <c r="S241" s="101">
        <f t="shared" si="54"/>
        <v>2016</v>
      </c>
    </row>
    <row r="242" spans="1:19">
      <c r="A242" s="333" t="s">
        <v>355</v>
      </c>
      <c r="B242" s="334" t="s">
        <v>358</v>
      </c>
      <c r="C242" s="334"/>
      <c r="D242" s="334"/>
      <c r="E242" s="333" t="s">
        <v>359</v>
      </c>
      <c r="F242" s="334">
        <v>201509</v>
      </c>
      <c r="G242" s="335">
        <v>-3021.03</v>
      </c>
      <c r="H242" s="126">
        <f>VLOOKUP(F242,Additions!$N$5:$O$37,2,FALSE)</f>
        <v>14.5</v>
      </c>
      <c r="I242" s="403">
        <v>3.1250000000000002E-3</v>
      </c>
      <c r="J242" s="335">
        <f t="shared" si="52"/>
        <v>-136.88999999999999</v>
      </c>
      <c r="K242" s="335">
        <f t="shared" si="53"/>
        <v>-113.29</v>
      </c>
      <c r="M242" s="101">
        <f t="shared" si="55"/>
        <v>3.7500000000000006E-2</v>
      </c>
      <c r="N242" s="407">
        <v>4.3582999999999998E-3</v>
      </c>
      <c r="S242" s="101">
        <f t="shared" si="54"/>
        <v>2015</v>
      </c>
    </row>
    <row r="243" spans="1:19">
      <c r="A243" s="333" t="s">
        <v>355</v>
      </c>
      <c r="B243" s="334" t="s">
        <v>358</v>
      </c>
      <c r="C243" s="334"/>
      <c r="D243" s="334"/>
      <c r="E243" s="333" t="s">
        <v>359</v>
      </c>
      <c r="F243" s="334">
        <v>201510</v>
      </c>
      <c r="G243" s="335">
        <v>-2981.32</v>
      </c>
      <c r="H243" s="126">
        <f>VLOOKUP(F243,Additions!$N$5:$O$37,2,FALSE)</f>
        <v>13.5</v>
      </c>
      <c r="I243" s="403">
        <v>3.1250000000000002E-3</v>
      </c>
      <c r="J243" s="335">
        <f t="shared" si="52"/>
        <v>-125.77</v>
      </c>
      <c r="K243" s="335">
        <f t="shared" si="53"/>
        <v>-111.8</v>
      </c>
      <c r="M243" s="101">
        <f t="shared" si="55"/>
        <v>3.7500000000000006E-2</v>
      </c>
      <c r="N243" s="407">
        <v>4.3582999999999998E-3</v>
      </c>
      <c r="S243" s="101">
        <f t="shared" si="54"/>
        <v>2016</v>
      </c>
    </row>
    <row r="244" spans="1:19">
      <c r="A244" s="333" t="s">
        <v>355</v>
      </c>
      <c r="B244" s="334" t="s">
        <v>358</v>
      </c>
      <c r="C244" s="334"/>
      <c r="D244" s="334"/>
      <c r="E244" s="333" t="s">
        <v>359</v>
      </c>
      <c r="F244" s="334">
        <v>201511</v>
      </c>
      <c r="G244" s="335">
        <v>-1861.94</v>
      </c>
      <c r="H244" s="126">
        <f>VLOOKUP(F244,Additions!$N$5:$O$37,2,FALSE)</f>
        <v>12.5</v>
      </c>
      <c r="I244" s="403">
        <v>3.1250000000000002E-3</v>
      </c>
      <c r="J244" s="335">
        <f t="shared" si="52"/>
        <v>-72.73</v>
      </c>
      <c r="K244" s="335">
        <f t="shared" si="53"/>
        <v>-69.819999999999993</v>
      </c>
      <c r="M244" s="101">
        <f t="shared" si="55"/>
        <v>3.7500000000000006E-2</v>
      </c>
      <c r="N244" s="407">
        <v>4.3582999999999998E-3</v>
      </c>
      <c r="S244" s="101">
        <f t="shared" si="54"/>
        <v>2016</v>
      </c>
    </row>
    <row r="245" spans="1:19">
      <c r="A245" s="333" t="s">
        <v>355</v>
      </c>
      <c r="B245" s="334" t="s">
        <v>358</v>
      </c>
      <c r="C245" s="334"/>
      <c r="D245" s="334"/>
      <c r="E245" s="333" t="s">
        <v>359</v>
      </c>
      <c r="F245" s="334">
        <v>201512</v>
      </c>
      <c r="G245" s="335">
        <v>-865.66</v>
      </c>
      <c r="H245" s="126">
        <f>VLOOKUP(F245,Additions!$N$5:$O$37,2,FALSE)</f>
        <v>11.5</v>
      </c>
      <c r="I245" s="403">
        <v>3.1250000000000002E-3</v>
      </c>
      <c r="J245" s="335">
        <f t="shared" si="52"/>
        <v>-31.11</v>
      </c>
      <c r="K245" s="335">
        <f t="shared" si="53"/>
        <v>-32.46</v>
      </c>
      <c r="M245" s="101">
        <f t="shared" si="55"/>
        <v>3.7500000000000006E-2</v>
      </c>
      <c r="N245" s="407">
        <v>4.3582999999999998E-3</v>
      </c>
      <c r="S245" s="101">
        <f t="shared" si="54"/>
        <v>2016</v>
      </c>
    </row>
    <row r="246" spans="1:19">
      <c r="A246" s="333" t="s">
        <v>355</v>
      </c>
      <c r="B246" s="334" t="s">
        <v>360</v>
      </c>
      <c r="C246" s="334"/>
      <c r="D246" s="334"/>
      <c r="E246" s="333" t="s">
        <v>361</v>
      </c>
      <c r="F246" s="334">
        <v>201509</v>
      </c>
      <c r="G246" s="335">
        <v>-2220.6</v>
      </c>
      <c r="H246" s="126">
        <f>VLOOKUP(F246,Additions!$N$5:$O$37,2,FALSE)</f>
        <v>14.5</v>
      </c>
      <c r="I246" s="403">
        <v>3.1250000000000002E-3</v>
      </c>
      <c r="J246" s="335">
        <f t="shared" si="52"/>
        <v>-100.62</v>
      </c>
      <c r="K246" s="335">
        <f t="shared" si="53"/>
        <v>-83.27</v>
      </c>
      <c r="M246" s="101">
        <f t="shared" si="55"/>
        <v>3.7500000000000006E-2</v>
      </c>
      <c r="N246" s="407">
        <v>4.3582999999999998E-3</v>
      </c>
      <c r="S246" s="101">
        <f t="shared" si="54"/>
        <v>2015</v>
      </c>
    </row>
    <row r="247" spans="1:19">
      <c r="A247" s="333" t="s">
        <v>355</v>
      </c>
      <c r="B247" s="334" t="s">
        <v>362</v>
      </c>
      <c r="C247" s="334"/>
      <c r="D247" s="334"/>
      <c r="E247" s="333" t="s">
        <v>363</v>
      </c>
      <c r="F247" s="334">
        <v>201510</v>
      </c>
      <c r="G247" s="335">
        <v>-536.04</v>
      </c>
      <c r="H247" s="126">
        <f>VLOOKUP(F247,Additions!$N$5:$O$37,2,FALSE)</f>
        <v>13.5</v>
      </c>
      <c r="I247" s="403">
        <v>3.1250000000000002E-3</v>
      </c>
      <c r="J247" s="335">
        <f t="shared" si="52"/>
        <v>-22.61</v>
      </c>
      <c r="K247" s="335">
        <f t="shared" si="53"/>
        <v>-20.100000000000001</v>
      </c>
      <c r="M247" s="101">
        <f t="shared" si="55"/>
        <v>3.7500000000000006E-2</v>
      </c>
      <c r="N247" s="407">
        <v>4.3582999999999998E-3</v>
      </c>
      <c r="S247" s="101">
        <f t="shared" si="54"/>
        <v>2016</v>
      </c>
    </row>
    <row r="248" spans="1:19">
      <c r="A248" s="333" t="s">
        <v>355</v>
      </c>
      <c r="B248" s="334" t="s">
        <v>362</v>
      </c>
      <c r="C248" s="334"/>
      <c r="D248" s="334"/>
      <c r="E248" s="333" t="s">
        <v>363</v>
      </c>
      <c r="F248" s="334">
        <v>201511</v>
      </c>
      <c r="G248" s="335">
        <v>-383.72</v>
      </c>
      <c r="H248" s="126">
        <f>VLOOKUP(F248,Additions!$N$5:$O$37,2,FALSE)</f>
        <v>12.5</v>
      </c>
      <c r="I248" s="403">
        <v>3.1250000000000002E-3</v>
      </c>
      <c r="J248" s="335">
        <f t="shared" si="52"/>
        <v>-14.99</v>
      </c>
      <c r="K248" s="335">
        <f t="shared" si="53"/>
        <v>-14.39</v>
      </c>
      <c r="M248" s="101">
        <f t="shared" si="55"/>
        <v>3.7500000000000006E-2</v>
      </c>
      <c r="N248" s="407">
        <v>4.3582999999999998E-3</v>
      </c>
      <c r="S248" s="101">
        <f t="shared" si="54"/>
        <v>2016</v>
      </c>
    </row>
    <row r="249" spans="1:19">
      <c r="A249" s="333" t="s">
        <v>355</v>
      </c>
      <c r="B249" s="334" t="s">
        <v>364</v>
      </c>
      <c r="C249" s="334"/>
      <c r="D249" s="334"/>
      <c r="E249" s="333" t="s">
        <v>365</v>
      </c>
      <c r="F249" s="334">
        <v>201509</v>
      </c>
      <c r="G249" s="335">
        <v>-103.76</v>
      </c>
      <c r="H249" s="126">
        <f>VLOOKUP(F249,Additions!$N$5:$O$37,2,FALSE)</f>
        <v>14.5</v>
      </c>
      <c r="I249" s="403">
        <v>3.1250000000000002E-3</v>
      </c>
      <c r="J249" s="335">
        <f t="shared" si="52"/>
        <v>-4.7</v>
      </c>
      <c r="K249" s="335">
        <f t="shared" si="53"/>
        <v>-3.89</v>
      </c>
      <c r="M249" s="101">
        <f t="shared" si="55"/>
        <v>3.7500000000000006E-2</v>
      </c>
      <c r="N249" s="407">
        <v>4.3582999999999998E-3</v>
      </c>
      <c r="S249" s="101">
        <f t="shared" si="54"/>
        <v>2015</v>
      </c>
    </row>
    <row r="250" spans="1:19">
      <c r="A250" s="333" t="s">
        <v>355</v>
      </c>
      <c r="B250" s="334" t="s">
        <v>364</v>
      </c>
      <c r="C250" s="334"/>
      <c r="D250" s="334"/>
      <c r="E250" s="333" t="s">
        <v>365</v>
      </c>
      <c r="F250" s="334">
        <v>201510</v>
      </c>
      <c r="G250" s="335">
        <v>-762.58</v>
      </c>
      <c r="H250" s="126">
        <f>VLOOKUP(F250,Additions!$N$5:$O$37,2,FALSE)</f>
        <v>13.5</v>
      </c>
      <c r="I250" s="403">
        <v>3.1250000000000002E-3</v>
      </c>
      <c r="J250" s="335">
        <f t="shared" si="52"/>
        <v>-32.17</v>
      </c>
      <c r="K250" s="335">
        <f t="shared" si="53"/>
        <v>-28.6</v>
      </c>
      <c r="M250" s="101">
        <f t="shared" si="55"/>
        <v>3.7500000000000006E-2</v>
      </c>
      <c r="N250" s="407">
        <v>4.3582999999999998E-3</v>
      </c>
      <c r="S250" s="101">
        <f t="shared" si="54"/>
        <v>2016</v>
      </c>
    </row>
    <row r="251" spans="1:19">
      <c r="A251" s="333" t="s">
        <v>355</v>
      </c>
      <c r="B251" s="334" t="s">
        <v>364</v>
      </c>
      <c r="C251" s="334"/>
      <c r="D251" s="334"/>
      <c r="E251" s="333" t="s">
        <v>365</v>
      </c>
      <c r="F251" s="334">
        <v>201511</v>
      </c>
      <c r="G251" s="335">
        <v>-9776.34</v>
      </c>
      <c r="H251" s="126">
        <f>VLOOKUP(F251,Additions!$N$5:$O$37,2,FALSE)</f>
        <v>12.5</v>
      </c>
      <c r="I251" s="403">
        <v>3.1250000000000002E-3</v>
      </c>
      <c r="J251" s="335">
        <f t="shared" si="52"/>
        <v>-381.89</v>
      </c>
      <c r="K251" s="335">
        <f t="shared" si="53"/>
        <v>-366.61</v>
      </c>
      <c r="M251" s="101">
        <f t="shared" si="55"/>
        <v>3.7500000000000006E-2</v>
      </c>
      <c r="N251" s="407">
        <v>4.3582999999999998E-3</v>
      </c>
      <c r="S251" s="101">
        <f t="shared" si="54"/>
        <v>2016</v>
      </c>
    </row>
    <row r="252" spans="1:19">
      <c r="A252" s="333" t="s">
        <v>355</v>
      </c>
      <c r="B252" s="334" t="s">
        <v>364</v>
      </c>
      <c r="C252" s="334"/>
      <c r="D252" s="334"/>
      <c r="E252" s="333" t="s">
        <v>365</v>
      </c>
      <c r="F252" s="334">
        <v>201512</v>
      </c>
      <c r="G252" s="335">
        <v>-128.83000000000001</v>
      </c>
      <c r="H252" s="126">
        <f>VLOOKUP(F252,Additions!$N$5:$O$37,2,FALSE)</f>
        <v>11.5</v>
      </c>
      <c r="I252" s="403">
        <v>3.1250000000000002E-3</v>
      </c>
      <c r="J252" s="335">
        <f t="shared" si="52"/>
        <v>-4.63</v>
      </c>
      <c r="K252" s="335">
        <f t="shared" si="53"/>
        <v>-4.83</v>
      </c>
      <c r="M252" s="101">
        <f t="shared" si="55"/>
        <v>3.7500000000000006E-2</v>
      </c>
      <c r="N252" s="407">
        <v>4.3582999999999998E-3</v>
      </c>
      <c r="S252" s="101">
        <f t="shared" si="54"/>
        <v>2016</v>
      </c>
    </row>
    <row r="253" spans="1:19">
      <c r="A253" s="333" t="s">
        <v>355</v>
      </c>
      <c r="B253" s="334" t="s">
        <v>366</v>
      </c>
      <c r="C253" s="334"/>
      <c r="D253" s="334"/>
      <c r="E253" s="333" t="s">
        <v>367</v>
      </c>
      <c r="F253" s="334">
        <v>201510</v>
      </c>
      <c r="G253" s="335">
        <v>-9404.11</v>
      </c>
      <c r="H253" s="126">
        <f>VLOOKUP(F253,Additions!$N$5:$O$37,2,FALSE)</f>
        <v>13.5</v>
      </c>
      <c r="I253" s="403">
        <v>3.1250000000000002E-3</v>
      </c>
      <c r="J253" s="335">
        <f t="shared" si="52"/>
        <v>-396.74</v>
      </c>
      <c r="K253" s="335">
        <f t="shared" si="53"/>
        <v>-352.65</v>
      </c>
      <c r="M253" s="101">
        <f t="shared" si="55"/>
        <v>3.7500000000000006E-2</v>
      </c>
      <c r="N253" s="407">
        <v>4.3582999999999998E-3</v>
      </c>
      <c r="S253" s="101">
        <f t="shared" si="54"/>
        <v>2016</v>
      </c>
    </row>
    <row r="254" spans="1:19">
      <c r="A254" s="333" t="s">
        <v>355</v>
      </c>
      <c r="B254" s="334" t="s">
        <v>366</v>
      </c>
      <c r="C254" s="334"/>
      <c r="D254" s="334"/>
      <c r="E254" s="333" t="s">
        <v>367</v>
      </c>
      <c r="F254" s="334">
        <v>201511</v>
      </c>
      <c r="G254" s="335">
        <v>-2649</v>
      </c>
      <c r="H254" s="126">
        <f>VLOOKUP(F254,Additions!$N$5:$O$37,2,FALSE)</f>
        <v>12.5</v>
      </c>
      <c r="I254" s="403">
        <v>3.1250000000000002E-3</v>
      </c>
      <c r="J254" s="335">
        <f t="shared" si="52"/>
        <v>-103.48</v>
      </c>
      <c r="K254" s="335">
        <f t="shared" si="53"/>
        <v>-99.34</v>
      </c>
      <c r="M254" s="101">
        <f t="shared" si="55"/>
        <v>3.7500000000000006E-2</v>
      </c>
      <c r="N254" s="407">
        <v>4.3582999999999998E-3</v>
      </c>
      <c r="S254" s="101">
        <f t="shared" si="54"/>
        <v>2016</v>
      </c>
    </row>
    <row r="255" spans="1:19">
      <c r="A255" s="333" t="s">
        <v>355</v>
      </c>
      <c r="B255" s="334" t="s">
        <v>366</v>
      </c>
      <c r="C255" s="334"/>
      <c r="D255" s="334"/>
      <c r="E255" s="333" t="s">
        <v>367</v>
      </c>
      <c r="F255" s="334">
        <v>201512</v>
      </c>
      <c r="G255" s="335">
        <v>-33.299999999999997</v>
      </c>
      <c r="H255" s="126">
        <f>VLOOKUP(F255,Additions!$N$5:$O$37,2,FALSE)</f>
        <v>11.5</v>
      </c>
      <c r="I255" s="403">
        <v>3.1250000000000002E-3</v>
      </c>
      <c r="J255" s="335">
        <f t="shared" si="52"/>
        <v>-1.2</v>
      </c>
      <c r="K255" s="335">
        <f t="shared" si="53"/>
        <v>-1.25</v>
      </c>
      <c r="M255" s="101">
        <f t="shared" si="55"/>
        <v>3.7500000000000006E-2</v>
      </c>
      <c r="N255" s="407">
        <v>4.3582999999999998E-3</v>
      </c>
      <c r="S255" s="101">
        <f t="shared" si="54"/>
        <v>2016</v>
      </c>
    </row>
    <row r="256" spans="1:19">
      <c r="A256" s="333" t="s">
        <v>355</v>
      </c>
      <c r="B256" s="334" t="s">
        <v>368</v>
      </c>
      <c r="C256" s="334"/>
      <c r="D256" s="334"/>
      <c r="E256" s="333" t="s">
        <v>369</v>
      </c>
      <c r="F256" s="334">
        <v>201509</v>
      </c>
      <c r="G256" s="335">
        <v>-8978.06</v>
      </c>
      <c r="H256" s="126">
        <f>VLOOKUP(F256,Additions!$N$5:$O$37,2,FALSE)</f>
        <v>14.5</v>
      </c>
      <c r="I256" s="403">
        <v>3.1250000000000002E-3</v>
      </c>
      <c r="J256" s="335">
        <f t="shared" si="52"/>
        <v>-406.82</v>
      </c>
      <c r="K256" s="335">
        <f t="shared" si="53"/>
        <v>-336.68</v>
      </c>
      <c r="M256" s="101">
        <f t="shared" si="55"/>
        <v>3.7500000000000006E-2</v>
      </c>
      <c r="N256" s="407">
        <v>4.3582999999999998E-3</v>
      </c>
      <c r="S256" s="101">
        <f t="shared" si="54"/>
        <v>2015</v>
      </c>
    </row>
    <row r="257" spans="1:19">
      <c r="A257" s="333" t="s">
        <v>355</v>
      </c>
      <c r="B257" s="334" t="s">
        <v>368</v>
      </c>
      <c r="C257" s="334"/>
      <c r="D257" s="334"/>
      <c r="E257" s="333" t="s">
        <v>369</v>
      </c>
      <c r="F257" s="334">
        <v>201510</v>
      </c>
      <c r="G257" s="335">
        <v>-12026.86</v>
      </c>
      <c r="H257" s="126">
        <f>VLOOKUP(F257,Additions!$N$5:$O$37,2,FALSE)</f>
        <v>13.5</v>
      </c>
      <c r="I257" s="403">
        <v>3.1250000000000002E-3</v>
      </c>
      <c r="J257" s="335">
        <f t="shared" si="52"/>
        <v>-507.38</v>
      </c>
      <c r="K257" s="335">
        <f t="shared" si="53"/>
        <v>-451.01</v>
      </c>
      <c r="M257" s="101">
        <f t="shared" si="55"/>
        <v>3.7500000000000006E-2</v>
      </c>
      <c r="N257" s="407">
        <v>4.3582999999999998E-3</v>
      </c>
      <c r="S257" s="101">
        <f t="shared" si="54"/>
        <v>2016</v>
      </c>
    </row>
    <row r="258" spans="1:19">
      <c r="A258" s="333" t="s">
        <v>355</v>
      </c>
      <c r="B258" s="334" t="s">
        <v>370</v>
      </c>
      <c r="C258" s="334"/>
      <c r="D258" s="334"/>
      <c r="E258" s="333" t="s">
        <v>371</v>
      </c>
      <c r="F258" s="334">
        <v>201512</v>
      </c>
      <c r="G258" s="335">
        <v>-322.88</v>
      </c>
      <c r="H258" s="126">
        <f>VLOOKUP(F258,Additions!$N$5:$O$37,2,FALSE)</f>
        <v>11.5</v>
      </c>
      <c r="I258" s="403">
        <v>3.1250000000000002E-3</v>
      </c>
      <c r="J258" s="335">
        <f t="shared" si="52"/>
        <v>-11.6</v>
      </c>
      <c r="K258" s="335">
        <f t="shared" si="53"/>
        <v>-12.11</v>
      </c>
      <c r="M258" s="101">
        <f t="shared" si="55"/>
        <v>3.7500000000000006E-2</v>
      </c>
      <c r="N258" s="407">
        <v>4.3582999999999998E-3</v>
      </c>
      <c r="S258" s="101">
        <f t="shared" si="54"/>
        <v>2016</v>
      </c>
    </row>
    <row r="259" spans="1:19">
      <c r="A259" s="333" t="s">
        <v>355</v>
      </c>
      <c r="B259" s="334" t="s">
        <v>372</v>
      </c>
      <c r="C259" s="334"/>
      <c r="D259" s="334"/>
      <c r="E259" s="333" t="s">
        <v>373</v>
      </c>
      <c r="F259" s="334">
        <v>201511</v>
      </c>
      <c r="G259" s="335">
        <v>-88.25</v>
      </c>
      <c r="H259" s="126">
        <f>VLOOKUP(F259,Additions!$N$5:$O$37,2,FALSE)</f>
        <v>12.5</v>
      </c>
      <c r="I259" s="403">
        <v>3.1250000000000002E-3</v>
      </c>
      <c r="J259" s="335">
        <f t="shared" si="52"/>
        <v>-3.45</v>
      </c>
      <c r="K259" s="335">
        <f t="shared" si="53"/>
        <v>-3.31</v>
      </c>
      <c r="M259" s="101">
        <f t="shared" si="55"/>
        <v>3.7500000000000006E-2</v>
      </c>
      <c r="N259" s="407">
        <v>4.3582999999999998E-3</v>
      </c>
      <c r="S259" s="101">
        <f t="shared" si="54"/>
        <v>2016</v>
      </c>
    </row>
    <row r="260" spans="1:19">
      <c r="A260" s="333" t="s">
        <v>355</v>
      </c>
      <c r="B260" s="334" t="s">
        <v>388</v>
      </c>
      <c r="C260" s="334"/>
      <c r="D260" s="334"/>
      <c r="E260" s="333" t="s">
        <v>389</v>
      </c>
      <c r="F260" s="334">
        <v>201509</v>
      </c>
      <c r="G260" s="335">
        <v>-744.99</v>
      </c>
      <c r="H260" s="126">
        <f>VLOOKUP(F260,Additions!$N$5:$O$37,2,FALSE)</f>
        <v>14.5</v>
      </c>
      <c r="I260" s="403">
        <v>3.1250000000000002E-3</v>
      </c>
      <c r="J260" s="335">
        <f t="shared" si="52"/>
        <v>-33.76</v>
      </c>
      <c r="K260" s="335">
        <f t="shared" si="53"/>
        <v>-27.94</v>
      </c>
      <c r="M260" s="101">
        <f t="shared" si="55"/>
        <v>3.7500000000000006E-2</v>
      </c>
      <c r="N260" s="407">
        <v>4.3582999999999998E-3</v>
      </c>
      <c r="S260" s="101">
        <f t="shared" si="54"/>
        <v>2015</v>
      </c>
    </row>
    <row r="261" spans="1:19">
      <c r="A261" s="333" t="s">
        <v>355</v>
      </c>
      <c r="B261" s="334" t="s">
        <v>388</v>
      </c>
      <c r="C261" s="334"/>
      <c r="D261" s="334"/>
      <c r="E261" s="333" t="s">
        <v>389</v>
      </c>
      <c r="F261" s="334">
        <v>201510</v>
      </c>
      <c r="G261" s="335">
        <v>-4370.7299999999996</v>
      </c>
      <c r="H261" s="126">
        <f>VLOOKUP(F261,Additions!$N$5:$O$37,2,FALSE)</f>
        <v>13.5</v>
      </c>
      <c r="I261" s="403">
        <v>3.1250000000000002E-3</v>
      </c>
      <c r="J261" s="335">
        <f t="shared" si="52"/>
        <v>-184.39</v>
      </c>
      <c r="K261" s="335">
        <f t="shared" si="53"/>
        <v>-163.9</v>
      </c>
      <c r="M261" s="101">
        <f t="shared" si="55"/>
        <v>3.7500000000000006E-2</v>
      </c>
      <c r="N261" s="407">
        <v>4.3582999999999998E-3</v>
      </c>
      <c r="S261" s="101">
        <f t="shared" si="54"/>
        <v>2016</v>
      </c>
    </row>
    <row r="262" spans="1:19">
      <c r="A262" s="333" t="s">
        <v>355</v>
      </c>
      <c r="B262" s="334" t="s">
        <v>388</v>
      </c>
      <c r="C262" s="334"/>
      <c r="D262" s="334"/>
      <c r="E262" s="333" t="s">
        <v>389</v>
      </c>
      <c r="F262" s="334">
        <v>201511</v>
      </c>
      <c r="G262" s="335">
        <v>-3994.72</v>
      </c>
      <c r="H262" s="126">
        <f>VLOOKUP(F262,Additions!$N$5:$O$37,2,FALSE)</f>
        <v>12.5</v>
      </c>
      <c r="I262" s="403">
        <v>3.1250000000000002E-3</v>
      </c>
      <c r="J262" s="335">
        <f t="shared" si="52"/>
        <v>-156.04</v>
      </c>
      <c r="K262" s="335">
        <f t="shared" si="53"/>
        <v>-149.80000000000001</v>
      </c>
      <c r="M262" s="101">
        <f t="shared" si="55"/>
        <v>3.7500000000000006E-2</v>
      </c>
      <c r="N262" s="407">
        <v>4.3582999999999998E-3</v>
      </c>
      <c r="S262" s="101">
        <f t="shared" si="54"/>
        <v>2016</v>
      </c>
    </row>
    <row r="263" spans="1:19">
      <c r="A263" s="333" t="s">
        <v>355</v>
      </c>
      <c r="B263" s="334" t="s">
        <v>388</v>
      </c>
      <c r="C263" s="334"/>
      <c r="D263" s="334"/>
      <c r="E263" s="333" t="s">
        <v>389</v>
      </c>
      <c r="F263" s="334">
        <v>201512</v>
      </c>
      <c r="G263" s="335">
        <v>-3643.58</v>
      </c>
      <c r="H263" s="126">
        <f>VLOOKUP(F263,Additions!$N$5:$O$37,2,FALSE)</f>
        <v>11.5</v>
      </c>
      <c r="I263" s="403">
        <v>3.1250000000000002E-3</v>
      </c>
      <c r="J263" s="335">
        <f t="shared" si="52"/>
        <v>-130.94</v>
      </c>
      <c r="K263" s="335">
        <f t="shared" si="53"/>
        <v>-136.63</v>
      </c>
      <c r="M263" s="101">
        <f t="shared" si="55"/>
        <v>3.7500000000000006E-2</v>
      </c>
      <c r="N263" s="407">
        <v>4.3582999999999998E-3</v>
      </c>
      <c r="S263" s="101">
        <f t="shared" si="54"/>
        <v>2016</v>
      </c>
    </row>
    <row r="264" spans="1:19">
      <c r="A264" s="333" t="s">
        <v>355</v>
      </c>
      <c r="B264" s="334" t="s">
        <v>390</v>
      </c>
      <c r="C264" s="334"/>
      <c r="D264" s="334"/>
      <c r="E264" s="333" t="s">
        <v>391</v>
      </c>
      <c r="F264" s="334">
        <v>201510</v>
      </c>
      <c r="G264" s="335">
        <v>-2179.8200000000002</v>
      </c>
      <c r="H264" s="126">
        <f>VLOOKUP(F264,Additions!$N$5:$O$37,2,FALSE)</f>
        <v>13.5</v>
      </c>
      <c r="I264" s="403">
        <v>3.1250000000000002E-3</v>
      </c>
      <c r="J264" s="335">
        <f t="shared" si="52"/>
        <v>-91.96</v>
      </c>
      <c r="K264" s="335">
        <f t="shared" si="53"/>
        <v>-81.739999999999995</v>
      </c>
      <c r="M264" s="101">
        <f t="shared" si="55"/>
        <v>3.7500000000000006E-2</v>
      </c>
      <c r="N264" s="407">
        <v>4.3582999999999998E-3</v>
      </c>
      <c r="S264" s="101">
        <f t="shared" si="54"/>
        <v>2016</v>
      </c>
    </row>
    <row r="265" spans="1:19">
      <c r="A265" s="333" t="s">
        <v>355</v>
      </c>
      <c r="B265" s="334" t="s">
        <v>390</v>
      </c>
      <c r="C265" s="334"/>
      <c r="D265" s="334"/>
      <c r="E265" s="333" t="s">
        <v>391</v>
      </c>
      <c r="F265" s="334">
        <v>201512</v>
      </c>
      <c r="G265" s="335">
        <v>-65.13</v>
      </c>
      <c r="H265" s="126">
        <f>VLOOKUP(F265,Additions!$N$5:$O$37,2,FALSE)</f>
        <v>11.5</v>
      </c>
      <c r="I265" s="403">
        <v>3.1250000000000002E-3</v>
      </c>
      <c r="J265" s="335">
        <f t="shared" ref="J265:J296" si="56">ROUND(G265*H265*I265,2)</f>
        <v>-2.34</v>
      </c>
      <c r="K265" s="335">
        <f t="shared" ref="K265:K298" si="57">ROUND(G265*I265*12,2)</f>
        <v>-2.44</v>
      </c>
      <c r="M265" s="101">
        <f t="shared" si="55"/>
        <v>3.7500000000000006E-2</v>
      </c>
      <c r="N265" s="407">
        <v>4.3582999999999998E-3</v>
      </c>
      <c r="S265" s="101">
        <f t="shared" si="54"/>
        <v>2016</v>
      </c>
    </row>
    <row r="266" spans="1:19">
      <c r="A266" s="333" t="s">
        <v>355</v>
      </c>
      <c r="B266" s="334" t="s">
        <v>392</v>
      </c>
      <c r="C266" s="334"/>
      <c r="D266" s="334"/>
      <c r="E266" s="333" t="s">
        <v>393</v>
      </c>
      <c r="F266" s="334">
        <v>201509</v>
      </c>
      <c r="G266" s="335">
        <v>-1334.94</v>
      </c>
      <c r="H266" s="126">
        <f>VLOOKUP(F266,Additions!$N$5:$O$37,2,FALSE)</f>
        <v>14.5</v>
      </c>
      <c r="I266" s="403">
        <v>3.1250000000000002E-3</v>
      </c>
      <c r="J266" s="335">
        <f t="shared" si="56"/>
        <v>-60.49</v>
      </c>
      <c r="K266" s="335">
        <f t="shared" si="57"/>
        <v>-50.06</v>
      </c>
      <c r="M266" s="101">
        <f t="shared" si="55"/>
        <v>3.7500000000000006E-2</v>
      </c>
      <c r="N266" s="407">
        <v>4.3582999999999998E-3</v>
      </c>
      <c r="S266" s="101">
        <f t="shared" si="54"/>
        <v>2015</v>
      </c>
    </row>
    <row r="267" spans="1:19">
      <c r="A267" s="333" t="s">
        <v>355</v>
      </c>
      <c r="B267" s="334" t="s">
        <v>392</v>
      </c>
      <c r="C267" s="334"/>
      <c r="D267" s="334"/>
      <c r="E267" s="333" t="s">
        <v>393</v>
      </c>
      <c r="F267" s="334">
        <v>201510</v>
      </c>
      <c r="G267" s="335">
        <v>-150.52000000000001</v>
      </c>
      <c r="H267" s="126">
        <f>VLOOKUP(F267,Additions!$N$5:$O$37,2,FALSE)</f>
        <v>13.5</v>
      </c>
      <c r="I267" s="403">
        <v>3.1250000000000002E-3</v>
      </c>
      <c r="J267" s="335">
        <f t="shared" si="56"/>
        <v>-6.35</v>
      </c>
      <c r="K267" s="335">
        <f t="shared" si="57"/>
        <v>-5.64</v>
      </c>
      <c r="M267" s="101">
        <f t="shared" si="55"/>
        <v>3.7500000000000006E-2</v>
      </c>
      <c r="N267" s="407">
        <v>4.3582999999999998E-3</v>
      </c>
      <c r="S267" s="101">
        <f t="shared" si="54"/>
        <v>2016</v>
      </c>
    </row>
    <row r="268" spans="1:19">
      <c r="A268" s="333" t="s">
        <v>355</v>
      </c>
      <c r="B268" s="334" t="s">
        <v>416</v>
      </c>
      <c r="C268" s="334"/>
      <c r="D268" s="334"/>
      <c r="E268" s="333" t="s">
        <v>417</v>
      </c>
      <c r="F268" s="334">
        <v>201510</v>
      </c>
      <c r="G268" s="335">
        <v>-90.13</v>
      </c>
      <c r="H268" s="126">
        <f>VLOOKUP(F268,Additions!$N$5:$O$37,2,FALSE)</f>
        <v>13.5</v>
      </c>
      <c r="I268" s="403">
        <v>3.1250000000000002E-3</v>
      </c>
      <c r="J268" s="335">
        <f t="shared" si="56"/>
        <v>-3.8</v>
      </c>
      <c r="K268" s="335">
        <f t="shared" si="57"/>
        <v>-3.38</v>
      </c>
      <c r="M268" s="101">
        <f t="shared" si="55"/>
        <v>3.7500000000000006E-2</v>
      </c>
      <c r="N268" s="407">
        <v>4.3582999999999998E-3</v>
      </c>
      <c r="S268" s="101">
        <f t="shared" si="54"/>
        <v>2016</v>
      </c>
    </row>
    <row r="269" spans="1:19">
      <c r="A269" s="333" t="s">
        <v>355</v>
      </c>
      <c r="B269" s="334" t="s">
        <v>416</v>
      </c>
      <c r="C269" s="334"/>
      <c r="D269" s="334"/>
      <c r="E269" s="333" t="s">
        <v>417</v>
      </c>
      <c r="F269" s="334">
        <v>201511</v>
      </c>
      <c r="G269" s="335">
        <v>-432.75</v>
      </c>
      <c r="H269" s="126">
        <f>VLOOKUP(F269,Additions!$N$5:$O$37,2,FALSE)</f>
        <v>12.5</v>
      </c>
      <c r="I269" s="403">
        <v>3.1250000000000002E-3</v>
      </c>
      <c r="J269" s="335">
        <f t="shared" si="56"/>
        <v>-16.899999999999999</v>
      </c>
      <c r="K269" s="335">
        <f t="shared" si="57"/>
        <v>-16.23</v>
      </c>
      <c r="M269" s="101">
        <f t="shared" si="55"/>
        <v>3.7500000000000006E-2</v>
      </c>
      <c r="N269" s="407">
        <v>4.3582999999999998E-3</v>
      </c>
      <c r="S269" s="101">
        <f t="shared" si="54"/>
        <v>2016</v>
      </c>
    </row>
    <row r="270" spans="1:19">
      <c r="A270" s="333" t="s">
        <v>355</v>
      </c>
      <c r="B270" s="334" t="s">
        <v>416</v>
      </c>
      <c r="C270" s="334"/>
      <c r="D270" s="334"/>
      <c r="E270" s="333" t="s">
        <v>417</v>
      </c>
      <c r="F270" s="334">
        <v>201512</v>
      </c>
      <c r="G270" s="335">
        <v>-591.16999999999996</v>
      </c>
      <c r="H270" s="126">
        <f>VLOOKUP(F270,Additions!$N$5:$O$37,2,FALSE)</f>
        <v>11.5</v>
      </c>
      <c r="I270" s="403">
        <v>3.1250000000000002E-3</v>
      </c>
      <c r="J270" s="335">
        <f t="shared" si="56"/>
        <v>-21.25</v>
      </c>
      <c r="K270" s="335">
        <f t="shared" si="57"/>
        <v>-22.17</v>
      </c>
      <c r="M270" s="101">
        <f t="shared" si="55"/>
        <v>3.7500000000000006E-2</v>
      </c>
      <c r="N270" s="407">
        <v>4.3582999999999998E-3</v>
      </c>
      <c r="S270" s="101">
        <f t="shared" si="54"/>
        <v>2016</v>
      </c>
    </row>
    <row r="271" spans="1:19">
      <c r="A271" s="333" t="s">
        <v>355</v>
      </c>
      <c r="B271" s="334" t="s">
        <v>398</v>
      </c>
      <c r="C271" s="334"/>
      <c r="D271" s="334"/>
      <c r="E271" s="333" t="s">
        <v>399</v>
      </c>
      <c r="F271" s="334">
        <v>201509</v>
      </c>
      <c r="G271" s="335">
        <v>-8996.86</v>
      </c>
      <c r="H271" s="126">
        <f>VLOOKUP(F271,Additions!$N$5:$O$37,2,FALSE)</f>
        <v>14.5</v>
      </c>
      <c r="I271" s="403">
        <v>3.1250000000000002E-3</v>
      </c>
      <c r="J271" s="335">
        <f t="shared" si="56"/>
        <v>-407.67</v>
      </c>
      <c r="K271" s="335">
        <f t="shared" si="57"/>
        <v>-337.38</v>
      </c>
      <c r="M271" s="101">
        <f t="shared" si="55"/>
        <v>3.7500000000000006E-2</v>
      </c>
      <c r="N271" s="407">
        <v>4.3582999999999998E-3</v>
      </c>
      <c r="S271" s="101">
        <f t="shared" si="54"/>
        <v>2015</v>
      </c>
    </row>
    <row r="272" spans="1:19">
      <c r="A272" s="333" t="s">
        <v>355</v>
      </c>
      <c r="B272" s="334" t="s">
        <v>398</v>
      </c>
      <c r="C272" s="334"/>
      <c r="D272" s="334"/>
      <c r="E272" s="333" t="s">
        <v>399</v>
      </c>
      <c r="F272" s="334">
        <v>201510</v>
      </c>
      <c r="G272" s="335">
        <v>-15766.2</v>
      </c>
      <c r="H272" s="126">
        <f>VLOOKUP(F272,Additions!$N$5:$O$37,2,FALSE)</f>
        <v>13.5</v>
      </c>
      <c r="I272" s="403">
        <v>3.1250000000000002E-3</v>
      </c>
      <c r="J272" s="335">
        <f t="shared" si="56"/>
        <v>-665.14</v>
      </c>
      <c r="K272" s="335">
        <f t="shared" si="57"/>
        <v>-591.23</v>
      </c>
      <c r="M272" s="101">
        <f t="shared" si="55"/>
        <v>3.7500000000000006E-2</v>
      </c>
      <c r="N272" s="407">
        <v>4.3582999999999998E-3</v>
      </c>
      <c r="S272" s="101">
        <f t="shared" si="54"/>
        <v>2016</v>
      </c>
    </row>
    <row r="273" spans="1:19">
      <c r="A273" s="333" t="s">
        <v>355</v>
      </c>
      <c r="B273" s="334" t="s">
        <v>398</v>
      </c>
      <c r="C273" s="334"/>
      <c r="D273" s="334"/>
      <c r="E273" s="333" t="s">
        <v>399</v>
      </c>
      <c r="F273" s="334">
        <v>201511</v>
      </c>
      <c r="G273" s="335">
        <v>-26940.39</v>
      </c>
      <c r="H273" s="126">
        <f>VLOOKUP(F273,Additions!$N$5:$O$37,2,FALSE)</f>
        <v>12.5</v>
      </c>
      <c r="I273" s="403">
        <v>3.1250000000000002E-3</v>
      </c>
      <c r="J273" s="335">
        <f t="shared" si="56"/>
        <v>-1052.3599999999999</v>
      </c>
      <c r="K273" s="335">
        <f t="shared" si="57"/>
        <v>-1010.26</v>
      </c>
      <c r="M273" s="101">
        <f t="shared" si="55"/>
        <v>3.7500000000000006E-2</v>
      </c>
      <c r="N273" s="407">
        <v>4.3582999999999998E-3</v>
      </c>
      <c r="S273" s="101">
        <f t="shared" si="54"/>
        <v>2016</v>
      </c>
    </row>
    <row r="274" spans="1:19">
      <c r="A274" s="333" t="s">
        <v>355</v>
      </c>
      <c r="B274" s="334" t="s">
        <v>398</v>
      </c>
      <c r="C274" s="334"/>
      <c r="D274" s="334"/>
      <c r="E274" s="333" t="s">
        <v>399</v>
      </c>
      <c r="F274" s="334">
        <v>201512</v>
      </c>
      <c r="G274" s="335">
        <v>-3700.06</v>
      </c>
      <c r="H274" s="126">
        <f>VLOOKUP(F274,Additions!$N$5:$O$37,2,FALSE)</f>
        <v>11.5</v>
      </c>
      <c r="I274" s="403">
        <v>3.1250000000000002E-3</v>
      </c>
      <c r="J274" s="335">
        <f t="shared" si="56"/>
        <v>-132.97</v>
      </c>
      <c r="K274" s="335">
        <f t="shared" si="57"/>
        <v>-138.75</v>
      </c>
      <c r="M274" s="101">
        <f t="shared" si="55"/>
        <v>3.7500000000000006E-2</v>
      </c>
      <c r="N274" s="407">
        <v>4.3582999999999998E-3</v>
      </c>
      <c r="S274" s="101">
        <f t="shared" si="54"/>
        <v>2016</v>
      </c>
    </row>
    <row r="275" spans="1:19">
      <c r="A275" s="333" t="s">
        <v>355</v>
      </c>
      <c r="B275" s="334" t="s">
        <v>400</v>
      </c>
      <c r="C275" s="334"/>
      <c r="D275" s="334"/>
      <c r="E275" s="333" t="s">
        <v>401</v>
      </c>
      <c r="F275" s="334">
        <v>201509</v>
      </c>
      <c r="G275" s="335">
        <v>-18184.830000000002</v>
      </c>
      <c r="H275" s="126">
        <f>VLOOKUP(F275,Additions!$N$5:$O$37,2,FALSE)</f>
        <v>14.5</v>
      </c>
      <c r="I275" s="403">
        <v>3.1250000000000002E-3</v>
      </c>
      <c r="J275" s="335">
        <f t="shared" si="56"/>
        <v>-824</v>
      </c>
      <c r="K275" s="335">
        <f t="shared" si="57"/>
        <v>-681.93</v>
      </c>
      <c r="M275" s="101">
        <f t="shared" si="55"/>
        <v>3.7500000000000006E-2</v>
      </c>
      <c r="N275" s="407">
        <v>4.3582999999999998E-3</v>
      </c>
      <c r="S275" s="101">
        <f t="shared" si="54"/>
        <v>2015</v>
      </c>
    </row>
    <row r="276" spans="1:19">
      <c r="A276" s="333" t="s">
        <v>355</v>
      </c>
      <c r="B276" s="334" t="s">
        <v>400</v>
      </c>
      <c r="C276" s="334"/>
      <c r="D276" s="334"/>
      <c r="E276" s="333" t="s">
        <v>401</v>
      </c>
      <c r="F276" s="334">
        <v>201510</v>
      </c>
      <c r="G276" s="335">
        <v>-10851.53</v>
      </c>
      <c r="H276" s="126">
        <f>VLOOKUP(F276,Additions!$N$5:$O$37,2,FALSE)</f>
        <v>13.5</v>
      </c>
      <c r="I276" s="403">
        <v>3.1250000000000002E-3</v>
      </c>
      <c r="J276" s="335">
        <f t="shared" si="56"/>
        <v>-457.8</v>
      </c>
      <c r="K276" s="335">
        <f t="shared" si="57"/>
        <v>-406.93</v>
      </c>
      <c r="M276" s="101">
        <f t="shared" si="55"/>
        <v>3.7500000000000006E-2</v>
      </c>
      <c r="N276" s="407">
        <v>4.3582999999999998E-3</v>
      </c>
      <c r="S276" s="101">
        <f t="shared" si="54"/>
        <v>2016</v>
      </c>
    </row>
    <row r="277" spans="1:19">
      <c r="A277" s="333" t="s">
        <v>355</v>
      </c>
      <c r="B277" s="334" t="s">
        <v>400</v>
      </c>
      <c r="C277" s="334"/>
      <c r="D277" s="334"/>
      <c r="E277" s="333" t="s">
        <v>401</v>
      </c>
      <c r="F277" s="334">
        <v>201511</v>
      </c>
      <c r="G277" s="335">
        <v>-4521.13</v>
      </c>
      <c r="H277" s="126">
        <f>VLOOKUP(F277,Additions!$N$5:$O$37,2,FALSE)</f>
        <v>12.5</v>
      </c>
      <c r="I277" s="403">
        <v>3.1250000000000002E-3</v>
      </c>
      <c r="J277" s="335">
        <f t="shared" si="56"/>
        <v>-176.61</v>
      </c>
      <c r="K277" s="335">
        <f t="shared" si="57"/>
        <v>-169.54</v>
      </c>
      <c r="M277" s="101">
        <f t="shared" si="55"/>
        <v>3.7500000000000006E-2</v>
      </c>
      <c r="N277" s="407">
        <v>4.3582999999999998E-3</v>
      </c>
      <c r="S277" s="101">
        <f t="shared" si="54"/>
        <v>2016</v>
      </c>
    </row>
    <row r="278" spans="1:19">
      <c r="A278" s="333" t="s">
        <v>355</v>
      </c>
      <c r="B278" s="334" t="s">
        <v>400</v>
      </c>
      <c r="C278" s="334"/>
      <c r="D278" s="334"/>
      <c r="E278" s="333" t="s">
        <v>401</v>
      </c>
      <c r="F278" s="334">
        <v>201512</v>
      </c>
      <c r="G278" s="335">
        <v>-18427.939999999999</v>
      </c>
      <c r="H278" s="126">
        <f>VLOOKUP(F278,Additions!$N$5:$O$37,2,FALSE)</f>
        <v>11.5</v>
      </c>
      <c r="I278" s="403">
        <v>3.1250000000000002E-3</v>
      </c>
      <c r="J278" s="335">
        <f t="shared" si="56"/>
        <v>-662.25</v>
      </c>
      <c r="K278" s="335">
        <f t="shared" si="57"/>
        <v>-691.05</v>
      </c>
      <c r="M278" s="101">
        <f t="shared" si="55"/>
        <v>3.7500000000000006E-2</v>
      </c>
      <c r="N278" s="407">
        <v>4.3582999999999998E-3</v>
      </c>
      <c r="S278" s="101">
        <f t="shared" si="54"/>
        <v>2016</v>
      </c>
    </row>
    <row r="279" spans="1:19">
      <c r="A279" s="333" t="s">
        <v>355</v>
      </c>
      <c r="B279" s="334" t="s">
        <v>402</v>
      </c>
      <c r="C279" s="334"/>
      <c r="D279" s="334"/>
      <c r="E279" s="333" t="s">
        <v>403</v>
      </c>
      <c r="F279" s="334">
        <v>201509</v>
      </c>
      <c r="G279" s="335">
        <v>-678.74</v>
      </c>
      <c r="H279" s="126">
        <f>VLOOKUP(F279,Additions!$N$5:$O$37,2,FALSE)</f>
        <v>14.5</v>
      </c>
      <c r="I279" s="403">
        <v>3.1250000000000002E-3</v>
      </c>
      <c r="J279" s="335">
        <f t="shared" si="56"/>
        <v>-30.76</v>
      </c>
      <c r="K279" s="335">
        <f t="shared" si="57"/>
        <v>-25.45</v>
      </c>
      <c r="M279" s="101">
        <f t="shared" si="55"/>
        <v>3.7500000000000006E-2</v>
      </c>
      <c r="N279" s="407">
        <v>4.3582999999999998E-3</v>
      </c>
      <c r="S279" s="101">
        <f t="shared" si="54"/>
        <v>2015</v>
      </c>
    </row>
    <row r="280" spans="1:19">
      <c r="A280" s="333" t="s">
        <v>355</v>
      </c>
      <c r="B280" s="334" t="s">
        <v>404</v>
      </c>
      <c r="C280" s="334"/>
      <c r="D280" s="334"/>
      <c r="E280" s="333" t="s">
        <v>405</v>
      </c>
      <c r="F280" s="334">
        <v>201509</v>
      </c>
      <c r="G280" s="335">
        <v>-10364.67</v>
      </c>
      <c r="H280" s="126">
        <f>VLOOKUP(F280,Additions!$N$5:$O$37,2,FALSE)</f>
        <v>14.5</v>
      </c>
      <c r="I280" s="403">
        <v>3.1250000000000002E-3</v>
      </c>
      <c r="J280" s="335">
        <f t="shared" si="56"/>
        <v>-469.65</v>
      </c>
      <c r="K280" s="335">
        <f t="shared" si="57"/>
        <v>-388.68</v>
      </c>
      <c r="M280" s="101">
        <f t="shared" si="55"/>
        <v>3.7500000000000006E-2</v>
      </c>
      <c r="N280" s="407">
        <v>4.3582999999999998E-3</v>
      </c>
      <c r="S280" s="101">
        <f t="shared" si="54"/>
        <v>2015</v>
      </c>
    </row>
    <row r="281" spans="1:19">
      <c r="A281" s="333" t="s">
        <v>355</v>
      </c>
      <c r="B281" s="334" t="s">
        <v>404</v>
      </c>
      <c r="C281" s="334"/>
      <c r="D281" s="334"/>
      <c r="E281" s="333" t="s">
        <v>405</v>
      </c>
      <c r="F281" s="334">
        <v>201512</v>
      </c>
      <c r="G281" s="335">
        <v>-760.55</v>
      </c>
      <c r="H281" s="126">
        <f>VLOOKUP(F281,Additions!$N$5:$O$37,2,FALSE)</f>
        <v>11.5</v>
      </c>
      <c r="I281" s="403">
        <v>3.1250000000000002E-3</v>
      </c>
      <c r="J281" s="335">
        <f t="shared" si="56"/>
        <v>-27.33</v>
      </c>
      <c r="K281" s="335">
        <f t="shared" si="57"/>
        <v>-28.52</v>
      </c>
      <c r="M281" s="101">
        <f t="shared" si="55"/>
        <v>3.7500000000000006E-2</v>
      </c>
      <c r="N281" s="407">
        <v>4.3582999999999998E-3</v>
      </c>
      <c r="S281" s="101">
        <f t="shared" si="54"/>
        <v>2016</v>
      </c>
    </row>
    <row r="282" spans="1:19">
      <c r="A282" s="333" t="s">
        <v>355</v>
      </c>
      <c r="B282" s="334" t="s">
        <v>946</v>
      </c>
      <c r="C282" s="334"/>
      <c r="D282" s="334"/>
      <c r="E282" s="333" t="s">
        <v>947</v>
      </c>
      <c r="F282" s="334">
        <v>201509</v>
      </c>
      <c r="G282" s="335">
        <v>-41876.83</v>
      </c>
      <c r="H282" s="126">
        <f>VLOOKUP(F282,Additions!$N$5:$O$37,2,FALSE)</f>
        <v>14.5</v>
      </c>
      <c r="I282" s="403">
        <v>3.1250000000000002E-3</v>
      </c>
      <c r="J282" s="335">
        <f t="shared" si="56"/>
        <v>-1897.54</v>
      </c>
      <c r="K282" s="335">
        <f t="shared" si="57"/>
        <v>-1570.38</v>
      </c>
      <c r="M282" s="101">
        <f t="shared" si="55"/>
        <v>3.7500000000000006E-2</v>
      </c>
      <c r="N282" s="407">
        <v>4.3582999999999998E-3</v>
      </c>
      <c r="S282" s="101">
        <f t="shared" si="54"/>
        <v>2015</v>
      </c>
    </row>
    <row r="283" spans="1:19">
      <c r="A283" s="333" t="s">
        <v>355</v>
      </c>
      <c r="B283" s="334" t="s">
        <v>1025</v>
      </c>
      <c r="C283" s="334"/>
      <c r="D283" s="334"/>
      <c r="E283" s="333" t="s">
        <v>1026</v>
      </c>
      <c r="F283" s="334">
        <v>201511</v>
      </c>
      <c r="G283" s="335">
        <v>-60832.08</v>
      </c>
      <c r="H283" s="126">
        <f>VLOOKUP(F283,Additions!$N$5:$O$37,2,FALSE)</f>
        <v>12.5</v>
      </c>
      <c r="I283" s="403">
        <v>3.1250000000000002E-3</v>
      </c>
      <c r="J283" s="335">
        <f t="shared" si="56"/>
        <v>-2376.25</v>
      </c>
      <c r="K283" s="335">
        <f t="shared" si="57"/>
        <v>-2281.1999999999998</v>
      </c>
      <c r="M283" s="101">
        <f t="shared" si="55"/>
        <v>3.7500000000000006E-2</v>
      </c>
      <c r="N283" s="407">
        <v>4.3582999999999998E-3</v>
      </c>
      <c r="S283" s="101">
        <f t="shared" si="54"/>
        <v>2016</v>
      </c>
    </row>
    <row r="284" spans="1:19">
      <c r="A284" s="333" t="s">
        <v>355</v>
      </c>
      <c r="B284" s="334" t="s">
        <v>1082</v>
      </c>
      <c r="C284" s="334"/>
      <c r="D284" s="334"/>
      <c r="E284" s="333" t="s">
        <v>1084</v>
      </c>
      <c r="F284" s="334">
        <v>201510</v>
      </c>
      <c r="G284" s="335">
        <v>-190662.15</v>
      </c>
      <c r="H284" s="126">
        <f>VLOOKUP(F284,Additions!$N$5:$O$37,2,FALSE)</f>
        <v>13.5</v>
      </c>
      <c r="I284" s="403">
        <v>3.1250000000000002E-3</v>
      </c>
      <c r="J284" s="335">
        <f t="shared" si="56"/>
        <v>-8043.56</v>
      </c>
      <c r="K284" s="335">
        <f t="shared" si="57"/>
        <v>-7149.83</v>
      </c>
      <c r="M284" s="101">
        <f t="shared" si="55"/>
        <v>3.7500000000000006E-2</v>
      </c>
      <c r="N284" s="407">
        <v>4.3582999999999998E-3</v>
      </c>
      <c r="S284" s="101">
        <f t="shared" si="54"/>
        <v>2016</v>
      </c>
    </row>
    <row r="285" spans="1:19">
      <c r="A285" s="333" t="s">
        <v>355</v>
      </c>
      <c r="B285" s="334" t="s">
        <v>962</v>
      </c>
      <c r="C285" s="334"/>
      <c r="D285" s="334"/>
      <c r="E285" s="333" t="s">
        <v>963</v>
      </c>
      <c r="F285" s="334">
        <v>201510</v>
      </c>
      <c r="G285" s="335">
        <v>-79736.210000000006</v>
      </c>
      <c r="H285" s="126">
        <f>VLOOKUP(F285,Additions!$N$5:$O$37,2,FALSE)</f>
        <v>13.5</v>
      </c>
      <c r="I285" s="403">
        <v>3.1250000000000002E-3</v>
      </c>
      <c r="J285" s="335">
        <f t="shared" si="56"/>
        <v>-3363.87</v>
      </c>
      <c r="K285" s="335">
        <f t="shared" si="57"/>
        <v>-2990.11</v>
      </c>
      <c r="M285" s="101">
        <f t="shared" si="55"/>
        <v>3.7500000000000006E-2</v>
      </c>
      <c r="N285" s="407">
        <v>4.3582999999999998E-3</v>
      </c>
      <c r="S285" s="101">
        <f t="shared" si="54"/>
        <v>2016</v>
      </c>
    </row>
    <row r="286" spans="1:19">
      <c r="A286" s="333" t="s">
        <v>355</v>
      </c>
      <c r="B286" s="334" t="s">
        <v>1096</v>
      </c>
      <c r="C286" s="334"/>
      <c r="D286" s="334"/>
      <c r="E286" s="333" t="s">
        <v>1098</v>
      </c>
      <c r="F286" s="334">
        <v>201511</v>
      </c>
      <c r="G286" s="335">
        <v>-29553.61</v>
      </c>
      <c r="H286" s="126">
        <f>VLOOKUP(F286,Additions!$N$5:$O$37,2,FALSE)</f>
        <v>12.5</v>
      </c>
      <c r="I286" s="403">
        <v>3.1250000000000002E-3</v>
      </c>
      <c r="J286" s="335">
        <f t="shared" si="56"/>
        <v>-1154.44</v>
      </c>
      <c r="K286" s="335">
        <f t="shared" si="57"/>
        <v>-1108.26</v>
      </c>
      <c r="M286" s="101">
        <f t="shared" si="55"/>
        <v>3.7500000000000006E-2</v>
      </c>
      <c r="N286" s="407">
        <v>4.3582999999999998E-3</v>
      </c>
      <c r="S286" s="101">
        <f t="shared" si="54"/>
        <v>2016</v>
      </c>
    </row>
    <row r="287" spans="1:19">
      <c r="A287" s="333" t="s">
        <v>355</v>
      </c>
      <c r="B287" s="334" t="s">
        <v>968</v>
      </c>
      <c r="C287" s="334"/>
      <c r="D287" s="334"/>
      <c r="E287" s="333" t="s">
        <v>969</v>
      </c>
      <c r="F287" s="334">
        <v>201509</v>
      </c>
      <c r="G287" s="335">
        <v>-188119.56</v>
      </c>
      <c r="H287" s="126">
        <f>VLOOKUP(F287,Additions!$N$5:$O$37,2,FALSE)</f>
        <v>14.5</v>
      </c>
      <c r="I287" s="403">
        <v>3.1250000000000002E-3</v>
      </c>
      <c r="J287" s="335">
        <f t="shared" si="56"/>
        <v>-8524.17</v>
      </c>
      <c r="K287" s="335">
        <f t="shared" si="57"/>
        <v>-7054.48</v>
      </c>
      <c r="M287" s="101">
        <f t="shared" si="55"/>
        <v>3.7500000000000006E-2</v>
      </c>
      <c r="N287" s="407">
        <v>4.3582999999999998E-3</v>
      </c>
      <c r="S287" s="101">
        <f t="shared" si="54"/>
        <v>2015</v>
      </c>
    </row>
    <row r="288" spans="1:19">
      <c r="A288" s="333" t="s">
        <v>355</v>
      </c>
      <c r="B288" s="334" t="s">
        <v>845</v>
      </c>
      <c r="C288" s="334"/>
      <c r="D288" s="334"/>
      <c r="E288" s="333" t="s">
        <v>846</v>
      </c>
      <c r="F288" s="334">
        <v>201512</v>
      </c>
      <c r="G288" s="335">
        <v>-3767.11</v>
      </c>
      <c r="H288" s="126">
        <f>VLOOKUP(F288,Additions!$N$5:$O$37,2,FALSE)</f>
        <v>11.5</v>
      </c>
      <c r="I288" s="403">
        <v>3.1250000000000002E-3</v>
      </c>
      <c r="J288" s="335">
        <f t="shared" si="56"/>
        <v>-135.38</v>
      </c>
      <c r="K288" s="335">
        <f t="shared" si="57"/>
        <v>-141.27000000000001</v>
      </c>
      <c r="M288" s="101">
        <f t="shared" si="55"/>
        <v>3.7500000000000006E-2</v>
      </c>
      <c r="N288" s="407">
        <v>4.3582999999999998E-3</v>
      </c>
      <c r="S288" s="101">
        <f t="shared" si="54"/>
        <v>2016</v>
      </c>
    </row>
    <row r="289" spans="1:19">
      <c r="A289" s="333" t="s">
        <v>355</v>
      </c>
      <c r="B289" s="334" t="s">
        <v>853</v>
      </c>
      <c r="C289" s="334"/>
      <c r="D289" s="334"/>
      <c r="E289" s="333" t="s">
        <v>854</v>
      </c>
      <c r="F289" s="334">
        <v>201509</v>
      </c>
      <c r="G289" s="335">
        <v>-49511.81</v>
      </c>
      <c r="H289" s="126">
        <f>VLOOKUP(F289,Additions!$N$5:$O$37,2,FALSE)</f>
        <v>14.5</v>
      </c>
      <c r="I289" s="403">
        <v>3.1250000000000002E-3</v>
      </c>
      <c r="J289" s="335">
        <f t="shared" si="56"/>
        <v>-2243.5</v>
      </c>
      <c r="K289" s="335">
        <f t="shared" si="57"/>
        <v>-1856.69</v>
      </c>
      <c r="M289" s="101">
        <f t="shared" si="55"/>
        <v>3.7500000000000006E-2</v>
      </c>
      <c r="N289" s="407">
        <v>4.3582999999999998E-3</v>
      </c>
      <c r="S289" s="101">
        <f t="shared" si="54"/>
        <v>2015</v>
      </c>
    </row>
    <row r="290" spans="1:19">
      <c r="A290" s="333" t="s">
        <v>355</v>
      </c>
      <c r="B290" s="334" t="s">
        <v>987</v>
      </c>
      <c r="C290" s="334"/>
      <c r="D290" s="334"/>
      <c r="E290" s="333" t="s">
        <v>988</v>
      </c>
      <c r="F290" s="334">
        <v>201510</v>
      </c>
      <c r="G290" s="335">
        <v>-1296.03</v>
      </c>
      <c r="H290" s="126">
        <f>VLOOKUP(F290,Additions!$N$5:$O$37,2,FALSE)</f>
        <v>13.5</v>
      </c>
      <c r="I290" s="403">
        <v>3.1250000000000002E-3</v>
      </c>
      <c r="J290" s="335">
        <f t="shared" si="56"/>
        <v>-54.68</v>
      </c>
      <c r="K290" s="335">
        <f t="shared" si="57"/>
        <v>-48.6</v>
      </c>
      <c r="M290" s="101">
        <f t="shared" si="55"/>
        <v>3.7500000000000006E-2</v>
      </c>
      <c r="N290" s="407">
        <v>4.3582999999999998E-3</v>
      </c>
      <c r="S290" s="101">
        <f t="shared" si="54"/>
        <v>2016</v>
      </c>
    </row>
    <row r="291" spans="1:19">
      <c r="A291" s="333" t="s">
        <v>355</v>
      </c>
      <c r="B291" s="334" t="s">
        <v>989</v>
      </c>
      <c r="C291" s="334"/>
      <c r="D291" s="334"/>
      <c r="E291" s="333" t="s">
        <v>990</v>
      </c>
      <c r="F291" s="334">
        <v>201509</v>
      </c>
      <c r="G291" s="335">
        <v>-3750.87</v>
      </c>
      <c r="H291" s="126">
        <f>VLOOKUP(F291,Additions!$N$5:$O$37,2,FALSE)</f>
        <v>14.5</v>
      </c>
      <c r="I291" s="403">
        <v>3.1250000000000002E-3</v>
      </c>
      <c r="J291" s="335">
        <f t="shared" si="56"/>
        <v>-169.96</v>
      </c>
      <c r="K291" s="335">
        <f t="shared" si="57"/>
        <v>-140.66</v>
      </c>
      <c r="M291" s="101">
        <f t="shared" si="55"/>
        <v>3.7500000000000006E-2</v>
      </c>
      <c r="N291" s="407">
        <v>4.3582999999999998E-3</v>
      </c>
      <c r="S291" s="101">
        <f t="shared" si="54"/>
        <v>2015</v>
      </c>
    </row>
    <row r="292" spans="1:19">
      <c r="A292" s="333" t="s">
        <v>355</v>
      </c>
      <c r="B292" s="334" t="s">
        <v>1015</v>
      </c>
      <c r="C292" s="334"/>
      <c r="D292" s="334"/>
      <c r="E292" s="333" t="s">
        <v>1016</v>
      </c>
      <c r="F292" s="334">
        <v>201510</v>
      </c>
      <c r="G292" s="335">
        <v>-377.59</v>
      </c>
      <c r="H292" s="126">
        <f>VLOOKUP(F292,Additions!$N$5:$O$37,2,FALSE)</f>
        <v>13.5</v>
      </c>
      <c r="I292" s="403">
        <v>3.1250000000000002E-3</v>
      </c>
      <c r="J292" s="335">
        <f t="shared" si="56"/>
        <v>-15.93</v>
      </c>
      <c r="K292" s="335">
        <f t="shared" si="57"/>
        <v>-14.16</v>
      </c>
      <c r="M292" s="101">
        <f t="shared" si="55"/>
        <v>3.7500000000000006E-2</v>
      </c>
      <c r="N292" s="407">
        <v>4.3582999999999998E-3</v>
      </c>
      <c r="S292" s="101">
        <f t="shared" si="54"/>
        <v>2016</v>
      </c>
    </row>
    <row r="293" spans="1:19">
      <c r="A293" s="333" t="s">
        <v>355</v>
      </c>
      <c r="B293" s="334" t="s">
        <v>1228</v>
      </c>
      <c r="C293" s="334"/>
      <c r="D293" s="334"/>
      <c r="E293" s="333" t="s">
        <v>1229</v>
      </c>
      <c r="F293" s="334">
        <v>201511</v>
      </c>
      <c r="G293" s="335">
        <v>-1161.94</v>
      </c>
      <c r="H293" s="126">
        <f>VLOOKUP(F293,Additions!$N$5:$O$37,2,FALSE)</f>
        <v>12.5</v>
      </c>
      <c r="I293" s="403">
        <v>3.1250000000000002E-3</v>
      </c>
      <c r="J293" s="335">
        <f t="shared" si="56"/>
        <v>-45.39</v>
      </c>
      <c r="K293" s="335">
        <f t="shared" si="57"/>
        <v>-43.57</v>
      </c>
      <c r="M293" s="101">
        <f t="shared" si="55"/>
        <v>3.7500000000000006E-2</v>
      </c>
      <c r="N293" s="407">
        <v>4.3582999999999998E-3</v>
      </c>
      <c r="S293" s="101">
        <f t="shared" si="54"/>
        <v>2016</v>
      </c>
    </row>
    <row r="294" spans="1:19">
      <c r="A294" s="333" t="s">
        <v>355</v>
      </c>
      <c r="B294" s="334" t="s">
        <v>1199</v>
      </c>
      <c r="C294" s="334"/>
      <c r="D294" s="334"/>
      <c r="E294" s="333" t="s">
        <v>1200</v>
      </c>
      <c r="F294" s="334">
        <v>201511</v>
      </c>
      <c r="G294" s="335">
        <v>-76861.259999999995</v>
      </c>
      <c r="H294" s="126">
        <f>VLOOKUP(F294,Additions!$N$5:$O$37,2,FALSE)</f>
        <v>12.5</v>
      </c>
      <c r="I294" s="403">
        <v>3.1250000000000002E-3</v>
      </c>
      <c r="J294" s="335">
        <f t="shared" si="56"/>
        <v>-3002.39</v>
      </c>
      <c r="K294" s="335">
        <f t="shared" si="57"/>
        <v>-2882.3</v>
      </c>
      <c r="M294" s="101">
        <f t="shared" si="55"/>
        <v>3.7500000000000006E-2</v>
      </c>
      <c r="N294" s="407">
        <v>4.3582999999999998E-3</v>
      </c>
      <c r="S294" s="101">
        <f t="shared" si="54"/>
        <v>2016</v>
      </c>
    </row>
    <row r="295" spans="1:19">
      <c r="A295" s="333" t="s">
        <v>355</v>
      </c>
      <c r="B295" s="334" t="s">
        <v>1170</v>
      </c>
      <c r="C295" s="334"/>
      <c r="D295" s="334"/>
      <c r="E295" s="333" t="s">
        <v>1171</v>
      </c>
      <c r="F295" s="334">
        <v>201512</v>
      </c>
      <c r="G295" s="335">
        <v>-83095.759999999995</v>
      </c>
      <c r="H295" s="126">
        <f>VLOOKUP(F295,Additions!$N$5:$O$37,2,FALSE)</f>
        <v>11.5</v>
      </c>
      <c r="I295" s="403">
        <v>3.1250000000000002E-3</v>
      </c>
      <c r="J295" s="335">
        <f t="shared" si="56"/>
        <v>-2986.25</v>
      </c>
      <c r="K295" s="335">
        <f t="shared" si="57"/>
        <v>-3116.09</v>
      </c>
      <c r="M295" s="101">
        <f t="shared" si="55"/>
        <v>3.7500000000000006E-2</v>
      </c>
      <c r="N295" s="407">
        <v>4.3582999999999998E-3</v>
      </c>
      <c r="S295" s="101">
        <f t="shared" si="54"/>
        <v>2016</v>
      </c>
    </row>
    <row r="296" spans="1:19">
      <c r="A296" s="333" t="s">
        <v>355</v>
      </c>
      <c r="B296" s="334" t="s">
        <v>1172</v>
      </c>
      <c r="C296" s="334"/>
      <c r="D296" s="334"/>
      <c r="E296" s="333" t="s">
        <v>1173</v>
      </c>
      <c r="F296" s="334">
        <v>201510</v>
      </c>
      <c r="G296" s="335">
        <v>-5515.45</v>
      </c>
      <c r="H296" s="126">
        <f>VLOOKUP(F296,Additions!$N$5:$O$37,2,FALSE)</f>
        <v>13.5</v>
      </c>
      <c r="I296" s="403">
        <v>3.1250000000000002E-3</v>
      </c>
      <c r="J296" s="335">
        <f t="shared" si="56"/>
        <v>-232.68</v>
      </c>
      <c r="K296" s="335">
        <f t="shared" si="57"/>
        <v>-206.83</v>
      </c>
      <c r="M296" s="101">
        <f t="shared" si="55"/>
        <v>3.7500000000000006E-2</v>
      </c>
      <c r="N296" s="407">
        <v>4.3582999999999998E-3</v>
      </c>
      <c r="S296" s="101">
        <f t="shared" si="54"/>
        <v>2016</v>
      </c>
    </row>
    <row r="297" spans="1:19">
      <c r="A297" s="333" t="s">
        <v>355</v>
      </c>
      <c r="B297" s="334" t="s">
        <v>1178</v>
      </c>
      <c r="C297" s="334"/>
      <c r="D297" s="334"/>
      <c r="E297" s="333" t="s">
        <v>1180</v>
      </c>
      <c r="F297" s="334">
        <v>201511</v>
      </c>
      <c r="G297" s="335">
        <v>-501.07</v>
      </c>
      <c r="H297" s="126">
        <f>VLOOKUP(F297,Additions!$N$5:$O$37,2,FALSE)</f>
        <v>12.5</v>
      </c>
      <c r="I297" s="403">
        <v>3.1250000000000002E-3</v>
      </c>
      <c r="J297" s="335">
        <f t="shared" ref="J297:J298" si="58">ROUND(G297*H297*I297,2)</f>
        <v>-19.57</v>
      </c>
      <c r="K297" s="335">
        <f t="shared" si="57"/>
        <v>-18.79</v>
      </c>
      <c r="M297" s="101">
        <f t="shared" si="55"/>
        <v>3.7500000000000006E-2</v>
      </c>
      <c r="N297" s="407">
        <v>4.3582999999999998E-3</v>
      </c>
      <c r="S297" s="101">
        <f>IF(F297&lt;=$S$1,$U$5,$U$6)</f>
        <v>2016</v>
      </c>
    </row>
    <row r="298" spans="1:19">
      <c r="A298" s="333" t="s">
        <v>355</v>
      </c>
      <c r="B298" s="334" t="s">
        <v>1181</v>
      </c>
      <c r="C298" s="334"/>
      <c r="D298" s="334"/>
      <c r="E298" s="333" t="s">
        <v>1182</v>
      </c>
      <c r="F298" s="334">
        <v>201512</v>
      </c>
      <c r="G298" s="335">
        <v>-573.84</v>
      </c>
      <c r="H298" s="126">
        <f>VLOOKUP(F298,Additions!$N$5:$O$37,2,FALSE)</f>
        <v>11.5</v>
      </c>
      <c r="I298" s="403">
        <v>3.1250000000000002E-3</v>
      </c>
      <c r="J298" s="335">
        <f t="shared" si="58"/>
        <v>-20.62</v>
      </c>
      <c r="K298" s="335">
        <f t="shared" si="57"/>
        <v>-21.52</v>
      </c>
      <c r="M298" s="101">
        <f t="shared" ref="M298" si="59">+I298*12</f>
        <v>3.7500000000000006E-2</v>
      </c>
      <c r="N298" s="407">
        <v>4.3582999999999998E-3</v>
      </c>
      <c r="S298" s="101">
        <f>IF(F298&lt;=$S$1,$U$5,$U$6)</f>
        <v>2016</v>
      </c>
    </row>
    <row r="299" spans="1:19" s="717" customFormat="1">
      <c r="A299" s="650"/>
      <c r="B299" s="651"/>
      <c r="C299" s="651"/>
      <c r="D299" s="651"/>
      <c r="E299" s="650"/>
      <c r="F299" s="651"/>
      <c r="G299" s="652"/>
      <c r="H299" s="759"/>
      <c r="I299" s="403"/>
      <c r="J299" s="652"/>
      <c r="K299" s="652"/>
      <c r="N299" s="936"/>
      <c r="S299" s="717">
        <f t="shared" ref="S299:S349" si="60">IF(F299&lt;=$S$1,$U$5,$U$6)</f>
        <v>2015</v>
      </c>
    </row>
    <row r="300" spans="1:19" s="717" customFormat="1">
      <c r="A300" s="650" t="s">
        <v>355</v>
      </c>
      <c r="B300" s="651" t="s">
        <v>410</v>
      </c>
      <c r="C300" s="651"/>
      <c r="D300" s="651"/>
      <c r="E300" s="650" t="s">
        <v>411</v>
      </c>
      <c r="F300" s="651">
        <v>201601</v>
      </c>
      <c r="G300" s="652">
        <v>-784.66</v>
      </c>
      <c r="H300" s="759">
        <f>VLOOKUP(F300,Additions!$N$5:$O$37,2,FALSE)</f>
        <v>10.5</v>
      </c>
      <c r="I300" s="403">
        <v>3.1250000000000002E-3</v>
      </c>
      <c r="J300" s="652">
        <f t="shared" ref="J300:J318" si="61">ROUND(G300*H300*I300,2)</f>
        <v>-25.75</v>
      </c>
      <c r="K300" s="652">
        <f t="shared" ref="K300:K318" si="62">ROUND(G300*I300*12,2)</f>
        <v>-29.42</v>
      </c>
      <c r="N300" s="936"/>
      <c r="S300" s="717">
        <f t="shared" si="60"/>
        <v>2016</v>
      </c>
    </row>
    <row r="301" spans="1:19" s="717" customFormat="1">
      <c r="A301" s="650" t="s">
        <v>355</v>
      </c>
      <c r="B301" s="651" t="s">
        <v>356</v>
      </c>
      <c r="C301" s="651"/>
      <c r="D301" s="651"/>
      <c r="E301" s="650" t="s">
        <v>357</v>
      </c>
      <c r="F301" s="651">
        <v>201601</v>
      </c>
      <c r="G301" s="652">
        <v>-19953.490000000002</v>
      </c>
      <c r="H301" s="759">
        <f>VLOOKUP(F301,Additions!$N$5:$O$37,2,FALSE)</f>
        <v>10.5</v>
      </c>
      <c r="I301" s="403">
        <v>3.1250000000000002E-3</v>
      </c>
      <c r="J301" s="652">
        <f t="shared" si="61"/>
        <v>-654.72</v>
      </c>
      <c r="K301" s="652">
        <f t="shared" si="62"/>
        <v>-748.26</v>
      </c>
      <c r="N301" s="936"/>
      <c r="S301" s="717">
        <f t="shared" si="60"/>
        <v>2016</v>
      </c>
    </row>
    <row r="302" spans="1:19" s="717" customFormat="1">
      <c r="A302" s="650" t="s">
        <v>355</v>
      </c>
      <c r="B302" s="651" t="s">
        <v>358</v>
      </c>
      <c r="C302" s="651"/>
      <c r="D302" s="651"/>
      <c r="E302" s="650" t="s">
        <v>359</v>
      </c>
      <c r="F302" s="651">
        <v>201601</v>
      </c>
      <c r="G302" s="652">
        <v>-7440.76</v>
      </c>
      <c r="H302" s="759">
        <f>VLOOKUP(F302,Additions!$N$5:$O$37,2,FALSE)</f>
        <v>10.5</v>
      </c>
      <c r="I302" s="403">
        <v>3.1250000000000002E-3</v>
      </c>
      <c r="J302" s="652">
        <f t="shared" si="61"/>
        <v>-244.15</v>
      </c>
      <c r="K302" s="652">
        <f t="shared" si="62"/>
        <v>-279.02999999999997</v>
      </c>
      <c r="N302" s="936"/>
      <c r="S302" s="717">
        <f t="shared" si="60"/>
        <v>2016</v>
      </c>
    </row>
    <row r="303" spans="1:19" s="717" customFormat="1">
      <c r="A303" s="650" t="s">
        <v>355</v>
      </c>
      <c r="B303" s="651" t="s">
        <v>364</v>
      </c>
      <c r="C303" s="651"/>
      <c r="D303" s="651"/>
      <c r="E303" s="650" t="s">
        <v>365</v>
      </c>
      <c r="F303" s="651">
        <v>201601</v>
      </c>
      <c r="G303" s="652">
        <v>-572.04</v>
      </c>
      <c r="H303" s="759">
        <f>VLOOKUP(F303,Additions!$N$5:$O$37,2,FALSE)</f>
        <v>10.5</v>
      </c>
      <c r="I303" s="403">
        <v>3.1250000000000002E-3</v>
      </c>
      <c r="J303" s="652">
        <f t="shared" si="61"/>
        <v>-18.77</v>
      </c>
      <c r="K303" s="652">
        <f t="shared" si="62"/>
        <v>-21.45</v>
      </c>
      <c r="N303" s="936"/>
      <c r="S303" s="717">
        <f t="shared" si="60"/>
        <v>2016</v>
      </c>
    </row>
    <row r="304" spans="1:19" s="717" customFormat="1">
      <c r="A304" s="650" t="s">
        <v>355</v>
      </c>
      <c r="B304" s="651" t="s">
        <v>366</v>
      </c>
      <c r="C304" s="651"/>
      <c r="D304" s="651"/>
      <c r="E304" s="650" t="s">
        <v>367</v>
      </c>
      <c r="F304" s="651">
        <v>201601</v>
      </c>
      <c r="G304" s="652">
        <v>-6132.89</v>
      </c>
      <c r="H304" s="759">
        <f>VLOOKUP(F304,Additions!$N$5:$O$37,2,FALSE)</f>
        <v>10.5</v>
      </c>
      <c r="I304" s="403">
        <v>3.1250000000000002E-3</v>
      </c>
      <c r="J304" s="652">
        <f t="shared" si="61"/>
        <v>-201.24</v>
      </c>
      <c r="K304" s="652">
        <f t="shared" si="62"/>
        <v>-229.98</v>
      </c>
      <c r="N304" s="936"/>
      <c r="S304" s="717">
        <f t="shared" si="60"/>
        <v>2016</v>
      </c>
    </row>
    <row r="305" spans="1:19" s="717" customFormat="1">
      <c r="A305" s="650" t="s">
        <v>355</v>
      </c>
      <c r="B305" s="651" t="s">
        <v>376</v>
      </c>
      <c r="C305" s="651"/>
      <c r="D305" s="651"/>
      <c r="E305" s="650" t="s">
        <v>377</v>
      </c>
      <c r="F305" s="651">
        <v>201601</v>
      </c>
      <c r="G305" s="652">
        <v>-115.34</v>
      </c>
      <c r="H305" s="759">
        <f>VLOOKUP(F305,Additions!$N$5:$O$37,2,FALSE)</f>
        <v>10.5</v>
      </c>
      <c r="I305" s="403">
        <v>3.1250000000000002E-3</v>
      </c>
      <c r="J305" s="652">
        <f t="shared" si="61"/>
        <v>-3.78</v>
      </c>
      <c r="K305" s="652">
        <f t="shared" si="62"/>
        <v>-4.33</v>
      </c>
      <c r="N305" s="936"/>
      <c r="S305" s="717">
        <f t="shared" si="60"/>
        <v>2016</v>
      </c>
    </row>
    <row r="306" spans="1:19" s="717" customFormat="1">
      <c r="A306" s="650" t="s">
        <v>355</v>
      </c>
      <c r="B306" s="651" t="s">
        <v>388</v>
      </c>
      <c r="C306" s="651"/>
      <c r="D306" s="651"/>
      <c r="E306" s="650" t="s">
        <v>389</v>
      </c>
      <c r="F306" s="651">
        <v>201601</v>
      </c>
      <c r="G306" s="652">
        <v>-5257.28</v>
      </c>
      <c r="H306" s="759">
        <f>VLOOKUP(F306,Additions!$N$5:$O$37,2,FALSE)</f>
        <v>10.5</v>
      </c>
      <c r="I306" s="403">
        <v>3.1250000000000002E-3</v>
      </c>
      <c r="J306" s="652">
        <f t="shared" si="61"/>
        <v>-172.5</v>
      </c>
      <c r="K306" s="652">
        <f t="shared" si="62"/>
        <v>-197.15</v>
      </c>
      <c r="N306" s="936"/>
      <c r="S306" s="717">
        <f t="shared" si="60"/>
        <v>2016</v>
      </c>
    </row>
    <row r="307" spans="1:19" s="717" customFormat="1">
      <c r="A307" s="650" t="s">
        <v>355</v>
      </c>
      <c r="B307" s="651" t="s">
        <v>416</v>
      </c>
      <c r="C307" s="651"/>
      <c r="D307" s="651"/>
      <c r="E307" s="650" t="s">
        <v>417</v>
      </c>
      <c r="F307" s="651">
        <v>201601</v>
      </c>
      <c r="G307" s="652">
        <v>-356</v>
      </c>
      <c r="H307" s="759">
        <f>VLOOKUP(F307,Additions!$N$5:$O$37,2,FALSE)</f>
        <v>10.5</v>
      </c>
      <c r="I307" s="403">
        <v>3.1250000000000002E-3</v>
      </c>
      <c r="J307" s="652">
        <f t="shared" si="61"/>
        <v>-11.68</v>
      </c>
      <c r="K307" s="652">
        <f t="shared" si="62"/>
        <v>-13.35</v>
      </c>
      <c r="N307" s="936"/>
      <c r="S307" s="717">
        <f t="shared" si="60"/>
        <v>2016</v>
      </c>
    </row>
    <row r="308" spans="1:19" s="717" customFormat="1">
      <c r="A308" s="650" t="s">
        <v>355</v>
      </c>
      <c r="B308" s="651" t="s">
        <v>398</v>
      </c>
      <c r="C308" s="651"/>
      <c r="D308" s="651"/>
      <c r="E308" s="650" t="s">
        <v>399</v>
      </c>
      <c r="F308" s="651">
        <v>201601</v>
      </c>
      <c r="G308" s="652">
        <v>-10778.15</v>
      </c>
      <c r="H308" s="759">
        <f>VLOOKUP(F308,Additions!$N$5:$O$37,2,FALSE)</f>
        <v>10.5</v>
      </c>
      <c r="I308" s="403">
        <v>3.1250000000000002E-3</v>
      </c>
      <c r="J308" s="652">
        <f t="shared" si="61"/>
        <v>-353.66</v>
      </c>
      <c r="K308" s="652">
        <f t="shared" si="62"/>
        <v>-404.18</v>
      </c>
      <c r="N308" s="936"/>
      <c r="S308" s="717">
        <f t="shared" si="60"/>
        <v>2016</v>
      </c>
    </row>
    <row r="309" spans="1:19" s="717" customFormat="1">
      <c r="A309" s="650" t="s">
        <v>355</v>
      </c>
      <c r="B309" s="651" t="s">
        <v>400</v>
      </c>
      <c r="C309" s="651"/>
      <c r="D309" s="651"/>
      <c r="E309" s="650" t="s">
        <v>401</v>
      </c>
      <c r="F309" s="651">
        <v>201601</v>
      </c>
      <c r="G309" s="652">
        <v>-3916.87</v>
      </c>
      <c r="H309" s="759">
        <f>VLOOKUP(F309,Additions!$N$5:$O$37,2,FALSE)</f>
        <v>10.5</v>
      </c>
      <c r="I309" s="403">
        <v>3.1250000000000002E-3</v>
      </c>
      <c r="J309" s="652">
        <f t="shared" si="61"/>
        <v>-128.52000000000001</v>
      </c>
      <c r="K309" s="652">
        <f t="shared" si="62"/>
        <v>-146.88</v>
      </c>
      <c r="N309" s="936"/>
      <c r="S309" s="717">
        <f t="shared" si="60"/>
        <v>2016</v>
      </c>
    </row>
    <row r="310" spans="1:19" s="717" customFormat="1">
      <c r="A310" s="650" t="s">
        <v>355</v>
      </c>
      <c r="B310" s="651" t="s">
        <v>404</v>
      </c>
      <c r="C310" s="651"/>
      <c r="D310" s="651"/>
      <c r="E310" s="650" t="s">
        <v>405</v>
      </c>
      <c r="F310" s="651">
        <v>201601</v>
      </c>
      <c r="G310" s="652">
        <v>-467.57</v>
      </c>
      <c r="H310" s="759">
        <f>VLOOKUP(F310,Additions!$N$5:$O$37,2,FALSE)</f>
        <v>10.5</v>
      </c>
      <c r="I310" s="403">
        <v>3.1250000000000002E-3</v>
      </c>
      <c r="J310" s="652">
        <f t="shared" si="61"/>
        <v>-15.34</v>
      </c>
      <c r="K310" s="652">
        <f t="shared" si="62"/>
        <v>-17.53</v>
      </c>
      <c r="N310" s="936"/>
      <c r="S310" s="717">
        <f t="shared" si="60"/>
        <v>2016</v>
      </c>
    </row>
    <row r="311" spans="1:19" s="717" customFormat="1">
      <c r="A311" s="650" t="s">
        <v>355</v>
      </c>
      <c r="B311" s="651" t="s">
        <v>1055</v>
      </c>
      <c r="C311" s="651"/>
      <c r="D311" s="651"/>
      <c r="E311" s="650" t="s">
        <v>1056</v>
      </c>
      <c r="F311" s="651">
        <v>201601</v>
      </c>
      <c r="G311" s="652">
        <v>-139977.91</v>
      </c>
      <c r="H311" s="759">
        <f>VLOOKUP(F311,Additions!$N$5:$O$37,2,FALSE)</f>
        <v>10.5</v>
      </c>
      <c r="I311" s="403">
        <v>3.1250000000000002E-3</v>
      </c>
      <c r="J311" s="652">
        <f t="shared" si="61"/>
        <v>-4593.03</v>
      </c>
      <c r="K311" s="652">
        <f t="shared" si="62"/>
        <v>-5249.17</v>
      </c>
      <c r="N311" s="936"/>
      <c r="S311" s="717">
        <f t="shared" si="60"/>
        <v>2016</v>
      </c>
    </row>
    <row r="312" spans="1:19" s="717" customFormat="1">
      <c r="A312" s="650" t="s">
        <v>355</v>
      </c>
      <c r="B312" s="651" t="s">
        <v>1087</v>
      </c>
      <c r="C312" s="651"/>
      <c r="D312" s="651"/>
      <c r="E312" s="650" t="s">
        <v>1088</v>
      </c>
      <c r="F312" s="651">
        <v>201601</v>
      </c>
      <c r="G312" s="652">
        <v>-166962.94</v>
      </c>
      <c r="H312" s="759">
        <f>VLOOKUP(F312,Additions!$N$5:$O$37,2,FALSE)</f>
        <v>10.5</v>
      </c>
      <c r="I312" s="403">
        <v>3.1250000000000002E-3</v>
      </c>
      <c r="J312" s="652">
        <f t="shared" si="61"/>
        <v>-5478.47</v>
      </c>
      <c r="K312" s="652">
        <f t="shared" si="62"/>
        <v>-6261.11</v>
      </c>
      <c r="N312" s="936"/>
      <c r="S312" s="717">
        <f t="shared" si="60"/>
        <v>2016</v>
      </c>
    </row>
    <row r="313" spans="1:19" s="717" customFormat="1">
      <c r="A313" s="650" t="s">
        <v>355</v>
      </c>
      <c r="B313" s="651" t="s">
        <v>1412</v>
      </c>
      <c r="C313" s="651"/>
      <c r="D313" s="651"/>
      <c r="E313" s="650" t="s">
        <v>1413</v>
      </c>
      <c r="F313" s="651">
        <v>201601</v>
      </c>
      <c r="G313" s="652">
        <v>-147594.07999999999</v>
      </c>
      <c r="H313" s="759">
        <f>VLOOKUP(F313,Additions!$N$5:$O$37,2,FALSE)</f>
        <v>10.5</v>
      </c>
      <c r="I313" s="403">
        <v>3.1250000000000002E-3</v>
      </c>
      <c r="J313" s="652">
        <f t="shared" si="61"/>
        <v>-4842.93</v>
      </c>
      <c r="K313" s="652">
        <f t="shared" si="62"/>
        <v>-5534.78</v>
      </c>
      <c r="N313" s="936"/>
      <c r="S313" s="717">
        <f t="shared" si="60"/>
        <v>2016</v>
      </c>
    </row>
    <row r="314" spans="1:19" s="717" customFormat="1">
      <c r="A314" s="650" t="s">
        <v>355</v>
      </c>
      <c r="B314" s="651" t="s">
        <v>1128</v>
      </c>
      <c r="C314" s="651"/>
      <c r="D314" s="651"/>
      <c r="E314" s="650" t="s">
        <v>1129</v>
      </c>
      <c r="F314" s="651">
        <v>201601</v>
      </c>
      <c r="G314" s="652">
        <v>-130547.99</v>
      </c>
      <c r="H314" s="759">
        <f>VLOOKUP(F314,Additions!$N$5:$O$37,2,FALSE)</f>
        <v>10.5</v>
      </c>
      <c r="I314" s="403">
        <v>3.1250000000000002E-3</v>
      </c>
      <c r="J314" s="652">
        <f t="shared" si="61"/>
        <v>-4283.6099999999997</v>
      </c>
      <c r="K314" s="652">
        <f t="shared" si="62"/>
        <v>-4895.55</v>
      </c>
      <c r="N314" s="936"/>
      <c r="S314" s="717">
        <f t="shared" si="60"/>
        <v>2016</v>
      </c>
    </row>
    <row r="315" spans="1:19" s="717" customFormat="1">
      <c r="A315" s="650" t="s">
        <v>355</v>
      </c>
      <c r="B315" s="651" t="s">
        <v>887</v>
      </c>
      <c r="C315" s="651"/>
      <c r="D315" s="651"/>
      <c r="E315" s="650" t="s">
        <v>888</v>
      </c>
      <c r="F315" s="651">
        <v>201601</v>
      </c>
      <c r="G315" s="652">
        <v>-90612.07</v>
      </c>
      <c r="H315" s="759">
        <f>VLOOKUP(F315,Additions!$N$5:$O$37,2,FALSE)</f>
        <v>10.5</v>
      </c>
      <c r="I315" s="403">
        <v>3.1250000000000002E-3</v>
      </c>
      <c r="J315" s="652">
        <f t="shared" si="61"/>
        <v>-2973.21</v>
      </c>
      <c r="K315" s="652">
        <f t="shared" si="62"/>
        <v>-3397.95</v>
      </c>
      <c r="N315" s="936"/>
      <c r="S315" s="717">
        <f t="shared" si="60"/>
        <v>2016</v>
      </c>
    </row>
    <row r="316" spans="1:19" s="717" customFormat="1">
      <c r="A316" s="650" t="s">
        <v>355</v>
      </c>
      <c r="B316" s="651" t="s">
        <v>1158</v>
      </c>
      <c r="C316" s="651"/>
      <c r="D316" s="651"/>
      <c r="E316" s="650" t="s">
        <v>1160</v>
      </c>
      <c r="F316" s="651">
        <v>201601</v>
      </c>
      <c r="G316" s="652">
        <v>-34554.51</v>
      </c>
      <c r="H316" s="759">
        <f>VLOOKUP(F316,Additions!$N$5:$O$37,2,FALSE)</f>
        <v>10.5</v>
      </c>
      <c r="I316" s="403">
        <v>3.1250000000000002E-3</v>
      </c>
      <c r="J316" s="652">
        <f t="shared" si="61"/>
        <v>-1133.82</v>
      </c>
      <c r="K316" s="652">
        <f t="shared" si="62"/>
        <v>-1295.79</v>
      </c>
      <c r="N316" s="936"/>
      <c r="S316" s="717">
        <f t="shared" si="60"/>
        <v>2016</v>
      </c>
    </row>
    <row r="317" spans="1:19" s="717" customFormat="1">
      <c r="A317" s="650" t="s">
        <v>355</v>
      </c>
      <c r="B317" s="651" t="s">
        <v>1167</v>
      </c>
      <c r="C317" s="651"/>
      <c r="D317" s="651"/>
      <c r="E317" s="650" t="s">
        <v>1169</v>
      </c>
      <c r="F317" s="651">
        <v>201601</v>
      </c>
      <c r="G317" s="652">
        <v>-5365.05</v>
      </c>
      <c r="H317" s="759">
        <f>VLOOKUP(F317,Additions!$N$5:$O$37,2,FALSE)</f>
        <v>10.5</v>
      </c>
      <c r="I317" s="403">
        <v>3.1250000000000002E-3</v>
      </c>
      <c r="J317" s="652">
        <f t="shared" si="61"/>
        <v>-176.04</v>
      </c>
      <c r="K317" s="652">
        <f t="shared" si="62"/>
        <v>-201.19</v>
      </c>
      <c r="N317" s="936"/>
      <c r="S317" s="717">
        <f t="shared" si="60"/>
        <v>2016</v>
      </c>
    </row>
    <row r="318" spans="1:19" s="717" customFormat="1">
      <c r="A318" s="650" t="s">
        <v>355</v>
      </c>
      <c r="B318" s="651" t="s">
        <v>1174</v>
      </c>
      <c r="C318" s="651"/>
      <c r="D318" s="651"/>
      <c r="E318" s="650" t="s">
        <v>1175</v>
      </c>
      <c r="F318" s="651">
        <v>201601</v>
      </c>
      <c r="G318" s="652">
        <v>-178.01</v>
      </c>
      <c r="H318" s="759">
        <f>VLOOKUP(F318,Additions!$N$5:$O$37,2,FALSE)</f>
        <v>10.5</v>
      </c>
      <c r="I318" s="403">
        <v>3.1250000000000002E-3</v>
      </c>
      <c r="J318" s="652">
        <f t="shared" si="61"/>
        <v>-5.84</v>
      </c>
      <c r="K318" s="652">
        <f t="shared" si="62"/>
        <v>-6.68</v>
      </c>
      <c r="N318" s="936"/>
      <c r="S318" s="717">
        <f t="shared" si="60"/>
        <v>2016</v>
      </c>
    </row>
    <row r="319" spans="1:19" s="717" customFormat="1">
      <c r="A319" s="650"/>
      <c r="B319" s="651"/>
      <c r="C319" s="651"/>
      <c r="D319" s="651"/>
      <c r="E319" s="650"/>
      <c r="F319" s="651"/>
      <c r="G319" s="652"/>
      <c r="H319" s="759"/>
      <c r="I319" s="403"/>
      <c r="J319" s="652"/>
      <c r="K319" s="652"/>
      <c r="N319" s="936"/>
    </row>
    <row r="320" spans="1:19" s="717" customFormat="1">
      <c r="A320" s="650" t="s">
        <v>355</v>
      </c>
      <c r="B320" s="651" t="s">
        <v>410</v>
      </c>
      <c r="C320" s="650"/>
      <c r="D320" s="650"/>
      <c r="E320" s="650" t="s">
        <v>411</v>
      </c>
      <c r="F320" s="651">
        <v>201602</v>
      </c>
      <c r="G320" s="652">
        <v>-11330.42</v>
      </c>
      <c r="H320" s="759">
        <f>VLOOKUP(F320,Additions!$N$5:$O$37,2,FALSE)</f>
        <v>9.5</v>
      </c>
      <c r="I320" s="403">
        <v>3.1250000000000002E-3</v>
      </c>
      <c r="J320" s="652">
        <f t="shared" ref="J320:J348" si="63">ROUND(G320*H320*I320,2)</f>
        <v>-336.37</v>
      </c>
      <c r="K320" s="652">
        <f t="shared" ref="K320:K348" si="64">ROUND(G320*I320*12,2)</f>
        <v>-424.89</v>
      </c>
      <c r="N320" s="936"/>
      <c r="S320" s="717">
        <f t="shared" ref="S320:S348" si="65">IF(F320&lt;=$S$1,$U$5,$U$6)</f>
        <v>2016</v>
      </c>
    </row>
    <row r="321" spans="1:19" s="717" customFormat="1">
      <c r="A321" s="650" t="s">
        <v>355</v>
      </c>
      <c r="B321" s="651" t="s">
        <v>356</v>
      </c>
      <c r="C321" s="650"/>
      <c r="D321" s="650"/>
      <c r="E321" s="650" t="s">
        <v>357</v>
      </c>
      <c r="F321" s="651">
        <v>201602</v>
      </c>
      <c r="G321" s="652">
        <v>-55176.21</v>
      </c>
      <c r="H321" s="759">
        <f>VLOOKUP(F321,Additions!$N$5:$O$37,2,FALSE)</f>
        <v>9.5</v>
      </c>
      <c r="I321" s="403">
        <v>3.1250000000000002E-3</v>
      </c>
      <c r="J321" s="652">
        <f t="shared" si="63"/>
        <v>-1638.04</v>
      </c>
      <c r="K321" s="652">
        <f t="shared" si="64"/>
        <v>-2069.11</v>
      </c>
      <c r="N321" s="936"/>
      <c r="S321" s="717">
        <f t="shared" si="65"/>
        <v>2016</v>
      </c>
    </row>
    <row r="322" spans="1:19" s="717" customFormat="1">
      <c r="A322" s="650" t="s">
        <v>355</v>
      </c>
      <c r="B322" s="651" t="s">
        <v>358</v>
      </c>
      <c r="C322" s="650"/>
      <c r="D322" s="650"/>
      <c r="E322" s="650" t="s">
        <v>359</v>
      </c>
      <c r="F322" s="651">
        <v>201602</v>
      </c>
      <c r="G322" s="652">
        <v>-11811.18</v>
      </c>
      <c r="H322" s="759">
        <f>VLOOKUP(F322,Additions!$N$5:$O$37,2,FALSE)</f>
        <v>9.5</v>
      </c>
      <c r="I322" s="403">
        <v>3.1250000000000002E-3</v>
      </c>
      <c r="J322" s="652">
        <f t="shared" si="63"/>
        <v>-350.64</v>
      </c>
      <c r="K322" s="652">
        <f t="shared" si="64"/>
        <v>-442.92</v>
      </c>
      <c r="N322" s="936"/>
      <c r="S322" s="717">
        <f t="shared" si="65"/>
        <v>2016</v>
      </c>
    </row>
    <row r="323" spans="1:19" s="717" customFormat="1">
      <c r="A323" s="650" t="s">
        <v>355</v>
      </c>
      <c r="B323" s="651" t="s">
        <v>364</v>
      </c>
      <c r="C323" s="650"/>
      <c r="D323" s="650"/>
      <c r="E323" s="650" t="s">
        <v>365</v>
      </c>
      <c r="F323" s="651">
        <v>201602</v>
      </c>
      <c r="G323" s="652">
        <v>-3426.27</v>
      </c>
      <c r="H323" s="759">
        <f>VLOOKUP(F323,Additions!$N$5:$O$37,2,FALSE)</f>
        <v>9.5</v>
      </c>
      <c r="I323" s="403">
        <v>3.1250000000000002E-3</v>
      </c>
      <c r="J323" s="652">
        <f t="shared" si="63"/>
        <v>-101.72</v>
      </c>
      <c r="K323" s="652">
        <f t="shared" si="64"/>
        <v>-128.49</v>
      </c>
      <c r="N323" s="936"/>
      <c r="S323" s="717">
        <f t="shared" si="65"/>
        <v>2016</v>
      </c>
    </row>
    <row r="324" spans="1:19" s="717" customFormat="1">
      <c r="A324" s="650" t="s">
        <v>355</v>
      </c>
      <c r="B324" s="651" t="s">
        <v>366</v>
      </c>
      <c r="C324" s="650"/>
      <c r="D324" s="650"/>
      <c r="E324" s="650" t="s">
        <v>367</v>
      </c>
      <c r="F324" s="651">
        <v>201602</v>
      </c>
      <c r="G324" s="652">
        <v>-715.02</v>
      </c>
      <c r="H324" s="759">
        <f>VLOOKUP(F324,Additions!$N$5:$O$37,2,FALSE)</f>
        <v>9.5</v>
      </c>
      <c r="I324" s="403">
        <v>3.1250000000000002E-3</v>
      </c>
      <c r="J324" s="652">
        <f t="shared" si="63"/>
        <v>-21.23</v>
      </c>
      <c r="K324" s="652">
        <f t="shared" si="64"/>
        <v>-26.81</v>
      </c>
      <c r="N324" s="936"/>
      <c r="S324" s="717">
        <f t="shared" si="65"/>
        <v>2016</v>
      </c>
    </row>
    <row r="325" spans="1:19" s="717" customFormat="1">
      <c r="A325" s="650" t="s">
        <v>355</v>
      </c>
      <c r="B325" s="651" t="s">
        <v>372</v>
      </c>
      <c r="C325" s="650"/>
      <c r="D325" s="650"/>
      <c r="E325" s="650" t="s">
        <v>373</v>
      </c>
      <c r="F325" s="651">
        <v>201602</v>
      </c>
      <c r="G325" s="652">
        <v>-192.53</v>
      </c>
      <c r="H325" s="759">
        <f>VLOOKUP(F325,Additions!$N$5:$O$37,2,FALSE)</f>
        <v>9.5</v>
      </c>
      <c r="I325" s="403">
        <v>3.1250000000000002E-3</v>
      </c>
      <c r="J325" s="652">
        <f t="shared" si="63"/>
        <v>-5.72</v>
      </c>
      <c r="K325" s="652">
        <f t="shared" si="64"/>
        <v>-7.22</v>
      </c>
      <c r="N325" s="936"/>
      <c r="S325" s="717">
        <f t="shared" si="65"/>
        <v>2016</v>
      </c>
    </row>
    <row r="326" spans="1:19" s="717" customFormat="1">
      <c r="A326" s="650" t="s">
        <v>355</v>
      </c>
      <c r="B326" s="651" t="s">
        <v>419</v>
      </c>
      <c r="C326" s="650"/>
      <c r="D326" s="650"/>
      <c r="E326" s="650" t="s">
        <v>420</v>
      </c>
      <c r="F326" s="651">
        <v>201602</v>
      </c>
      <c r="G326" s="652">
        <v>-444.94</v>
      </c>
      <c r="H326" s="759">
        <f>VLOOKUP(F326,Additions!$N$5:$O$37,2,FALSE)</f>
        <v>9.5</v>
      </c>
      <c r="I326" s="403">
        <v>3.1250000000000002E-3</v>
      </c>
      <c r="J326" s="652">
        <f t="shared" si="63"/>
        <v>-13.21</v>
      </c>
      <c r="K326" s="652">
        <f t="shared" si="64"/>
        <v>-16.690000000000001</v>
      </c>
      <c r="N326" s="936"/>
      <c r="S326" s="717">
        <f t="shared" si="65"/>
        <v>2016</v>
      </c>
    </row>
    <row r="327" spans="1:19" s="717" customFormat="1">
      <c r="A327" s="650" t="s">
        <v>355</v>
      </c>
      <c r="B327" s="651" t="s">
        <v>376</v>
      </c>
      <c r="C327" s="650"/>
      <c r="D327" s="650"/>
      <c r="E327" s="650" t="s">
        <v>377</v>
      </c>
      <c r="F327" s="651">
        <v>201602</v>
      </c>
      <c r="G327" s="652">
        <v>-1123.1199999999999</v>
      </c>
      <c r="H327" s="759">
        <f>VLOOKUP(F327,Additions!$N$5:$O$37,2,FALSE)</f>
        <v>9.5</v>
      </c>
      <c r="I327" s="403">
        <v>3.1250000000000002E-3</v>
      </c>
      <c r="J327" s="652">
        <f t="shared" si="63"/>
        <v>-33.340000000000003</v>
      </c>
      <c r="K327" s="652">
        <f t="shared" si="64"/>
        <v>-42.12</v>
      </c>
      <c r="N327" s="936"/>
      <c r="S327" s="717">
        <f t="shared" si="65"/>
        <v>2016</v>
      </c>
    </row>
    <row r="328" spans="1:19" s="717" customFormat="1">
      <c r="A328" s="650" t="s">
        <v>355</v>
      </c>
      <c r="B328" s="651" t="s">
        <v>388</v>
      </c>
      <c r="C328" s="650"/>
      <c r="D328" s="650"/>
      <c r="E328" s="650" t="s">
        <v>389</v>
      </c>
      <c r="F328" s="651">
        <v>201602</v>
      </c>
      <c r="G328" s="652">
        <v>-5535.18</v>
      </c>
      <c r="H328" s="759">
        <f>VLOOKUP(F328,Additions!$N$5:$O$37,2,FALSE)</f>
        <v>9.5</v>
      </c>
      <c r="I328" s="403">
        <v>3.1250000000000002E-3</v>
      </c>
      <c r="J328" s="652">
        <f t="shared" si="63"/>
        <v>-164.33</v>
      </c>
      <c r="K328" s="652">
        <f t="shared" si="64"/>
        <v>-207.57</v>
      </c>
      <c r="N328" s="936"/>
      <c r="S328" s="717">
        <f t="shared" si="65"/>
        <v>2016</v>
      </c>
    </row>
    <row r="329" spans="1:19" s="717" customFormat="1">
      <c r="A329" s="650" t="s">
        <v>355</v>
      </c>
      <c r="B329" s="651" t="s">
        <v>390</v>
      </c>
      <c r="C329" s="650"/>
      <c r="D329" s="650"/>
      <c r="E329" s="650" t="s">
        <v>391</v>
      </c>
      <c r="F329" s="651">
        <v>201602</v>
      </c>
      <c r="G329" s="652">
        <v>-99.07</v>
      </c>
      <c r="H329" s="759">
        <f>VLOOKUP(F329,Additions!$N$5:$O$37,2,FALSE)</f>
        <v>9.5</v>
      </c>
      <c r="I329" s="403">
        <v>3.1250000000000002E-3</v>
      </c>
      <c r="J329" s="652">
        <f t="shared" si="63"/>
        <v>-2.94</v>
      </c>
      <c r="K329" s="652">
        <f t="shared" si="64"/>
        <v>-3.72</v>
      </c>
      <c r="N329" s="936"/>
      <c r="S329" s="717">
        <f t="shared" si="65"/>
        <v>2016</v>
      </c>
    </row>
    <row r="330" spans="1:19" s="717" customFormat="1">
      <c r="A330" s="650" t="s">
        <v>355</v>
      </c>
      <c r="B330" s="651" t="s">
        <v>416</v>
      </c>
      <c r="C330" s="650"/>
      <c r="D330" s="650"/>
      <c r="E330" s="650" t="s">
        <v>417</v>
      </c>
      <c r="F330" s="651">
        <v>201602</v>
      </c>
      <c r="G330" s="652">
        <v>-6061.12</v>
      </c>
      <c r="H330" s="759">
        <f>VLOOKUP(F330,Additions!$N$5:$O$37,2,FALSE)</f>
        <v>9.5</v>
      </c>
      <c r="I330" s="403">
        <v>3.1250000000000002E-3</v>
      </c>
      <c r="J330" s="652">
        <f t="shared" si="63"/>
        <v>-179.94</v>
      </c>
      <c r="K330" s="652">
        <f t="shared" si="64"/>
        <v>-227.29</v>
      </c>
      <c r="N330" s="936"/>
      <c r="S330" s="717">
        <f t="shared" si="65"/>
        <v>2016</v>
      </c>
    </row>
    <row r="331" spans="1:19" s="717" customFormat="1">
      <c r="A331" s="650" t="s">
        <v>355</v>
      </c>
      <c r="B331" s="651" t="s">
        <v>398</v>
      </c>
      <c r="C331" s="650"/>
      <c r="D331" s="650"/>
      <c r="E331" s="650" t="s">
        <v>399</v>
      </c>
      <c r="F331" s="651">
        <v>201602</v>
      </c>
      <c r="G331" s="652">
        <v>-37791.879999999997</v>
      </c>
      <c r="H331" s="759">
        <f>VLOOKUP(F331,Additions!$N$5:$O$37,2,FALSE)</f>
        <v>9.5</v>
      </c>
      <c r="I331" s="403">
        <v>3.1250000000000002E-3</v>
      </c>
      <c r="J331" s="652">
        <f t="shared" si="63"/>
        <v>-1121.95</v>
      </c>
      <c r="K331" s="652">
        <f t="shared" si="64"/>
        <v>-1417.2</v>
      </c>
      <c r="N331" s="936"/>
      <c r="S331" s="717">
        <f t="shared" si="65"/>
        <v>2016</v>
      </c>
    </row>
    <row r="332" spans="1:19" s="717" customFormat="1">
      <c r="A332" s="650" t="s">
        <v>355</v>
      </c>
      <c r="B332" s="651" t="s">
        <v>400</v>
      </c>
      <c r="C332" s="650"/>
      <c r="D332" s="650"/>
      <c r="E332" s="650" t="s">
        <v>401</v>
      </c>
      <c r="F332" s="651">
        <v>201602</v>
      </c>
      <c r="G332" s="652">
        <v>-16873.48</v>
      </c>
      <c r="H332" s="759">
        <f>VLOOKUP(F332,Additions!$N$5:$O$37,2,FALSE)</f>
        <v>9.5</v>
      </c>
      <c r="I332" s="403">
        <v>3.1250000000000002E-3</v>
      </c>
      <c r="J332" s="652">
        <f t="shared" si="63"/>
        <v>-500.93</v>
      </c>
      <c r="K332" s="652">
        <f t="shared" si="64"/>
        <v>-632.76</v>
      </c>
      <c r="N332" s="936"/>
      <c r="S332" s="717">
        <f t="shared" si="65"/>
        <v>2016</v>
      </c>
    </row>
    <row r="333" spans="1:19" s="717" customFormat="1">
      <c r="A333" s="650" t="s">
        <v>355</v>
      </c>
      <c r="B333" s="651" t="s">
        <v>402</v>
      </c>
      <c r="C333" s="650"/>
      <c r="D333" s="650"/>
      <c r="E333" s="650" t="s">
        <v>403</v>
      </c>
      <c r="F333" s="651">
        <v>201602</v>
      </c>
      <c r="G333" s="652">
        <v>-2811.41</v>
      </c>
      <c r="H333" s="759">
        <f>VLOOKUP(F333,Additions!$N$5:$O$37,2,FALSE)</f>
        <v>9.5</v>
      </c>
      <c r="I333" s="403">
        <v>3.1250000000000002E-3</v>
      </c>
      <c r="J333" s="652">
        <f t="shared" si="63"/>
        <v>-83.46</v>
      </c>
      <c r="K333" s="652">
        <f t="shared" si="64"/>
        <v>-105.43</v>
      </c>
      <c r="N333" s="936"/>
      <c r="S333" s="717">
        <f t="shared" si="65"/>
        <v>2016</v>
      </c>
    </row>
    <row r="334" spans="1:19" s="717" customFormat="1">
      <c r="A334" s="650" t="s">
        <v>355</v>
      </c>
      <c r="B334" s="651" t="s">
        <v>333</v>
      </c>
      <c r="C334" s="650"/>
      <c r="D334" s="650"/>
      <c r="E334" s="650" t="s">
        <v>334</v>
      </c>
      <c r="F334" s="651">
        <v>201602</v>
      </c>
      <c r="G334" s="652">
        <v>-58.82</v>
      </c>
      <c r="H334" s="759">
        <f>VLOOKUP(F334,Additions!$N$5:$O$37,2,FALSE)</f>
        <v>9.5</v>
      </c>
      <c r="I334" s="403">
        <v>3.1250000000000002E-3</v>
      </c>
      <c r="J334" s="652">
        <f t="shared" si="63"/>
        <v>-1.75</v>
      </c>
      <c r="K334" s="652">
        <f t="shared" si="64"/>
        <v>-2.21</v>
      </c>
      <c r="N334" s="936"/>
      <c r="S334" s="717">
        <f t="shared" si="65"/>
        <v>2016</v>
      </c>
    </row>
    <row r="335" spans="1:19" s="717" customFormat="1">
      <c r="A335" s="650" t="s">
        <v>355</v>
      </c>
      <c r="B335" s="651" t="s">
        <v>940</v>
      </c>
      <c r="C335" s="650"/>
      <c r="D335" s="650"/>
      <c r="E335" s="650" t="s">
        <v>941</v>
      </c>
      <c r="F335" s="651">
        <v>201602</v>
      </c>
      <c r="G335" s="652">
        <v>-25565.64</v>
      </c>
      <c r="H335" s="759">
        <f>VLOOKUP(F335,Additions!$N$5:$O$37,2,FALSE)</f>
        <v>9.5</v>
      </c>
      <c r="I335" s="403">
        <v>3.1250000000000002E-3</v>
      </c>
      <c r="J335" s="652">
        <f t="shared" si="63"/>
        <v>-758.98</v>
      </c>
      <c r="K335" s="652">
        <f t="shared" si="64"/>
        <v>-958.71</v>
      </c>
      <c r="N335" s="936"/>
      <c r="S335" s="717">
        <f t="shared" si="65"/>
        <v>2016</v>
      </c>
    </row>
    <row r="336" spans="1:19" s="717" customFormat="1">
      <c r="A336" s="650" t="s">
        <v>355</v>
      </c>
      <c r="B336" s="651" t="s">
        <v>1190</v>
      </c>
      <c r="C336" s="650"/>
      <c r="D336" s="650"/>
      <c r="E336" s="650" t="s">
        <v>1191</v>
      </c>
      <c r="F336" s="651">
        <v>201602</v>
      </c>
      <c r="G336" s="652">
        <v>-21832.35</v>
      </c>
      <c r="H336" s="759">
        <f>VLOOKUP(F336,Additions!$N$5:$O$37,2,FALSE)</f>
        <v>9.5</v>
      </c>
      <c r="I336" s="403">
        <v>3.1250000000000002E-3</v>
      </c>
      <c r="J336" s="652">
        <f t="shared" si="63"/>
        <v>-648.15</v>
      </c>
      <c r="K336" s="652">
        <f t="shared" si="64"/>
        <v>-818.71</v>
      </c>
      <c r="N336" s="936"/>
      <c r="S336" s="717">
        <f t="shared" si="65"/>
        <v>2016</v>
      </c>
    </row>
    <row r="337" spans="1:19" s="717" customFormat="1">
      <c r="A337" s="650" t="s">
        <v>355</v>
      </c>
      <c r="B337" s="651" t="s">
        <v>1053</v>
      </c>
      <c r="C337" s="650"/>
      <c r="D337" s="650"/>
      <c r="E337" s="650" t="s">
        <v>1054</v>
      </c>
      <c r="F337" s="651">
        <v>201602</v>
      </c>
      <c r="G337" s="652">
        <v>-106427.42</v>
      </c>
      <c r="H337" s="759">
        <f>VLOOKUP(F337,Additions!$N$5:$O$37,2,FALSE)</f>
        <v>9.5</v>
      </c>
      <c r="I337" s="403">
        <v>3.1250000000000002E-3</v>
      </c>
      <c r="J337" s="652">
        <f t="shared" si="63"/>
        <v>-3159.56</v>
      </c>
      <c r="K337" s="652">
        <f t="shared" si="64"/>
        <v>-3991.03</v>
      </c>
      <c r="N337" s="936"/>
      <c r="S337" s="717">
        <f t="shared" si="65"/>
        <v>2016</v>
      </c>
    </row>
    <row r="338" spans="1:19" s="717" customFormat="1">
      <c r="A338" s="650" t="s">
        <v>355</v>
      </c>
      <c r="B338" s="651" t="s">
        <v>1214</v>
      </c>
      <c r="C338" s="650"/>
      <c r="D338" s="650"/>
      <c r="E338" s="650" t="s">
        <v>1215</v>
      </c>
      <c r="F338" s="651">
        <v>201602</v>
      </c>
      <c r="G338" s="652">
        <v>-5533.79</v>
      </c>
      <c r="H338" s="759">
        <f>VLOOKUP(F338,Additions!$N$5:$O$37,2,FALSE)</f>
        <v>9.5</v>
      </c>
      <c r="I338" s="403">
        <v>3.1250000000000002E-3</v>
      </c>
      <c r="J338" s="652">
        <f t="shared" si="63"/>
        <v>-164.28</v>
      </c>
      <c r="K338" s="652">
        <f t="shared" si="64"/>
        <v>-207.52</v>
      </c>
      <c r="N338" s="936"/>
      <c r="S338" s="717">
        <f t="shared" si="65"/>
        <v>2016</v>
      </c>
    </row>
    <row r="339" spans="1:19" s="717" customFormat="1">
      <c r="A339" s="650" t="s">
        <v>355</v>
      </c>
      <c r="B339" s="651" t="s">
        <v>1076</v>
      </c>
      <c r="C339" s="650"/>
      <c r="D339" s="650"/>
      <c r="E339" s="650" t="s">
        <v>1077</v>
      </c>
      <c r="F339" s="651">
        <v>201602</v>
      </c>
      <c r="G339" s="652">
        <v>-100685.34</v>
      </c>
      <c r="H339" s="759">
        <f>VLOOKUP(F339,Additions!$N$5:$O$37,2,FALSE)</f>
        <v>9.5</v>
      </c>
      <c r="I339" s="403">
        <v>3.1250000000000002E-3</v>
      </c>
      <c r="J339" s="652">
        <f t="shared" si="63"/>
        <v>-2989.1</v>
      </c>
      <c r="K339" s="652">
        <f t="shared" si="64"/>
        <v>-3775.7</v>
      </c>
      <c r="N339" s="936"/>
      <c r="S339" s="717">
        <f t="shared" si="65"/>
        <v>2016</v>
      </c>
    </row>
    <row r="340" spans="1:19" s="717" customFormat="1">
      <c r="A340" s="650" t="s">
        <v>355</v>
      </c>
      <c r="B340" s="651" t="s">
        <v>1410</v>
      </c>
      <c r="C340" s="650"/>
      <c r="D340" s="650"/>
      <c r="E340" s="650" t="s">
        <v>1411</v>
      </c>
      <c r="F340" s="651">
        <v>201602</v>
      </c>
      <c r="G340" s="652">
        <v>-242251.44</v>
      </c>
      <c r="H340" s="759">
        <f>VLOOKUP(F340,Additions!$N$5:$O$37,2,FALSE)</f>
        <v>9.5</v>
      </c>
      <c r="I340" s="403">
        <v>3.1250000000000002E-3</v>
      </c>
      <c r="J340" s="652">
        <f t="shared" si="63"/>
        <v>-7191.84</v>
      </c>
      <c r="K340" s="652">
        <f t="shared" si="64"/>
        <v>-9084.43</v>
      </c>
      <c r="N340" s="936"/>
      <c r="S340" s="717">
        <f t="shared" si="65"/>
        <v>2016</v>
      </c>
    </row>
    <row r="341" spans="1:19" s="717" customFormat="1">
      <c r="A341" s="650" t="s">
        <v>355</v>
      </c>
      <c r="B341" s="651" t="s">
        <v>1080</v>
      </c>
      <c r="C341" s="650"/>
      <c r="D341" s="650"/>
      <c r="E341" s="650" t="s">
        <v>1081</v>
      </c>
      <c r="F341" s="651">
        <v>201602</v>
      </c>
      <c r="G341" s="652">
        <v>-159947.28</v>
      </c>
      <c r="H341" s="759">
        <f>VLOOKUP(F341,Additions!$N$5:$O$37,2,FALSE)</f>
        <v>9.5</v>
      </c>
      <c r="I341" s="403">
        <v>3.1250000000000002E-3</v>
      </c>
      <c r="J341" s="652">
        <f t="shared" si="63"/>
        <v>-4748.43</v>
      </c>
      <c r="K341" s="652">
        <f t="shared" si="64"/>
        <v>-5998.02</v>
      </c>
      <c r="N341" s="936"/>
      <c r="S341" s="717">
        <f t="shared" si="65"/>
        <v>2016</v>
      </c>
    </row>
    <row r="342" spans="1:19" s="717" customFormat="1">
      <c r="A342" s="650" t="s">
        <v>355</v>
      </c>
      <c r="B342" s="651" t="s">
        <v>1089</v>
      </c>
      <c r="C342" s="650"/>
      <c r="D342" s="650"/>
      <c r="E342" s="650" t="s">
        <v>1090</v>
      </c>
      <c r="F342" s="651">
        <v>201602</v>
      </c>
      <c r="G342" s="652">
        <v>-265768.40000000002</v>
      </c>
      <c r="H342" s="759">
        <f>VLOOKUP(F342,Additions!$N$5:$O$37,2,FALSE)</f>
        <v>9.5</v>
      </c>
      <c r="I342" s="403">
        <v>3.1250000000000002E-3</v>
      </c>
      <c r="J342" s="652">
        <f t="shared" si="63"/>
        <v>-7890</v>
      </c>
      <c r="K342" s="652">
        <f t="shared" si="64"/>
        <v>-9966.32</v>
      </c>
      <c r="N342" s="936"/>
      <c r="S342" s="717">
        <f t="shared" si="65"/>
        <v>2016</v>
      </c>
    </row>
    <row r="343" spans="1:19" s="717" customFormat="1">
      <c r="A343" s="650" t="s">
        <v>355</v>
      </c>
      <c r="B343" s="651" t="s">
        <v>1094</v>
      </c>
      <c r="C343" s="650"/>
      <c r="D343" s="650"/>
      <c r="E343" s="650" t="s">
        <v>1095</v>
      </c>
      <c r="F343" s="651">
        <v>201602</v>
      </c>
      <c r="G343" s="652">
        <v>-35767.26</v>
      </c>
      <c r="H343" s="759">
        <f>VLOOKUP(F343,Additions!$N$5:$O$37,2,FALSE)</f>
        <v>9.5</v>
      </c>
      <c r="I343" s="403">
        <v>3.1250000000000002E-3</v>
      </c>
      <c r="J343" s="652">
        <f t="shared" si="63"/>
        <v>-1061.8399999999999</v>
      </c>
      <c r="K343" s="652">
        <f t="shared" si="64"/>
        <v>-1341.27</v>
      </c>
      <c r="N343" s="936"/>
      <c r="S343" s="717">
        <f t="shared" si="65"/>
        <v>2016</v>
      </c>
    </row>
    <row r="344" spans="1:19" s="717" customFormat="1">
      <c r="A344" s="650" t="s">
        <v>355</v>
      </c>
      <c r="B344" s="651" t="s">
        <v>1144</v>
      </c>
      <c r="C344" s="650"/>
      <c r="D344" s="650"/>
      <c r="E344" s="650" t="s">
        <v>1145</v>
      </c>
      <c r="F344" s="651">
        <v>201602</v>
      </c>
      <c r="G344" s="652">
        <v>-84728.91</v>
      </c>
      <c r="H344" s="759">
        <f>VLOOKUP(F344,Additions!$N$5:$O$37,2,FALSE)</f>
        <v>9.5</v>
      </c>
      <c r="I344" s="403">
        <v>3.1250000000000002E-3</v>
      </c>
      <c r="J344" s="652">
        <f t="shared" si="63"/>
        <v>-2515.39</v>
      </c>
      <c r="K344" s="652">
        <f t="shared" si="64"/>
        <v>-3177.33</v>
      </c>
      <c r="N344" s="936"/>
      <c r="S344" s="717">
        <f t="shared" si="65"/>
        <v>2016</v>
      </c>
    </row>
    <row r="345" spans="1:19" s="717" customFormat="1">
      <c r="A345" s="650" t="s">
        <v>355</v>
      </c>
      <c r="B345" s="651" t="s">
        <v>1150</v>
      </c>
      <c r="C345" s="650"/>
      <c r="D345" s="650"/>
      <c r="E345" s="650" t="s">
        <v>1151</v>
      </c>
      <c r="F345" s="651">
        <v>201602</v>
      </c>
      <c r="G345" s="652">
        <v>-102544.74</v>
      </c>
      <c r="H345" s="759">
        <f>VLOOKUP(F345,Additions!$N$5:$O$37,2,FALSE)</f>
        <v>9.5</v>
      </c>
      <c r="I345" s="403">
        <v>3.1250000000000002E-3</v>
      </c>
      <c r="J345" s="652">
        <f t="shared" si="63"/>
        <v>-3044.3</v>
      </c>
      <c r="K345" s="652">
        <f t="shared" si="64"/>
        <v>-3845.43</v>
      </c>
      <c r="N345" s="936"/>
      <c r="S345" s="717">
        <f t="shared" si="65"/>
        <v>2016</v>
      </c>
    </row>
    <row r="346" spans="1:19" s="717" customFormat="1">
      <c r="A346" s="650" t="s">
        <v>355</v>
      </c>
      <c r="B346" s="651" t="s">
        <v>1165</v>
      </c>
      <c r="C346" s="650"/>
      <c r="D346" s="650"/>
      <c r="E346" s="650" t="s">
        <v>1166</v>
      </c>
      <c r="F346" s="651">
        <v>201602</v>
      </c>
      <c r="G346" s="652">
        <v>-35127.760000000002</v>
      </c>
      <c r="H346" s="759">
        <f>VLOOKUP(F346,Additions!$N$5:$O$37,2,FALSE)</f>
        <v>9.5</v>
      </c>
      <c r="I346" s="403">
        <v>3.1250000000000002E-3</v>
      </c>
      <c r="J346" s="652">
        <f t="shared" si="63"/>
        <v>-1042.8599999999999</v>
      </c>
      <c r="K346" s="652">
        <f t="shared" si="64"/>
        <v>-1317.29</v>
      </c>
      <c r="N346" s="936"/>
      <c r="S346" s="717">
        <f t="shared" si="65"/>
        <v>2016</v>
      </c>
    </row>
    <row r="347" spans="1:19" s="717" customFormat="1">
      <c r="A347" s="650" t="s">
        <v>355</v>
      </c>
      <c r="B347" s="651" t="s">
        <v>1176</v>
      </c>
      <c r="C347" s="650"/>
      <c r="D347" s="650"/>
      <c r="E347" s="650" t="s">
        <v>1177</v>
      </c>
      <c r="F347" s="651">
        <v>201602</v>
      </c>
      <c r="G347" s="652">
        <v>-2532.4699999999998</v>
      </c>
      <c r="H347" s="759">
        <f>VLOOKUP(F347,Additions!$N$5:$O$37,2,FALSE)</f>
        <v>9.5</v>
      </c>
      <c r="I347" s="403">
        <v>3.1250000000000002E-3</v>
      </c>
      <c r="J347" s="652">
        <f t="shared" si="63"/>
        <v>-75.180000000000007</v>
      </c>
      <c r="K347" s="652">
        <f t="shared" si="64"/>
        <v>-94.97</v>
      </c>
      <c r="N347" s="936"/>
      <c r="S347" s="717">
        <f t="shared" si="65"/>
        <v>2016</v>
      </c>
    </row>
    <row r="348" spans="1:19" s="717" customFormat="1">
      <c r="A348" s="650" t="s">
        <v>355</v>
      </c>
      <c r="B348" s="651" t="s">
        <v>1418</v>
      </c>
      <c r="C348" s="650"/>
      <c r="D348" s="650"/>
      <c r="E348" s="650" t="s">
        <v>1419</v>
      </c>
      <c r="F348" s="651">
        <v>201602</v>
      </c>
      <c r="G348" s="652">
        <v>-61468.01</v>
      </c>
      <c r="H348" s="759">
        <f>VLOOKUP(F348,Additions!$N$5:$O$37,2,FALSE)</f>
        <v>9.5</v>
      </c>
      <c r="I348" s="403">
        <v>3.1250000000000002E-3</v>
      </c>
      <c r="J348" s="652">
        <f t="shared" si="63"/>
        <v>-1824.83</v>
      </c>
      <c r="K348" s="652">
        <f t="shared" si="64"/>
        <v>-2305.0500000000002</v>
      </c>
      <c r="N348" s="936"/>
      <c r="S348" s="717">
        <f t="shared" si="65"/>
        <v>2016</v>
      </c>
    </row>
    <row r="349" spans="1:19">
      <c r="A349" s="108"/>
      <c r="B349" s="108"/>
      <c r="C349" s="108"/>
      <c r="D349" s="108"/>
      <c r="E349" s="126"/>
      <c r="F349" s="159"/>
      <c r="G349" s="82"/>
      <c r="H349" s="126"/>
      <c r="I349" s="341"/>
      <c r="J349" s="82"/>
      <c r="K349" s="82"/>
      <c r="S349" s="717">
        <f t="shared" si="60"/>
        <v>2015</v>
      </c>
    </row>
    <row r="350" spans="1:19">
      <c r="A350" s="267"/>
      <c r="B350" s="267"/>
      <c r="C350" s="267"/>
      <c r="D350" s="267"/>
      <c r="E350" s="267"/>
      <c r="F350" s="164"/>
      <c r="G350" s="129"/>
      <c r="H350" s="181"/>
      <c r="I350" s="424"/>
      <c r="J350" s="129"/>
      <c r="K350" s="129"/>
    </row>
    <row r="351" spans="1:19" ht="13.5" thickBot="1">
      <c r="A351" s="267"/>
      <c r="B351" s="267"/>
      <c r="C351" s="267"/>
      <c r="D351" s="267"/>
      <c r="E351" s="267"/>
      <c r="F351" s="185" t="s">
        <v>107</v>
      </c>
      <c r="G351" s="130">
        <f>SUM(G233:G350)</f>
        <v>-3301040.8699999992</v>
      </c>
      <c r="H351" s="181"/>
      <c r="I351" s="132"/>
      <c r="J351" s="130">
        <f>SUM(J233:J350)</f>
        <v>-113969.57999999996</v>
      </c>
      <c r="K351" s="130">
        <f>SUM(K233:K350)</f>
        <v>-123789.01999999999</v>
      </c>
    </row>
    <row r="352" spans="1:19" ht="13.5" thickTop="1">
      <c r="A352" s="267"/>
      <c r="B352" s="267"/>
      <c r="C352" s="267"/>
      <c r="D352" s="267"/>
      <c r="E352" s="267"/>
      <c r="F352" s="164"/>
      <c r="G352" s="103"/>
      <c r="H352" s="181"/>
      <c r="I352" s="132"/>
      <c r="J352" s="103"/>
      <c r="K352" s="103"/>
    </row>
    <row r="353" spans="1:11">
      <c r="A353" s="69" t="s">
        <v>216</v>
      </c>
      <c r="B353" s="101"/>
      <c r="C353" s="101"/>
      <c r="D353" s="101"/>
      <c r="G353" s="176"/>
      <c r="H353" s="101"/>
      <c r="J353" s="101"/>
      <c r="K353" s="101"/>
    </row>
    <row r="354" spans="1:11">
      <c r="A354" s="101"/>
      <c r="B354" s="101"/>
      <c r="C354" s="101"/>
      <c r="D354" s="101"/>
      <c r="G354" s="176"/>
      <c r="H354" s="101"/>
      <c r="J354" s="101"/>
      <c r="K354" s="101"/>
    </row>
    <row r="355" spans="1:11">
      <c r="A355" s="81" t="s">
        <v>86</v>
      </c>
      <c r="B355" s="81" t="s">
        <v>87</v>
      </c>
      <c r="C355" s="81" t="s">
        <v>88</v>
      </c>
      <c r="D355" s="81"/>
      <c r="E355" s="81" t="s">
        <v>104</v>
      </c>
      <c r="F355" s="146" t="s">
        <v>89</v>
      </c>
      <c r="G355" s="81" t="s">
        <v>90</v>
      </c>
      <c r="H355" s="177"/>
      <c r="I355" s="81" t="s">
        <v>91</v>
      </c>
      <c r="J355" s="81" t="s">
        <v>92</v>
      </c>
      <c r="K355" s="81" t="s">
        <v>93</v>
      </c>
    </row>
    <row r="356" spans="1:11">
      <c r="A356" s="86" t="s">
        <v>94</v>
      </c>
      <c r="B356" s="86" t="s">
        <v>95</v>
      </c>
      <c r="C356" s="86" t="s">
        <v>96</v>
      </c>
      <c r="D356" s="87"/>
      <c r="E356" s="87" t="s">
        <v>105</v>
      </c>
      <c r="F356" s="148" t="s">
        <v>98</v>
      </c>
      <c r="G356" s="86" t="s">
        <v>99</v>
      </c>
      <c r="H356" s="182" t="s">
        <v>100</v>
      </c>
      <c r="I356" s="86" t="s">
        <v>101</v>
      </c>
      <c r="J356" s="86" t="s">
        <v>93</v>
      </c>
      <c r="K356" s="86" t="s">
        <v>102</v>
      </c>
    </row>
    <row r="357" spans="1:11">
      <c r="A357" s="107"/>
      <c r="B357" s="108"/>
      <c r="C357" s="108"/>
      <c r="D357" s="108"/>
      <c r="E357" s="108"/>
      <c r="F357" s="159"/>
      <c r="G357" s="110"/>
      <c r="H357" s="180"/>
      <c r="I357" s="168"/>
      <c r="J357" s="82"/>
      <c r="K357" s="82"/>
    </row>
    <row r="358" spans="1:11">
      <c r="A358" s="107"/>
      <c r="B358" s="108"/>
      <c r="C358" s="108"/>
      <c r="D358" s="108"/>
      <c r="E358" s="108"/>
      <c r="F358" s="159"/>
      <c r="G358" s="110"/>
      <c r="H358" s="180"/>
      <c r="I358" s="168"/>
      <c r="J358" s="82"/>
      <c r="K358" s="82"/>
    </row>
    <row r="359" spans="1:11">
      <c r="A359" s="101"/>
      <c r="B359" s="101"/>
      <c r="C359" s="101"/>
      <c r="D359" s="101"/>
      <c r="G359" s="101"/>
      <c r="H359" s="101"/>
      <c r="J359" s="101"/>
      <c r="K359" s="101"/>
    </row>
    <row r="360" spans="1:11" ht="13.5" thickBot="1">
      <c r="A360" s="69" t="s">
        <v>110</v>
      </c>
      <c r="B360" s="101"/>
      <c r="C360" s="101"/>
      <c r="D360" s="101"/>
      <c r="G360" s="120">
        <f>SUM(G357:G359)</f>
        <v>0</v>
      </c>
      <c r="H360" s="101"/>
      <c r="J360" s="120">
        <f>SUM(J357:J358)</f>
        <v>0</v>
      </c>
      <c r="K360" s="120">
        <f>SUM(K357:K358)</f>
        <v>0</v>
      </c>
    </row>
    <row r="361" spans="1:11" ht="13.5" thickTop="1">
      <c r="A361" s="101"/>
      <c r="B361" s="101"/>
      <c r="C361" s="101"/>
      <c r="D361" s="101"/>
      <c r="G361" s="101"/>
      <c r="H361" s="101"/>
      <c r="J361" s="101"/>
      <c r="K361" s="101"/>
    </row>
    <row r="362" spans="1:11" ht="13.5" thickBot="1">
      <c r="A362" s="95" t="s">
        <v>130</v>
      </c>
      <c r="G362" s="130">
        <f>+G351+G227+G360</f>
        <v>-3597549.959999999</v>
      </c>
      <c r="J362" s="130">
        <f>+J351+J227+J360</f>
        <v>-128331.89999999995</v>
      </c>
      <c r="K362" s="130">
        <f>+K351+K227+K360</f>
        <v>-139296.34999999998</v>
      </c>
    </row>
    <row r="363" spans="1:11" ht="13.5" thickTop="1">
      <c r="A363" s="95"/>
      <c r="G363" s="103"/>
      <c r="J363" s="103"/>
      <c r="K363" s="103"/>
    </row>
    <row r="364" spans="1:11">
      <c r="A364" s="95" t="s">
        <v>166</v>
      </c>
      <c r="G364" s="103"/>
      <c r="J364" s="103"/>
      <c r="K364" s="103"/>
    </row>
    <row r="365" spans="1:11">
      <c r="A365" s="95"/>
      <c r="G365" s="103"/>
      <c r="J365" s="103"/>
      <c r="K365" s="103"/>
    </row>
    <row r="366" spans="1:11">
      <c r="A366" s="88" t="s">
        <v>305</v>
      </c>
    </row>
    <row r="368" spans="1:11">
      <c r="A368" s="81" t="s">
        <v>86</v>
      </c>
      <c r="B368" s="81" t="s">
        <v>87</v>
      </c>
      <c r="C368" s="81" t="s">
        <v>88</v>
      </c>
      <c r="D368" s="81"/>
      <c r="E368" s="81"/>
      <c r="F368" s="146" t="s">
        <v>121</v>
      </c>
      <c r="G368" s="89" t="s">
        <v>121</v>
      </c>
      <c r="H368" s="177"/>
      <c r="I368" s="81" t="s">
        <v>91</v>
      </c>
      <c r="J368" s="90" t="s">
        <v>92</v>
      </c>
      <c r="K368" s="90" t="s">
        <v>106</v>
      </c>
    </row>
    <row r="369" spans="1:19">
      <c r="A369" s="86" t="s">
        <v>94</v>
      </c>
      <c r="B369" s="86" t="s">
        <v>95</v>
      </c>
      <c r="C369" s="86" t="s">
        <v>96</v>
      </c>
      <c r="D369" s="86"/>
      <c r="E369" s="86" t="s">
        <v>97</v>
      </c>
      <c r="F369" s="148" t="s">
        <v>98</v>
      </c>
      <c r="G369" s="92" t="s">
        <v>99</v>
      </c>
      <c r="H369" s="182" t="s">
        <v>100</v>
      </c>
      <c r="I369" s="86" t="s">
        <v>101</v>
      </c>
      <c r="J369" s="92" t="s">
        <v>93</v>
      </c>
      <c r="K369" s="92" t="s">
        <v>102</v>
      </c>
    </row>
    <row r="370" spans="1:19" ht="13.5" customHeight="1">
      <c r="A370" s="431" t="s">
        <v>423</v>
      </c>
      <c r="B370" s="334" t="s">
        <v>1252</v>
      </c>
      <c r="C370" s="334"/>
      <c r="D370" s="334"/>
      <c r="E370" s="333" t="s">
        <v>1253</v>
      </c>
      <c r="F370" s="334">
        <v>201510</v>
      </c>
      <c r="G370" s="335">
        <v>-16063.4</v>
      </c>
      <c r="H370" s="126">
        <f>VLOOKUP(F370,Additions!$N$5:$O$37,2,FALSE)</f>
        <v>13.5</v>
      </c>
      <c r="I370" s="382">
        <v>3.0917000000000002E-3</v>
      </c>
      <c r="J370" s="335">
        <f t="shared" ref="J370:J376" si="66">ROUND(G370*H370*I370,2)</f>
        <v>-670.45</v>
      </c>
      <c r="K370" s="335">
        <f t="shared" ref="K370:K376" si="67">ROUND(G370*I370*12,2)</f>
        <v>-595.96</v>
      </c>
      <c r="S370" s="101">
        <f t="shared" ref="S370:S376" si="68">IF(F370&lt;=$S$1,$U$5,$U$6)</f>
        <v>2016</v>
      </c>
    </row>
    <row r="371" spans="1:19">
      <c r="A371" s="431" t="s">
        <v>423</v>
      </c>
      <c r="B371" s="334" t="s">
        <v>1254</v>
      </c>
      <c r="C371" s="334"/>
      <c r="D371" s="334"/>
      <c r="E371" s="333" t="s">
        <v>1255</v>
      </c>
      <c r="F371" s="334">
        <v>201510</v>
      </c>
      <c r="G371" s="335">
        <v>-12036.07</v>
      </c>
      <c r="H371" s="126">
        <f>VLOOKUP(F371,Additions!$N$5:$O$37,2,FALSE)</f>
        <v>13.5</v>
      </c>
      <c r="I371" s="382">
        <v>3.0917000000000002E-3</v>
      </c>
      <c r="J371" s="335">
        <f t="shared" si="66"/>
        <v>-502.36</v>
      </c>
      <c r="K371" s="335">
        <f t="shared" si="67"/>
        <v>-446.54</v>
      </c>
      <c r="S371" s="101">
        <f t="shared" si="68"/>
        <v>2016</v>
      </c>
    </row>
    <row r="372" spans="1:19">
      <c r="A372" s="431" t="s">
        <v>423</v>
      </c>
      <c r="B372" s="381" t="s">
        <v>1256</v>
      </c>
      <c r="C372" s="381"/>
      <c r="D372" s="381"/>
      <c r="E372" s="397" t="s">
        <v>1257</v>
      </c>
      <c r="F372" s="334">
        <v>201510</v>
      </c>
      <c r="G372" s="398">
        <v>-5129.91</v>
      </c>
      <c r="H372" s="126">
        <f>VLOOKUP(F372,Additions!$N$5:$O$37,2,FALSE)</f>
        <v>13.5</v>
      </c>
      <c r="I372" s="382">
        <v>3.0917000000000002E-3</v>
      </c>
      <c r="J372" s="335">
        <f t="shared" si="66"/>
        <v>-214.11</v>
      </c>
      <c r="K372" s="335">
        <f t="shared" si="67"/>
        <v>-190.32</v>
      </c>
      <c r="S372" s="101">
        <f t="shared" si="68"/>
        <v>2016</v>
      </c>
    </row>
    <row r="373" spans="1:19">
      <c r="A373" s="431" t="s">
        <v>423</v>
      </c>
      <c r="B373" s="334" t="s">
        <v>1258</v>
      </c>
      <c r="C373" s="334"/>
      <c r="D373" s="334"/>
      <c r="E373" s="333" t="s">
        <v>1259</v>
      </c>
      <c r="F373" s="334">
        <v>201512</v>
      </c>
      <c r="G373" s="335">
        <v>-40442.519999999997</v>
      </c>
      <c r="H373" s="126">
        <f>VLOOKUP(F373,Additions!$N$5:$O$37,2,FALSE)</f>
        <v>11.5</v>
      </c>
      <c r="I373" s="382">
        <v>3.0917000000000002E-3</v>
      </c>
      <c r="J373" s="335">
        <f t="shared" si="66"/>
        <v>-1437.92</v>
      </c>
      <c r="K373" s="335">
        <f t="shared" si="67"/>
        <v>-1500.43</v>
      </c>
      <c r="S373" s="101">
        <f t="shared" si="68"/>
        <v>2016</v>
      </c>
    </row>
    <row r="374" spans="1:19">
      <c r="A374" s="431" t="s">
        <v>423</v>
      </c>
      <c r="B374" s="334" t="s">
        <v>1260</v>
      </c>
      <c r="C374" s="334"/>
      <c r="D374" s="334"/>
      <c r="E374" s="333" t="s">
        <v>1261</v>
      </c>
      <c r="F374" s="334">
        <v>201512</v>
      </c>
      <c r="G374" s="335">
        <v>-14293.3</v>
      </c>
      <c r="H374" s="126">
        <f>VLOOKUP(F374,Additions!$N$5:$O$37,2,FALSE)</f>
        <v>11.5</v>
      </c>
      <c r="I374" s="382">
        <v>3.0917000000000002E-3</v>
      </c>
      <c r="J374" s="335">
        <f t="shared" si="66"/>
        <v>-508.19</v>
      </c>
      <c r="K374" s="335">
        <f t="shared" si="67"/>
        <v>-530.29</v>
      </c>
      <c r="S374" s="101">
        <f t="shared" si="68"/>
        <v>2016</v>
      </c>
    </row>
    <row r="375" spans="1:19">
      <c r="A375" s="431" t="s">
        <v>423</v>
      </c>
      <c r="B375" s="334" t="s">
        <v>1262</v>
      </c>
      <c r="C375" s="334"/>
      <c r="D375" s="334"/>
      <c r="E375" s="333" t="s">
        <v>1263</v>
      </c>
      <c r="F375" s="334">
        <v>201512</v>
      </c>
      <c r="G375" s="335">
        <v>-10861.24</v>
      </c>
      <c r="H375" s="126">
        <f>VLOOKUP(F375,Additions!$N$5:$O$37,2,FALSE)</f>
        <v>11.5</v>
      </c>
      <c r="I375" s="382">
        <v>3.0917000000000002E-3</v>
      </c>
      <c r="J375" s="335">
        <f t="shared" si="66"/>
        <v>-386.17</v>
      </c>
      <c r="K375" s="335">
        <f t="shared" si="67"/>
        <v>-402.96</v>
      </c>
      <c r="S375" s="101">
        <f t="shared" si="68"/>
        <v>2016</v>
      </c>
    </row>
    <row r="376" spans="1:19">
      <c r="A376" s="431" t="s">
        <v>423</v>
      </c>
      <c r="B376" s="381" t="s">
        <v>1264</v>
      </c>
      <c r="C376" s="381"/>
      <c r="D376" s="381"/>
      <c r="E376" s="397" t="s">
        <v>1265</v>
      </c>
      <c r="F376" s="334">
        <v>201512</v>
      </c>
      <c r="G376" s="398">
        <v>-5008.71</v>
      </c>
      <c r="H376" s="126">
        <f>VLOOKUP(F376,Additions!$N$5:$O$37,2,FALSE)</f>
        <v>11.5</v>
      </c>
      <c r="I376" s="382">
        <v>3.0917000000000002E-3</v>
      </c>
      <c r="J376" s="335">
        <f t="shared" si="66"/>
        <v>-178.08</v>
      </c>
      <c r="K376" s="335">
        <f t="shared" si="67"/>
        <v>-185.83</v>
      </c>
      <c r="S376" s="101">
        <f t="shared" si="68"/>
        <v>2016</v>
      </c>
    </row>
    <row r="377" spans="1:19">
      <c r="A377" s="108"/>
      <c r="B377" s="108"/>
      <c r="C377" s="108"/>
      <c r="D377" s="108"/>
      <c r="E377" s="108"/>
      <c r="F377" s="159"/>
      <c r="G377" s="110"/>
      <c r="H377" s="180"/>
      <c r="I377" s="168"/>
      <c r="J377" s="82"/>
      <c r="K377" s="82"/>
    </row>
    <row r="378" spans="1:19">
      <c r="A378" s="267"/>
      <c r="B378" s="267"/>
      <c r="C378" s="267"/>
      <c r="D378" s="267"/>
      <c r="E378" s="267"/>
      <c r="F378" s="164"/>
      <c r="G378" s="103"/>
      <c r="H378" s="181"/>
      <c r="I378" s="132"/>
      <c r="J378" s="129"/>
      <c r="K378" s="129"/>
    </row>
    <row r="379" spans="1:19" ht="13.5" thickBot="1">
      <c r="F379" s="73" t="s">
        <v>107</v>
      </c>
      <c r="G379" s="130">
        <f>SUM(G370:G378)</f>
        <v>-103835.15000000001</v>
      </c>
      <c r="J379" s="130">
        <f>SUM(J370:J378)</f>
        <v>-3897.28</v>
      </c>
      <c r="K379" s="130">
        <f>SUM(K370:K378)</f>
        <v>-3852.33</v>
      </c>
    </row>
    <row r="380" spans="1:19" ht="13.5" thickTop="1">
      <c r="A380" s="95"/>
      <c r="G380" s="103"/>
      <c r="J380" s="103"/>
      <c r="K380" s="103"/>
    </row>
    <row r="381" spans="1:19">
      <c r="A381" s="95"/>
      <c r="G381" s="103"/>
      <c r="J381" s="103"/>
      <c r="K381" s="103"/>
    </row>
    <row r="382" spans="1:19">
      <c r="A382" s="88" t="s">
        <v>430</v>
      </c>
    </row>
    <row r="383" spans="1:19">
      <c r="P383" s="121"/>
      <c r="Q383" s="121"/>
      <c r="R383" s="121"/>
    </row>
    <row r="384" spans="1:19">
      <c r="A384" s="81" t="s">
        <v>86</v>
      </c>
      <c r="B384" s="81" t="s">
        <v>87</v>
      </c>
      <c r="C384" s="81" t="s">
        <v>88</v>
      </c>
      <c r="D384" s="81"/>
      <c r="E384" s="81"/>
      <c r="F384" s="146" t="s">
        <v>121</v>
      </c>
      <c r="G384" s="89" t="s">
        <v>121</v>
      </c>
      <c r="H384" s="177"/>
      <c r="I384" s="81" t="s">
        <v>91</v>
      </c>
      <c r="J384" s="90" t="s">
        <v>92</v>
      </c>
      <c r="K384" s="90" t="s">
        <v>106</v>
      </c>
      <c r="P384" s="100"/>
      <c r="Q384" s="121"/>
      <c r="R384" s="121"/>
    </row>
    <row r="385" spans="1:19">
      <c r="A385" s="86" t="s">
        <v>94</v>
      </c>
      <c r="B385" s="86" t="s">
        <v>95</v>
      </c>
      <c r="C385" s="86" t="s">
        <v>96</v>
      </c>
      <c r="D385" s="86"/>
      <c r="E385" s="86" t="s">
        <v>97</v>
      </c>
      <c r="F385" s="148" t="s">
        <v>98</v>
      </c>
      <c r="G385" s="92" t="s">
        <v>99</v>
      </c>
      <c r="H385" s="182" t="s">
        <v>100</v>
      </c>
      <c r="I385" s="86" t="s">
        <v>101</v>
      </c>
      <c r="J385" s="92" t="s">
        <v>93</v>
      </c>
      <c r="K385" s="92" t="s">
        <v>102</v>
      </c>
      <c r="P385" s="100"/>
      <c r="Q385" s="121"/>
      <c r="R385" s="121"/>
    </row>
    <row r="386" spans="1:19">
      <c r="A386" s="269"/>
      <c r="B386" s="269"/>
      <c r="C386" s="269"/>
      <c r="D386" s="269"/>
      <c r="E386" s="336"/>
      <c r="F386" s="338"/>
      <c r="G386" s="339"/>
      <c r="H386" s="336"/>
      <c r="I386" s="341"/>
      <c r="J386" s="339"/>
      <c r="K386" s="339"/>
      <c r="S386" s="101">
        <f>IF(F386&lt;=$S$1,$U$5,$U$6)</f>
        <v>2015</v>
      </c>
    </row>
    <row r="387" spans="1:19">
      <c r="A387" s="269"/>
      <c r="B387" s="269"/>
      <c r="C387" s="269"/>
      <c r="D387" s="269"/>
      <c r="E387" s="336"/>
      <c r="F387" s="338"/>
      <c r="G387" s="339"/>
      <c r="H387" s="336"/>
      <c r="I387" s="341"/>
      <c r="J387" s="339"/>
      <c r="K387" s="339"/>
      <c r="P387" s="100"/>
      <c r="Q387" s="121"/>
      <c r="R387" s="121"/>
      <c r="S387" s="101">
        <f>IF(F387&lt;=$S$1,$U$5,$U$6)</f>
        <v>2015</v>
      </c>
    </row>
    <row r="388" spans="1:19">
      <c r="A388" s="108"/>
      <c r="B388" s="108"/>
      <c r="C388" s="108"/>
      <c r="D388" s="108"/>
      <c r="E388" s="126"/>
      <c r="F388" s="159"/>
      <c r="G388" s="82"/>
      <c r="H388" s="180"/>
      <c r="I388" s="168"/>
      <c r="J388" s="82"/>
      <c r="K388" s="82"/>
      <c r="P388" s="100"/>
      <c r="Q388" s="121"/>
      <c r="R388" s="121"/>
    </row>
    <row r="389" spans="1:19">
      <c r="A389" s="267"/>
      <c r="B389" s="267"/>
      <c r="C389" s="267"/>
      <c r="D389" s="267"/>
      <c r="E389" s="267"/>
      <c r="F389" s="164"/>
      <c r="G389" s="103"/>
      <c r="H389" s="181"/>
      <c r="I389" s="132"/>
      <c r="J389" s="129"/>
      <c r="K389" s="129"/>
      <c r="P389" s="121"/>
      <c r="Q389" s="121"/>
      <c r="R389" s="121"/>
    </row>
    <row r="390" spans="1:19" ht="13.5" thickBot="1">
      <c r="F390" s="73" t="s">
        <v>107</v>
      </c>
      <c r="G390" s="130">
        <f>SUM(G386:G389)</f>
        <v>0</v>
      </c>
      <c r="J390" s="130">
        <f>SUM(J386:J389)</f>
        <v>0</v>
      </c>
      <c r="K390" s="130">
        <f>SUM(K386:K389)</f>
        <v>0</v>
      </c>
      <c r="P390" s="121"/>
      <c r="Q390" s="121"/>
      <c r="R390" s="121"/>
    </row>
    <row r="391" spans="1:19" ht="13.5" thickTop="1">
      <c r="F391" s="73"/>
      <c r="G391" s="103"/>
      <c r="J391" s="103"/>
      <c r="K391" s="103"/>
      <c r="P391" s="121"/>
      <c r="Q391" s="121"/>
      <c r="R391" s="121"/>
    </row>
    <row r="392" spans="1:19" ht="13.5" thickBot="1">
      <c r="A392" s="95" t="s">
        <v>167</v>
      </c>
      <c r="G392" s="130">
        <f>G379+G390</f>
        <v>-103835.15000000001</v>
      </c>
      <c r="J392" s="130">
        <f>J379+J390</f>
        <v>-3897.28</v>
      </c>
      <c r="K392" s="130">
        <f>K379+K390</f>
        <v>-3852.33</v>
      </c>
      <c r="P392" s="121"/>
      <c r="Q392" s="121"/>
      <c r="R392" s="121"/>
    </row>
    <row r="393" spans="1:19" ht="13.5" thickTop="1">
      <c r="A393" s="95"/>
      <c r="G393" s="103"/>
      <c r="J393" s="103"/>
      <c r="K393" s="103"/>
      <c r="P393" s="121"/>
      <c r="Q393" s="121"/>
      <c r="R393" s="121"/>
    </row>
    <row r="394" spans="1:19">
      <c r="A394" s="183" t="s">
        <v>131</v>
      </c>
      <c r="B394" s="267"/>
      <c r="C394" s="267"/>
      <c r="D394" s="267"/>
      <c r="E394" s="267"/>
      <c r="F394" s="164"/>
      <c r="G394" s="103"/>
      <c r="H394" s="181"/>
      <c r="I394" s="121"/>
      <c r="J394" s="103"/>
      <c r="K394" s="103"/>
      <c r="O394" s="121"/>
      <c r="P394" s="121"/>
      <c r="Q394" s="121"/>
      <c r="R394" s="121"/>
    </row>
    <row r="395" spans="1:19">
      <c r="A395" s="113"/>
      <c r="B395" s="267"/>
      <c r="C395" s="267"/>
      <c r="D395" s="267"/>
      <c r="E395" s="267"/>
      <c r="F395" s="164"/>
      <c r="G395" s="103"/>
      <c r="H395" s="181"/>
      <c r="I395" s="121"/>
      <c r="J395" s="103"/>
      <c r="K395" s="103"/>
      <c r="O395" s="121"/>
      <c r="P395" s="121"/>
      <c r="Q395" s="121"/>
      <c r="R395" s="121"/>
    </row>
    <row r="396" spans="1:19">
      <c r="A396" s="88" t="s">
        <v>152</v>
      </c>
      <c r="H396" s="176" t="e">
        <f>VLOOKUP(F396,$P$3:$Q$41,2)</f>
        <v>#N/A</v>
      </c>
      <c r="I396" s="101">
        <v>1.3083000000000001E-3</v>
      </c>
      <c r="J396" s="123" t="e">
        <f t="shared" ref="J396" si="69">ROUND(G396*H396*I396,2)</f>
        <v>#N/A</v>
      </c>
      <c r="K396" s="123">
        <f t="shared" ref="K396" si="70">ROUND(G396*I396*12,2)</f>
        <v>0</v>
      </c>
      <c r="O396" s="121"/>
      <c r="P396" s="121"/>
      <c r="Q396" s="121"/>
      <c r="R396" s="121"/>
    </row>
    <row r="397" spans="1:19">
      <c r="O397" s="121"/>
      <c r="P397" s="121"/>
      <c r="Q397" s="121"/>
      <c r="R397" s="121"/>
    </row>
    <row r="398" spans="1:19">
      <c r="A398" s="81" t="s">
        <v>86</v>
      </c>
      <c r="B398" s="81" t="s">
        <v>87</v>
      </c>
      <c r="C398" s="81" t="s">
        <v>88</v>
      </c>
      <c r="D398" s="81" t="s">
        <v>104</v>
      </c>
      <c r="E398" s="81"/>
      <c r="F398" s="146" t="s">
        <v>121</v>
      </c>
      <c r="G398" s="90" t="s">
        <v>121</v>
      </c>
      <c r="H398" s="177"/>
      <c r="I398" s="81" t="s">
        <v>91</v>
      </c>
      <c r="J398" s="90" t="s">
        <v>92</v>
      </c>
      <c r="K398" s="90" t="s">
        <v>93</v>
      </c>
      <c r="O398" s="121"/>
      <c r="P398" s="121"/>
      <c r="Q398" s="121"/>
      <c r="R398" s="121"/>
    </row>
    <row r="399" spans="1:19">
      <c r="A399" s="86" t="s">
        <v>94</v>
      </c>
      <c r="B399" s="96" t="s">
        <v>95</v>
      </c>
      <c r="C399" s="96" t="s">
        <v>96</v>
      </c>
      <c r="D399" s="96" t="s">
        <v>122</v>
      </c>
      <c r="E399" s="96" t="s">
        <v>97</v>
      </c>
      <c r="F399" s="150" t="s">
        <v>98</v>
      </c>
      <c r="G399" s="98" t="s">
        <v>99</v>
      </c>
      <c r="H399" s="179" t="s">
        <v>100</v>
      </c>
      <c r="I399" s="96" t="s">
        <v>101</v>
      </c>
      <c r="J399" s="98" t="s">
        <v>123</v>
      </c>
      <c r="K399" s="98" t="s">
        <v>102</v>
      </c>
      <c r="O399" s="121"/>
      <c r="P399" s="121"/>
      <c r="Q399" s="121"/>
      <c r="R399" s="121"/>
    </row>
    <row r="400" spans="1:19">
      <c r="A400" s="333" t="s">
        <v>319</v>
      </c>
      <c r="B400" s="334" t="s">
        <v>780</v>
      </c>
      <c r="C400" s="257" t="s">
        <v>352</v>
      </c>
      <c r="D400" s="334" t="s">
        <v>780</v>
      </c>
      <c r="E400" s="333" t="s">
        <v>781</v>
      </c>
      <c r="F400" s="334">
        <v>201510</v>
      </c>
      <c r="G400" s="335">
        <v>-27963.84</v>
      </c>
      <c r="H400" s="126">
        <f>VLOOKUP(F400,Additions!$N$5:$O$37,2,FALSE)</f>
        <v>13.5</v>
      </c>
      <c r="I400" s="333">
        <v>1.3083000000000001E-3</v>
      </c>
      <c r="J400" s="401">
        <f>ROUND(G400*H400*I400,2)</f>
        <v>-493.9</v>
      </c>
      <c r="K400" s="335">
        <f>ROUND(G400*I400*12,2)</f>
        <v>-439.02</v>
      </c>
      <c r="L400" s="289"/>
      <c r="O400" s="121"/>
      <c r="P400" s="121"/>
      <c r="Q400" s="121"/>
      <c r="R400" s="121"/>
      <c r="S400" s="101">
        <f>IF(F400&lt;=$S$1,$U$5,$U$6)</f>
        <v>2016</v>
      </c>
    </row>
    <row r="401" spans="1:33">
      <c r="A401" s="333" t="s">
        <v>319</v>
      </c>
      <c r="B401" s="334" t="s">
        <v>928</v>
      </c>
      <c r="C401" s="451" t="s">
        <v>352</v>
      </c>
      <c r="D401" s="334" t="s">
        <v>928</v>
      </c>
      <c r="E401" s="333" t="s">
        <v>929</v>
      </c>
      <c r="F401" s="334">
        <v>201509</v>
      </c>
      <c r="G401" s="335">
        <v>-24.75</v>
      </c>
      <c r="H401" s="126">
        <f>VLOOKUP(F401,Additions!$N$5:$O$37,2,FALSE)</f>
        <v>14.5</v>
      </c>
      <c r="I401" s="333">
        <v>1.3083000000000001E-3</v>
      </c>
      <c r="J401" s="401">
        <f t="shared" ref="J401:J403" si="71">ROUND(G401*H401*I401,2)</f>
        <v>-0.47</v>
      </c>
      <c r="K401" s="335">
        <f t="shared" ref="K401:K403" si="72">ROUND(G401*I401*12,2)</f>
        <v>-0.39</v>
      </c>
      <c r="L401" s="289"/>
      <c r="O401" s="121"/>
      <c r="P401" s="121"/>
      <c r="Q401" s="121"/>
      <c r="R401" s="121"/>
      <c r="S401" s="717">
        <f t="shared" ref="S401:S404" si="73">IF(F401&lt;=$S$1,$U$5,$U$6)</f>
        <v>2015</v>
      </c>
    </row>
    <row r="402" spans="1:33">
      <c r="A402" s="333" t="s">
        <v>319</v>
      </c>
      <c r="B402" s="334" t="s">
        <v>1009</v>
      </c>
      <c r="C402" s="451" t="s">
        <v>340</v>
      </c>
      <c r="D402" s="334" t="s">
        <v>1009</v>
      </c>
      <c r="E402" s="333" t="s">
        <v>1010</v>
      </c>
      <c r="F402" s="334">
        <v>201509</v>
      </c>
      <c r="G402" s="335">
        <v>-2014.89</v>
      </c>
      <c r="H402" s="126">
        <f>VLOOKUP(F402,Additions!$N$5:$O$37,2,FALSE)</f>
        <v>14.5</v>
      </c>
      <c r="I402" s="333">
        <v>1.3083000000000001E-3</v>
      </c>
      <c r="J402" s="401">
        <f t="shared" si="71"/>
        <v>-38.22</v>
      </c>
      <c r="K402" s="335">
        <f t="shared" si="72"/>
        <v>-31.63</v>
      </c>
      <c r="L402" s="289"/>
      <c r="O402" s="121"/>
      <c r="P402" s="121"/>
      <c r="Q402" s="121"/>
      <c r="R402" s="121"/>
      <c r="S402" s="717">
        <f t="shared" si="73"/>
        <v>2015</v>
      </c>
    </row>
    <row r="403" spans="1:33">
      <c r="A403" s="333" t="s">
        <v>319</v>
      </c>
      <c r="B403" s="334" t="s">
        <v>1228</v>
      </c>
      <c r="C403" s="257" t="s">
        <v>340</v>
      </c>
      <c r="D403" s="334" t="s">
        <v>1228</v>
      </c>
      <c r="E403" s="333" t="s">
        <v>1229</v>
      </c>
      <c r="F403" s="334">
        <v>201511</v>
      </c>
      <c r="G403" s="335">
        <v>-160.4</v>
      </c>
      <c r="H403" s="126">
        <f>VLOOKUP(F403,Additions!$N$5:$O$37,2,FALSE)</f>
        <v>12.5</v>
      </c>
      <c r="I403" s="333">
        <v>1.3083000000000001E-3</v>
      </c>
      <c r="J403" s="401">
        <f t="shared" si="71"/>
        <v>-2.62</v>
      </c>
      <c r="K403" s="335">
        <f t="shared" si="72"/>
        <v>-2.52</v>
      </c>
      <c r="L403" s="289"/>
      <c r="O403" s="121"/>
      <c r="P403" s="121"/>
      <c r="Q403" s="121"/>
      <c r="R403" s="121"/>
      <c r="S403" s="717">
        <f t="shared" si="73"/>
        <v>2016</v>
      </c>
    </row>
    <row r="404" spans="1:33">
      <c r="A404" s="407"/>
      <c r="B404" s="916"/>
      <c r="C404" s="920"/>
      <c r="D404" s="916"/>
      <c r="E404" s="407"/>
      <c r="F404" s="916"/>
      <c r="G404" s="574"/>
      <c r="H404" s="921"/>
      <c r="I404" s="407"/>
      <c r="J404" s="922"/>
      <c r="K404" s="574"/>
      <c r="L404" s="289"/>
      <c r="O404" s="121"/>
      <c r="P404" s="121"/>
      <c r="Q404" s="121"/>
      <c r="R404" s="121"/>
      <c r="S404" s="717">
        <f t="shared" si="73"/>
        <v>2015</v>
      </c>
      <c r="W404" s="407" t="s">
        <v>319</v>
      </c>
      <c r="X404" s="916" t="s">
        <v>1232</v>
      </c>
      <c r="Y404" s="920" t="s">
        <v>340</v>
      </c>
      <c r="Z404" s="916" t="s">
        <v>1232</v>
      </c>
      <c r="AA404" s="407" t="s">
        <v>1234</v>
      </c>
      <c r="AB404" s="916">
        <v>201510</v>
      </c>
      <c r="AC404" s="574">
        <v>-3034.77</v>
      </c>
      <c r="AD404" s="921">
        <f>VLOOKUP(AB404,Additions!$N$5:$O$37,2,FALSE)</f>
        <v>13.5</v>
      </c>
      <c r="AE404" s="407">
        <v>1.3083000000000001E-3</v>
      </c>
      <c r="AF404" s="922">
        <f t="shared" ref="AF404" si="74">ROUND(AC404*AD404*AE404,2)</f>
        <v>-53.6</v>
      </c>
      <c r="AG404" s="574">
        <f t="shared" ref="AG404" si="75">ROUND(AC404*AE404*12,2)</f>
        <v>-47.64</v>
      </c>
    </row>
    <row r="405" spans="1:33">
      <c r="A405" s="110"/>
      <c r="B405" s="108"/>
      <c r="C405" s="108"/>
      <c r="D405" s="108"/>
      <c r="E405" s="126"/>
      <c r="F405" s="159"/>
      <c r="G405" s="82"/>
      <c r="H405" s="126"/>
      <c r="I405" s="126"/>
      <c r="J405" s="401"/>
      <c r="K405" s="82"/>
      <c r="O405" s="121"/>
      <c r="P405" s="121"/>
      <c r="Q405" s="121"/>
      <c r="R405" s="121"/>
      <c r="S405" s="101">
        <f>IF(F405&lt;=$S$1,$U$5,$U$6)</f>
        <v>2015</v>
      </c>
    </row>
    <row r="406" spans="1:33">
      <c r="A406" s="113"/>
      <c r="B406" s="267"/>
      <c r="C406" s="267"/>
      <c r="D406" s="267"/>
      <c r="E406" s="267"/>
      <c r="F406" s="164"/>
      <c r="G406" s="129"/>
      <c r="H406" s="181"/>
      <c r="I406" s="121"/>
      <c r="J406" s="129"/>
      <c r="K406" s="129"/>
      <c r="O406" s="121"/>
    </row>
    <row r="407" spans="1:33" ht="13.5" thickBot="1">
      <c r="A407" s="95" t="s">
        <v>132</v>
      </c>
      <c r="F407" s="73" t="s">
        <v>107</v>
      </c>
      <c r="G407" s="130">
        <f>SUM(G400:G406)</f>
        <v>-30163.88</v>
      </c>
      <c r="J407" s="130">
        <f>SUM(J400:J406)</f>
        <v>-535.21</v>
      </c>
      <c r="K407" s="130">
        <f>SUM(K400:K406)</f>
        <v>-473.55999999999995</v>
      </c>
    </row>
    <row r="408" spans="1:33" ht="13.5" thickTop="1">
      <c r="B408" s="186"/>
    </row>
    <row r="409" spans="1:33">
      <c r="A409" s="88" t="s">
        <v>133</v>
      </c>
    </row>
    <row r="411" spans="1:33">
      <c r="A411" s="81" t="s">
        <v>86</v>
      </c>
      <c r="B411" s="81" t="s">
        <v>87</v>
      </c>
      <c r="C411" s="81" t="s">
        <v>88</v>
      </c>
      <c r="D411" s="81" t="s">
        <v>104</v>
      </c>
      <c r="E411" s="81"/>
      <c r="F411" s="146" t="s">
        <v>121</v>
      </c>
      <c r="G411" s="90" t="s">
        <v>121</v>
      </c>
      <c r="H411" s="177"/>
      <c r="I411" s="81" t="s">
        <v>91</v>
      </c>
      <c r="J411" s="90" t="s">
        <v>92</v>
      </c>
      <c r="K411" s="90" t="s">
        <v>93</v>
      </c>
    </row>
    <row r="412" spans="1:33">
      <c r="A412" s="86" t="s">
        <v>94</v>
      </c>
      <c r="B412" s="96" t="s">
        <v>95</v>
      </c>
      <c r="C412" s="96" t="s">
        <v>96</v>
      </c>
      <c r="D412" s="96" t="s">
        <v>122</v>
      </c>
      <c r="E412" s="96" t="s">
        <v>97</v>
      </c>
      <c r="F412" s="150" t="s">
        <v>98</v>
      </c>
      <c r="G412" s="98" t="s">
        <v>99</v>
      </c>
      <c r="H412" s="179" t="s">
        <v>100</v>
      </c>
      <c r="I412" s="96" t="s">
        <v>101</v>
      </c>
      <c r="J412" s="98" t="s">
        <v>123</v>
      </c>
      <c r="K412" s="98" t="s">
        <v>134</v>
      </c>
    </row>
    <row r="413" spans="1:33">
      <c r="A413" s="333" t="s">
        <v>341</v>
      </c>
      <c r="B413" s="458" t="s">
        <v>1183</v>
      </c>
      <c r="C413" s="257" t="s">
        <v>340</v>
      </c>
      <c r="D413" s="325" t="s">
        <v>1183</v>
      </c>
      <c r="E413" s="255" t="s">
        <v>1244</v>
      </c>
      <c r="F413" s="334">
        <v>201509</v>
      </c>
      <c r="G413" s="335">
        <v>-2674.01</v>
      </c>
      <c r="H413" s="126">
        <f>VLOOKUP(F413,Additions!$N$5:$O$37,2,FALSE)</f>
        <v>14.5</v>
      </c>
      <c r="I413" s="382">
        <v>2.7583E-3</v>
      </c>
      <c r="J413" s="401">
        <f>ROUND(G413*H413*I413,2)</f>
        <v>-106.95</v>
      </c>
      <c r="K413" s="335">
        <f>ROUND(G413*I413*12,2)</f>
        <v>-88.51</v>
      </c>
      <c r="L413" s="289"/>
      <c r="O413" s="121"/>
      <c r="P413" s="121"/>
      <c r="Q413" s="121"/>
      <c r="R413" s="121"/>
      <c r="S413" s="101">
        <f>IF(F413&lt;=$S$1,$U$5,$U$6)</f>
        <v>2015</v>
      </c>
    </row>
    <row r="414" spans="1:33">
      <c r="A414" s="333" t="s">
        <v>341</v>
      </c>
      <c r="B414" s="334" t="s">
        <v>1199</v>
      </c>
      <c r="C414" s="257" t="s">
        <v>340</v>
      </c>
      <c r="D414" s="334" t="s">
        <v>1199</v>
      </c>
      <c r="E414" s="333" t="s">
        <v>1200</v>
      </c>
      <c r="F414" s="334">
        <v>201511</v>
      </c>
      <c r="G414" s="335">
        <v>-8472</v>
      </c>
      <c r="H414" s="126">
        <f>VLOOKUP(F414,Additions!$N$5:$O$37,2,FALSE)</f>
        <v>12.5</v>
      </c>
      <c r="I414" s="382">
        <v>2.7583E-3</v>
      </c>
      <c r="J414" s="401">
        <f>ROUND(G414*H414*I414,2)</f>
        <v>-292.10000000000002</v>
      </c>
      <c r="K414" s="335">
        <f>ROUND(G414*I414*12,2)</f>
        <v>-280.42</v>
      </c>
      <c r="L414" s="289"/>
      <c r="O414" s="121"/>
      <c r="P414" s="121"/>
      <c r="Q414" s="121"/>
      <c r="R414" s="121"/>
      <c r="S414" s="101">
        <f>IF(F414&lt;=$S$1,$U$5,$U$6)</f>
        <v>2016</v>
      </c>
    </row>
    <row r="415" spans="1:33">
      <c r="A415" s="107"/>
      <c r="B415" s="108"/>
      <c r="C415" s="108"/>
      <c r="D415" s="108"/>
      <c r="E415" s="126"/>
      <c r="F415" s="159"/>
      <c r="G415" s="82"/>
      <c r="H415" s="126"/>
      <c r="I415" s="126"/>
      <c r="J415" s="401"/>
      <c r="K415" s="335"/>
      <c r="L415" s="289"/>
      <c r="O415" s="121"/>
      <c r="P415" s="121"/>
      <c r="Q415" s="121"/>
      <c r="R415" s="121"/>
      <c r="S415" s="101">
        <f>IF(F415&lt;=$S$1,$U$5,$U$6)</f>
        <v>2015</v>
      </c>
    </row>
    <row r="416" spans="1:33">
      <c r="A416" s="113"/>
      <c r="B416" s="267"/>
      <c r="C416" s="267"/>
      <c r="D416" s="267"/>
      <c r="E416" s="267"/>
      <c r="F416" s="164"/>
      <c r="G416" s="129"/>
      <c r="H416" s="181"/>
      <c r="I416" s="121"/>
      <c r="J416" s="129"/>
      <c r="K416" s="129"/>
    </row>
    <row r="417" spans="1:19" ht="13.5" thickBot="1">
      <c r="A417" s="95" t="s">
        <v>135</v>
      </c>
      <c r="F417" s="73" t="s">
        <v>107</v>
      </c>
      <c r="G417" s="130">
        <f>SUM(G413:G416)</f>
        <v>-11146.01</v>
      </c>
      <c r="J417" s="130">
        <f>SUM(J413:J416)</f>
        <v>-399.05</v>
      </c>
      <c r="K417" s="130">
        <f>SUM(K413:K416)</f>
        <v>-368.93</v>
      </c>
    </row>
    <row r="418" spans="1:19" ht="13.5" thickTop="1"/>
    <row r="419" spans="1:19">
      <c r="A419" s="88" t="s">
        <v>136</v>
      </c>
    </row>
    <row r="421" spans="1:19">
      <c r="A421" s="81" t="s">
        <v>86</v>
      </c>
      <c r="B421" s="81" t="s">
        <v>87</v>
      </c>
      <c r="C421" s="81" t="s">
        <v>88</v>
      </c>
      <c r="D421" s="81" t="s">
        <v>104</v>
      </c>
      <c r="E421" s="81"/>
      <c r="F421" s="146" t="s">
        <v>121</v>
      </c>
      <c r="G421" s="90" t="s">
        <v>121</v>
      </c>
      <c r="H421" s="177"/>
      <c r="I421" s="81" t="s">
        <v>91</v>
      </c>
      <c r="J421" s="90" t="s">
        <v>92</v>
      </c>
      <c r="K421" s="90" t="s">
        <v>93</v>
      </c>
    </row>
    <row r="422" spans="1:19">
      <c r="A422" s="86" t="s">
        <v>94</v>
      </c>
      <c r="B422" s="96" t="s">
        <v>95</v>
      </c>
      <c r="C422" s="96" t="s">
        <v>96</v>
      </c>
      <c r="D422" s="96" t="s">
        <v>122</v>
      </c>
      <c r="E422" s="96" t="s">
        <v>97</v>
      </c>
      <c r="F422" s="150" t="s">
        <v>98</v>
      </c>
      <c r="G422" s="98" t="s">
        <v>99</v>
      </c>
      <c r="H422" s="179" t="s">
        <v>100</v>
      </c>
      <c r="I422" s="96" t="s">
        <v>101</v>
      </c>
      <c r="J422" s="98" t="s">
        <v>123</v>
      </c>
      <c r="K422" s="98" t="s">
        <v>102</v>
      </c>
    </row>
    <row r="423" spans="1:19">
      <c r="A423" s="333" t="s">
        <v>326</v>
      </c>
      <c r="B423" s="334" t="s">
        <v>776</v>
      </c>
      <c r="C423" s="434" t="s">
        <v>352</v>
      </c>
      <c r="D423" s="334" t="s">
        <v>776</v>
      </c>
      <c r="E423" s="333" t="s">
        <v>777</v>
      </c>
      <c r="F423" s="334">
        <v>201509</v>
      </c>
      <c r="G423" s="335">
        <v>-8037.51</v>
      </c>
      <c r="H423" s="126">
        <f>VLOOKUP(F423,Additions!$N$5:$O$37,2,FALSE)</f>
        <v>14.5</v>
      </c>
      <c r="I423" s="382">
        <v>1.1999999999999999E-3</v>
      </c>
      <c r="J423" s="401">
        <f>ROUND(G423*H423*I423,2)</f>
        <v>-139.85</v>
      </c>
      <c r="K423" s="335">
        <f>ROUND(G423*I423*12,2)</f>
        <v>-115.74</v>
      </c>
      <c r="L423" s="289"/>
      <c r="S423" s="101">
        <f>IF(F423&lt;=$S$1,$U$5,$U$6)</f>
        <v>2015</v>
      </c>
    </row>
    <row r="424" spans="1:19">
      <c r="A424" s="333" t="s">
        <v>326</v>
      </c>
      <c r="B424" s="334" t="s">
        <v>778</v>
      </c>
      <c r="C424" s="451" t="s">
        <v>352</v>
      </c>
      <c r="D424" s="334" t="s">
        <v>778</v>
      </c>
      <c r="E424" s="333" t="s">
        <v>779</v>
      </c>
      <c r="F424" s="334">
        <v>201509</v>
      </c>
      <c r="G424" s="335">
        <v>-18.600000000000001</v>
      </c>
      <c r="H424" s="126">
        <f>VLOOKUP(F424,Additions!$N$5:$O$37,2,FALSE)</f>
        <v>14.5</v>
      </c>
      <c r="I424" s="382">
        <v>1.1999999999999999E-3</v>
      </c>
      <c r="J424" s="401">
        <f>ROUND(G424*H424*I424,2)</f>
        <v>-0.32</v>
      </c>
      <c r="K424" s="335">
        <f>ROUND(G424*I424*12,2)</f>
        <v>-0.27</v>
      </c>
      <c r="L424" s="289"/>
      <c r="S424" s="101">
        <f>IF(F424&lt;=$S$1,$U$5,$U$6)</f>
        <v>2015</v>
      </c>
    </row>
    <row r="425" spans="1:19">
      <c r="A425" s="333" t="s">
        <v>326</v>
      </c>
      <c r="B425" s="334" t="s">
        <v>1009</v>
      </c>
      <c r="C425" s="451" t="s">
        <v>340</v>
      </c>
      <c r="D425" s="334" t="s">
        <v>1009</v>
      </c>
      <c r="E425" s="333" t="s">
        <v>1010</v>
      </c>
      <c r="F425" s="334">
        <v>201509</v>
      </c>
      <c r="G425" s="335">
        <v>-60239.360000000001</v>
      </c>
      <c r="H425" s="126">
        <f>VLOOKUP(F425,Additions!$N$5:$O$37,2,FALSE)</f>
        <v>14.5</v>
      </c>
      <c r="I425" s="382">
        <v>1.1999999999999999E-3</v>
      </c>
      <c r="J425" s="401">
        <f>ROUND(G425*H425*I425,2)</f>
        <v>-1048.1600000000001</v>
      </c>
      <c r="K425" s="335">
        <f>ROUND(G425*I425*12,2)</f>
        <v>-867.45</v>
      </c>
      <c r="L425" s="289"/>
      <c r="S425" s="101">
        <f>IF(F425&lt;=$S$1,$U$5,$U$6)</f>
        <v>2015</v>
      </c>
    </row>
    <row r="426" spans="1:19">
      <c r="A426" s="333" t="s">
        <v>326</v>
      </c>
      <c r="B426" s="334" t="s">
        <v>1223</v>
      </c>
      <c r="C426" s="257" t="s">
        <v>340</v>
      </c>
      <c r="D426" s="334">
        <v>900868</v>
      </c>
      <c r="E426" s="333" t="s">
        <v>1224</v>
      </c>
      <c r="F426" s="334">
        <v>201510</v>
      </c>
      <c r="G426" s="335">
        <v>-252.17</v>
      </c>
      <c r="H426" s="126">
        <f>VLOOKUP(F426,Additions!$N$5:$O$37,2,FALSE)</f>
        <v>13.5</v>
      </c>
      <c r="I426" s="382">
        <v>1.1999999999999999E-3</v>
      </c>
      <c r="J426" s="401">
        <f>ROUND(G426*H426*I426,2)</f>
        <v>-4.09</v>
      </c>
      <c r="K426" s="335">
        <f>ROUND(G426*I426*12,2)</f>
        <v>-3.63</v>
      </c>
      <c r="L426" s="289"/>
      <c r="S426" s="101">
        <f>IF(F426&lt;=$S$1,$U$5,$U$6)</f>
        <v>2016</v>
      </c>
    </row>
    <row r="427" spans="1:19">
      <c r="A427" s="333" t="s">
        <v>326</v>
      </c>
      <c r="B427" s="334" t="s">
        <v>1015</v>
      </c>
      <c r="C427" s="257" t="s">
        <v>340</v>
      </c>
      <c r="D427" s="334">
        <v>900885</v>
      </c>
      <c r="E427" s="333" t="s">
        <v>1016</v>
      </c>
      <c r="F427" s="334">
        <v>201510</v>
      </c>
      <c r="G427" s="335">
        <v>-2779.84</v>
      </c>
      <c r="H427" s="126">
        <f>VLOOKUP(F427,Additions!$N$5:$O$37,2,FALSE)</f>
        <v>13.5</v>
      </c>
      <c r="I427" s="382">
        <v>1.1999999999999999E-3</v>
      </c>
      <c r="J427" s="401">
        <f t="shared" ref="J427:J428" si="76">ROUND(G427*H427*I427,2)</f>
        <v>-45.03</v>
      </c>
      <c r="K427" s="335">
        <f t="shared" ref="K427:K428" si="77">ROUND(G427*I427*12,2)</f>
        <v>-40.03</v>
      </c>
      <c r="L427" s="289"/>
      <c r="S427" s="101">
        <f t="shared" ref="S427:S428" si="78">IF(F427&lt;=$S$1,$U$5,$U$6)</f>
        <v>2016</v>
      </c>
    </row>
    <row r="428" spans="1:19">
      <c r="A428" s="333" t="s">
        <v>326</v>
      </c>
      <c r="B428" s="334" t="s">
        <v>1226</v>
      </c>
      <c r="C428" s="257" t="s">
        <v>340</v>
      </c>
      <c r="D428" s="334">
        <v>900967</v>
      </c>
      <c r="E428" s="333" t="s">
        <v>1227</v>
      </c>
      <c r="F428" s="334">
        <v>201510</v>
      </c>
      <c r="G428" s="335">
        <v>-594.79</v>
      </c>
      <c r="H428" s="126">
        <f>VLOOKUP(F428,Additions!$N$5:$O$37,2,FALSE)</f>
        <v>13.5</v>
      </c>
      <c r="I428" s="382">
        <v>1.1999999999999999E-3</v>
      </c>
      <c r="J428" s="401">
        <f t="shared" si="76"/>
        <v>-9.64</v>
      </c>
      <c r="K428" s="335">
        <f t="shared" si="77"/>
        <v>-8.56</v>
      </c>
      <c r="L428" s="289"/>
      <c r="S428" s="101">
        <f t="shared" si="78"/>
        <v>2016</v>
      </c>
    </row>
    <row r="429" spans="1:19">
      <c r="A429" s="333" t="s">
        <v>326</v>
      </c>
      <c r="B429" s="334" t="s">
        <v>1228</v>
      </c>
      <c r="C429" s="257" t="s">
        <v>340</v>
      </c>
      <c r="D429" s="334" t="s">
        <v>1228</v>
      </c>
      <c r="E429" s="333" t="s">
        <v>1229</v>
      </c>
      <c r="F429" s="334">
        <v>201511</v>
      </c>
      <c r="G429" s="335">
        <v>-537.54999999999995</v>
      </c>
      <c r="H429" s="126">
        <f>VLOOKUP(F429,Additions!$N$5:$O$37,2,FALSE)</f>
        <v>12.5</v>
      </c>
      <c r="I429" s="382">
        <v>1.1999999999999999E-3</v>
      </c>
      <c r="J429" s="401">
        <f t="shared" ref="J429" si="79">ROUND(G429*H429*I429,2)</f>
        <v>-8.06</v>
      </c>
      <c r="K429" s="335">
        <f t="shared" ref="K429" si="80">ROUND(G429*I429*12,2)</f>
        <v>-7.74</v>
      </c>
      <c r="L429" s="289"/>
      <c r="S429" s="101">
        <f t="shared" ref="S429:S430" si="81">IF(F429&lt;=$S$1,$U$5,$U$6)</f>
        <v>2016</v>
      </c>
    </row>
    <row r="430" spans="1:19">
      <c r="A430" s="255"/>
      <c r="B430" s="405"/>
      <c r="C430" s="334"/>
      <c r="D430" s="334"/>
      <c r="E430" s="333"/>
      <c r="F430" s="334"/>
      <c r="G430" s="335"/>
      <c r="H430" s="126"/>
      <c r="I430" s="382"/>
      <c r="J430" s="401"/>
      <c r="K430" s="335"/>
      <c r="L430" s="289"/>
      <c r="S430" s="101">
        <f t="shared" si="81"/>
        <v>2015</v>
      </c>
    </row>
    <row r="431" spans="1:19">
      <c r="A431" s="113"/>
      <c r="B431" s="267"/>
      <c r="C431" s="267"/>
      <c r="D431" s="267"/>
      <c r="E431" s="267"/>
      <c r="F431" s="164"/>
      <c r="G431" s="129"/>
      <c r="H431" s="181"/>
      <c r="I431" s="121"/>
      <c r="J431" s="129"/>
      <c r="K431" s="129"/>
    </row>
    <row r="432" spans="1:19" ht="13.5" thickBot="1">
      <c r="A432" s="95" t="s">
        <v>137</v>
      </c>
      <c r="F432" s="73" t="s">
        <v>107</v>
      </c>
      <c r="G432" s="130">
        <f>SUM(G423:G431)</f>
        <v>-72459.819999999992</v>
      </c>
      <c r="J432" s="130">
        <f>SUM(J423:J431)</f>
        <v>-1255.1500000000001</v>
      </c>
      <c r="K432" s="130">
        <f>SUM(K423:K431)</f>
        <v>-1043.42</v>
      </c>
    </row>
    <row r="433" spans="1:19" ht="13.5" thickTop="1">
      <c r="B433" s="186"/>
    </row>
    <row r="434" spans="1:19">
      <c r="A434" s="88" t="s">
        <v>219</v>
      </c>
    </row>
    <row r="435" spans="1:19" ht="15.75" customHeight="1"/>
    <row r="436" spans="1:19">
      <c r="A436" s="107"/>
      <c r="B436" s="108"/>
      <c r="C436" s="108" t="s">
        <v>218</v>
      </c>
      <c r="D436" s="108"/>
      <c r="E436" s="108" t="s">
        <v>219</v>
      </c>
      <c r="F436" s="159">
        <v>201407</v>
      </c>
      <c r="G436" s="110"/>
      <c r="H436" s="126"/>
      <c r="I436" s="168"/>
      <c r="J436" s="82">
        <f>ROUND(G436*H436*I436,2)</f>
        <v>0</v>
      </c>
      <c r="K436" s="82">
        <f>ROUND(G436*I436*12,2)</f>
        <v>0</v>
      </c>
      <c r="S436" s="101">
        <f t="shared" ref="S436:S437" si="82">IF(F436&lt;=$S$1,$U$5,$U$6)</f>
        <v>2015</v>
      </c>
    </row>
    <row r="437" spans="1:19">
      <c r="A437" s="107"/>
      <c r="B437" s="108"/>
      <c r="C437" s="108" t="s">
        <v>218</v>
      </c>
      <c r="D437" s="108"/>
      <c r="E437" s="108" t="s">
        <v>219</v>
      </c>
      <c r="F437" s="159">
        <v>201408</v>
      </c>
      <c r="G437" s="110"/>
      <c r="H437" s="126"/>
      <c r="I437" s="168"/>
      <c r="J437" s="82">
        <f>ROUND(G437*H437*I437,2)</f>
        <v>0</v>
      </c>
      <c r="K437" s="82">
        <f>ROUND(G437*I437*12,2)</f>
        <v>0</v>
      </c>
      <c r="S437" s="101">
        <f t="shared" si="82"/>
        <v>2015</v>
      </c>
    </row>
    <row r="438" spans="1:19">
      <c r="A438" s="101"/>
      <c r="B438" s="101"/>
      <c r="C438" s="101"/>
      <c r="D438" s="101"/>
      <c r="G438" s="101"/>
      <c r="H438" s="101"/>
      <c r="J438" s="101"/>
      <c r="K438" s="101"/>
    </row>
    <row r="439" spans="1:19" ht="13.5" thickBot="1">
      <c r="A439" s="95" t="s">
        <v>220</v>
      </c>
      <c r="F439" s="73" t="s">
        <v>107</v>
      </c>
      <c r="G439" s="130">
        <f>SUM(G436:G437)</f>
        <v>0</v>
      </c>
      <c r="J439" s="130">
        <f>SUM(J436:J437)</f>
        <v>0</v>
      </c>
      <c r="K439" s="130">
        <f>SUM(K436:K437)</f>
        <v>0</v>
      </c>
    </row>
    <row r="440" spans="1:19" ht="13.5" thickTop="1">
      <c r="B440" s="186"/>
    </row>
    <row r="441" spans="1:19" ht="13.5" thickBot="1">
      <c r="A441" s="95" t="s">
        <v>138</v>
      </c>
      <c r="G441" s="130">
        <f>+G407+G417+G432+G439</f>
        <v>-113769.70999999999</v>
      </c>
      <c r="J441" s="130">
        <f>+J407+J417+J432+J439</f>
        <v>-2189.41</v>
      </c>
      <c r="K441" s="130">
        <f>+K407+K417+K432+K439</f>
        <v>-1885.91</v>
      </c>
    </row>
    <row r="442" spans="1:19" ht="13.5" thickTop="1">
      <c r="G442" s="253"/>
      <c r="H442" s="101"/>
    </row>
    <row r="443" spans="1:19" ht="13.5" thickBot="1">
      <c r="A443" s="95" t="s">
        <v>139</v>
      </c>
      <c r="G443" s="130">
        <f>+G441+G392+G362+G130</f>
        <v>-5562396.1999999993</v>
      </c>
      <c r="J443" s="130">
        <f>+J441+J392+J362+J130</f>
        <v>-166516.14999999994</v>
      </c>
      <c r="K443" s="130">
        <f>+K441+K392+K362+K130</f>
        <v>-180897.61999999994</v>
      </c>
    </row>
    <row r="444" spans="1:19" ht="13.5" thickTop="1"/>
    <row r="445" spans="1:19">
      <c r="G445" s="123">
        <f>+G441+G130</f>
        <v>-1861011.0899999999</v>
      </c>
    </row>
    <row r="447" spans="1:19">
      <c r="G447" s="176"/>
      <c r="H447" s="123"/>
    </row>
    <row r="449" spans="7:11">
      <c r="G449" s="123">
        <f>+G441+G130</f>
        <v>-1861011.0899999999</v>
      </c>
      <c r="K449" s="123">
        <f>+K441+K130</f>
        <v>-37748.939999999988</v>
      </c>
    </row>
  </sheetData>
  <phoneticPr fontId="9" type="noConversion"/>
  <printOptions horizontalCentered="1"/>
  <pageMargins left="0.35" right="0.35" top="0.5" bottom="1" header="0.5" footer="0.5"/>
  <pageSetup scale="72" fitToHeight="0" orientation="landscape" r:id="rId1"/>
  <headerFooter alignWithMargins="0">
    <oddFooter>&amp;R&amp;"Arial,Bold"APPENDIX A
SCHEDULE 2
PAGE &amp;P OF &amp;N</oddFooter>
  </headerFooter>
  <rowBreaks count="1" manualBreakCount="1">
    <brk id="418"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H2166"/>
  <sheetViews>
    <sheetView view="pageBreakPreview" topLeftCell="A2107" zoomScale="70" zoomScaleNormal="75" zoomScaleSheetLayoutView="70" workbookViewId="0">
      <selection activeCell="G2140" sqref="G2140:H2141"/>
    </sheetView>
  </sheetViews>
  <sheetFormatPr defaultRowHeight="12.75"/>
  <cols>
    <col min="1" max="1" width="34.85546875" style="351" customWidth="1"/>
    <col min="2" max="2" width="11.140625" style="351" customWidth="1"/>
    <col min="3" max="3" width="10.140625" style="351" customWidth="1"/>
    <col min="4" max="4" width="41.85546875" style="383" bestFit="1" customWidth="1"/>
    <col min="5" max="5" width="14" style="384" customWidth="1"/>
    <col min="6" max="6" width="17.28515625" style="351" customWidth="1"/>
    <col min="7" max="7" width="14.42578125" style="351" customWidth="1"/>
    <col min="8" max="8" width="31.85546875" style="351" customWidth="1"/>
    <col min="9" max="16384" width="9.140625" style="351"/>
  </cols>
  <sheetData>
    <row r="1" spans="1:8">
      <c r="A1" s="67" t="s">
        <v>85</v>
      </c>
      <c r="B1" s="717"/>
      <c r="C1" s="717"/>
      <c r="D1" s="102"/>
      <c r="E1" s="152"/>
      <c r="F1" s="717"/>
    </row>
    <row r="2" spans="1:8">
      <c r="A2" s="717"/>
      <c r="B2" s="717"/>
      <c r="C2" s="717"/>
      <c r="D2" s="102"/>
      <c r="E2" s="152"/>
      <c r="F2" s="717"/>
    </row>
    <row r="3" spans="1:8">
      <c r="A3" s="81" t="s">
        <v>86</v>
      </c>
      <c r="B3" s="81" t="s">
        <v>87</v>
      </c>
      <c r="C3" s="81" t="s">
        <v>88</v>
      </c>
      <c r="D3" s="81"/>
      <c r="E3" s="146" t="s">
        <v>89</v>
      </c>
      <c r="F3" s="81" t="s">
        <v>90</v>
      </c>
      <c r="G3" s="385" t="s">
        <v>64</v>
      </c>
      <c r="H3" s="385" t="s">
        <v>478</v>
      </c>
    </row>
    <row r="4" spans="1:8">
      <c r="A4" s="86" t="s">
        <v>94</v>
      </c>
      <c r="B4" s="86" t="s">
        <v>95</v>
      </c>
      <c r="C4" s="86" t="s">
        <v>96</v>
      </c>
      <c r="D4" s="86" t="s">
        <v>97</v>
      </c>
      <c r="E4" s="148" t="s">
        <v>98</v>
      </c>
      <c r="F4" s="86" t="s">
        <v>99</v>
      </c>
      <c r="G4" s="386" t="s">
        <v>479</v>
      </c>
      <c r="H4" s="386" t="s">
        <v>480</v>
      </c>
    </row>
    <row r="5" spans="1:8">
      <c r="A5" s="650"/>
      <c r="B5" s="651"/>
      <c r="C5" s="651"/>
      <c r="D5" s="650"/>
      <c r="E5" s="651"/>
      <c r="F5" s="652"/>
      <c r="G5" s="386"/>
      <c r="H5" s="386"/>
    </row>
    <row r="6" spans="1:8">
      <c r="A6" s="650" t="s">
        <v>319</v>
      </c>
      <c r="B6" s="651" t="s">
        <v>336</v>
      </c>
      <c r="C6" s="434" t="s">
        <v>335</v>
      </c>
      <c r="D6" s="650" t="s">
        <v>337</v>
      </c>
      <c r="E6" s="651">
        <v>201509</v>
      </c>
      <c r="F6" s="652">
        <v>-1.41</v>
      </c>
      <c r="G6" s="387" t="s">
        <v>481</v>
      </c>
      <c r="H6" s="387" t="s">
        <v>482</v>
      </c>
    </row>
    <row r="7" spans="1:8">
      <c r="A7" s="650" t="s">
        <v>319</v>
      </c>
      <c r="B7" s="651" t="s">
        <v>497</v>
      </c>
      <c r="C7" s="434" t="s">
        <v>338</v>
      </c>
      <c r="D7" s="650" t="s">
        <v>498</v>
      </c>
      <c r="E7" s="651">
        <v>201509</v>
      </c>
      <c r="F7" s="652">
        <v>0.24</v>
      </c>
      <c r="G7" s="387" t="s">
        <v>481</v>
      </c>
      <c r="H7" s="387" t="s">
        <v>482</v>
      </c>
    </row>
    <row r="8" spans="1:8">
      <c r="A8" s="650" t="s">
        <v>319</v>
      </c>
      <c r="B8" s="651" t="s">
        <v>577</v>
      </c>
      <c r="C8" s="434" t="s">
        <v>338</v>
      </c>
      <c r="D8" s="650" t="s">
        <v>578</v>
      </c>
      <c r="E8" s="651">
        <v>201509</v>
      </c>
      <c r="F8" s="652">
        <v>-2560.96</v>
      </c>
      <c r="G8" s="387" t="s">
        <v>481</v>
      </c>
      <c r="H8" s="387" t="s">
        <v>482</v>
      </c>
    </row>
    <row r="9" spans="1:8">
      <c r="A9" s="650" t="s">
        <v>319</v>
      </c>
      <c r="B9" s="651" t="s">
        <v>463</v>
      </c>
      <c r="C9" s="434" t="s">
        <v>338</v>
      </c>
      <c r="D9" s="650" t="s">
        <v>802</v>
      </c>
      <c r="E9" s="651">
        <v>201509</v>
      </c>
      <c r="F9" s="652">
        <v>-64.849999999999994</v>
      </c>
      <c r="G9" s="387" t="s">
        <v>481</v>
      </c>
      <c r="H9" s="387" t="s">
        <v>482</v>
      </c>
    </row>
    <row r="10" spans="1:8">
      <c r="A10" s="650" t="s">
        <v>319</v>
      </c>
      <c r="B10" s="651" t="s">
        <v>566</v>
      </c>
      <c r="C10" s="434" t="s">
        <v>338</v>
      </c>
      <c r="D10" s="650" t="s">
        <v>803</v>
      </c>
      <c r="E10" s="651">
        <v>201509</v>
      </c>
      <c r="F10" s="652">
        <v>-3.95</v>
      </c>
      <c r="G10" s="387" t="s">
        <v>481</v>
      </c>
      <c r="H10" s="387" t="s">
        <v>482</v>
      </c>
    </row>
    <row r="11" spans="1:8">
      <c r="A11" s="650" t="s">
        <v>319</v>
      </c>
      <c r="B11" s="651" t="s">
        <v>453</v>
      </c>
      <c r="C11" s="434" t="s">
        <v>338</v>
      </c>
      <c r="D11" s="650" t="s">
        <v>454</v>
      </c>
      <c r="E11" s="651">
        <v>201509</v>
      </c>
      <c r="F11" s="652">
        <v>9221.7100000000009</v>
      </c>
      <c r="G11" s="387" t="s">
        <v>481</v>
      </c>
      <c r="H11" s="387" t="s">
        <v>482</v>
      </c>
    </row>
    <row r="12" spans="1:8" ht="15">
      <c r="A12" s="650" t="s">
        <v>319</v>
      </c>
      <c r="B12" s="651" t="s">
        <v>453</v>
      </c>
      <c r="C12" s="435" t="s">
        <v>338</v>
      </c>
      <c r="D12" s="650" t="s">
        <v>454</v>
      </c>
      <c r="E12" s="651">
        <v>201510</v>
      </c>
      <c r="F12" s="652">
        <v>-31.23</v>
      </c>
      <c r="G12" s="387" t="s">
        <v>481</v>
      </c>
      <c r="H12" s="387" t="s">
        <v>482</v>
      </c>
    </row>
    <row r="13" spans="1:8">
      <c r="A13" s="650" t="s">
        <v>319</v>
      </c>
      <c r="B13" s="651" t="s">
        <v>729</v>
      </c>
      <c r="C13" s="434" t="s">
        <v>338</v>
      </c>
      <c r="D13" s="650" t="s">
        <v>804</v>
      </c>
      <c r="E13" s="651">
        <v>201509</v>
      </c>
      <c r="F13" s="652">
        <v>-945.64</v>
      </c>
      <c r="G13" s="387" t="s">
        <v>481</v>
      </c>
      <c r="H13" s="387" t="s">
        <v>482</v>
      </c>
    </row>
    <row r="14" spans="1:8">
      <c r="A14" s="650" t="s">
        <v>319</v>
      </c>
      <c r="B14" s="651" t="s">
        <v>805</v>
      </c>
      <c r="C14" s="434" t="s">
        <v>338</v>
      </c>
      <c r="D14" s="650" t="s">
        <v>807</v>
      </c>
      <c r="E14" s="651">
        <v>201509</v>
      </c>
      <c r="F14" s="652">
        <v>-2642.34</v>
      </c>
      <c r="G14" s="387" t="s">
        <v>481</v>
      </c>
      <c r="H14" s="387" t="s">
        <v>482</v>
      </c>
    </row>
    <row r="15" spans="1:8">
      <c r="A15" s="650" t="s">
        <v>319</v>
      </c>
      <c r="B15" s="651" t="s">
        <v>1021</v>
      </c>
      <c r="C15" s="434" t="s">
        <v>338</v>
      </c>
      <c r="D15" s="650" t="s">
        <v>1022</v>
      </c>
      <c r="E15" s="651">
        <v>201509</v>
      </c>
      <c r="F15" s="652">
        <v>-5826.13</v>
      </c>
      <c r="G15" s="387" t="s">
        <v>481</v>
      </c>
      <c r="H15" s="387" t="s">
        <v>482</v>
      </c>
    </row>
    <row r="16" spans="1:8" ht="15">
      <c r="A16" s="650" t="s">
        <v>319</v>
      </c>
      <c r="B16" s="651" t="s">
        <v>1021</v>
      </c>
      <c r="C16" s="435" t="s">
        <v>338</v>
      </c>
      <c r="D16" s="650" t="s">
        <v>1022</v>
      </c>
      <c r="E16" s="651">
        <v>201510</v>
      </c>
      <c r="F16" s="652">
        <v>904.98</v>
      </c>
      <c r="G16" s="387" t="s">
        <v>481</v>
      </c>
      <c r="H16" s="387" t="s">
        <v>482</v>
      </c>
    </row>
    <row r="17" spans="1:8" ht="15">
      <c r="A17" s="650" t="s">
        <v>319</v>
      </c>
      <c r="B17" s="651" t="s">
        <v>1021</v>
      </c>
      <c r="C17" s="435" t="s">
        <v>338</v>
      </c>
      <c r="D17" s="650" t="s">
        <v>1022</v>
      </c>
      <c r="E17" s="651">
        <v>201511</v>
      </c>
      <c r="F17" s="652">
        <v>1800.8</v>
      </c>
      <c r="G17" s="387" t="s">
        <v>481</v>
      </c>
      <c r="H17" s="387" t="s">
        <v>482</v>
      </c>
    </row>
    <row r="18" spans="1:8" ht="15">
      <c r="A18" s="650" t="s">
        <v>319</v>
      </c>
      <c r="B18" s="651" t="s">
        <v>1021</v>
      </c>
      <c r="C18" s="435" t="s">
        <v>338</v>
      </c>
      <c r="D18" s="650" t="s">
        <v>1022</v>
      </c>
      <c r="E18" s="651">
        <v>201512</v>
      </c>
      <c r="F18" s="652">
        <v>259.07</v>
      </c>
      <c r="G18" s="387" t="s">
        <v>481</v>
      </c>
      <c r="H18" s="387" t="s">
        <v>482</v>
      </c>
    </row>
    <row r="19" spans="1:8">
      <c r="A19" s="650" t="s">
        <v>319</v>
      </c>
      <c r="B19" s="651" t="s">
        <v>1023</v>
      </c>
      <c r="C19" s="434" t="s">
        <v>338</v>
      </c>
      <c r="D19" s="650" t="s">
        <v>1024</v>
      </c>
      <c r="E19" s="651">
        <v>201509</v>
      </c>
      <c r="F19" s="652">
        <v>-3734.71</v>
      </c>
      <c r="G19" s="387" t="s">
        <v>481</v>
      </c>
      <c r="H19" s="387" t="s">
        <v>482</v>
      </c>
    </row>
    <row r="20" spans="1:8" ht="15">
      <c r="A20" s="650" t="s">
        <v>319</v>
      </c>
      <c r="B20" s="651" t="s">
        <v>1023</v>
      </c>
      <c r="C20" s="435" t="s">
        <v>338</v>
      </c>
      <c r="D20" s="650" t="s">
        <v>1024</v>
      </c>
      <c r="E20" s="651">
        <v>201510</v>
      </c>
      <c r="F20" s="652">
        <v>3703.14</v>
      </c>
      <c r="G20" s="387" t="s">
        <v>481</v>
      </c>
      <c r="H20" s="387" t="s">
        <v>482</v>
      </c>
    </row>
    <row r="21" spans="1:8">
      <c r="A21" s="650" t="s">
        <v>319</v>
      </c>
      <c r="B21" s="651" t="s">
        <v>499</v>
      </c>
      <c r="C21" s="434" t="s">
        <v>338</v>
      </c>
      <c r="D21" s="650" t="s">
        <v>500</v>
      </c>
      <c r="E21" s="651">
        <v>201509</v>
      </c>
      <c r="F21" s="652">
        <v>-0.9</v>
      </c>
      <c r="G21" s="387" t="s">
        <v>481</v>
      </c>
      <c r="H21" s="387" t="s">
        <v>482</v>
      </c>
    </row>
    <row r="22" spans="1:8">
      <c r="A22" s="650" t="s">
        <v>319</v>
      </c>
      <c r="B22" s="651" t="s">
        <v>926</v>
      </c>
      <c r="C22" s="434" t="s">
        <v>429</v>
      </c>
      <c r="D22" s="650" t="s">
        <v>927</v>
      </c>
      <c r="E22" s="651">
        <v>201509</v>
      </c>
      <c r="F22" s="652">
        <v>1157.6300000000001</v>
      </c>
      <c r="G22" s="387" t="s">
        <v>481</v>
      </c>
      <c r="H22" s="387" t="s">
        <v>482</v>
      </c>
    </row>
    <row r="23" spans="1:8">
      <c r="A23" s="650" t="s">
        <v>319</v>
      </c>
      <c r="B23" s="651" t="s">
        <v>1043</v>
      </c>
      <c r="C23" s="434" t="s">
        <v>320</v>
      </c>
      <c r="D23" s="650" t="s">
        <v>1044</v>
      </c>
      <c r="E23" s="651">
        <v>201509</v>
      </c>
      <c r="F23" s="652">
        <v>21540.46</v>
      </c>
      <c r="G23" s="387" t="s">
        <v>481</v>
      </c>
      <c r="H23" s="387" t="s">
        <v>482</v>
      </c>
    </row>
    <row r="24" spans="1:8">
      <c r="A24" s="650" t="s">
        <v>319</v>
      </c>
      <c r="B24" s="651" t="s">
        <v>321</v>
      </c>
      <c r="C24" s="434" t="s">
        <v>322</v>
      </c>
      <c r="D24" s="650" t="s">
        <v>323</v>
      </c>
      <c r="E24" s="651">
        <v>201509</v>
      </c>
      <c r="F24" s="652">
        <v>-1040.93</v>
      </c>
      <c r="G24" s="387" t="s">
        <v>481</v>
      </c>
      <c r="H24" s="387" t="s">
        <v>693</v>
      </c>
    </row>
    <row r="25" spans="1:8">
      <c r="A25" s="650" t="s">
        <v>319</v>
      </c>
      <c r="B25" s="651" t="s">
        <v>324</v>
      </c>
      <c r="C25" s="434" t="s">
        <v>320</v>
      </c>
      <c r="D25" s="650" t="s">
        <v>325</v>
      </c>
      <c r="E25" s="651">
        <v>201509</v>
      </c>
      <c r="F25" s="652">
        <v>1345.76</v>
      </c>
      <c r="G25" s="387" t="s">
        <v>481</v>
      </c>
      <c r="H25" s="387" t="s">
        <v>693</v>
      </c>
    </row>
    <row r="26" spans="1:8" ht="15">
      <c r="A26" s="650" t="s">
        <v>319</v>
      </c>
      <c r="B26" s="651" t="s">
        <v>324</v>
      </c>
      <c r="C26" s="435" t="s">
        <v>320</v>
      </c>
      <c r="D26" s="650" t="s">
        <v>325</v>
      </c>
      <c r="E26" s="651">
        <v>201510</v>
      </c>
      <c r="F26" s="652">
        <v>1852.53</v>
      </c>
      <c r="G26" s="387" t="s">
        <v>481</v>
      </c>
      <c r="H26" s="387" t="s">
        <v>693</v>
      </c>
    </row>
    <row r="27" spans="1:8" ht="15">
      <c r="A27" s="650" t="s">
        <v>319</v>
      </c>
      <c r="B27" s="651" t="s">
        <v>324</v>
      </c>
      <c r="C27" s="435" t="s">
        <v>320</v>
      </c>
      <c r="D27" s="650" t="s">
        <v>325</v>
      </c>
      <c r="E27" s="651">
        <v>201511</v>
      </c>
      <c r="F27" s="652">
        <v>100.79</v>
      </c>
      <c r="G27" s="387" t="s">
        <v>481</v>
      </c>
      <c r="H27" s="387" t="s">
        <v>693</v>
      </c>
    </row>
    <row r="28" spans="1:8" ht="15">
      <c r="A28" s="650" t="s">
        <v>319</v>
      </c>
      <c r="B28" s="651" t="s">
        <v>324</v>
      </c>
      <c r="C28" s="435" t="s">
        <v>320</v>
      </c>
      <c r="D28" s="650" t="s">
        <v>325</v>
      </c>
      <c r="E28" s="651">
        <v>201512</v>
      </c>
      <c r="F28" s="652">
        <v>1954.95</v>
      </c>
      <c r="G28" s="387" t="s">
        <v>481</v>
      </c>
      <c r="H28" s="387" t="s">
        <v>693</v>
      </c>
    </row>
    <row r="29" spans="1:8">
      <c r="A29" s="650" t="s">
        <v>326</v>
      </c>
      <c r="B29" s="651" t="s">
        <v>327</v>
      </c>
      <c r="C29" s="434" t="s">
        <v>320</v>
      </c>
      <c r="D29" s="650" t="s">
        <v>328</v>
      </c>
      <c r="E29" s="651">
        <v>201509</v>
      </c>
      <c r="F29" s="652">
        <v>-32.75</v>
      </c>
      <c r="G29" s="387" t="s">
        <v>481</v>
      </c>
      <c r="H29" s="387" t="s">
        <v>693</v>
      </c>
    </row>
    <row r="30" spans="1:8">
      <c r="A30" s="650" t="s">
        <v>319</v>
      </c>
      <c r="B30" s="651" t="s">
        <v>329</v>
      </c>
      <c r="C30" s="434" t="s">
        <v>320</v>
      </c>
      <c r="D30" s="650" t="s">
        <v>330</v>
      </c>
      <c r="E30" s="651">
        <v>201509</v>
      </c>
      <c r="F30" s="652">
        <v>111071.44</v>
      </c>
      <c r="G30" s="387" t="s">
        <v>481</v>
      </c>
      <c r="H30" s="387" t="s">
        <v>693</v>
      </c>
    </row>
    <row r="31" spans="1:8" ht="15">
      <c r="A31" s="650" t="s">
        <v>319</v>
      </c>
      <c r="B31" s="651" t="s">
        <v>329</v>
      </c>
      <c r="C31" s="435" t="s">
        <v>320</v>
      </c>
      <c r="D31" s="650" t="s">
        <v>330</v>
      </c>
      <c r="E31" s="651">
        <v>201510</v>
      </c>
      <c r="F31" s="652">
        <v>46027.6</v>
      </c>
      <c r="G31" s="387" t="s">
        <v>481</v>
      </c>
      <c r="H31" s="387" t="s">
        <v>693</v>
      </c>
    </row>
    <row r="32" spans="1:8" ht="15">
      <c r="A32" s="650" t="s">
        <v>319</v>
      </c>
      <c r="B32" s="651" t="s">
        <v>329</v>
      </c>
      <c r="C32" s="435" t="s">
        <v>320</v>
      </c>
      <c r="D32" s="650" t="s">
        <v>330</v>
      </c>
      <c r="E32" s="651">
        <v>201511</v>
      </c>
      <c r="F32" s="652">
        <v>10719.41</v>
      </c>
      <c r="G32" s="387" t="s">
        <v>481</v>
      </c>
      <c r="H32" s="387" t="s">
        <v>693</v>
      </c>
    </row>
    <row r="33" spans="1:8" ht="15">
      <c r="A33" s="650" t="s">
        <v>319</v>
      </c>
      <c r="B33" s="651" t="s">
        <v>329</v>
      </c>
      <c r="C33" s="435" t="s">
        <v>320</v>
      </c>
      <c r="D33" s="650" t="s">
        <v>330</v>
      </c>
      <c r="E33" s="651">
        <v>201512</v>
      </c>
      <c r="F33" s="652">
        <v>7439.66</v>
      </c>
      <c r="G33" s="387" t="s">
        <v>481</v>
      </c>
      <c r="H33" s="387" t="s">
        <v>693</v>
      </c>
    </row>
    <row r="34" spans="1:8">
      <c r="A34" s="650" t="s">
        <v>326</v>
      </c>
      <c r="B34" s="651" t="s">
        <v>331</v>
      </c>
      <c r="C34" s="434" t="s">
        <v>320</v>
      </c>
      <c r="D34" s="650" t="s">
        <v>332</v>
      </c>
      <c r="E34" s="651">
        <v>201509</v>
      </c>
      <c r="F34" s="652">
        <v>2081.35</v>
      </c>
      <c r="G34" s="387" t="s">
        <v>481</v>
      </c>
      <c r="H34" s="387" t="s">
        <v>693</v>
      </c>
    </row>
    <row r="35" spans="1:8" ht="15">
      <c r="A35" s="650" t="s">
        <v>326</v>
      </c>
      <c r="B35" s="651" t="s">
        <v>331</v>
      </c>
      <c r="C35" s="435" t="s">
        <v>320</v>
      </c>
      <c r="D35" s="650" t="s">
        <v>332</v>
      </c>
      <c r="E35" s="651">
        <v>201510</v>
      </c>
      <c r="F35" s="652">
        <v>1475.88</v>
      </c>
      <c r="G35" s="387" t="s">
        <v>481</v>
      </c>
      <c r="H35" s="387" t="s">
        <v>693</v>
      </c>
    </row>
    <row r="36" spans="1:8" ht="15">
      <c r="A36" s="650" t="s">
        <v>326</v>
      </c>
      <c r="B36" s="651" t="s">
        <v>331</v>
      </c>
      <c r="C36" s="435" t="s">
        <v>320</v>
      </c>
      <c r="D36" s="650" t="s">
        <v>332</v>
      </c>
      <c r="E36" s="651">
        <v>201511</v>
      </c>
      <c r="F36" s="652">
        <v>39587.15</v>
      </c>
      <c r="G36" s="387" t="s">
        <v>481</v>
      </c>
      <c r="H36" s="387" t="s">
        <v>693</v>
      </c>
    </row>
    <row r="37" spans="1:8" ht="15">
      <c r="A37" s="650" t="s">
        <v>326</v>
      </c>
      <c r="B37" s="651" t="s">
        <v>331</v>
      </c>
      <c r="C37" s="435" t="s">
        <v>320</v>
      </c>
      <c r="D37" s="650" t="s">
        <v>332</v>
      </c>
      <c r="E37" s="651">
        <v>201512</v>
      </c>
      <c r="F37" s="652">
        <v>-721.14</v>
      </c>
      <c r="G37" s="387" t="s">
        <v>481</v>
      </c>
      <c r="H37" s="387" t="s">
        <v>693</v>
      </c>
    </row>
    <row r="38" spans="1:8">
      <c r="A38" s="650" t="s">
        <v>319</v>
      </c>
      <c r="B38" s="651" t="s">
        <v>333</v>
      </c>
      <c r="C38" s="434" t="s">
        <v>320</v>
      </c>
      <c r="D38" s="650" t="s">
        <v>334</v>
      </c>
      <c r="E38" s="651">
        <v>201509</v>
      </c>
      <c r="F38" s="652">
        <v>12161.300000000001</v>
      </c>
      <c r="G38" s="387" t="s">
        <v>481</v>
      </c>
      <c r="H38" s="387" t="s">
        <v>693</v>
      </c>
    </row>
    <row r="39" spans="1:8" ht="15">
      <c r="A39" s="650" t="s">
        <v>319</v>
      </c>
      <c r="B39" s="651" t="s">
        <v>333</v>
      </c>
      <c r="C39" s="435" t="s">
        <v>320</v>
      </c>
      <c r="D39" s="650" t="s">
        <v>334</v>
      </c>
      <c r="E39" s="651">
        <v>201510</v>
      </c>
      <c r="F39" s="652">
        <v>95590.12</v>
      </c>
      <c r="G39" s="387" t="s">
        <v>481</v>
      </c>
      <c r="H39" s="387" t="s">
        <v>693</v>
      </c>
    </row>
    <row r="40" spans="1:8" ht="15">
      <c r="A40" s="650" t="s">
        <v>319</v>
      </c>
      <c r="B40" s="651" t="s">
        <v>333</v>
      </c>
      <c r="C40" s="435" t="s">
        <v>320</v>
      </c>
      <c r="D40" s="650" t="s">
        <v>334</v>
      </c>
      <c r="E40" s="651">
        <v>201511</v>
      </c>
      <c r="F40" s="652">
        <v>43267.57</v>
      </c>
      <c r="G40" s="387" t="s">
        <v>481</v>
      </c>
      <c r="H40" s="387" t="s">
        <v>693</v>
      </c>
    </row>
    <row r="41" spans="1:8" ht="15">
      <c r="A41" s="650" t="s">
        <v>319</v>
      </c>
      <c r="B41" s="651" t="s">
        <v>333</v>
      </c>
      <c r="C41" s="435" t="s">
        <v>320</v>
      </c>
      <c r="D41" s="650" t="s">
        <v>334</v>
      </c>
      <c r="E41" s="651">
        <v>201512</v>
      </c>
      <c r="F41" s="652">
        <v>100205.95</v>
      </c>
      <c r="G41" s="387" t="s">
        <v>481</v>
      </c>
      <c r="H41" s="387" t="s">
        <v>693</v>
      </c>
    </row>
    <row r="42" spans="1:8">
      <c r="A42" s="650" t="s">
        <v>319</v>
      </c>
      <c r="B42" s="651" t="s">
        <v>731</v>
      </c>
      <c r="C42" s="434" t="s">
        <v>338</v>
      </c>
      <c r="D42" s="650" t="s">
        <v>732</v>
      </c>
      <c r="E42" s="651">
        <v>201509</v>
      </c>
      <c r="F42" s="652">
        <v>-4343.07</v>
      </c>
      <c r="G42" s="387" t="s">
        <v>481</v>
      </c>
      <c r="H42" s="387" t="s">
        <v>482</v>
      </c>
    </row>
    <row r="43" spans="1:8">
      <c r="A43" s="650" t="s">
        <v>319</v>
      </c>
      <c r="B43" s="651" t="s">
        <v>731</v>
      </c>
      <c r="C43" s="434" t="s">
        <v>338</v>
      </c>
      <c r="D43" s="650" t="s">
        <v>732</v>
      </c>
      <c r="E43" s="651">
        <v>201509</v>
      </c>
      <c r="F43" s="652">
        <v>-102.69</v>
      </c>
      <c r="G43" s="387" t="s">
        <v>481</v>
      </c>
      <c r="H43" s="387" t="s">
        <v>482</v>
      </c>
    </row>
    <row r="44" spans="1:8">
      <c r="A44" s="650" t="s">
        <v>319</v>
      </c>
      <c r="B44" s="651" t="s">
        <v>940</v>
      </c>
      <c r="C44" s="434" t="s">
        <v>338</v>
      </c>
      <c r="D44" s="650" t="s">
        <v>941</v>
      </c>
      <c r="E44" s="651">
        <v>201509</v>
      </c>
      <c r="F44" s="652">
        <v>17838.939999999999</v>
      </c>
      <c r="G44" s="387" t="s">
        <v>481</v>
      </c>
      <c r="H44" s="387" t="s">
        <v>482</v>
      </c>
    </row>
    <row r="45" spans="1:8">
      <c r="A45" s="650" t="s">
        <v>319</v>
      </c>
      <c r="B45" s="651" t="s">
        <v>940</v>
      </c>
      <c r="C45" s="434" t="s">
        <v>338</v>
      </c>
      <c r="D45" s="650" t="s">
        <v>941</v>
      </c>
      <c r="E45" s="651">
        <v>201509</v>
      </c>
      <c r="F45" s="652">
        <v>575.06000000000006</v>
      </c>
      <c r="G45" s="387" t="s">
        <v>481</v>
      </c>
      <c r="H45" s="387" t="s">
        <v>482</v>
      </c>
    </row>
    <row r="46" spans="1:8" ht="15">
      <c r="A46" s="650" t="s">
        <v>319</v>
      </c>
      <c r="B46" s="651" t="s">
        <v>940</v>
      </c>
      <c r="C46" s="435" t="s">
        <v>338</v>
      </c>
      <c r="D46" s="650" t="s">
        <v>941</v>
      </c>
      <c r="E46" s="651">
        <v>201510</v>
      </c>
      <c r="F46" s="652">
        <v>1179.1300000000001</v>
      </c>
      <c r="G46" s="387" t="s">
        <v>481</v>
      </c>
      <c r="H46" s="387" t="s">
        <v>482</v>
      </c>
    </row>
    <row r="47" spans="1:8" ht="15">
      <c r="A47" s="650" t="s">
        <v>319</v>
      </c>
      <c r="B47" s="651" t="s">
        <v>940</v>
      </c>
      <c r="C47" s="435" t="s">
        <v>338</v>
      </c>
      <c r="D47" s="650" t="s">
        <v>941</v>
      </c>
      <c r="E47" s="651">
        <v>201510</v>
      </c>
      <c r="F47" s="652">
        <v>38.01</v>
      </c>
      <c r="G47" s="387" t="s">
        <v>481</v>
      </c>
      <c r="H47" s="387" t="s">
        <v>482</v>
      </c>
    </row>
    <row r="48" spans="1:8" ht="15">
      <c r="A48" s="650" t="s">
        <v>319</v>
      </c>
      <c r="B48" s="651" t="s">
        <v>940</v>
      </c>
      <c r="C48" s="435" t="s">
        <v>338</v>
      </c>
      <c r="D48" s="650" t="s">
        <v>941</v>
      </c>
      <c r="E48" s="651">
        <v>201511</v>
      </c>
      <c r="F48" s="652">
        <v>-41.72</v>
      </c>
      <c r="G48" s="387" t="s">
        <v>481</v>
      </c>
      <c r="H48" s="387" t="s">
        <v>482</v>
      </c>
    </row>
    <row r="49" spans="1:8" ht="15">
      <c r="A49" s="650" t="s">
        <v>319</v>
      </c>
      <c r="B49" s="651" t="s">
        <v>940</v>
      </c>
      <c r="C49" s="435" t="s">
        <v>338</v>
      </c>
      <c r="D49" s="650" t="s">
        <v>941</v>
      </c>
      <c r="E49" s="651">
        <v>201511</v>
      </c>
      <c r="F49" s="652">
        <v>-1.34</v>
      </c>
      <c r="G49" s="387" t="s">
        <v>481</v>
      </c>
      <c r="H49" s="387" t="s">
        <v>482</v>
      </c>
    </row>
    <row r="50" spans="1:8" ht="15">
      <c r="A50" s="650" t="s">
        <v>319</v>
      </c>
      <c r="B50" s="651" t="s">
        <v>940</v>
      </c>
      <c r="C50" s="435" t="s">
        <v>338</v>
      </c>
      <c r="D50" s="650" t="s">
        <v>941</v>
      </c>
      <c r="E50" s="651">
        <v>201512</v>
      </c>
      <c r="F50" s="652">
        <v>59.61</v>
      </c>
      <c r="G50" s="387" t="s">
        <v>481</v>
      </c>
      <c r="H50" s="387" t="s">
        <v>482</v>
      </c>
    </row>
    <row r="51" spans="1:8" ht="15">
      <c r="A51" s="650" t="s">
        <v>319</v>
      </c>
      <c r="B51" s="651" t="s">
        <v>940</v>
      </c>
      <c r="C51" s="435" t="s">
        <v>338</v>
      </c>
      <c r="D51" s="650" t="s">
        <v>941</v>
      </c>
      <c r="E51" s="651">
        <v>201512</v>
      </c>
      <c r="F51" s="652">
        <v>1848.91</v>
      </c>
      <c r="G51" s="387" t="s">
        <v>481</v>
      </c>
      <c r="H51" s="387" t="s">
        <v>482</v>
      </c>
    </row>
    <row r="52" spans="1:8" ht="15">
      <c r="A52" s="650" t="s">
        <v>326</v>
      </c>
      <c r="B52" s="651" t="s">
        <v>1045</v>
      </c>
      <c r="C52" s="435" t="s">
        <v>338</v>
      </c>
      <c r="D52" s="650" t="s">
        <v>1046</v>
      </c>
      <c r="E52" s="651">
        <v>201511</v>
      </c>
      <c r="F52" s="652">
        <v>13103.35</v>
      </c>
      <c r="G52" s="387" t="s">
        <v>481</v>
      </c>
      <c r="H52" s="387" t="s">
        <v>482</v>
      </c>
    </row>
    <row r="53" spans="1:8" ht="15">
      <c r="A53" s="650" t="s">
        <v>319</v>
      </c>
      <c r="B53" s="651" t="s">
        <v>1045</v>
      </c>
      <c r="C53" s="435" t="s">
        <v>338</v>
      </c>
      <c r="D53" s="650" t="s">
        <v>1046</v>
      </c>
      <c r="E53" s="651">
        <v>201511</v>
      </c>
      <c r="F53" s="652">
        <v>900252.52</v>
      </c>
      <c r="G53" s="387" t="s">
        <v>481</v>
      </c>
      <c r="H53" s="387" t="s">
        <v>482</v>
      </c>
    </row>
    <row r="54" spans="1:8" ht="15">
      <c r="A54" s="650" t="s">
        <v>319</v>
      </c>
      <c r="B54" s="651" t="s">
        <v>1045</v>
      </c>
      <c r="C54" s="435" t="s">
        <v>338</v>
      </c>
      <c r="D54" s="650" t="s">
        <v>1046</v>
      </c>
      <c r="E54" s="651">
        <v>201511</v>
      </c>
      <c r="F54" s="652">
        <v>62981.36</v>
      </c>
      <c r="G54" s="387" t="s">
        <v>481</v>
      </c>
      <c r="H54" s="387" t="s">
        <v>482</v>
      </c>
    </row>
    <row r="55" spans="1:8" ht="15">
      <c r="A55" s="650" t="s">
        <v>326</v>
      </c>
      <c r="B55" s="651" t="s">
        <v>1045</v>
      </c>
      <c r="C55" s="435" t="s">
        <v>338</v>
      </c>
      <c r="D55" s="650" t="s">
        <v>1046</v>
      </c>
      <c r="E55" s="651">
        <v>201512</v>
      </c>
      <c r="F55" s="652">
        <v>43.32</v>
      </c>
      <c r="G55" s="387" t="s">
        <v>481</v>
      </c>
      <c r="H55" s="387" t="s">
        <v>482</v>
      </c>
    </row>
    <row r="56" spans="1:8" ht="15">
      <c r="A56" s="650" t="s">
        <v>319</v>
      </c>
      <c r="B56" s="651" t="s">
        <v>1045</v>
      </c>
      <c r="C56" s="435" t="s">
        <v>338</v>
      </c>
      <c r="D56" s="650" t="s">
        <v>1046</v>
      </c>
      <c r="E56" s="651">
        <v>201512</v>
      </c>
      <c r="F56" s="652">
        <v>208.22</v>
      </c>
      <c r="G56" s="387" t="s">
        <v>481</v>
      </c>
      <c r="H56" s="387" t="s">
        <v>482</v>
      </c>
    </row>
    <row r="57" spans="1:8" ht="15">
      <c r="A57" s="650" t="s">
        <v>319</v>
      </c>
      <c r="B57" s="651" t="s">
        <v>1045</v>
      </c>
      <c r="C57" s="435" t="s">
        <v>338</v>
      </c>
      <c r="D57" s="650" t="s">
        <v>1046</v>
      </c>
      <c r="E57" s="651">
        <v>201512</v>
      </c>
      <c r="F57" s="652">
        <v>2976.14</v>
      </c>
      <c r="G57" s="387" t="s">
        <v>481</v>
      </c>
      <c r="H57" s="387" t="s">
        <v>482</v>
      </c>
    </row>
    <row r="58" spans="1:8">
      <c r="A58" s="650" t="s">
        <v>319</v>
      </c>
      <c r="B58" s="651" t="s">
        <v>501</v>
      </c>
      <c r="C58" s="434" t="s">
        <v>338</v>
      </c>
      <c r="D58" s="650" t="s">
        <v>808</v>
      </c>
      <c r="E58" s="651">
        <v>201509</v>
      </c>
      <c r="F58" s="652">
        <v>-0.71</v>
      </c>
      <c r="G58" s="387" t="s">
        <v>481</v>
      </c>
      <c r="H58" s="387" t="s">
        <v>482</v>
      </c>
    </row>
    <row r="59" spans="1:8">
      <c r="A59" s="650" t="s">
        <v>319</v>
      </c>
      <c r="B59" s="651" t="s">
        <v>501</v>
      </c>
      <c r="C59" s="434" t="s">
        <v>338</v>
      </c>
      <c r="D59" s="650" t="s">
        <v>808</v>
      </c>
      <c r="E59" s="651">
        <v>201509</v>
      </c>
      <c r="F59" s="652">
        <v>-7.0000000000000007E-2</v>
      </c>
      <c r="G59" s="387" t="s">
        <v>481</v>
      </c>
      <c r="H59" s="387" t="s">
        <v>482</v>
      </c>
    </row>
    <row r="60" spans="1:8">
      <c r="A60" s="650" t="s">
        <v>319</v>
      </c>
      <c r="B60" s="651" t="s">
        <v>810</v>
      </c>
      <c r="C60" s="434" t="s">
        <v>338</v>
      </c>
      <c r="D60" s="650" t="s">
        <v>809</v>
      </c>
      <c r="E60" s="651">
        <v>201509</v>
      </c>
      <c r="F60" s="652">
        <v>-13672.4</v>
      </c>
      <c r="G60" s="387" t="s">
        <v>481</v>
      </c>
      <c r="H60" s="387" t="s">
        <v>482</v>
      </c>
    </row>
    <row r="61" spans="1:8">
      <c r="A61" s="650" t="s">
        <v>319</v>
      </c>
      <c r="B61" s="651" t="s">
        <v>810</v>
      </c>
      <c r="C61" s="434" t="s">
        <v>338</v>
      </c>
      <c r="D61" s="650" t="s">
        <v>809</v>
      </c>
      <c r="E61" s="651">
        <v>201509</v>
      </c>
      <c r="F61" s="652">
        <v>85369.76</v>
      </c>
      <c r="G61" s="387" t="s">
        <v>481</v>
      </c>
      <c r="H61" s="387" t="s">
        <v>482</v>
      </c>
    </row>
    <row r="62" spans="1:8">
      <c r="A62" s="650" t="s">
        <v>319</v>
      </c>
      <c r="B62" s="651" t="s">
        <v>810</v>
      </c>
      <c r="C62" s="434" t="s">
        <v>338</v>
      </c>
      <c r="D62" s="650" t="s">
        <v>809</v>
      </c>
      <c r="E62" s="651">
        <v>201509</v>
      </c>
      <c r="F62" s="652">
        <v>1089.22</v>
      </c>
      <c r="G62" s="387" t="s">
        <v>481</v>
      </c>
      <c r="H62" s="387" t="s">
        <v>482</v>
      </c>
    </row>
    <row r="63" spans="1:8" ht="15">
      <c r="A63" s="650" t="s">
        <v>319</v>
      </c>
      <c r="B63" s="651" t="s">
        <v>810</v>
      </c>
      <c r="C63" s="435" t="s">
        <v>338</v>
      </c>
      <c r="D63" s="650" t="s">
        <v>809</v>
      </c>
      <c r="E63" s="651">
        <v>201510</v>
      </c>
      <c r="F63" s="652">
        <v>577.21</v>
      </c>
      <c r="G63" s="387" t="s">
        <v>481</v>
      </c>
      <c r="H63" s="387" t="s">
        <v>482</v>
      </c>
    </row>
    <row r="64" spans="1:8" ht="15">
      <c r="A64" s="650" t="s">
        <v>319</v>
      </c>
      <c r="B64" s="651" t="s">
        <v>810</v>
      </c>
      <c r="C64" s="435" t="s">
        <v>338</v>
      </c>
      <c r="D64" s="650" t="s">
        <v>809</v>
      </c>
      <c r="E64" s="651">
        <v>201510</v>
      </c>
      <c r="F64" s="652">
        <v>19.920000000000002</v>
      </c>
      <c r="G64" s="387" t="s">
        <v>481</v>
      </c>
      <c r="H64" s="387" t="s">
        <v>482</v>
      </c>
    </row>
    <row r="65" spans="1:8">
      <c r="A65" s="650" t="s">
        <v>319</v>
      </c>
      <c r="B65" s="651" t="s">
        <v>503</v>
      </c>
      <c r="C65" s="434" t="s">
        <v>338</v>
      </c>
      <c r="D65" s="650" t="s">
        <v>504</v>
      </c>
      <c r="E65" s="651">
        <v>201509</v>
      </c>
      <c r="F65" s="652">
        <v>0.09</v>
      </c>
      <c r="G65" s="387" t="s">
        <v>481</v>
      </c>
      <c r="H65" s="387" t="s">
        <v>482</v>
      </c>
    </row>
    <row r="66" spans="1:8">
      <c r="A66" s="650" t="s">
        <v>319</v>
      </c>
      <c r="B66" s="651" t="s">
        <v>503</v>
      </c>
      <c r="C66" s="434" t="s">
        <v>338</v>
      </c>
      <c r="D66" s="650" t="s">
        <v>504</v>
      </c>
      <c r="E66" s="651">
        <v>201509</v>
      </c>
      <c r="F66" s="652">
        <v>0.01</v>
      </c>
      <c r="G66" s="387" t="s">
        <v>481</v>
      </c>
      <c r="H66" s="387" t="s">
        <v>482</v>
      </c>
    </row>
    <row r="67" spans="1:8">
      <c r="A67" s="650" t="s">
        <v>319</v>
      </c>
      <c r="B67" s="651" t="s">
        <v>455</v>
      </c>
      <c r="C67" s="434" t="s">
        <v>335</v>
      </c>
      <c r="D67" s="650" t="s">
        <v>456</v>
      </c>
      <c r="E67" s="651">
        <v>201509</v>
      </c>
      <c r="F67" s="652">
        <v>-0.57999999999999996</v>
      </c>
      <c r="G67" s="387" t="s">
        <v>481</v>
      </c>
      <c r="H67" s="387" t="s">
        <v>482</v>
      </c>
    </row>
    <row r="68" spans="1:8">
      <c r="A68" s="650" t="s">
        <v>319</v>
      </c>
      <c r="B68" s="651" t="s">
        <v>455</v>
      </c>
      <c r="C68" s="434" t="s">
        <v>335</v>
      </c>
      <c r="D68" s="650" t="s">
        <v>456</v>
      </c>
      <c r="E68" s="651">
        <v>201509</v>
      </c>
      <c r="F68" s="652">
        <v>-0.01</v>
      </c>
      <c r="G68" s="387" t="s">
        <v>481</v>
      </c>
      <c r="H68" s="387" t="s">
        <v>482</v>
      </c>
    </row>
    <row r="69" spans="1:8">
      <c r="A69" s="650" t="s">
        <v>319</v>
      </c>
      <c r="B69" s="651" t="s">
        <v>457</v>
      </c>
      <c r="C69" s="434" t="s">
        <v>335</v>
      </c>
      <c r="D69" s="650" t="s">
        <v>1047</v>
      </c>
      <c r="E69" s="651">
        <v>201509</v>
      </c>
      <c r="F69" s="652">
        <v>0.24</v>
      </c>
      <c r="G69" s="387" t="s">
        <v>481</v>
      </c>
      <c r="H69" s="387" t="s">
        <v>482</v>
      </c>
    </row>
    <row r="70" spans="1:8">
      <c r="A70" s="650" t="s">
        <v>319</v>
      </c>
      <c r="B70" s="651" t="s">
        <v>457</v>
      </c>
      <c r="C70" s="434" t="s">
        <v>335</v>
      </c>
      <c r="D70" s="650" t="s">
        <v>1047</v>
      </c>
      <c r="E70" s="651">
        <v>201509</v>
      </c>
      <c r="F70" s="652">
        <v>0.01</v>
      </c>
      <c r="G70" s="387" t="s">
        <v>481</v>
      </c>
      <c r="H70" s="387" t="s">
        <v>482</v>
      </c>
    </row>
    <row r="71" spans="1:8">
      <c r="A71" s="650" t="s">
        <v>319</v>
      </c>
      <c r="B71" s="651" t="s">
        <v>698</v>
      </c>
      <c r="C71" s="434" t="s">
        <v>335</v>
      </c>
      <c r="D71" s="650" t="s">
        <v>699</v>
      </c>
      <c r="E71" s="651">
        <v>201509</v>
      </c>
      <c r="F71" s="652">
        <v>-5684.03</v>
      </c>
      <c r="G71" s="387" t="s">
        <v>481</v>
      </c>
      <c r="H71" s="387" t="s">
        <v>482</v>
      </c>
    </row>
    <row r="72" spans="1:8">
      <c r="A72" s="650" t="s">
        <v>319</v>
      </c>
      <c r="B72" s="651" t="s">
        <v>698</v>
      </c>
      <c r="C72" s="434" t="s">
        <v>335</v>
      </c>
      <c r="D72" s="650" t="s">
        <v>699</v>
      </c>
      <c r="E72" s="651">
        <v>201509</v>
      </c>
      <c r="F72" s="652">
        <v>-659.5</v>
      </c>
      <c r="G72" s="387" t="s">
        <v>481</v>
      </c>
      <c r="H72" s="387" t="s">
        <v>482</v>
      </c>
    </row>
    <row r="73" spans="1:8">
      <c r="A73" s="650" t="s">
        <v>319</v>
      </c>
      <c r="B73" s="651" t="s">
        <v>505</v>
      </c>
      <c r="C73" s="434" t="s">
        <v>338</v>
      </c>
      <c r="D73" s="650" t="s">
        <v>1048</v>
      </c>
      <c r="E73" s="651">
        <v>201509</v>
      </c>
      <c r="F73" s="652">
        <v>69.14</v>
      </c>
      <c r="G73" s="387" t="s">
        <v>481</v>
      </c>
      <c r="H73" s="387" t="s">
        <v>482</v>
      </c>
    </row>
    <row r="74" spans="1:8">
      <c r="A74" s="650" t="s">
        <v>319</v>
      </c>
      <c r="B74" s="651" t="s">
        <v>505</v>
      </c>
      <c r="C74" s="434" t="s">
        <v>338</v>
      </c>
      <c r="D74" s="650" t="s">
        <v>1048</v>
      </c>
      <c r="E74" s="651">
        <v>201509</v>
      </c>
      <c r="F74" s="652">
        <v>4.3600000000000003</v>
      </c>
      <c r="G74" s="387" t="s">
        <v>481</v>
      </c>
      <c r="H74" s="387" t="s">
        <v>482</v>
      </c>
    </row>
    <row r="75" spans="1:8">
      <c r="A75" s="650" t="s">
        <v>319</v>
      </c>
      <c r="B75" s="651" t="s">
        <v>507</v>
      </c>
      <c r="C75" s="434" t="s">
        <v>338</v>
      </c>
      <c r="D75" s="650" t="s">
        <v>508</v>
      </c>
      <c r="E75" s="651">
        <v>201509</v>
      </c>
      <c r="F75" s="652">
        <v>2.35</v>
      </c>
      <c r="G75" s="387" t="s">
        <v>481</v>
      </c>
      <c r="H75" s="387" t="s">
        <v>482</v>
      </c>
    </row>
    <row r="76" spans="1:8">
      <c r="A76" s="650" t="s">
        <v>319</v>
      </c>
      <c r="B76" s="651" t="s">
        <v>507</v>
      </c>
      <c r="C76" s="434" t="s">
        <v>338</v>
      </c>
      <c r="D76" s="650" t="s">
        <v>508</v>
      </c>
      <c r="E76" s="651">
        <v>201509</v>
      </c>
      <c r="F76" s="652">
        <v>0.11</v>
      </c>
      <c r="G76" s="387" t="s">
        <v>481</v>
      </c>
      <c r="H76" s="387" t="s">
        <v>482</v>
      </c>
    </row>
    <row r="77" spans="1:8">
      <c r="A77" s="650" t="s">
        <v>319</v>
      </c>
      <c r="B77" s="651" t="s">
        <v>509</v>
      </c>
      <c r="C77" s="434" t="s">
        <v>338</v>
      </c>
      <c r="D77" s="650" t="s">
        <v>1049</v>
      </c>
      <c r="E77" s="651">
        <v>201509</v>
      </c>
      <c r="F77" s="652">
        <v>-1.37</v>
      </c>
      <c r="G77" s="387" t="s">
        <v>481</v>
      </c>
      <c r="H77" s="387" t="s">
        <v>482</v>
      </c>
    </row>
    <row r="78" spans="1:8">
      <c r="A78" s="650" t="s">
        <v>319</v>
      </c>
      <c r="B78" s="651" t="s">
        <v>509</v>
      </c>
      <c r="C78" s="434" t="s">
        <v>338</v>
      </c>
      <c r="D78" s="650" t="s">
        <v>1049</v>
      </c>
      <c r="E78" s="651">
        <v>201509</v>
      </c>
      <c r="F78" s="652">
        <v>-0.01</v>
      </c>
      <c r="G78" s="387" t="s">
        <v>481</v>
      </c>
      <c r="H78" s="387" t="s">
        <v>482</v>
      </c>
    </row>
    <row r="79" spans="1:8" ht="15">
      <c r="A79" s="650" t="s">
        <v>319</v>
      </c>
      <c r="B79" s="651" t="s">
        <v>509</v>
      </c>
      <c r="C79" s="435" t="s">
        <v>338</v>
      </c>
      <c r="D79" s="650" t="s">
        <v>510</v>
      </c>
      <c r="E79" s="651">
        <v>201510</v>
      </c>
      <c r="F79" s="652">
        <v>6.69</v>
      </c>
      <c r="G79" s="387" t="s">
        <v>481</v>
      </c>
      <c r="H79" s="387" t="s">
        <v>482</v>
      </c>
    </row>
    <row r="80" spans="1:8" ht="15">
      <c r="A80" s="650" t="s">
        <v>319</v>
      </c>
      <c r="B80" s="651" t="s">
        <v>509</v>
      </c>
      <c r="C80" s="435" t="s">
        <v>338</v>
      </c>
      <c r="D80" s="650" t="s">
        <v>510</v>
      </c>
      <c r="E80" s="651">
        <v>201510</v>
      </c>
      <c r="F80" s="652">
        <v>0.16</v>
      </c>
      <c r="G80" s="387" t="s">
        <v>481</v>
      </c>
      <c r="H80" s="387" t="s">
        <v>482</v>
      </c>
    </row>
    <row r="81" spans="1:8" ht="15">
      <c r="A81" s="650" t="s">
        <v>319</v>
      </c>
      <c r="B81" s="651" t="s">
        <v>509</v>
      </c>
      <c r="C81" s="435" t="s">
        <v>338</v>
      </c>
      <c r="D81" s="650" t="s">
        <v>510</v>
      </c>
      <c r="E81" s="651">
        <v>201511</v>
      </c>
      <c r="F81" s="652">
        <v>-0.43</v>
      </c>
      <c r="G81" s="387" t="s">
        <v>481</v>
      </c>
      <c r="H81" s="387" t="s">
        <v>482</v>
      </c>
    </row>
    <row r="82" spans="1:8" ht="15">
      <c r="A82" s="650" t="s">
        <v>319</v>
      </c>
      <c r="B82" s="651" t="s">
        <v>509</v>
      </c>
      <c r="C82" s="435" t="s">
        <v>338</v>
      </c>
      <c r="D82" s="650" t="s">
        <v>510</v>
      </c>
      <c r="E82" s="651">
        <v>201511</v>
      </c>
      <c r="F82" s="652">
        <v>-0.01</v>
      </c>
      <c r="G82" s="387" t="s">
        <v>481</v>
      </c>
      <c r="H82" s="387" t="s">
        <v>482</v>
      </c>
    </row>
    <row r="83" spans="1:8" ht="15">
      <c r="A83" s="650" t="s">
        <v>319</v>
      </c>
      <c r="B83" s="651" t="s">
        <v>509</v>
      </c>
      <c r="C83" s="435" t="s">
        <v>338</v>
      </c>
      <c r="D83" s="650" t="s">
        <v>510</v>
      </c>
      <c r="E83" s="651">
        <v>201512</v>
      </c>
      <c r="F83" s="652">
        <v>0.83</v>
      </c>
      <c r="G83" s="387" t="s">
        <v>481</v>
      </c>
      <c r="H83" s="387" t="s">
        <v>482</v>
      </c>
    </row>
    <row r="84" spans="1:8" ht="15">
      <c r="A84" s="650" t="s">
        <v>319</v>
      </c>
      <c r="B84" s="651" t="s">
        <v>509</v>
      </c>
      <c r="C84" s="435" t="s">
        <v>338</v>
      </c>
      <c r="D84" s="650" t="s">
        <v>510</v>
      </c>
      <c r="E84" s="651">
        <v>201512</v>
      </c>
      <c r="F84" s="652">
        <v>31.28</v>
      </c>
      <c r="G84" s="387" t="s">
        <v>481</v>
      </c>
      <c r="H84" s="387" t="s">
        <v>482</v>
      </c>
    </row>
    <row r="85" spans="1:8">
      <c r="A85" s="650" t="s">
        <v>319</v>
      </c>
      <c r="B85" s="651" t="s">
        <v>511</v>
      </c>
      <c r="C85" s="434" t="s">
        <v>338</v>
      </c>
      <c r="D85" s="650" t="s">
        <v>1050</v>
      </c>
      <c r="E85" s="651">
        <v>201509</v>
      </c>
      <c r="F85" s="652">
        <v>3.79</v>
      </c>
      <c r="G85" s="387" t="s">
        <v>481</v>
      </c>
      <c r="H85" s="387" t="s">
        <v>482</v>
      </c>
    </row>
    <row r="86" spans="1:8">
      <c r="A86" s="650" t="s">
        <v>319</v>
      </c>
      <c r="B86" s="651" t="s">
        <v>511</v>
      </c>
      <c r="C86" s="434" t="s">
        <v>338</v>
      </c>
      <c r="D86" s="650" t="s">
        <v>1050</v>
      </c>
      <c r="E86" s="651">
        <v>201509</v>
      </c>
      <c r="F86" s="652">
        <v>0.18</v>
      </c>
      <c r="G86" s="387" t="s">
        <v>481</v>
      </c>
      <c r="H86" s="387" t="s">
        <v>482</v>
      </c>
    </row>
    <row r="87" spans="1:8">
      <c r="A87" s="650" t="s">
        <v>319</v>
      </c>
      <c r="B87" s="651" t="s">
        <v>513</v>
      </c>
      <c r="C87" s="434" t="s">
        <v>338</v>
      </c>
      <c r="D87" s="650" t="s">
        <v>514</v>
      </c>
      <c r="E87" s="651">
        <v>201509</v>
      </c>
      <c r="F87" s="652">
        <v>1.8</v>
      </c>
      <c r="G87" s="387" t="s">
        <v>481</v>
      </c>
      <c r="H87" s="387" t="s">
        <v>482</v>
      </c>
    </row>
    <row r="88" spans="1:8">
      <c r="A88" s="650" t="s">
        <v>319</v>
      </c>
      <c r="B88" s="651" t="s">
        <v>513</v>
      </c>
      <c r="C88" s="434" t="s">
        <v>338</v>
      </c>
      <c r="D88" s="650" t="s">
        <v>514</v>
      </c>
      <c r="E88" s="651">
        <v>201509</v>
      </c>
      <c r="F88" s="652">
        <v>0.17</v>
      </c>
      <c r="G88" s="387" t="s">
        <v>481</v>
      </c>
      <c r="H88" s="387" t="s">
        <v>482</v>
      </c>
    </row>
    <row r="89" spans="1:8">
      <c r="A89" s="650" t="s">
        <v>319</v>
      </c>
      <c r="B89" s="651" t="s">
        <v>570</v>
      </c>
      <c r="C89" s="434" t="s">
        <v>338</v>
      </c>
      <c r="D89" s="650" t="s">
        <v>571</v>
      </c>
      <c r="E89" s="651">
        <v>201509</v>
      </c>
      <c r="F89" s="652">
        <v>-934.6</v>
      </c>
      <c r="G89" s="387" t="s">
        <v>481</v>
      </c>
      <c r="H89" s="387" t="s">
        <v>482</v>
      </c>
    </row>
    <row r="90" spans="1:8">
      <c r="A90" s="650" t="s">
        <v>319</v>
      </c>
      <c r="B90" s="651" t="s">
        <v>942</v>
      </c>
      <c r="C90" s="434" t="s">
        <v>338</v>
      </c>
      <c r="D90" s="650" t="s">
        <v>1051</v>
      </c>
      <c r="E90" s="651">
        <v>201509</v>
      </c>
      <c r="F90" s="652">
        <v>-1257.45</v>
      </c>
      <c r="G90" s="387" t="s">
        <v>481</v>
      </c>
      <c r="H90" s="387" t="s">
        <v>482</v>
      </c>
    </row>
    <row r="91" spans="1:8">
      <c r="A91" s="650" t="s">
        <v>319</v>
      </c>
      <c r="B91" s="651" t="s">
        <v>942</v>
      </c>
      <c r="C91" s="434" t="s">
        <v>338</v>
      </c>
      <c r="D91" s="650" t="s">
        <v>1051</v>
      </c>
      <c r="E91" s="651">
        <v>201509</v>
      </c>
      <c r="F91" s="652">
        <v>-6.08</v>
      </c>
      <c r="G91" s="387" t="s">
        <v>481</v>
      </c>
      <c r="H91" s="387" t="s">
        <v>482</v>
      </c>
    </row>
    <row r="92" spans="1:8" ht="15">
      <c r="A92" s="650" t="s">
        <v>319</v>
      </c>
      <c r="B92" s="651" t="s">
        <v>942</v>
      </c>
      <c r="C92" s="435" t="s">
        <v>338</v>
      </c>
      <c r="D92" s="650" t="s">
        <v>943</v>
      </c>
      <c r="E92" s="651">
        <v>201511</v>
      </c>
      <c r="F92" s="652">
        <v>-3525.8</v>
      </c>
      <c r="G92" s="387" t="s">
        <v>481</v>
      </c>
      <c r="H92" s="387" t="s">
        <v>482</v>
      </c>
    </row>
    <row r="93" spans="1:8" ht="15">
      <c r="A93" s="650" t="s">
        <v>319</v>
      </c>
      <c r="B93" s="651" t="s">
        <v>942</v>
      </c>
      <c r="C93" s="435" t="s">
        <v>338</v>
      </c>
      <c r="D93" s="650" t="s">
        <v>943</v>
      </c>
      <c r="E93" s="651">
        <v>201511</v>
      </c>
      <c r="F93" s="652">
        <v>182.1</v>
      </c>
      <c r="G93" s="387" t="s">
        <v>481</v>
      </c>
      <c r="H93" s="387" t="s">
        <v>482</v>
      </c>
    </row>
    <row r="94" spans="1:8">
      <c r="A94" s="650" t="s">
        <v>319</v>
      </c>
      <c r="B94" s="651" t="s">
        <v>944</v>
      </c>
      <c r="C94" s="434" t="s">
        <v>338</v>
      </c>
      <c r="D94" s="650" t="s">
        <v>1052</v>
      </c>
      <c r="E94" s="651">
        <v>201509</v>
      </c>
      <c r="F94" s="652">
        <v>-4190.49</v>
      </c>
      <c r="G94" s="387" t="s">
        <v>481</v>
      </c>
      <c r="H94" s="387" t="s">
        <v>482</v>
      </c>
    </row>
    <row r="95" spans="1:8">
      <c r="A95" s="650" t="s">
        <v>319</v>
      </c>
      <c r="B95" s="651" t="s">
        <v>944</v>
      </c>
      <c r="C95" s="434" t="s">
        <v>338</v>
      </c>
      <c r="D95" s="650" t="s">
        <v>1052</v>
      </c>
      <c r="E95" s="651">
        <v>201509</v>
      </c>
      <c r="F95" s="652">
        <v>-175.33</v>
      </c>
      <c r="G95" s="387" t="s">
        <v>481</v>
      </c>
      <c r="H95" s="387" t="s">
        <v>482</v>
      </c>
    </row>
    <row r="96" spans="1:8" ht="15">
      <c r="A96" s="650" t="s">
        <v>319</v>
      </c>
      <c r="B96" s="651" t="s">
        <v>944</v>
      </c>
      <c r="C96" s="435" t="s">
        <v>338</v>
      </c>
      <c r="D96" s="650" t="s">
        <v>945</v>
      </c>
      <c r="E96" s="651">
        <v>201511</v>
      </c>
      <c r="F96" s="652">
        <v>-1893.59</v>
      </c>
      <c r="G96" s="387" t="s">
        <v>481</v>
      </c>
      <c r="H96" s="387" t="s">
        <v>482</v>
      </c>
    </row>
    <row r="97" spans="1:8" ht="15">
      <c r="A97" s="650" t="s">
        <v>319</v>
      </c>
      <c r="B97" s="651" t="s">
        <v>944</v>
      </c>
      <c r="C97" s="435" t="s">
        <v>338</v>
      </c>
      <c r="D97" s="650" t="s">
        <v>945</v>
      </c>
      <c r="E97" s="651">
        <v>201511</v>
      </c>
      <c r="F97" s="652">
        <v>-61.33</v>
      </c>
      <c r="G97" s="387" t="s">
        <v>481</v>
      </c>
      <c r="H97" s="387" t="s">
        <v>482</v>
      </c>
    </row>
    <row r="98" spans="1:8">
      <c r="A98" s="650" t="s">
        <v>319</v>
      </c>
      <c r="B98" s="651" t="s">
        <v>1053</v>
      </c>
      <c r="C98" s="434" t="s">
        <v>338</v>
      </c>
      <c r="D98" s="650" t="s">
        <v>1054</v>
      </c>
      <c r="E98" s="651">
        <v>201509</v>
      </c>
      <c r="F98" s="652">
        <v>220111.88</v>
      </c>
      <c r="G98" s="387" t="s">
        <v>481</v>
      </c>
      <c r="H98" s="387" t="s">
        <v>482</v>
      </c>
    </row>
    <row r="99" spans="1:8">
      <c r="A99" s="650" t="s">
        <v>319</v>
      </c>
      <c r="B99" s="651" t="s">
        <v>1053</v>
      </c>
      <c r="C99" s="434" t="s">
        <v>338</v>
      </c>
      <c r="D99" s="650" t="s">
        <v>1054</v>
      </c>
      <c r="E99" s="651">
        <v>201509</v>
      </c>
      <c r="F99" s="652">
        <v>13967.23</v>
      </c>
      <c r="G99" s="387" t="s">
        <v>481</v>
      </c>
      <c r="H99" s="387" t="s">
        <v>482</v>
      </c>
    </row>
    <row r="100" spans="1:8" ht="15">
      <c r="A100" s="650" t="s">
        <v>319</v>
      </c>
      <c r="B100" s="651" t="s">
        <v>1053</v>
      </c>
      <c r="C100" s="435" t="s">
        <v>338</v>
      </c>
      <c r="D100" s="650" t="s">
        <v>1054</v>
      </c>
      <c r="E100" s="651">
        <v>201511</v>
      </c>
      <c r="F100" s="652">
        <v>-19.02</v>
      </c>
      <c r="G100" s="387" t="s">
        <v>481</v>
      </c>
      <c r="H100" s="387" t="s">
        <v>482</v>
      </c>
    </row>
    <row r="101" spans="1:8" ht="15">
      <c r="A101" s="650" t="s">
        <v>319</v>
      </c>
      <c r="B101" s="651" t="s">
        <v>1053</v>
      </c>
      <c r="C101" s="435" t="s">
        <v>338</v>
      </c>
      <c r="D101" s="650" t="s">
        <v>1054</v>
      </c>
      <c r="E101" s="651">
        <v>201511</v>
      </c>
      <c r="F101" s="652">
        <v>-1.21</v>
      </c>
      <c r="G101" s="387" t="s">
        <v>481</v>
      </c>
      <c r="H101" s="387" t="s">
        <v>482</v>
      </c>
    </row>
    <row r="102" spans="1:8" ht="15">
      <c r="A102" s="650" t="s">
        <v>319</v>
      </c>
      <c r="B102" s="651" t="s">
        <v>1053</v>
      </c>
      <c r="C102" s="435" t="s">
        <v>338</v>
      </c>
      <c r="D102" s="650" t="s">
        <v>1054</v>
      </c>
      <c r="E102" s="651">
        <v>201512</v>
      </c>
      <c r="F102" s="652">
        <v>0.01</v>
      </c>
      <c r="G102" s="387" t="s">
        <v>481</v>
      </c>
      <c r="H102" s="387" t="s">
        <v>482</v>
      </c>
    </row>
    <row r="103" spans="1:8" ht="15">
      <c r="A103" s="650" t="s">
        <v>319</v>
      </c>
      <c r="B103" s="651" t="s">
        <v>1053</v>
      </c>
      <c r="C103" s="435" t="s">
        <v>338</v>
      </c>
      <c r="D103" s="650" t="s">
        <v>1054</v>
      </c>
      <c r="E103" s="651">
        <v>201512</v>
      </c>
      <c r="F103" s="652">
        <v>0.26</v>
      </c>
      <c r="G103" s="387" t="s">
        <v>481</v>
      </c>
      <c r="H103" s="387" t="s">
        <v>482</v>
      </c>
    </row>
    <row r="104" spans="1:8" ht="15">
      <c r="A104" s="650" t="s">
        <v>319</v>
      </c>
      <c r="B104" s="651" t="s">
        <v>1055</v>
      </c>
      <c r="C104" s="435" t="s">
        <v>338</v>
      </c>
      <c r="D104" s="650" t="s">
        <v>1056</v>
      </c>
      <c r="E104" s="651">
        <v>201510</v>
      </c>
      <c r="F104" s="652">
        <v>179255.41</v>
      </c>
      <c r="G104" s="387" t="s">
        <v>481</v>
      </c>
      <c r="H104" s="387" t="s">
        <v>482</v>
      </c>
    </row>
    <row r="105" spans="1:8" ht="15">
      <c r="A105" s="650" t="s">
        <v>319</v>
      </c>
      <c r="B105" s="651" t="s">
        <v>1055</v>
      </c>
      <c r="C105" s="435" t="s">
        <v>338</v>
      </c>
      <c r="D105" s="650" t="s">
        <v>1056</v>
      </c>
      <c r="E105" s="651">
        <v>201510</v>
      </c>
      <c r="F105" s="652">
        <v>11376.57</v>
      </c>
      <c r="G105" s="387" t="s">
        <v>481</v>
      </c>
      <c r="H105" s="387" t="s">
        <v>482</v>
      </c>
    </row>
    <row r="106" spans="1:8" ht="15">
      <c r="A106" s="650" t="s">
        <v>319</v>
      </c>
      <c r="B106" s="651" t="s">
        <v>1055</v>
      </c>
      <c r="C106" s="435" t="s">
        <v>338</v>
      </c>
      <c r="D106" s="650" t="s">
        <v>1056</v>
      </c>
      <c r="E106" s="651">
        <v>201511</v>
      </c>
      <c r="F106" s="652">
        <v>-142.08000000000001</v>
      </c>
      <c r="G106" s="387" t="s">
        <v>481</v>
      </c>
      <c r="H106" s="387" t="s">
        <v>482</v>
      </c>
    </row>
    <row r="107" spans="1:8" ht="15">
      <c r="A107" s="650" t="s">
        <v>319</v>
      </c>
      <c r="B107" s="651" t="s">
        <v>1055</v>
      </c>
      <c r="C107" s="435" t="s">
        <v>338</v>
      </c>
      <c r="D107" s="650" t="s">
        <v>1056</v>
      </c>
      <c r="E107" s="651">
        <v>201511</v>
      </c>
      <c r="F107" s="652">
        <v>-9.0299999999999994</v>
      </c>
      <c r="G107" s="387" t="s">
        <v>481</v>
      </c>
      <c r="H107" s="387" t="s">
        <v>482</v>
      </c>
    </row>
    <row r="108" spans="1:8" ht="15">
      <c r="A108" s="650" t="s">
        <v>319</v>
      </c>
      <c r="B108" s="651" t="s">
        <v>1055</v>
      </c>
      <c r="C108" s="435" t="s">
        <v>338</v>
      </c>
      <c r="D108" s="650" t="s">
        <v>1056</v>
      </c>
      <c r="E108" s="651">
        <v>201512</v>
      </c>
      <c r="F108" s="652">
        <v>3.98</v>
      </c>
      <c r="G108" s="387" t="s">
        <v>481</v>
      </c>
      <c r="H108" s="387" t="s">
        <v>482</v>
      </c>
    </row>
    <row r="109" spans="1:8" ht="15">
      <c r="A109" s="650" t="s">
        <v>319</v>
      </c>
      <c r="B109" s="651" t="s">
        <v>1055</v>
      </c>
      <c r="C109" s="435" t="s">
        <v>338</v>
      </c>
      <c r="D109" s="650" t="s">
        <v>1056</v>
      </c>
      <c r="E109" s="651">
        <v>201512</v>
      </c>
      <c r="F109" s="652">
        <v>62.81</v>
      </c>
      <c r="G109" s="387" t="s">
        <v>481</v>
      </c>
      <c r="H109" s="387" t="s">
        <v>482</v>
      </c>
    </row>
    <row r="110" spans="1:8">
      <c r="A110" s="650" t="s">
        <v>319</v>
      </c>
      <c r="B110" s="651" t="s">
        <v>946</v>
      </c>
      <c r="C110" s="434" t="s">
        <v>338</v>
      </c>
      <c r="D110" s="650" t="s">
        <v>947</v>
      </c>
      <c r="E110" s="651">
        <v>201509</v>
      </c>
      <c r="F110" s="652">
        <v>-8673.73</v>
      </c>
      <c r="G110" s="387" t="s">
        <v>481</v>
      </c>
      <c r="H110" s="387" t="s">
        <v>482</v>
      </c>
    </row>
    <row r="111" spans="1:8">
      <c r="A111" s="650" t="s">
        <v>319</v>
      </c>
      <c r="B111" s="651" t="s">
        <v>946</v>
      </c>
      <c r="C111" s="434" t="s">
        <v>338</v>
      </c>
      <c r="D111" s="650" t="s">
        <v>947</v>
      </c>
      <c r="E111" s="651">
        <v>201509</v>
      </c>
      <c r="F111" s="652">
        <v>-461</v>
      </c>
      <c r="G111" s="387" t="s">
        <v>481</v>
      </c>
      <c r="H111" s="387" t="s">
        <v>482</v>
      </c>
    </row>
    <row r="112" spans="1:8" ht="15">
      <c r="A112" s="650" t="s">
        <v>319</v>
      </c>
      <c r="B112" s="651" t="s">
        <v>946</v>
      </c>
      <c r="C112" s="435" t="s">
        <v>338</v>
      </c>
      <c r="D112" s="650" t="s">
        <v>947</v>
      </c>
      <c r="E112" s="651">
        <v>201512</v>
      </c>
      <c r="F112" s="652">
        <v>-7614.83</v>
      </c>
      <c r="G112" s="387" t="s">
        <v>481</v>
      </c>
      <c r="H112" s="387" t="s">
        <v>482</v>
      </c>
    </row>
    <row r="113" spans="1:8" ht="15">
      <c r="A113" s="650" t="s">
        <v>319</v>
      </c>
      <c r="B113" s="651" t="s">
        <v>946</v>
      </c>
      <c r="C113" s="435" t="s">
        <v>338</v>
      </c>
      <c r="D113" s="650" t="s">
        <v>947</v>
      </c>
      <c r="E113" s="651">
        <v>201512</v>
      </c>
      <c r="F113" s="652">
        <v>-1051.67</v>
      </c>
      <c r="G113" s="387" t="s">
        <v>481</v>
      </c>
      <c r="H113" s="387" t="s">
        <v>482</v>
      </c>
    </row>
    <row r="114" spans="1:8">
      <c r="A114" s="650" t="s">
        <v>319</v>
      </c>
      <c r="B114" s="651" t="s">
        <v>733</v>
      </c>
      <c r="C114" s="434" t="s">
        <v>338</v>
      </c>
      <c r="D114" s="650" t="s">
        <v>1057</v>
      </c>
      <c r="E114" s="651">
        <v>201509</v>
      </c>
      <c r="F114" s="652">
        <v>-5743.64</v>
      </c>
      <c r="G114" s="387" t="s">
        <v>481</v>
      </c>
      <c r="H114" s="387" t="s">
        <v>482</v>
      </c>
    </row>
    <row r="115" spans="1:8">
      <c r="A115" s="650" t="s">
        <v>319</v>
      </c>
      <c r="B115" s="651" t="s">
        <v>733</v>
      </c>
      <c r="C115" s="434" t="s">
        <v>338</v>
      </c>
      <c r="D115" s="650" t="s">
        <v>1057</v>
      </c>
      <c r="E115" s="651">
        <v>201509</v>
      </c>
      <c r="F115" s="652">
        <v>-25.04</v>
      </c>
      <c r="G115" s="387" t="s">
        <v>481</v>
      </c>
      <c r="H115" s="387" t="s">
        <v>482</v>
      </c>
    </row>
    <row r="116" spans="1:8">
      <c r="A116" s="650" t="s">
        <v>319</v>
      </c>
      <c r="B116" s="651" t="s">
        <v>515</v>
      </c>
      <c r="C116" s="434" t="s">
        <v>338</v>
      </c>
      <c r="D116" s="650" t="s">
        <v>516</v>
      </c>
      <c r="E116" s="651">
        <v>201509</v>
      </c>
      <c r="F116" s="652">
        <v>-43.04</v>
      </c>
      <c r="G116" s="387" t="s">
        <v>481</v>
      </c>
      <c r="H116" s="387" t="s">
        <v>482</v>
      </c>
    </row>
    <row r="117" spans="1:8">
      <c r="A117" s="650" t="s">
        <v>319</v>
      </c>
      <c r="B117" s="651" t="s">
        <v>515</v>
      </c>
      <c r="C117" s="434" t="s">
        <v>338</v>
      </c>
      <c r="D117" s="650" t="s">
        <v>516</v>
      </c>
      <c r="E117" s="651">
        <v>201509</v>
      </c>
      <c r="F117" s="652">
        <v>-2.12</v>
      </c>
      <c r="G117" s="387" t="s">
        <v>481</v>
      </c>
      <c r="H117" s="387" t="s">
        <v>482</v>
      </c>
    </row>
    <row r="118" spans="1:8">
      <c r="A118" s="650" t="s">
        <v>319</v>
      </c>
      <c r="B118" s="651" t="s">
        <v>700</v>
      </c>
      <c r="C118" s="434" t="s">
        <v>338</v>
      </c>
      <c r="D118" s="650" t="s">
        <v>701</v>
      </c>
      <c r="E118" s="651">
        <v>201509</v>
      </c>
      <c r="F118" s="652">
        <v>-77.430000000000007</v>
      </c>
      <c r="G118" s="387" t="s">
        <v>481</v>
      </c>
      <c r="H118" s="387" t="s">
        <v>482</v>
      </c>
    </row>
    <row r="119" spans="1:8">
      <c r="A119" s="650" t="s">
        <v>319</v>
      </c>
      <c r="B119" s="651" t="s">
        <v>700</v>
      </c>
      <c r="C119" s="434" t="s">
        <v>338</v>
      </c>
      <c r="D119" s="650" t="s">
        <v>701</v>
      </c>
      <c r="E119" s="651">
        <v>201509</v>
      </c>
      <c r="F119" s="652">
        <v>-1.7</v>
      </c>
      <c r="G119" s="387" t="s">
        <v>481</v>
      </c>
      <c r="H119" s="387" t="s">
        <v>482</v>
      </c>
    </row>
    <row r="120" spans="1:8">
      <c r="A120" s="650" t="s">
        <v>319</v>
      </c>
      <c r="B120" s="651" t="s">
        <v>735</v>
      </c>
      <c r="C120" s="434" t="s">
        <v>338</v>
      </c>
      <c r="D120" s="650" t="s">
        <v>1058</v>
      </c>
      <c r="E120" s="651">
        <v>201509</v>
      </c>
      <c r="F120" s="652">
        <v>-1520.17</v>
      </c>
      <c r="G120" s="387" t="s">
        <v>481</v>
      </c>
      <c r="H120" s="387" t="s">
        <v>482</v>
      </c>
    </row>
    <row r="121" spans="1:8">
      <c r="A121" s="650" t="s">
        <v>319</v>
      </c>
      <c r="B121" s="651" t="s">
        <v>735</v>
      </c>
      <c r="C121" s="434" t="s">
        <v>338</v>
      </c>
      <c r="D121" s="650" t="s">
        <v>1058</v>
      </c>
      <c r="E121" s="651">
        <v>201509</v>
      </c>
      <c r="F121" s="652">
        <v>-2.37</v>
      </c>
      <c r="G121" s="387" t="s">
        <v>481</v>
      </c>
      <c r="H121" s="387" t="s">
        <v>482</v>
      </c>
    </row>
    <row r="122" spans="1:8">
      <c r="A122" s="650" t="s">
        <v>319</v>
      </c>
      <c r="B122" s="651" t="s">
        <v>517</v>
      </c>
      <c r="C122" s="434" t="s">
        <v>338</v>
      </c>
      <c r="D122" s="650" t="s">
        <v>518</v>
      </c>
      <c r="E122" s="651">
        <v>201509</v>
      </c>
      <c r="F122" s="652">
        <v>-5.95</v>
      </c>
      <c r="G122" s="387" t="s">
        <v>481</v>
      </c>
      <c r="H122" s="387" t="s">
        <v>482</v>
      </c>
    </row>
    <row r="123" spans="1:8">
      <c r="A123" s="650" t="s">
        <v>319</v>
      </c>
      <c r="B123" s="651" t="s">
        <v>517</v>
      </c>
      <c r="C123" s="434" t="s">
        <v>338</v>
      </c>
      <c r="D123" s="650" t="s">
        <v>518</v>
      </c>
      <c r="E123" s="651">
        <v>201509</v>
      </c>
      <c r="F123" s="652">
        <v>-0.08</v>
      </c>
      <c r="G123" s="387" t="s">
        <v>481</v>
      </c>
      <c r="H123" s="387" t="s">
        <v>482</v>
      </c>
    </row>
    <row r="124" spans="1:8">
      <c r="A124" s="650" t="s">
        <v>319</v>
      </c>
      <c r="B124" s="651" t="s">
        <v>737</v>
      </c>
      <c r="C124" s="434" t="s">
        <v>338</v>
      </c>
      <c r="D124" s="650" t="s">
        <v>738</v>
      </c>
      <c r="E124" s="651">
        <v>201509</v>
      </c>
      <c r="F124" s="652">
        <v>-2206.46</v>
      </c>
      <c r="G124" s="387" t="s">
        <v>481</v>
      </c>
      <c r="H124" s="387" t="s">
        <v>482</v>
      </c>
    </row>
    <row r="125" spans="1:8">
      <c r="A125" s="650" t="s">
        <v>319</v>
      </c>
      <c r="B125" s="651" t="s">
        <v>737</v>
      </c>
      <c r="C125" s="434" t="s">
        <v>338</v>
      </c>
      <c r="D125" s="650" t="s">
        <v>738</v>
      </c>
      <c r="E125" s="651">
        <v>201509</v>
      </c>
      <c r="F125" s="652">
        <v>-15.44</v>
      </c>
      <c r="G125" s="387" t="s">
        <v>481</v>
      </c>
      <c r="H125" s="387" t="s">
        <v>482</v>
      </c>
    </row>
    <row r="126" spans="1:8">
      <c r="A126" s="650" t="s">
        <v>319</v>
      </c>
      <c r="B126" s="651" t="s">
        <v>519</v>
      </c>
      <c r="C126" s="434" t="s">
        <v>338</v>
      </c>
      <c r="D126" s="650" t="s">
        <v>1059</v>
      </c>
      <c r="E126" s="651">
        <v>201509</v>
      </c>
      <c r="F126" s="652">
        <v>1.96</v>
      </c>
      <c r="G126" s="387" t="s">
        <v>481</v>
      </c>
      <c r="H126" s="387" t="s">
        <v>482</v>
      </c>
    </row>
    <row r="127" spans="1:8">
      <c r="A127" s="650" t="s">
        <v>319</v>
      </c>
      <c r="B127" s="651" t="s">
        <v>519</v>
      </c>
      <c r="C127" s="434" t="s">
        <v>338</v>
      </c>
      <c r="D127" s="650" t="s">
        <v>1059</v>
      </c>
      <c r="E127" s="651">
        <v>201509</v>
      </c>
      <c r="F127" s="652">
        <v>0.12</v>
      </c>
      <c r="G127" s="387" t="s">
        <v>481</v>
      </c>
      <c r="H127" s="387" t="s">
        <v>482</v>
      </c>
    </row>
    <row r="128" spans="1:8">
      <c r="A128" s="650" t="s">
        <v>319</v>
      </c>
      <c r="B128" s="651" t="s">
        <v>739</v>
      </c>
      <c r="C128" s="434" t="s">
        <v>338</v>
      </c>
      <c r="D128" s="650" t="s">
        <v>1060</v>
      </c>
      <c r="E128" s="651">
        <v>201509</v>
      </c>
      <c r="F128" s="652">
        <v>-1985.71</v>
      </c>
      <c r="G128" s="387" t="s">
        <v>481</v>
      </c>
      <c r="H128" s="387" t="s">
        <v>482</v>
      </c>
    </row>
    <row r="129" spans="1:8">
      <c r="A129" s="650" t="s">
        <v>319</v>
      </c>
      <c r="B129" s="651" t="s">
        <v>739</v>
      </c>
      <c r="C129" s="434" t="s">
        <v>338</v>
      </c>
      <c r="D129" s="650" t="s">
        <v>1060</v>
      </c>
      <c r="E129" s="651">
        <v>201509</v>
      </c>
      <c r="F129" s="652">
        <v>-38.81</v>
      </c>
      <c r="G129" s="387" t="s">
        <v>481</v>
      </c>
      <c r="H129" s="387" t="s">
        <v>482</v>
      </c>
    </row>
    <row r="130" spans="1:8" ht="15">
      <c r="A130" s="650" t="s">
        <v>319</v>
      </c>
      <c r="B130" s="651" t="s">
        <v>948</v>
      </c>
      <c r="C130" s="435" t="s">
        <v>338</v>
      </c>
      <c r="D130" s="650" t="s">
        <v>949</v>
      </c>
      <c r="E130" s="651">
        <v>201511</v>
      </c>
      <c r="F130" s="652">
        <v>-85.11</v>
      </c>
      <c r="G130" s="387" t="s">
        <v>481</v>
      </c>
      <c r="H130" s="387" t="s">
        <v>482</v>
      </c>
    </row>
    <row r="131" spans="1:8">
      <c r="A131" s="650" t="s">
        <v>319</v>
      </c>
      <c r="B131" s="651" t="s">
        <v>521</v>
      </c>
      <c r="C131" s="434" t="s">
        <v>338</v>
      </c>
      <c r="D131" s="650" t="s">
        <v>602</v>
      </c>
      <c r="E131" s="651">
        <v>201509</v>
      </c>
      <c r="F131" s="652">
        <v>5.18</v>
      </c>
      <c r="G131" s="387" t="s">
        <v>481</v>
      </c>
      <c r="H131" s="387" t="s">
        <v>482</v>
      </c>
    </row>
    <row r="132" spans="1:8">
      <c r="A132" s="650" t="s">
        <v>319</v>
      </c>
      <c r="B132" s="651" t="s">
        <v>521</v>
      </c>
      <c r="C132" s="434" t="s">
        <v>338</v>
      </c>
      <c r="D132" s="650" t="s">
        <v>602</v>
      </c>
      <c r="E132" s="651">
        <v>201509</v>
      </c>
      <c r="F132" s="652">
        <v>0.06</v>
      </c>
      <c r="G132" s="387" t="s">
        <v>481</v>
      </c>
      <c r="H132" s="387" t="s">
        <v>482</v>
      </c>
    </row>
    <row r="133" spans="1:8">
      <c r="A133" s="650" t="s">
        <v>319</v>
      </c>
      <c r="B133" s="651" t="s">
        <v>572</v>
      </c>
      <c r="C133" s="434" t="s">
        <v>338</v>
      </c>
      <c r="D133" s="650" t="s">
        <v>1061</v>
      </c>
      <c r="E133" s="651">
        <v>201509</v>
      </c>
      <c r="F133" s="652">
        <v>-780.84</v>
      </c>
      <c r="G133" s="387" t="s">
        <v>481</v>
      </c>
      <c r="H133" s="387" t="s">
        <v>482</v>
      </c>
    </row>
    <row r="134" spans="1:8">
      <c r="A134" s="650" t="s">
        <v>319</v>
      </c>
      <c r="B134" s="651" t="s">
        <v>572</v>
      </c>
      <c r="C134" s="434" t="s">
        <v>338</v>
      </c>
      <c r="D134" s="650" t="s">
        <v>1061</v>
      </c>
      <c r="E134" s="651">
        <v>201509</v>
      </c>
      <c r="F134" s="652">
        <v>-9.65</v>
      </c>
      <c r="G134" s="387" t="s">
        <v>481</v>
      </c>
      <c r="H134" s="387" t="s">
        <v>482</v>
      </c>
    </row>
    <row r="135" spans="1:8">
      <c r="A135" s="650" t="s">
        <v>326</v>
      </c>
      <c r="B135" s="651" t="s">
        <v>702</v>
      </c>
      <c r="C135" s="434" t="s">
        <v>338</v>
      </c>
      <c r="D135" s="650" t="s">
        <v>1062</v>
      </c>
      <c r="E135" s="651">
        <v>201509</v>
      </c>
      <c r="F135" s="652">
        <v>-4.3899999999999997</v>
      </c>
      <c r="G135" s="387" t="s">
        <v>481</v>
      </c>
      <c r="H135" s="387" t="s">
        <v>482</v>
      </c>
    </row>
    <row r="136" spans="1:8">
      <c r="A136" s="650" t="s">
        <v>319</v>
      </c>
      <c r="B136" s="651" t="s">
        <v>702</v>
      </c>
      <c r="C136" s="434" t="s">
        <v>338</v>
      </c>
      <c r="D136" s="650" t="s">
        <v>1062</v>
      </c>
      <c r="E136" s="651">
        <v>201509</v>
      </c>
      <c r="F136" s="652">
        <v>-34.340000000000003</v>
      </c>
      <c r="G136" s="387" t="s">
        <v>481</v>
      </c>
      <c r="H136" s="387" t="s">
        <v>482</v>
      </c>
    </row>
    <row r="137" spans="1:8">
      <c r="A137" s="650" t="s">
        <v>319</v>
      </c>
      <c r="B137" s="651" t="s">
        <v>702</v>
      </c>
      <c r="C137" s="434" t="s">
        <v>338</v>
      </c>
      <c r="D137" s="650" t="s">
        <v>1062</v>
      </c>
      <c r="E137" s="651">
        <v>201509</v>
      </c>
      <c r="F137" s="652">
        <v>-0.70000000000000007</v>
      </c>
      <c r="G137" s="387" t="s">
        <v>481</v>
      </c>
      <c r="H137" s="387" t="s">
        <v>482</v>
      </c>
    </row>
    <row r="138" spans="1:8">
      <c r="A138" s="650" t="s">
        <v>319</v>
      </c>
      <c r="B138" s="651" t="s">
        <v>523</v>
      </c>
      <c r="C138" s="434" t="s">
        <v>338</v>
      </c>
      <c r="D138" s="650" t="s">
        <v>524</v>
      </c>
      <c r="E138" s="651">
        <v>201509</v>
      </c>
      <c r="F138" s="652">
        <v>-5.15</v>
      </c>
      <c r="G138" s="387" t="s">
        <v>481</v>
      </c>
      <c r="H138" s="387" t="s">
        <v>482</v>
      </c>
    </row>
    <row r="139" spans="1:8">
      <c r="A139" s="650" t="s">
        <v>319</v>
      </c>
      <c r="B139" s="651" t="s">
        <v>525</v>
      </c>
      <c r="C139" s="434" t="s">
        <v>338</v>
      </c>
      <c r="D139" s="650" t="s">
        <v>603</v>
      </c>
      <c r="E139" s="651">
        <v>201509</v>
      </c>
      <c r="F139" s="652">
        <v>-4.45</v>
      </c>
      <c r="G139" s="387" t="s">
        <v>481</v>
      </c>
      <c r="H139" s="387" t="s">
        <v>482</v>
      </c>
    </row>
    <row r="140" spans="1:8">
      <c r="A140" s="650" t="s">
        <v>319</v>
      </c>
      <c r="B140" s="651" t="s">
        <v>525</v>
      </c>
      <c r="C140" s="434" t="s">
        <v>338</v>
      </c>
      <c r="D140" s="650" t="s">
        <v>603</v>
      </c>
      <c r="E140" s="651">
        <v>201509</v>
      </c>
      <c r="F140" s="652">
        <v>-0.08</v>
      </c>
      <c r="G140" s="387" t="s">
        <v>481</v>
      </c>
      <c r="H140" s="387" t="s">
        <v>482</v>
      </c>
    </row>
    <row r="141" spans="1:8">
      <c r="A141" s="650" t="s">
        <v>319</v>
      </c>
      <c r="B141" s="651" t="s">
        <v>483</v>
      </c>
      <c r="C141" s="434" t="s">
        <v>338</v>
      </c>
      <c r="D141" s="650" t="s">
        <v>1063</v>
      </c>
      <c r="E141" s="651">
        <v>201509</v>
      </c>
      <c r="F141" s="652">
        <v>-2.54</v>
      </c>
      <c r="G141" s="387" t="s">
        <v>481</v>
      </c>
      <c r="H141" s="387" t="s">
        <v>482</v>
      </c>
    </row>
    <row r="142" spans="1:8">
      <c r="A142" s="650" t="s">
        <v>319</v>
      </c>
      <c r="B142" s="651" t="s">
        <v>483</v>
      </c>
      <c r="C142" s="434" t="s">
        <v>338</v>
      </c>
      <c r="D142" s="650" t="s">
        <v>1063</v>
      </c>
      <c r="E142" s="651">
        <v>201509</v>
      </c>
      <c r="F142" s="652">
        <v>-0.05</v>
      </c>
      <c r="G142" s="387" t="s">
        <v>481</v>
      </c>
      <c r="H142" s="387" t="s">
        <v>482</v>
      </c>
    </row>
    <row r="143" spans="1:8">
      <c r="A143" s="650" t="s">
        <v>319</v>
      </c>
      <c r="B143" s="651" t="s">
        <v>459</v>
      </c>
      <c r="C143" s="434" t="s">
        <v>335</v>
      </c>
      <c r="D143" s="650" t="s">
        <v>460</v>
      </c>
      <c r="E143" s="651">
        <v>201509</v>
      </c>
      <c r="F143" s="652">
        <v>-1.72</v>
      </c>
      <c r="G143" s="387" t="s">
        <v>481</v>
      </c>
      <c r="H143" s="387" t="s">
        <v>482</v>
      </c>
    </row>
    <row r="144" spans="1:8">
      <c r="A144" s="650" t="s">
        <v>319</v>
      </c>
      <c r="B144" s="651" t="s">
        <v>459</v>
      </c>
      <c r="C144" s="434" t="s">
        <v>335</v>
      </c>
      <c r="D144" s="650" t="s">
        <v>460</v>
      </c>
      <c r="E144" s="651">
        <v>201509</v>
      </c>
      <c r="F144" s="652">
        <v>-0.09</v>
      </c>
      <c r="G144" s="387" t="s">
        <v>481</v>
      </c>
      <c r="H144" s="387" t="s">
        <v>482</v>
      </c>
    </row>
    <row r="145" spans="1:8">
      <c r="A145" s="650" t="s">
        <v>319</v>
      </c>
      <c r="B145" s="651" t="s">
        <v>527</v>
      </c>
      <c r="C145" s="434" t="s">
        <v>338</v>
      </c>
      <c r="D145" s="650" t="s">
        <v>1064</v>
      </c>
      <c r="E145" s="651">
        <v>201509</v>
      </c>
      <c r="F145" s="652">
        <v>-1.3</v>
      </c>
      <c r="G145" s="387" t="s">
        <v>481</v>
      </c>
      <c r="H145" s="387" t="s">
        <v>482</v>
      </c>
    </row>
    <row r="146" spans="1:8">
      <c r="A146" s="650" t="s">
        <v>319</v>
      </c>
      <c r="B146" s="651" t="s">
        <v>528</v>
      </c>
      <c r="C146" s="434" t="s">
        <v>338</v>
      </c>
      <c r="D146" s="650" t="s">
        <v>607</v>
      </c>
      <c r="E146" s="651">
        <v>201509</v>
      </c>
      <c r="F146" s="652">
        <v>-123.62</v>
      </c>
      <c r="G146" s="387" t="s">
        <v>481</v>
      </c>
      <c r="H146" s="387" t="s">
        <v>482</v>
      </c>
    </row>
    <row r="147" spans="1:8">
      <c r="A147" s="650" t="s">
        <v>319</v>
      </c>
      <c r="B147" s="651" t="s">
        <v>528</v>
      </c>
      <c r="C147" s="434" t="s">
        <v>338</v>
      </c>
      <c r="D147" s="650" t="s">
        <v>607</v>
      </c>
      <c r="E147" s="651">
        <v>201509</v>
      </c>
      <c r="F147" s="652">
        <v>-5.62</v>
      </c>
      <c r="G147" s="387" t="s">
        <v>481</v>
      </c>
      <c r="H147" s="387" t="s">
        <v>482</v>
      </c>
    </row>
    <row r="148" spans="1:8">
      <c r="A148" s="650" t="s">
        <v>319</v>
      </c>
      <c r="B148" s="651" t="s">
        <v>530</v>
      </c>
      <c r="C148" s="434" t="s">
        <v>338</v>
      </c>
      <c r="D148" s="650" t="s">
        <v>531</v>
      </c>
      <c r="E148" s="651">
        <v>201509</v>
      </c>
      <c r="F148" s="652">
        <v>-3.64</v>
      </c>
      <c r="G148" s="387" t="s">
        <v>481</v>
      </c>
      <c r="H148" s="387" t="s">
        <v>482</v>
      </c>
    </row>
    <row r="149" spans="1:8">
      <c r="A149" s="650" t="s">
        <v>319</v>
      </c>
      <c r="B149" s="651" t="s">
        <v>530</v>
      </c>
      <c r="C149" s="434" t="s">
        <v>338</v>
      </c>
      <c r="D149" s="650" t="s">
        <v>531</v>
      </c>
      <c r="E149" s="651">
        <v>201509</v>
      </c>
      <c r="F149" s="652">
        <v>-0.08</v>
      </c>
      <c r="G149" s="387" t="s">
        <v>481</v>
      </c>
      <c r="H149" s="387" t="s">
        <v>482</v>
      </c>
    </row>
    <row r="150" spans="1:8">
      <c r="A150" s="650" t="s">
        <v>319</v>
      </c>
      <c r="B150" s="651" t="s">
        <v>532</v>
      </c>
      <c r="C150" s="434" t="s">
        <v>338</v>
      </c>
      <c r="D150" s="650" t="s">
        <v>533</v>
      </c>
      <c r="E150" s="651">
        <v>201509</v>
      </c>
      <c r="F150" s="652">
        <v>-7.28</v>
      </c>
      <c r="G150" s="387" t="s">
        <v>481</v>
      </c>
      <c r="H150" s="387" t="s">
        <v>482</v>
      </c>
    </row>
    <row r="151" spans="1:8">
      <c r="A151" s="650" t="s">
        <v>319</v>
      </c>
      <c r="B151" s="651" t="s">
        <v>532</v>
      </c>
      <c r="C151" s="434" t="s">
        <v>338</v>
      </c>
      <c r="D151" s="650" t="s">
        <v>533</v>
      </c>
      <c r="E151" s="651">
        <v>201509</v>
      </c>
      <c r="F151" s="652">
        <v>-0.49</v>
      </c>
      <c r="G151" s="387" t="s">
        <v>481</v>
      </c>
      <c r="H151" s="387" t="s">
        <v>482</v>
      </c>
    </row>
    <row r="152" spans="1:8">
      <c r="A152" s="650" t="s">
        <v>319</v>
      </c>
      <c r="B152" s="651" t="s">
        <v>534</v>
      </c>
      <c r="C152" s="434" t="s">
        <v>338</v>
      </c>
      <c r="D152" s="650" t="s">
        <v>605</v>
      </c>
      <c r="E152" s="651">
        <v>201509</v>
      </c>
      <c r="F152" s="652">
        <v>-9.06</v>
      </c>
      <c r="G152" s="387" t="s">
        <v>481</v>
      </c>
      <c r="H152" s="387" t="s">
        <v>482</v>
      </c>
    </row>
    <row r="153" spans="1:8">
      <c r="A153" s="650" t="s">
        <v>319</v>
      </c>
      <c r="B153" s="651" t="s">
        <v>536</v>
      </c>
      <c r="C153" s="434" t="s">
        <v>338</v>
      </c>
      <c r="D153" s="650" t="s">
        <v>604</v>
      </c>
      <c r="E153" s="651">
        <v>201509</v>
      </c>
      <c r="F153" s="652">
        <v>-6.12</v>
      </c>
      <c r="G153" s="387" t="s">
        <v>481</v>
      </c>
      <c r="H153" s="387" t="s">
        <v>482</v>
      </c>
    </row>
    <row r="154" spans="1:8">
      <c r="A154" s="650" t="s">
        <v>319</v>
      </c>
      <c r="B154" s="651" t="s">
        <v>536</v>
      </c>
      <c r="C154" s="434" t="s">
        <v>338</v>
      </c>
      <c r="D154" s="650" t="s">
        <v>604</v>
      </c>
      <c r="E154" s="651">
        <v>201509</v>
      </c>
      <c r="F154" s="652">
        <v>-0.24</v>
      </c>
      <c r="G154" s="387" t="s">
        <v>481</v>
      </c>
      <c r="H154" s="387" t="s">
        <v>482</v>
      </c>
    </row>
    <row r="155" spans="1:8">
      <c r="A155" s="650" t="s">
        <v>319</v>
      </c>
      <c r="B155" s="651" t="s">
        <v>538</v>
      </c>
      <c r="C155" s="434" t="s">
        <v>338</v>
      </c>
      <c r="D155" s="650" t="s">
        <v>539</v>
      </c>
      <c r="E155" s="651">
        <v>201509</v>
      </c>
      <c r="F155" s="652">
        <v>-0.19</v>
      </c>
      <c r="G155" s="387" t="s">
        <v>481</v>
      </c>
      <c r="H155" s="387" t="s">
        <v>482</v>
      </c>
    </row>
    <row r="156" spans="1:8">
      <c r="A156" s="650" t="s">
        <v>319</v>
      </c>
      <c r="B156" s="651" t="s">
        <v>538</v>
      </c>
      <c r="C156" s="434" t="s">
        <v>338</v>
      </c>
      <c r="D156" s="650" t="s">
        <v>539</v>
      </c>
      <c r="E156" s="651">
        <v>201509</v>
      </c>
      <c r="F156" s="652">
        <v>-0.02</v>
      </c>
      <c r="G156" s="387" t="s">
        <v>481</v>
      </c>
      <c r="H156" s="387" t="s">
        <v>482</v>
      </c>
    </row>
    <row r="157" spans="1:8">
      <c r="A157" s="650" t="s">
        <v>319</v>
      </c>
      <c r="B157" s="651" t="s">
        <v>540</v>
      </c>
      <c r="C157" s="434" t="s">
        <v>338</v>
      </c>
      <c r="D157" s="650" t="s">
        <v>608</v>
      </c>
      <c r="E157" s="651">
        <v>201509</v>
      </c>
      <c r="F157" s="652">
        <v>4.5200000000000005</v>
      </c>
      <c r="G157" s="387" t="s">
        <v>481</v>
      </c>
      <c r="H157" s="387" t="s">
        <v>482</v>
      </c>
    </row>
    <row r="158" spans="1:8">
      <c r="A158" s="650" t="s">
        <v>319</v>
      </c>
      <c r="B158" s="651" t="s">
        <v>540</v>
      </c>
      <c r="C158" s="434" t="s">
        <v>338</v>
      </c>
      <c r="D158" s="650" t="s">
        <v>608</v>
      </c>
      <c r="E158" s="651">
        <v>201509</v>
      </c>
      <c r="F158" s="652">
        <v>0.72</v>
      </c>
      <c r="G158" s="387" t="s">
        <v>481</v>
      </c>
      <c r="H158" s="387" t="s">
        <v>482</v>
      </c>
    </row>
    <row r="159" spans="1:8">
      <c r="A159" s="650" t="s">
        <v>319</v>
      </c>
      <c r="B159" s="651" t="s">
        <v>542</v>
      </c>
      <c r="C159" s="434" t="s">
        <v>338</v>
      </c>
      <c r="D159" s="650" t="s">
        <v>609</v>
      </c>
      <c r="E159" s="651">
        <v>201509</v>
      </c>
      <c r="F159" s="652">
        <v>-5.48</v>
      </c>
      <c r="G159" s="387" t="s">
        <v>481</v>
      </c>
      <c r="H159" s="387" t="s">
        <v>482</v>
      </c>
    </row>
    <row r="160" spans="1:8">
      <c r="A160" s="650" t="s">
        <v>319</v>
      </c>
      <c r="B160" s="651" t="s">
        <v>542</v>
      </c>
      <c r="C160" s="434" t="s">
        <v>338</v>
      </c>
      <c r="D160" s="650" t="s">
        <v>609</v>
      </c>
      <c r="E160" s="651">
        <v>201509</v>
      </c>
      <c r="F160" s="652">
        <v>-0.41000000000000003</v>
      </c>
      <c r="G160" s="387" t="s">
        <v>481</v>
      </c>
      <c r="H160" s="387" t="s">
        <v>482</v>
      </c>
    </row>
    <row r="161" spans="1:8">
      <c r="A161" s="650" t="s">
        <v>319</v>
      </c>
      <c r="B161" s="651" t="s">
        <v>544</v>
      </c>
      <c r="C161" s="434" t="s">
        <v>338</v>
      </c>
      <c r="D161" s="650" t="s">
        <v>610</v>
      </c>
      <c r="E161" s="651">
        <v>201509</v>
      </c>
      <c r="F161" s="652">
        <v>-7.24</v>
      </c>
      <c r="G161" s="387" t="s">
        <v>481</v>
      </c>
      <c r="H161" s="387" t="s">
        <v>482</v>
      </c>
    </row>
    <row r="162" spans="1:8">
      <c r="A162" s="650" t="s">
        <v>319</v>
      </c>
      <c r="B162" s="651" t="s">
        <v>544</v>
      </c>
      <c r="C162" s="434" t="s">
        <v>338</v>
      </c>
      <c r="D162" s="650" t="s">
        <v>610</v>
      </c>
      <c r="E162" s="651">
        <v>201509</v>
      </c>
      <c r="F162" s="652">
        <v>-0.17</v>
      </c>
      <c r="G162" s="387" t="s">
        <v>481</v>
      </c>
      <c r="H162" s="387" t="s">
        <v>482</v>
      </c>
    </row>
    <row r="163" spans="1:8">
      <c r="A163" s="650" t="s">
        <v>319</v>
      </c>
      <c r="B163" s="651" t="s">
        <v>546</v>
      </c>
      <c r="C163" s="434" t="s">
        <v>338</v>
      </c>
      <c r="D163" s="650" t="s">
        <v>611</v>
      </c>
      <c r="E163" s="651">
        <v>201509</v>
      </c>
      <c r="F163" s="652">
        <v>-9.5</v>
      </c>
      <c r="G163" s="387" t="s">
        <v>481</v>
      </c>
      <c r="H163" s="387" t="s">
        <v>482</v>
      </c>
    </row>
    <row r="164" spans="1:8">
      <c r="A164" s="650" t="s">
        <v>319</v>
      </c>
      <c r="B164" s="651" t="s">
        <v>546</v>
      </c>
      <c r="C164" s="434" t="s">
        <v>338</v>
      </c>
      <c r="D164" s="650" t="s">
        <v>611</v>
      </c>
      <c r="E164" s="651">
        <v>201509</v>
      </c>
      <c r="F164" s="652">
        <v>-0.47000000000000003</v>
      </c>
      <c r="G164" s="387" t="s">
        <v>481</v>
      </c>
      <c r="H164" s="387" t="s">
        <v>482</v>
      </c>
    </row>
    <row r="165" spans="1:8">
      <c r="A165" s="650" t="s">
        <v>319</v>
      </c>
      <c r="B165" s="651" t="s">
        <v>548</v>
      </c>
      <c r="C165" s="434" t="s">
        <v>338</v>
      </c>
      <c r="D165" s="650" t="s">
        <v>814</v>
      </c>
      <c r="E165" s="651">
        <v>201509</v>
      </c>
      <c r="F165" s="652">
        <v>-3.99</v>
      </c>
      <c r="G165" s="387" t="s">
        <v>481</v>
      </c>
      <c r="H165" s="387" t="s">
        <v>482</v>
      </c>
    </row>
    <row r="166" spans="1:8">
      <c r="A166" s="650" t="s">
        <v>319</v>
      </c>
      <c r="B166" s="651" t="s">
        <v>548</v>
      </c>
      <c r="C166" s="434" t="s">
        <v>338</v>
      </c>
      <c r="D166" s="650" t="s">
        <v>814</v>
      </c>
      <c r="E166" s="651">
        <v>201509</v>
      </c>
      <c r="F166" s="652">
        <v>-0.13</v>
      </c>
      <c r="G166" s="387" t="s">
        <v>481</v>
      </c>
      <c r="H166" s="387" t="s">
        <v>482</v>
      </c>
    </row>
    <row r="167" spans="1:8">
      <c r="A167" s="650" t="s">
        <v>319</v>
      </c>
      <c r="B167" s="651" t="s">
        <v>550</v>
      </c>
      <c r="C167" s="434" t="s">
        <v>335</v>
      </c>
      <c r="D167" s="650" t="s">
        <v>551</v>
      </c>
      <c r="E167" s="651">
        <v>201509</v>
      </c>
      <c r="F167" s="652">
        <v>2.8000000000000003</v>
      </c>
      <c r="G167" s="387" t="s">
        <v>481</v>
      </c>
      <c r="H167" s="387" t="s">
        <v>482</v>
      </c>
    </row>
    <row r="168" spans="1:8">
      <c r="A168" s="650" t="s">
        <v>319</v>
      </c>
      <c r="B168" s="651" t="s">
        <v>550</v>
      </c>
      <c r="C168" s="434" t="s">
        <v>335</v>
      </c>
      <c r="D168" s="650" t="s">
        <v>551</v>
      </c>
      <c r="E168" s="651">
        <v>201509</v>
      </c>
      <c r="F168" s="652">
        <v>0.13</v>
      </c>
      <c r="G168" s="387" t="s">
        <v>481</v>
      </c>
      <c r="H168" s="387" t="s">
        <v>482</v>
      </c>
    </row>
    <row r="169" spans="1:8">
      <c r="A169" s="650" t="s">
        <v>319</v>
      </c>
      <c r="B169" s="651" t="s">
        <v>552</v>
      </c>
      <c r="C169" s="434" t="s">
        <v>338</v>
      </c>
      <c r="D169" s="650" t="s">
        <v>553</v>
      </c>
      <c r="E169" s="651">
        <v>201509</v>
      </c>
      <c r="F169" s="652">
        <v>-1.87</v>
      </c>
      <c r="G169" s="387" t="s">
        <v>481</v>
      </c>
      <c r="H169" s="387" t="s">
        <v>482</v>
      </c>
    </row>
    <row r="170" spans="1:8">
      <c r="A170" s="650" t="s">
        <v>319</v>
      </c>
      <c r="B170" s="651" t="s">
        <v>552</v>
      </c>
      <c r="C170" s="434" t="s">
        <v>338</v>
      </c>
      <c r="D170" s="650" t="s">
        <v>553</v>
      </c>
      <c r="E170" s="651">
        <v>201509</v>
      </c>
      <c r="F170" s="652">
        <v>-0.09</v>
      </c>
      <c r="G170" s="387" t="s">
        <v>481</v>
      </c>
      <c r="H170" s="387" t="s">
        <v>482</v>
      </c>
    </row>
    <row r="171" spans="1:8">
      <c r="A171" s="650" t="s">
        <v>319</v>
      </c>
      <c r="B171" s="651" t="s">
        <v>1025</v>
      </c>
      <c r="C171" s="434" t="s">
        <v>338</v>
      </c>
      <c r="D171" s="650" t="s">
        <v>1026</v>
      </c>
      <c r="E171" s="651">
        <v>201509</v>
      </c>
      <c r="F171" s="652">
        <v>-58082.400000000001</v>
      </c>
      <c r="G171" s="387" t="s">
        <v>481</v>
      </c>
      <c r="H171" s="387" t="s">
        <v>482</v>
      </c>
    </row>
    <row r="172" spans="1:8">
      <c r="A172" s="650" t="s">
        <v>319</v>
      </c>
      <c r="B172" s="651" t="s">
        <v>1025</v>
      </c>
      <c r="C172" s="434" t="s">
        <v>338</v>
      </c>
      <c r="D172" s="650" t="s">
        <v>1026</v>
      </c>
      <c r="E172" s="651">
        <v>201509</v>
      </c>
      <c r="F172" s="652">
        <v>-571.95000000000005</v>
      </c>
      <c r="G172" s="387" t="s">
        <v>481</v>
      </c>
      <c r="H172" s="387" t="s">
        <v>482</v>
      </c>
    </row>
    <row r="173" spans="1:8" ht="15">
      <c r="A173" s="650" t="s">
        <v>319</v>
      </c>
      <c r="B173" s="651" t="s">
        <v>1025</v>
      </c>
      <c r="C173" s="435" t="s">
        <v>338</v>
      </c>
      <c r="D173" s="650" t="s">
        <v>1026</v>
      </c>
      <c r="E173" s="651">
        <v>201511</v>
      </c>
      <c r="F173" s="652">
        <v>-3690.24</v>
      </c>
      <c r="G173" s="387" t="s">
        <v>481</v>
      </c>
      <c r="H173" s="387" t="s">
        <v>482</v>
      </c>
    </row>
    <row r="174" spans="1:8" ht="15">
      <c r="A174" s="650" t="s">
        <v>319</v>
      </c>
      <c r="B174" s="651" t="s">
        <v>1025</v>
      </c>
      <c r="C174" s="435" t="s">
        <v>338</v>
      </c>
      <c r="D174" s="650" t="s">
        <v>1026</v>
      </c>
      <c r="E174" s="651">
        <v>201511</v>
      </c>
      <c r="F174" s="652">
        <v>-36.33</v>
      </c>
      <c r="G174" s="387" t="s">
        <v>481</v>
      </c>
      <c r="H174" s="387" t="s">
        <v>482</v>
      </c>
    </row>
    <row r="175" spans="1:8">
      <c r="A175" s="650" t="s">
        <v>319</v>
      </c>
      <c r="B175" s="651" t="s">
        <v>554</v>
      </c>
      <c r="C175" s="434" t="s">
        <v>338</v>
      </c>
      <c r="D175" s="650" t="s">
        <v>1065</v>
      </c>
      <c r="E175" s="651">
        <v>201509</v>
      </c>
      <c r="F175" s="652">
        <v>-4.12</v>
      </c>
      <c r="G175" s="387" t="s">
        <v>481</v>
      </c>
      <c r="H175" s="387" t="s">
        <v>482</v>
      </c>
    </row>
    <row r="176" spans="1:8">
      <c r="A176" s="650" t="s">
        <v>319</v>
      </c>
      <c r="B176" s="651" t="s">
        <v>554</v>
      </c>
      <c r="C176" s="434" t="s">
        <v>338</v>
      </c>
      <c r="D176" s="650" t="s">
        <v>1065</v>
      </c>
      <c r="E176" s="651">
        <v>201509</v>
      </c>
      <c r="F176" s="652">
        <v>-0.23</v>
      </c>
      <c r="G176" s="387" t="s">
        <v>481</v>
      </c>
      <c r="H176" s="387" t="s">
        <v>482</v>
      </c>
    </row>
    <row r="177" spans="1:8">
      <c r="A177" s="650" t="s">
        <v>319</v>
      </c>
      <c r="B177" s="651" t="s">
        <v>556</v>
      </c>
      <c r="C177" s="434" t="s">
        <v>338</v>
      </c>
      <c r="D177" s="650" t="s">
        <v>606</v>
      </c>
      <c r="E177" s="651">
        <v>201509</v>
      </c>
      <c r="F177" s="652">
        <v>-0.36</v>
      </c>
      <c r="G177" s="387" t="s">
        <v>481</v>
      </c>
      <c r="H177" s="387" t="s">
        <v>482</v>
      </c>
    </row>
    <row r="178" spans="1:8">
      <c r="A178" s="650" t="s">
        <v>319</v>
      </c>
      <c r="B178" s="651" t="s">
        <v>741</v>
      </c>
      <c r="C178" s="434" t="s">
        <v>338</v>
      </c>
      <c r="D178" s="650" t="s">
        <v>1066</v>
      </c>
      <c r="E178" s="651">
        <v>201509</v>
      </c>
      <c r="F178" s="652">
        <v>-509.22</v>
      </c>
      <c r="G178" s="387" t="s">
        <v>481</v>
      </c>
      <c r="H178" s="387" t="s">
        <v>482</v>
      </c>
    </row>
    <row r="179" spans="1:8">
      <c r="A179" s="650" t="s">
        <v>319</v>
      </c>
      <c r="B179" s="651" t="s">
        <v>741</v>
      </c>
      <c r="C179" s="434" t="s">
        <v>338</v>
      </c>
      <c r="D179" s="650" t="s">
        <v>1066</v>
      </c>
      <c r="E179" s="651">
        <v>201509</v>
      </c>
      <c r="F179" s="652">
        <v>-12.42</v>
      </c>
      <c r="G179" s="387" t="s">
        <v>481</v>
      </c>
      <c r="H179" s="387" t="s">
        <v>482</v>
      </c>
    </row>
    <row r="180" spans="1:8">
      <c r="A180" s="650" t="s">
        <v>319</v>
      </c>
      <c r="B180" s="651" t="s">
        <v>704</v>
      </c>
      <c r="C180" s="434" t="s">
        <v>338</v>
      </c>
      <c r="D180" s="650" t="s">
        <v>1067</v>
      </c>
      <c r="E180" s="651">
        <v>201509</v>
      </c>
      <c r="F180" s="652">
        <v>-22.150000000000002</v>
      </c>
      <c r="G180" s="387" t="s">
        <v>481</v>
      </c>
      <c r="H180" s="387" t="s">
        <v>482</v>
      </c>
    </row>
    <row r="181" spans="1:8">
      <c r="A181" s="650" t="s">
        <v>319</v>
      </c>
      <c r="B181" s="651" t="s">
        <v>704</v>
      </c>
      <c r="C181" s="434" t="s">
        <v>338</v>
      </c>
      <c r="D181" s="650" t="s">
        <v>1067</v>
      </c>
      <c r="E181" s="651">
        <v>201509</v>
      </c>
      <c r="F181" s="652">
        <v>-1.28</v>
      </c>
      <c r="G181" s="387" t="s">
        <v>481</v>
      </c>
      <c r="H181" s="387" t="s">
        <v>482</v>
      </c>
    </row>
    <row r="182" spans="1:8">
      <c r="A182" s="650" t="s">
        <v>319</v>
      </c>
      <c r="B182" s="651" t="s">
        <v>743</v>
      </c>
      <c r="C182" s="434" t="s">
        <v>338</v>
      </c>
      <c r="D182" s="650" t="s">
        <v>744</v>
      </c>
      <c r="E182" s="651">
        <v>201509</v>
      </c>
      <c r="F182" s="652">
        <v>-447.33</v>
      </c>
      <c r="G182" s="387" t="s">
        <v>481</v>
      </c>
      <c r="H182" s="387" t="s">
        <v>482</v>
      </c>
    </row>
    <row r="183" spans="1:8">
      <c r="A183" s="650" t="s">
        <v>319</v>
      </c>
      <c r="B183" s="651" t="s">
        <v>743</v>
      </c>
      <c r="C183" s="434" t="s">
        <v>338</v>
      </c>
      <c r="D183" s="650" t="s">
        <v>744</v>
      </c>
      <c r="E183" s="651">
        <v>201509</v>
      </c>
      <c r="F183" s="652">
        <v>-7.5200000000000005</v>
      </c>
      <c r="G183" s="387" t="s">
        <v>481</v>
      </c>
      <c r="H183" s="387" t="s">
        <v>482</v>
      </c>
    </row>
    <row r="184" spans="1:8">
      <c r="A184" s="650" t="s">
        <v>319</v>
      </c>
      <c r="B184" s="651" t="s">
        <v>486</v>
      </c>
      <c r="C184" s="434" t="s">
        <v>338</v>
      </c>
      <c r="D184" s="650" t="s">
        <v>487</v>
      </c>
      <c r="E184" s="651">
        <v>201509</v>
      </c>
      <c r="F184" s="652">
        <v>-0.22</v>
      </c>
      <c r="G184" s="387" t="s">
        <v>481</v>
      </c>
      <c r="H184" s="387" t="s">
        <v>482</v>
      </c>
    </row>
    <row r="185" spans="1:8">
      <c r="A185" s="650" t="s">
        <v>319</v>
      </c>
      <c r="B185" s="651" t="s">
        <v>486</v>
      </c>
      <c r="C185" s="434" t="s">
        <v>338</v>
      </c>
      <c r="D185" s="650" t="s">
        <v>487</v>
      </c>
      <c r="E185" s="651">
        <v>201509</v>
      </c>
      <c r="F185" s="652">
        <v>-0.01</v>
      </c>
      <c r="G185" s="387" t="s">
        <v>481</v>
      </c>
      <c r="H185" s="387" t="s">
        <v>482</v>
      </c>
    </row>
    <row r="186" spans="1:8">
      <c r="A186" s="650" t="s">
        <v>326</v>
      </c>
      <c r="B186" s="651" t="s">
        <v>567</v>
      </c>
      <c r="C186" s="434" t="s">
        <v>335</v>
      </c>
      <c r="D186" s="650" t="s">
        <v>494</v>
      </c>
      <c r="E186" s="651">
        <v>201509</v>
      </c>
      <c r="F186" s="652">
        <v>10.38</v>
      </c>
      <c r="G186" s="387" t="s">
        <v>481</v>
      </c>
      <c r="H186" s="387" t="s">
        <v>482</v>
      </c>
    </row>
    <row r="187" spans="1:8">
      <c r="A187" s="650" t="s">
        <v>319</v>
      </c>
      <c r="B187" s="651" t="s">
        <v>567</v>
      </c>
      <c r="C187" s="434" t="s">
        <v>335</v>
      </c>
      <c r="D187" s="650" t="s">
        <v>494</v>
      </c>
      <c r="E187" s="651">
        <v>201509</v>
      </c>
      <c r="F187" s="652">
        <v>31.57</v>
      </c>
      <c r="G187" s="387" t="s">
        <v>481</v>
      </c>
      <c r="H187" s="387" t="s">
        <v>482</v>
      </c>
    </row>
    <row r="188" spans="1:8">
      <c r="A188" s="650" t="s">
        <v>319</v>
      </c>
      <c r="B188" s="651" t="s">
        <v>567</v>
      </c>
      <c r="C188" s="434" t="s">
        <v>335</v>
      </c>
      <c r="D188" s="650" t="s">
        <v>494</v>
      </c>
      <c r="E188" s="651">
        <v>201509</v>
      </c>
      <c r="F188" s="652">
        <v>1.31</v>
      </c>
      <c r="G188" s="387" t="s">
        <v>481</v>
      </c>
      <c r="H188" s="387" t="s">
        <v>482</v>
      </c>
    </row>
    <row r="189" spans="1:8">
      <c r="A189" s="650" t="s">
        <v>319</v>
      </c>
      <c r="B189" s="651" t="s">
        <v>745</v>
      </c>
      <c r="C189" s="434" t="s">
        <v>335</v>
      </c>
      <c r="D189" s="650" t="s">
        <v>1068</v>
      </c>
      <c r="E189" s="651">
        <v>201509</v>
      </c>
      <c r="F189" s="652">
        <v>-10229.73</v>
      </c>
      <c r="G189" s="387" t="s">
        <v>481</v>
      </c>
      <c r="H189" s="387" t="s">
        <v>482</v>
      </c>
    </row>
    <row r="190" spans="1:8">
      <c r="A190" s="650" t="s">
        <v>319</v>
      </c>
      <c r="B190" s="651" t="s">
        <v>745</v>
      </c>
      <c r="C190" s="434" t="s">
        <v>335</v>
      </c>
      <c r="D190" s="650" t="s">
        <v>1068</v>
      </c>
      <c r="E190" s="651">
        <v>201509</v>
      </c>
      <c r="F190" s="652">
        <v>-386.96000000000004</v>
      </c>
      <c r="G190" s="387" t="s">
        <v>481</v>
      </c>
      <c r="H190" s="387" t="s">
        <v>482</v>
      </c>
    </row>
    <row r="191" spans="1:8">
      <c r="A191" s="650" t="s">
        <v>319</v>
      </c>
      <c r="B191" s="651" t="s">
        <v>956</v>
      </c>
      <c r="C191" s="434" t="s">
        <v>335</v>
      </c>
      <c r="D191" s="650" t="s">
        <v>1069</v>
      </c>
      <c r="E191" s="651">
        <v>201509</v>
      </c>
      <c r="F191" s="652">
        <v>-11473.52</v>
      </c>
      <c r="G191" s="387" t="s">
        <v>481</v>
      </c>
      <c r="H191" s="387" t="s">
        <v>482</v>
      </c>
    </row>
    <row r="192" spans="1:8">
      <c r="A192" s="650" t="s">
        <v>319</v>
      </c>
      <c r="B192" s="651" t="s">
        <v>956</v>
      </c>
      <c r="C192" s="434" t="s">
        <v>335</v>
      </c>
      <c r="D192" s="650" t="s">
        <v>1069</v>
      </c>
      <c r="E192" s="651">
        <v>201509</v>
      </c>
      <c r="F192" s="652">
        <v>-1118.6200000000001</v>
      </c>
      <c r="G192" s="387" t="s">
        <v>481</v>
      </c>
      <c r="H192" s="387" t="s">
        <v>482</v>
      </c>
    </row>
    <row r="193" spans="1:8" ht="15">
      <c r="A193" s="650" t="s">
        <v>319</v>
      </c>
      <c r="B193" s="651" t="s">
        <v>956</v>
      </c>
      <c r="C193" s="435" t="s">
        <v>335</v>
      </c>
      <c r="D193" s="650" t="s">
        <v>957</v>
      </c>
      <c r="E193" s="651">
        <v>201511</v>
      </c>
      <c r="F193" s="652">
        <v>480.45</v>
      </c>
      <c r="G193" s="387" t="s">
        <v>481</v>
      </c>
      <c r="H193" s="387" t="s">
        <v>482</v>
      </c>
    </row>
    <row r="194" spans="1:8" ht="15">
      <c r="A194" s="650" t="s">
        <v>319</v>
      </c>
      <c r="B194" s="651" t="s">
        <v>956</v>
      </c>
      <c r="C194" s="435" t="s">
        <v>335</v>
      </c>
      <c r="D194" s="650" t="s">
        <v>957</v>
      </c>
      <c r="E194" s="651">
        <v>201511</v>
      </c>
      <c r="F194" s="652">
        <v>-586.91</v>
      </c>
      <c r="G194" s="387" t="s">
        <v>481</v>
      </c>
      <c r="H194" s="387" t="s">
        <v>482</v>
      </c>
    </row>
    <row r="195" spans="1:8" ht="15">
      <c r="A195" s="650" t="s">
        <v>319</v>
      </c>
      <c r="B195" s="651" t="s">
        <v>956</v>
      </c>
      <c r="C195" s="435" t="s">
        <v>335</v>
      </c>
      <c r="D195" s="650" t="s">
        <v>957</v>
      </c>
      <c r="E195" s="651">
        <v>201512</v>
      </c>
      <c r="F195" s="652">
        <v>-18.059999999999999</v>
      </c>
      <c r="G195" s="387" t="s">
        <v>481</v>
      </c>
      <c r="H195" s="387" t="s">
        <v>482</v>
      </c>
    </row>
    <row r="196" spans="1:8" ht="15">
      <c r="A196" s="650" t="s">
        <v>319</v>
      </c>
      <c r="B196" s="651" t="s">
        <v>956</v>
      </c>
      <c r="C196" s="435" t="s">
        <v>335</v>
      </c>
      <c r="D196" s="650" t="s">
        <v>957</v>
      </c>
      <c r="E196" s="651">
        <v>201512</v>
      </c>
      <c r="F196" s="652">
        <v>-3.62</v>
      </c>
      <c r="G196" s="387" t="s">
        <v>481</v>
      </c>
      <c r="H196" s="387" t="s">
        <v>482</v>
      </c>
    </row>
    <row r="197" spans="1:8">
      <c r="A197" s="650" t="s">
        <v>326</v>
      </c>
      <c r="B197" s="651" t="s">
        <v>815</v>
      </c>
      <c r="C197" s="434" t="s">
        <v>335</v>
      </c>
      <c r="D197" s="650" t="s">
        <v>816</v>
      </c>
      <c r="E197" s="651">
        <v>201509</v>
      </c>
      <c r="F197" s="652">
        <v>-239.24</v>
      </c>
      <c r="G197" s="387" t="s">
        <v>481</v>
      </c>
      <c r="H197" s="387" t="s">
        <v>482</v>
      </c>
    </row>
    <row r="198" spans="1:8">
      <c r="A198" s="650" t="s">
        <v>319</v>
      </c>
      <c r="B198" s="651" t="s">
        <v>815</v>
      </c>
      <c r="C198" s="434" t="s">
        <v>335</v>
      </c>
      <c r="D198" s="650" t="s">
        <v>816</v>
      </c>
      <c r="E198" s="651">
        <v>201509</v>
      </c>
      <c r="F198" s="652">
        <v>-8296.61</v>
      </c>
      <c r="G198" s="387" t="s">
        <v>481</v>
      </c>
      <c r="H198" s="387" t="s">
        <v>482</v>
      </c>
    </row>
    <row r="199" spans="1:8">
      <c r="A199" s="650" t="s">
        <v>319</v>
      </c>
      <c r="B199" s="651" t="s">
        <v>815</v>
      </c>
      <c r="C199" s="434" t="s">
        <v>335</v>
      </c>
      <c r="D199" s="650" t="s">
        <v>816</v>
      </c>
      <c r="E199" s="651">
        <v>201509</v>
      </c>
      <c r="F199" s="652">
        <v>-532.73</v>
      </c>
      <c r="G199" s="387" t="s">
        <v>481</v>
      </c>
      <c r="H199" s="387" t="s">
        <v>482</v>
      </c>
    </row>
    <row r="200" spans="1:8" ht="15">
      <c r="A200" s="650" t="s">
        <v>326</v>
      </c>
      <c r="B200" s="651" t="s">
        <v>815</v>
      </c>
      <c r="C200" s="435" t="s">
        <v>335</v>
      </c>
      <c r="D200" s="650" t="s">
        <v>816</v>
      </c>
      <c r="E200" s="651">
        <v>201511</v>
      </c>
      <c r="F200" s="652">
        <v>-14911.61</v>
      </c>
      <c r="G200" s="387" t="s">
        <v>481</v>
      </c>
      <c r="H200" s="387" t="s">
        <v>482</v>
      </c>
    </row>
    <row r="201" spans="1:8" ht="15">
      <c r="A201" s="650" t="s">
        <v>319</v>
      </c>
      <c r="B201" s="651" t="s">
        <v>815</v>
      </c>
      <c r="C201" s="435" t="s">
        <v>335</v>
      </c>
      <c r="D201" s="650" t="s">
        <v>816</v>
      </c>
      <c r="E201" s="651">
        <v>201511</v>
      </c>
      <c r="F201" s="652">
        <v>27392.31</v>
      </c>
      <c r="G201" s="387" t="s">
        <v>481</v>
      </c>
      <c r="H201" s="387" t="s">
        <v>482</v>
      </c>
    </row>
    <row r="202" spans="1:8" ht="15">
      <c r="A202" s="650" t="s">
        <v>319</v>
      </c>
      <c r="B202" s="651" t="s">
        <v>815</v>
      </c>
      <c r="C202" s="435" t="s">
        <v>335</v>
      </c>
      <c r="D202" s="650" t="s">
        <v>816</v>
      </c>
      <c r="E202" s="651">
        <v>201511</v>
      </c>
      <c r="F202" s="652">
        <v>-12480.7</v>
      </c>
      <c r="G202" s="387" t="s">
        <v>481</v>
      </c>
      <c r="H202" s="387" t="s">
        <v>482</v>
      </c>
    </row>
    <row r="203" spans="1:8">
      <c r="A203" s="650" t="s">
        <v>319</v>
      </c>
      <c r="B203" s="651" t="s">
        <v>488</v>
      </c>
      <c r="C203" s="434" t="s">
        <v>335</v>
      </c>
      <c r="D203" s="650" t="s">
        <v>1070</v>
      </c>
      <c r="E203" s="651">
        <v>201509</v>
      </c>
      <c r="F203" s="652">
        <v>-38.450000000000003</v>
      </c>
      <c r="G203" s="387" t="s">
        <v>481</v>
      </c>
      <c r="H203" s="387" t="s">
        <v>482</v>
      </c>
    </row>
    <row r="204" spans="1:8">
      <c r="A204" s="650" t="s">
        <v>319</v>
      </c>
      <c r="B204" s="651" t="s">
        <v>488</v>
      </c>
      <c r="C204" s="434" t="s">
        <v>335</v>
      </c>
      <c r="D204" s="650" t="s">
        <v>1070</v>
      </c>
      <c r="E204" s="651">
        <v>201509</v>
      </c>
      <c r="F204" s="652">
        <v>-1.05</v>
      </c>
      <c r="G204" s="387" t="s">
        <v>481</v>
      </c>
      <c r="H204" s="387" t="s">
        <v>482</v>
      </c>
    </row>
    <row r="205" spans="1:8">
      <c r="A205" s="650" t="s">
        <v>319</v>
      </c>
      <c r="B205" s="651" t="s">
        <v>560</v>
      </c>
      <c r="C205" s="434" t="s">
        <v>335</v>
      </c>
      <c r="D205" s="650" t="s">
        <v>1071</v>
      </c>
      <c r="E205" s="651">
        <v>201509</v>
      </c>
      <c r="F205" s="652">
        <v>-9.7799999999999994</v>
      </c>
      <c r="G205" s="387" t="s">
        <v>481</v>
      </c>
      <c r="H205" s="387" t="s">
        <v>482</v>
      </c>
    </row>
    <row r="206" spans="1:8">
      <c r="A206" s="650" t="s">
        <v>319</v>
      </c>
      <c r="B206" s="651" t="s">
        <v>560</v>
      </c>
      <c r="C206" s="434" t="s">
        <v>335</v>
      </c>
      <c r="D206" s="650" t="s">
        <v>1071</v>
      </c>
      <c r="E206" s="651">
        <v>201509</v>
      </c>
      <c r="F206" s="652">
        <v>-0.69000000000000006</v>
      </c>
      <c r="G206" s="387" t="s">
        <v>481</v>
      </c>
      <c r="H206" s="387" t="s">
        <v>482</v>
      </c>
    </row>
    <row r="207" spans="1:8">
      <c r="A207" s="650" t="s">
        <v>319</v>
      </c>
      <c r="B207" s="651" t="s">
        <v>706</v>
      </c>
      <c r="C207" s="434" t="s">
        <v>335</v>
      </c>
      <c r="D207" s="650" t="s">
        <v>707</v>
      </c>
      <c r="E207" s="651">
        <v>201509</v>
      </c>
      <c r="F207" s="652">
        <v>-4301.07</v>
      </c>
      <c r="G207" s="387" t="s">
        <v>481</v>
      </c>
      <c r="H207" s="387" t="s">
        <v>482</v>
      </c>
    </row>
    <row r="208" spans="1:8">
      <c r="A208" s="650" t="s">
        <v>319</v>
      </c>
      <c r="B208" s="651" t="s">
        <v>706</v>
      </c>
      <c r="C208" s="434" t="s">
        <v>335</v>
      </c>
      <c r="D208" s="650" t="s">
        <v>707</v>
      </c>
      <c r="E208" s="651">
        <v>201509</v>
      </c>
      <c r="F208" s="652">
        <v>-678.02</v>
      </c>
      <c r="G208" s="387" t="s">
        <v>481</v>
      </c>
      <c r="H208" s="387" t="s">
        <v>482</v>
      </c>
    </row>
    <row r="209" spans="1:8">
      <c r="A209" s="650" t="s">
        <v>326</v>
      </c>
      <c r="B209" s="651" t="s">
        <v>461</v>
      </c>
      <c r="C209" s="434" t="s">
        <v>335</v>
      </c>
      <c r="D209" s="650" t="s">
        <v>1072</v>
      </c>
      <c r="E209" s="651">
        <v>201509</v>
      </c>
      <c r="F209" s="652">
        <v>-0.24</v>
      </c>
      <c r="G209" s="387" t="s">
        <v>481</v>
      </c>
      <c r="H209" s="387" t="s">
        <v>482</v>
      </c>
    </row>
    <row r="210" spans="1:8">
      <c r="A210" s="650" t="s">
        <v>319</v>
      </c>
      <c r="B210" s="651" t="s">
        <v>461</v>
      </c>
      <c r="C210" s="434" t="s">
        <v>335</v>
      </c>
      <c r="D210" s="650" t="s">
        <v>1072</v>
      </c>
      <c r="E210" s="651">
        <v>201509</v>
      </c>
      <c r="F210" s="652">
        <v>-34.47</v>
      </c>
      <c r="G210" s="387" t="s">
        <v>481</v>
      </c>
      <c r="H210" s="387" t="s">
        <v>482</v>
      </c>
    </row>
    <row r="211" spans="1:8">
      <c r="A211" s="650" t="s">
        <v>319</v>
      </c>
      <c r="B211" s="651" t="s">
        <v>461</v>
      </c>
      <c r="C211" s="434" t="s">
        <v>335</v>
      </c>
      <c r="D211" s="650" t="s">
        <v>1072</v>
      </c>
      <c r="E211" s="651">
        <v>201509</v>
      </c>
      <c r="F211" s="652">
        <v>-0.61</v>
      </c>
      <c r="G211" s="387" t="s">
        <v>481</v>
      </c>
      <c r="H211" s="387" t="s">
        <v>482</v>
      </c>
    </row>
    <row r="212" spans="1:8">
      <c r="A212" s="650" t="s">
        <v>319</v>
      </c>
      <c r="B212" s="651" t="s">
        <v>568</v>
      </c>
      <c r="C212" s="434" t="s">
        <v>335</v>
      </c>
      <c r="D212" s="650" t="s">
        <v>1073</v>
      </c>
      <c r="E212" s="651">
        <v>201509</v>
      </c>
      <c r="F212" s="652">
        <v>-0.56000000000000005</v>
      </c>
      <c r="G212" s="387" t="s">
        <v>481</v>
      </c>
      <c r="H212" s="387" t="s">
        <v>482</v>
      </c>
    </row>
    <row r="213" spans="1:8">
      <c r="A213" s="650" t="s">
        <v>319</v>
      </c>
      <c r="B213" s="651" t="s">
        <v>568</v>
      </c>
      <c r="C213" s="434" t="s">
        <v>335</v>
      </c>
      <c r="D213" s="650" t="s">
        <v>1073</v>
      </c>
      <c r="E213" s="651">
        <v>201509</v>
      </c>
      <c r="F213" s="652">
        <v>-0.03</v>
      </c>
      <c r="G213" s="387" t="s">
        <v>481</v>
      </c>
      <c r="H213" s="387" t="s">
        <v>482</v>
      </c>
    </row>
    <row r="214" spans="1:8">
      <c r="A214" s="650" t="s">
        <v>319</v>
      </c>
      <c r="B214" s="651" t="s">
        <v>817</v>
      </c>
      <c r="C214" s="434" t="s">
        <v>335</v>
      </c>
      <c r="D214" s="650" t="s">
        <v>1074</v>
      </c>
      <c r="E214" s="651">
        <v>201509</v>
      </c>
      <c r="F214" s="652">
        <v>-11894.550000000001</v>
      </c>
      <c r="G214" s="387" t="s">
        <v>481</v>
      </c>
      <c r="H214" s="387" t="s">
        <v>482</v>
      </c>
    </row>
    <row r="215" spans="1:8">
      <c r="A215" s="650" t="s">
        <v>319</v>
      </c>
      <c r="B215" s="651" t="s">
        <v>817</v>
      </c>
      <c r="C215" s="434" t="s">
        <v>335</v>
      </c>
      <c r="D215" s="650" t="s">
        <v>1074</v>
      </c>
      <c r="E215" s="651">
        <v>201509</v>
      </c>
      <c r="F215" s="652">
        <v>9963.32</v>
      </c>
      <c r="G215" s="387" t="s">
        <v>481</v>
      </c>
      <c r="H215" s="387" t="s">
        <v>482</v>
      </c>
    </row>
    <row r="216" spans="1:8">
      <c r="A216" s="650" t="s">
        <v>319</v>
      </c>
      <c r="B216" s="651" t="s">
        <v>490</v>
      </c>
      <c r="C216" s="434" t="s">
        <v>335</v>
      </c>
      <c r="D216" s="650" t="s">
        <v>491</v>
      </c>
      <c r="E216" s="651">
        <v>201509</v>
      </c>
      <c r="F216" s="652">
        <v>93.52</v>
      </c>
      <c r="G216" s="387" t="s">
        <v>481</v>
      </c>
      <c r="H216" s="387" t="s">
        <v>482</v>
      </c>
    </row>
    <row r="217" spans="1:8">
      <c r="A217" s="650" t="s">
        <v>319</v>
      </c>
      <c r="B217" s="651" t="s">
        <v>490</v>
      </c>
      <c r="C217" s="434" t="s">
        <v>335</v>
      </c>
      <c r="D217" s="650" t="s">
        <v>491</v>
      </c>
      <c r="E217" s="651">
        <v>201509</v>
      </c>
      <c r="F217" s="652">
        <v>7.9300000000000006</v>
      </c>
      <c r="G217" s="387" t="s">
        <v>481</v>
      </c>
      <c r="H217" s="387" t="s">
        <v>482</v>
      </c>
    </row>
    <row r="218" spans="1:8">
      <c r="A218" s="650" t="s">
        <v>319</v>
      </c>
      <c r="B218" s="651" t="s">
        <v>1027</v>
      </c>
      <c r="C218" s="434" t="s">
        <v>338</v>
      </c>
      <c r="D218" s="650" t="s">
        <v>1075</v>
      </c>
      <c r="E218" s="651">
        <v>201509</v>
      </c>
      <c r="F218" s="652">
        <v>56967.700000000004</v>
      </c>
      <c r="G218" s="387" t="s">
        <v>481</v>
      </c>
      <c r="H218" s="387" t="s">
        <v>482</v>
      </c>
    </row>
    <row r="219" spans="1:8">
      <c r="A219" s="650" t="s">
        <v>319</v>
      </c>
      <c r="B219" s="651" t="s">
        <v>1027</v>
      </c>
      <c r="C219" s="434" t="s">
        <v>338</v>
      </c>
      <c r="D219" s="650" t="s">
        <v>1075</v>
      </c>
      <c r="E219" s="651">
        <v>201509</v>
      </c>
      <c r="F219" s="652">
        <v>1032.48</v>
      </c>
      <c r="G219" s="387" t="s">
        <v>481</v>
      </c>
      <c r="H219" s="387" t="s">
        <v>482</v>
      </c>
    </row>
    <row r="220" spans="1:8" ht="15">
      <c r="A220" s="650" t="s">
        <v>319</v>
      </c>
      <c r="B220" s="651" t="s">
        <v>1027</v>
      </c>
      <c r="C220" s="435" t="s">
        <v>338</v>
      </c>
      <c r="D220" s="650" t="s">
        <v>1028</v>
      </c>
      <c r="E220" s="651">
        <v>201510</v>
      </c>
      <c r="F220" s="652">
        <v>496.2</v>
      </c>
      <c r="G220" s="387" t="s">
        <v>481</v>
      </c>
      <c r="H220" s="387" t="s">
        <v>482</v>
      </c>
    </row>
    <row r="221" spans="1:8" ht="15">
      <c r="A221" s="650" t="s">
        <v>319</v>
      </c>
      <c r="B221" s="651" t="s">
        <v>1027</v>
      </c>
      <c r="C221" s="435" t="s">
        <v>338</v>
      </c>
      <c r="D221" s="650" t="s">
        <v>1028</v>
      </c>
      <c r="E221" s="651">
        <v>201510</v>
      </c>
      <c r="F221" s="652">
        <v>9.01</v>
      </c>
      <c r="G221" s="387" t="s">
        <v>481</v>
      </c>
      <c r="H221" s="387" t="s">
        <v>482</v>
      </c>
    </row>
    <row r="222" spans="1:8" ht="15">
      <c r="A222" s="650" t="s">
        <v>319</v>
      </c>
      <c r="B222" s="651" t="s">
        <v>1027</v>
      </c>
      <c r="C222" s="435" t="s">
        <v>338</v>
      </c>
      <c r="D222" s="650" t="s">
        <v>1028</v>
      </c>
      <c r="E222" s="651">
        <v>201511</v>
      </c>
      <c r="F222" s="652">
        <v>-1103.95</v>
      </c>
      <c r="G222" s="387" t="s">
        <v>481</v>
      </c>
      <c r="H222" s="387" t="s">
        <v>482</v>
      </c>
    </row>
    <row r="223" spans="1:8" ht="15">
      <c r="A223" s="650" t="s">
        <v>319</v>
      </c>
      <c r="B223" s="651" t="s">
        <v>1027</v>
      </c>
      <c r="C223" s="435" t="s">
        <v>338</v>
      </c>
      <c r="D223" s="650" t="s">
        <v>1028</v>
      </c>
      <c r="E223" s="651">
        <v>201511</v>
      </c>
      <c r="F223" s="652">
        <v>-20</v>
      </c>
      <c r="G223" s="387" t="s">
        <v>481</v>
      </c>
      <c r="H223" s="387" t="s">
        <v>482</v>
      </c>
    </row>
    <row r="224" spans="1:8" ht="15">
      <c r="A224" s="650" t="s">
        <v>319</v>
      </c>
      <c r="B224" s="651" t="s">
        <v>1027</v>
      </c>
      <c r="C224" s="435" t="s">
        <v>338</v>
      </c>
      <c r="D224" s="650" t="s">
        <v>1028</v>
      </c>
      <c r="E224" s="651">
        <v>201512</v>
      </c>
      <c r="F224" s="652">
        <v>55.91</v>
      </c>
      <c r="G224" s="387" t="s">
        <v>481</v>
      </c>
      <c r="H224" s="387" t="s">
        <v>482</v>
      </c>
    </row>
    <row r="225" spans="1:8" ht="15">
      <c r="A225" s="650" t="s">
        <v>319</v>
      </c>
      <c r="B225" s="651" t="s">
        <v>1027</v>
      </c>
      <c r="C225" s="435" t="s">
        <v>338</v>
      </c>
      <c r="D225" s="650" t="s">
        <v>1028</v>
      </c>
      <c r="E225" s="651">
        <v>201512</v>
      </c>
      <c r="F225" s="652">
        <v>3084.21</v>
      </c>
      <c r="G225" s="387" t="s">
        <v>481</v>
      </c>
      <c r="H225" s="387" t="s">
        <v>482</v>
      </c>
    </row>
    <row r="226" spans="1:8" ht="15">
      <c r="A226" s="650" t="s">
        <v>319</v>
      </c>
      <c r="B226" s="651" t="s">
        <v>1076</v>
      </c>
      <c r="C226" s="435" t="s">
        <v>338</v>
      </c>
      <c r="D226" s="650" t="s">
        <v>1077</v>
      </c>
      <c r="E226" s="651">
        <v>201512</v>
      </c>
      <c r="F226" s="652">
        <v>5348.03</v>
      </c>
      <c r="G226" s="387" t="s">
        <v>481</v>
      </c>
      <c r="H226" s="387" t="s">
        <v>482</v>
      </c>
    </row>
    <row r="227" spans="1:8" ht="15">
      <c r="A227" s="650" t="s">
        <v>319</v>
      </c>
      <c r="B227" s="651" t="s">
        <v>1076</v>
      </c>
      <c r="C227" s="435" t="s">
        <v>338</v>
      </c>
      <c r="D227" s="650" t="s">
        <v>1077</v>
      </c>
      <c r="E227" s="651">
        <v>201512</v>
      </c>
      <c r="F227" s="652">
        <v>510114.64</v>
      </c>
      <c r="G227" s="387" t="s">
        <v>481</v>
      </c>
      <c r="H227" s="387" t="s">
        <v>482</v>
      </c>
    </row>
    <row r="228" spans="1:8" ht="15">
      <c r="A228" s="650" t="s">
        <v>319</v>
      </c>
      <c r="B228" s="651" t="s">
        <v>1078</v>
      </c>
      <c r="C228" s="435" t="s">
        <v>338</v>
      </c>
      <c r="D228" s="650" t="s">
        <v>1079</v>
      </c>
      <c r="E228" s="651">
        <v>201512</v>
      </c>
      <c r="F228" s="652">
        <v>24704.27</v>
      </c>
      <c r="G228" s="387" t="s">
        <v>481</v>
      </c>
      <c r="H228" s="387" t="s">
        <v>482</v>
      </c>
    </row>
    <row r="229" spans="1:8" ht="15">
      <c r="A229" s="650" t="s">
        <v>319</v>
      </c>
      <c r="B229" s="651" t="s">
        <v>1078</v>
      </c>
      <c r="C229" s="435" t="s">
        <v>338</v>
      </c>
      <c r="D229" s="650" t="s">
        <v>1079</v>
      </c>
      <c r="E229" s="651">
        <v>201512</v>
      </c>
      <c r="F229" s="652">
        <v>331690.96000000002</v>
      </c>
      <c r="G229" s="387" t="s">
        <v>481</v>
      </c>
      <c r="H229" s="387" t="s">
        <v>482</v>
      </c>
    </row>
    <row r="230" spans="1:8" ht="15">
      <c r="A230" s="650" t="s">
        <v>319</v>
      </c>
      <c r="B230" s="651" t="s">
        <v>1080</v>
      </c>
      <c r="C230" s="435" t="s">
        <v>338</v>
      </c>
      <c r="D230" s="650" t="s">
        <v>1081</v>
      </c>
      <c r="E230" s="651">
        <v>201511</v>
      </c>
      <c r="F230" s="652">
        <v>311357.07</v>
      </c>
      <c r="G230" s="387" t="s">
        <v>481</v>
      </c>
      <c r="H230" s="387" t="s">
        <v>482</v>
      </c>
    </row>
    <row r="231" spans="1:8" ht="15">
      <c r="A231" s="650" t="s">
        <v>319</v>
      </c>
      <c r="B231" s="651" t="s">
        <v>1080</v>
      </c>
      <c r="C231" s="435" t="s">
        <v>338</v>
      </c>
      <c r="D231" s="650" t="s">
        <v>1081</v>
      </c>
      <c r="E231" s="651">
        <v>201511</v>
      </c>
      <c r="F231" s="652">
        <v>7800.93</v>
      </c>
      <c r="G231" s="387" t="s">
        <v>481</v>
      </c>
      <c r="H231" s="387" t="s">
        <v>482</v>
      </c>
    </row>
    <row r="232" spans="1:8" ht="15">
      <c r="A232" s="650" t="s">
        <v>319</v>
      </c>
      <c r="B232" s="651" t="s">
        <v>1080</v>
      </c>
      <c r="C232" s="435" t="s">
        <v>338</v>
      </c>
      <c r="D232" s="650" t="s">
        <v>1081</v>
      </c>
      <c r="E232" s="651">
        <v>201512</v>
      </c>
      <c r="F232" s="652">
        <v>210.01</v>
      </c>
      <c r="G232" s="387" t="s">
        <v>481</v>
      </c>
      <c r="H232" s="387" t="s">
        <v>482</v>
      </c>
    </row>
    <row r="233" spans="1:8" ht="15">
      <c r="A233" s="650" t="s">
        <v>319</v>
      </c>
      <c r="B233" s="651" t="s">
        <v>1080</v>
      </c>
      <c r="C233" s="435" t="s">
        <v>338</v>
      </c>
      <c r="D233" s="650" t="s">
        <v>1081</v>
      </c>
      <c r="E233" s="651">
        <v>201512</v>
      </c>
      <c r="F233" s="652">
        <v>8381.89</v>
      </c>
      <c r="G233" s="387" t="s">
        <v>481</v>
      </c>
      <c r="H233" s="387" t="s">
        <v>482</v>
      </c>
    </row>
    <row r="234" spans="1:8">
      <c r="A234" s="650" t="s">
        <v>319</v>
      </c>
      <c r="B234" s="651" t="s">
        <v>1082</v>
      </c>
      <c r="C234" s="434" t="s">
        <v>338</v>
      </c>
      <c r="D234" s="650" t="s">
        <v>1083</v>
      </c>
      <c r="E234" s="651">
        <v>201509</v>
      </c>
      <c r="F234" s="652">
        <v>202666.25</v>
      </c>
      <c r="G234" s="387" t="s">
        <v>481</v>
      </c>
      <c r="H234" s="387" t="s">
        <v>482</v>
      </c>
    </row>
    <row r="235" spans="1:8">
      <c r="A235" s="650" t="s">
        <v>319</v>
      </c>
      <c r="B235" s="651" t="s">
        <v>1082</v>
      </c>
      <c r="C235" s="434" t="s">
        <v>338</v>
      </c>
      <c r="D235" s="650" t="s">
        <v>1083</v>
      </c>
      <c r="E235" s="651">
        <v>201509</v>
      </c>
      <c r="F235" s="652">
        <v>15492.14</v>
      </c>
      <c r="G235" s="387" t="s">
        <v>481</v>
      </c>
      <c r="H235" s="387" t="s">
        <v>482</v>
      </c>
    </row>
    <row r="236" spans="1:8" ht="15">
      <c r="A236" s="650" t="s">
        <v>319</v>
      </c>
      <c r="B236" s="651" t="s">
        <v>1082</v>
      </c>
      <c r="C236" s="435" t="s">
        <v>338</v>
      </c>
      <c r="D236" s="650" t="s">
        <v>1084</v>
      </c>
      <c r="E236" s="651">
        <v>201510</v>
      </c>
      <c r="F236" s="652">
        <v>-3906.39</v>
      </c>
      <c r="G236" s="387" t="s">
        <v>481</v>
      </c>
      <c r="H236" s="387" t="s">
        <v>482</v>
      </c>
    </row>
    <row r="237" spans="1:8" ht="15">
      <c r="A237" s="650" t="s">
        <v>319</v>
      </c>
      <c r="B237" s="651" t="s">
        <v>1082</v>
      </c>
      <c r="C237" s="435" t="s">
        <v>338</v>
      </c>
      <c r="D237" s="650" t="s">
        <v>1084</v>
      </c>
      <c r="E237" s="651">
        <v>201510</v>
      </c>
      <c r="F237" s="652">
        <v>-298.60000000000002</v>
      </c>
      <c r="G237" s="387" t="s">
        <v>481</v>
      </c>
      <c r="H237" s="387" t="s">
        <v>482</v>
      </c>
    </row>
    <row r="238" spans="1:8" ht="15">
      <c r="A238" s="650" t="s">
        <v>319</v>
      </c>
      <c r="B238" s="651" t="s">
        <v>1082</v>
      </c>
      <c r="C238" s="435" t="s">
        <v>338</v>
      </c>
      <c r="D238" s="650" t="s">
        <v>1084</v>
      </c>
      <c r="E238" s="651">
        <v>201511</v>
      </c>
      <c r="F238" s="652">
        <v>561.80999999999995</v>
      </c>
      <c r="G238" s="387" t="s">
        <v>481</v>
      </c>
      <c r="H238" s="387" t="s">
        <v>482</v>
      </c>
    </row>
    <row r="239" spans="1:8" ht="15">
      <c r="A239" s="650" t="s">
        <v>319</v>
      </c>
      <c r="B239" s="651" t="s">
        <v>1082</v>
      </c>
      <c r="C239" s="435" t="s">
        <v>338</v>
      </c>
      <c r="D239" s="650" t="s">
        <v>1084</v>
      </c>
      <c r="E239" s="651">
        <v>201511</v>
      </c>
      <c r="F239" s="652">
        <v>42.94</v>
      </c>
      <c r="G239" s="387" t="s">
        <v>481</v>
      </c>
      <c r="H239" s="387" t="s">
        <v>482</v>
      </c>
    </row>
    <row r="240" spans="1:8" ht="15">
      <c r="A240" s="650" t="s">
        <v>319</v>
      </c>
      <c r="B240" s="651" t="s">
        <v>1082</v>
      </c>
      <c r="C240" s="435" t="s">
        <v>338</v>
      </c>
      <c r="D240" s="650" t="s">
        <v>1084</v>
      </c>
      <c r="E240" s="651">
        <v>201512</v>
      </c>
      <c r="F240" s="652">
        <v>1.47</v>
      </c>
      <c r="G240" s="387" t="s">
        <v>481</v>
      </c>
      <c r="H240" s="387" t="s">
        <v>482</v>
      </c>
    </row>
    <row r="241" spans="1:8" ht="15">
      <c r="A241" s="650" t="s">
        <v>319</v>
      </c>
      <c r="B241" s="651" t="s">
        <v>1082</v>
      </c>
      <c r="C241" s="435" t="s">
        <v>338</v>
      </c>
      <c r="D241" s="650" t="s">
        <v>1084</v>
      </c>
      <c r="E241" s="651">
        <v>201512</v>
      </c>
      <c r="F241" s="652">
        <v>19.21</v>
      </c>
      <c r="G241" s="387" t="s">
        <v>481</v>
      </c>
      <c r="H241" s="387" t="s">
        <v>482</v>
      </c>
    </row>
    <row r="242" spans="1:8">
      <c r="A242" s="650" t="s">
        <v>319</v>
      </c>
      <c r="B242" s="651" t="s">
        <v>747</v>
      </c>
      <c r="C242" s="434" t="s">
        <v>338</v>
      </c>
      <c r="D242" s="650" t="s">
        <v>1085</v>
      </c>
      <c r="E242" s="651">
        <v>201509</v>
      </c>
      <c r="F242" s="652">
        <v>-5622.87</v>
      </c>
      <c r="G242" s="387" t="s">
        <v>481</v>
      </c>
      <c r="H242" s="387" t="s">
        <v>482</v>
      </c>
    </row>
    <row r="243" spans="1:8">
      <c r="A243" s="650" t="s">
        <v>319</v>
      </c>
      <c r="B243" s="651" t="s">
        <v>747</v>
      </c>
      <c r="C243" s="434" t="s">
        <v>338</v>
      </c>
      <c r="D243" s="650" t="s">
        <v>1085</v>
      </c>
      <c r="E243" s="651">
        <v>201509</v>
      </c>
      <c r="F243" s="652">
        <v>-106.47</v>
      </c>
      <c r="G243" s="387" t="s">
        <v>481</v>
      </c>
      <c r="H243" s="387" t="s">
        <v>482</v>
      </c>
    </row>
    <row r="244" spans="1:8">
      <c r="A244" s="650" t="s">
        <v>319</v>
      </c>
      <c r="B244" s="651" t="s">
        <v>962</v>
      </c>
      <c r="C244" s="434" t="s">
        <v>338</v>
      </c>
      <c r="D244" s="650" t="s">
        <v>1086</v>
      </c>
      <c r="E244" s="651">
        <v>201509</v>
      </c>
      <c r="F244" s="652">
        <v>-14863.41</v>
      </c>
      <c r="G244" s="387" t="s">
        <v>481</v>
      </c>
      <c r="H244" s="387" t="s">
        <v>482</v>
      </c>
    </row>
    <row r="245" spans="1:8">
      <c r="A245" s="650" t="s">
        <v>319</v>
      </c>
      <c r="B245" s="651" t="s">
        <v>962</v>
      </c>
      <c r="C245" s="434" t="s">
        <v>338</v>
      </c>
      <c r="D245" s="650" t="s">
        <v>1086</v>
      </c>
      <c r="E245" s="651">
        <v>201509</v>
      </c>
      <c r="F245" s="652">
        <v>-831.46</v>
      </c>
      <c r="G245" s="387" t="s">
        <v>481</v>
      </c>
      <c r="H245" s="387" t="s">
        <v>482</v>
      </c>
    </row>
    <row r="246" spans="1:8" ht="15">
      <c r="A246" s="650" t="s">
        <v>319</v>
      </c>
      <c r="B246" s="651" t="s">
        <v>962</v>
      </c>
      <c r="C246" s="435" t="s">
        <v>338</v>
      </c>
      <c r="D246" s="650" t="s">
        <v>963</v>
      </c>
      <c r="E246" s="651">
        <v>201510</v>
      </c>
      <c r="F246" s="652">
        <v>1929.26</v>
      </c>
      <c r="G246" s="387" t="s">
        <v>481</v>
      </c>
      <c r="H246" s="387" t="s">
        <v>482</v>
      </c>
    </row>
    <row r="247" spans="1:8" ht="15">
      <c r="A247" s="650" t="s">
        <v>319</v>
      </c>
      <c r="B247" s="651" t="s">
        <v>962</v>
      </c>
      <c r="C247" s="435" t="s">
        <v>338</v>
      </c>
      <c r="D247" s="650" t="s">
        <v>963</v>
      </c>
      <c r="E247" s="651">
        <v>201510</v>
      </c>
      <c r="F247" s="652">
        <v>107.92</v>
      </c>
      <c r="G247" s="387" t="s">
        <v>481</v>
      </c>
      <c r="H247" s="387" t="s">
        <v>482</v>
      </c>
    </row>
    <row r="248" spans="1:8" ht="15">
      <c r="A248" s="650" t="s">
        <v>319</v>
      </c>
      <c r="B248" s="651" t="s">
        <v>962</v>
      </c>
      <c r="C248" s="435" t="s">
        <v>338</v>
      </c>
      <c r="D248" s="650" t="s">
        <v>963</v>
      </c>
      <c r="E248" s="651">
        <v>201511</v>
      </c>
      <c r="F248" s="652">
        <v>146.47999999999999</v>
      </c>
      <c r="G248" s="387" t="s">
        <v>481</v>
      </c>
      <c r="H248" s="387" t="s">
        <v>482</v>
      </c>
    </row>
    <row r="249" spans="1:8" ht="15">
      <c r="A249" s="650" t="s">
        <v>319</v>
      </c>
      <c r="B249" s="651" t="s">
        <v>962</v>
      </c>
      <c r="C249" s="435" t="s">
        <v>338</v>
      </c>
      <c r="D249" s="650" t="s">
        <v>963</v>
      </c>
      <c r="E249" s="651">
        <v>201511</v>
      </c>
      <c r="F249" s="652">
        <v>8.19</v>
      </c>
      <c r="G249" s="387" t="s">
        <v>481</v>
      </c>
      <c r="H249" s="387" t="s">
        <v>482</v>
      </c>
    </row>
    <row r="250" spans="1:8" ht="15">
      <c r="A250" s="650" t="s">
        <v>319</v>
      </c>
      <c r="B250" s="651" t="s">
        <v>962</v>
      </c>
      <c r="C250" s="435" t="s">
        <v>338</v>
      </c>
      <c r="D250" s="650" t="s">
        <v>963</v>
      </c>
      <c r="E250" s="651">
        <v>201512</v>
      </c>
      <c r="F250" s="652">
        <v>0.21</v>
      </c>
      <c r="G250" s="387" t="s">
        <v>481</v>
      </c>
      <c r="H250" s="387" t="s">
        <v>482</v>
      </c>
    </row>
    <row r="251" spans="1:8" ht="15">
      <c r="A251" s="650" t="s">
        <v>319</v>
      </c>
      <c r="B251" s="651" t="s">
        <v>962</v>
      </c>
      <c r="C251" s="435" t="s">
        <v>338</v>
      </c>
      <c r="D251" s="650" t="s">
        <v>963</v>
      </c>
      <c r="E251" s="651">
        <v>201512</v>
      </c>
      <c r="F251" s="652">
        <v>3.97</v>
      </c>
      <c r="G251" s="387" t="s">
        <v>481</v>
      </c>
      <c r="H251" s="387" t="s">
        <v>482</v>
      </c>
    </row>
    <row r="252" spans="1:8">
      <c r="A252" s="650" t="s">
        <v>319</v>
      </c>
      <c r="B252" s="651" t="s">
        <v>964</v>
      </c>
      <c r="C252" s="434" t="s">
        <v>338</v>
      </c>
      <c r="D252" s="650" t="s">
        <v>965</v>
      </c>
      <c r="E252" s="651">
        <v>201509</v>
      </c>
      <c r="F252" s="652">
        <v>-4396.29</v>
      </c>
      <c r="G252" s="387" t="s">
        <v>481</v>
      </c>
      <c r="H252" s="387" t="s">
        <v>482</v>
      </c>
    </row>
    <row r="253" spans="1:8">
      <c r="A253" s="650" t="s">
        <v>319</v>
      </c>
      <c r="B253" s="651" t="s">
        <v>964</v>
      </c>
      <c r="C253" s="434" t="s">
        <v>338</v>
      </c>
      <c r="D253" s="650" t="s">
        <v>965</v>
      </c>
      <c r="E253" s="651">
        <v>201509</v>
      </c>
      <c r="F253" s="652">
        <v>-83.210000000000008</v>
      </c>
      <c r="G253" s="387" t="s">
        <v>481</v>
      </c>
      <c r="H253" s="387" t="s">
        <v>482</v>
      </c>
    </row>
    <row r="254" spans="1:8" ht="15">
      <c r="A254" s="650" t="s">
        <v>319</v>
      </c>
      <c r="B254" s="651" t="s">
        <v>964</v>
      </c>
      <c r="C254" s="435" t="s">
        <v>338</v>
      </c>
      <c r="D254" s="650" t="s">
        <v>965</v>
      </c>
      <c r="E254" s="651">
        <v>201510</v>
      </c>
      <c r="F254" s="652">
        <v>-421.9</v>
      </c>
      <c r="G254" s="387" t="s">
        <v>481</v>
      </c>
      <c r="H254" s="387" t="s">
        <v>482</v>
      </c>
    </row>
    <row r="255" spans="1:8" ht="15">
      <c r="A255" s="650" t="s">
        <v>319</v>
      </c>
      <c r="B255" s="651" t="s">
        <v>964</v>
      </c>
      <c r="C255" s="435" t="s">
        <v>338</v>
      </c>
      <c r="D255" s="650" t="s">
        <v>965</v>
      </c>
      <c r="E255" s="651">
        <v>201510</v>
      </c>
      <c r="F255" s="652">
        <v>-7.98</v>
      </c>
      <c r="G255" s="387" t="s">
        <v>481</v>
      </c>
      <c r="H255" s="387" t="s">
        <v>482</v>
      </c>
    </row>
    <row r="256" spans="1:8" ht="15">
      <c r="A256" s="650" t="s">
        <v>319</v>
      </c>
      <c r="B256" s="651" t="s">
        <v>964</v>
      </c>
      <c r="C256" s="435" t="s">
        <v>338</v>
      </c>
      <c r="D256" s="650" t="s">
        <v>965</v>
      </c>
      <c r="E256" s="651">
        <v>201511</v>
      </c>
      <c r="F256" s="652">
        <v>-4760.0600000000004</v>
      </c>
      <c r="G256" s="387" t="s">
        <v>481</v>
      </c>
      <c r="H256" s="387" t="s">
        <v>482</v>
      </c>
    </row>
    <row r="257" spans="1:8" ht="15">
      <c r="A257" s="650" t="s">
        <v>319</v>
      </c>
      <c r="B257" s="651" t="s">
        <v>964</v>
      </c>
      <c r="C257" s="435" t="s">
        <v>338</v>
      </c>
      <c r="D257" s="650" t="s">
        <v>965</v>
      </c>
      <c r="E257" s="651">
        <v>201511</v>
      </c>
      <c r="F257" s="652">
        <v>327.17</v>
      </c>
      <c r="G257" s="387" t="s">
        <v>481</v>
      </c>
      <c r="H257" s="387" t="s">
        <v>482</v>
      </c>
    </row>
    <row r="258" spans="1:8" ht="15">
      <c r="A258" s="650" t="s">
        <v>319</v>
      </c>
      <c r="B258" s="651" t="s">
        <v>964</v>
      </c>
      <c r="C258" s="435" t="s">
        <v>338</v>
      </c>
      <c r="D258" s="650" t="s">
        <v>965</v>
      </c>
      <c r="E258" s="651">
        <v>201512</v>
      </c>
      <c r="F258" s="652">
        <v>52</v>
      </c>
      <c r="G258" s="387" t="s">
        <v>481</v>
      </c>
      <c r="H258" s="387" t="s">
        <v>482</v>
      </c>
    </row>
    <row r="259" spans="1:8" ht="15">
      <c r="A259" s="650" t="s">
        <v>319</v>
      </c>
      <c r="B259" s="651" t="s">
        <v>964</v>
      </c>
      <c r="C259" s="435" t="s">
        <v>338</v>
      </c>
      <c r="D259" s="650" t="s">
        <v>965</v>
      </c>
      <c r="E259" s="651">
        <v>201512</v>
      </c>
      <c r="F259" s="652">
        <v>429.47</v>
      </c>
      <c r="G259" s="387" t="s">
        <v>481</v>
      </c>
      <c r="H259" s="387" t="s">
        <v>482</v>
      </c>
    </row>
    <row r="260" spans="1:8">
      <c r="A260" s="650" t="s">
        <v>319</v>
      </c>
      <c r="B260" s="651" t="s">
        <v>1087</v>
      </c>
      <c r="C260" s="434" t="s">
        <v>338</v>
      </c>
      <c r="D260" s="650" t="s">
        <v>1088</v>
      </c>
      <c r="E260" s="651">
        <v>201509</v>
      </c>
      <c r="F260" s="652">
        <v>139228.54</v>
      </c>
      <c r="G260" s="387" t="s">
        <v>481</v>
      </c>
      <c r="H260" s="387" t="s">
        <v>482</v>
      </c>
    </row>
    <row r="261" spans="1:8">
      <c r="A261" s="650" t="s">
        <v>319</v>
      </c>
      <c r="B261" s="651" t="s">
        <v>1087</v>
      </c>
      <c r="C261" s="434" t="s">
        <v>338</v>
      </c>
      <c r="D261" s="650" t="s">
        <v>1088</v>
      </c>
      <c r="E261" s="651">
        <v>201509</v>
      </c>
      <c r="F261" s="652">
        <v>7455.22</v>
      </c>
      <c r="G261" s="387" t="s">
        <v>481</v>
      </c>
      <c r="H261" s="387" t="s">
        <v>482</v>
      </c>
    </row>
    <row r="262" spans="1:8" ht="15">
      <c r="A262" s="650" t="s">
        <v>319</v>
      </c>
      <c r="B262" s="651" t="s">
        <v>1087</v>
      </c>
      <c r="C262" s="435" t="s">
        <v>338</v>
      </c>
      <c r="D262" s="650" t="s">
        <v>1088</v>
      </c>
      <c r="E262" s="651">
        <v>201511</v>
      </c>
      <c r="F262" s="652">
        <v>-322.76</v>
      </c>
      <c r="G262" s="387" t="s">
        <v>481</v>
      </c>
      <c r="H262" s="387" t="s">
        <v>482</v>
      </c>
    </row>
    <row r="263" spans="1:8" ht="15">
      <c r="A263" s="650" t="s">
        <v>319</v>
      </c>
      <c r="B263" s="651" t="s">
        <v>1087</v>
      </c>
      <c r="C263" s="435" t="s">
        <v>338</v>
      </c>
      <c r="D263" s="650" t="s">
        <v>1088</v>
      </c>
      <c r="E263" s="651">
        <v>201511</v>
      </c>
      <c r="F263" s="652">
        <v>-17.27</v>
      </c>
      <c r="G263" s="387" t="s">
        <v>481</v>
      </c>
      <c r="H263" s="387" t="s">
        <v>482</v>
      </c>
    </row>
    <row r="264" spans="1:8" ht="15">
      <c r="A264" s="650" t="s">
        <v>319</v>
      </c>
      <c r="B264" s="651" t="s">
        <v>1087</v>
      </c>
      <c r="C264" s="435" t="s">
        <v>338</v>
      </c>
      <c r="D264" s="650" t="s">
        <v>1088</v>
      </c>
      <c r="E264" s="651">
        <v>201512</v>
      </c>
      <c r="F264" s="652">
        <v>13.93</v>
      </c>
      <c r="G264" s="387" t="s">
        <v>481</v>
      </c>
      <c r="H264" s="387" t="s">
        <v>482</v>
      </c>
    </row>
    <row r="265" spans="1:8" ht="15">
      <c r="A265" s="650" t="s">
        <v>319</v>
      </c>
      <c r="B265" s="651" t="s">
        <v>1087</v>
      </c>
      <c r="C265" s="435" t="s">
        <v>338</v>
      </c>
      <c r="D265" s="650" t="s">
        <v>1088</v>
      </c>
      <c r="E265" s="651">
        <v>201512</v>
      </c>
      <c r="F265" s="652">
        <v>260.48</v>
      </c>
      <c r="G265" s="387" t="s">
        <v>481</v>
      </c>
      <c r="H265" s="387" t="s">
        <v>482</v>
      </c>
    </row>
    <row r="266" spans="1:8" ht="15">
      <c r="A266" s="650" t="s">
        <v>319</v>
      </c>
      <c r="B266" s="651" t="s">
        <v>1089</v>
      </c>
      <c r="C266" s="435" t="s">
        <v>338</v>
      </c>
      <c r="D266" s="650" t="s">
        <v>1090</v>
      </c>
      <c r="E266" s="651">
        <v>201511</v>
      </c>
      <c r="F266" s="652">
        <v>564972.1</v>
      </c>
      <c r="G266" s="387" t="s">
        <v>481</v>
      </c>
      <c r="H266" s="387" t="s">
        <v>482</v>
      </c>
    </row>
    <row r="267" spans="1:8" ht="15">
      <c r="A267" s="650" t="s">
        <v>319</v>
      </c>
      <c r="B267" s="651" t="s">
        <v>1089</v>
      </c>
      <c r="C267" s="435" t="s">
        <v>338</v>
      </c>
      <c r="D267" s="650" t="s">
        <v>1090</v>
      </c>
      <c r="E267" s="651">
        <v>201511</v>
      </c>
      <c r="F267" s="652">
        <v>6448.21</v>
      </c>
      <c r="G267" s="387" t="s">
        <v>481</v>
      </c>
      <c r="H267" s="387" t="s">
        <v>482</v>
      </c>
    </row>
    <row r="268" spans="1:8" ht="15">
      <c r="A268" s="650" t="s">
        <v>319</v>
      </c>
      <c r="B268" s="651" t="s">
        <v>1089</v>
      </c>
      <c r="C268" s="435" t="s">
        <v>338</v>
      </c>
      <c r="D268" s="650" t="s">
        <v>1090</v>
      </c>
      <c r="E268" s="651">
        <v>201512</v>
      </c>
      <c r="F268" s="652">
        <v>0.54</v>
      </c>
      <c r="G268" s="387" t="s">
        <v>481</v>
      </c>
      <c r="H268" s="387" t="s">
        <v>482</v>
      </c>
    </row>
    <row r="269" spans="1:8" ht="15">
      <c r="A269" s="650" t="s">
        <v>319</v>
      </c>
      <c r="B269" s="651" t="s">
        <v>1089</v>
      </c>
      <c r="C269" s="435" t="s">
        <v>338</v>
      </c>
      <c r="D269" s="650" t="s">
        <v>1090</v>
      </c>
      <c r="E269" s="651">
        <v>201512</v>
      </c>
      <c r="F269" s="652">
        <v>48.37</v>
      </c>
      <c r="G269" s="387" t="s">
        <v>481</v>
      </c>
      <c r="H269" s="387" t="s">
        <v>482</v>
      </c>
    </row>
    <row r="270" spans="1:8">
      <c r="A270" s="650" t="s">
        <v>319</v>
      </c>
      <c r="B270" s="651" t="s">
        <v>819</v>
      </c>
      <c r="C270" s="434" t="s">
        <v>335</v>
      </c>
      <c r="D270" s="650" t="s">
        <v>1091</v>
      </c>
      <c r="E270" s="651">
        <v>201509</v>
      </c>
      <c r="F270" s="652">
        <v>-8875.68</v>
      </c>
      <c r="G270" s="387" t="s">
        <v>481</v>
      </c>
      <c r="H270" s="387" t="s">
        <v>482</v>
      </c>
    </row>
    <row r="271" spans="1:8">
      <c r="A271" s="650" t="s">
        <v>319</v>
      </c>
      <c r="B271" s="651" t="s">
        <v>819</v>
      </c>
      <c r="C271" s="434" t="s">
        <v>335</v>
      </c>
      <c r="D271" s="650" t="s">
        <v>1091</v>
      </c>
      <c r="E271" s="651">
        <v>201509</v>
      </c>
      <c r="F271" s="652">
        <v>-172.61</v>
      </c>
      <c r="G271" s="387" t="s">
        <v>481</v>
      </c>
      <c r="H271" s="387" t="s">
        <v>482</v>
      </c>
    </row>
    <row r="272" spans="1:8">
      <c r="A272" s="650" t="s">
        <v>319</v>
      </c>
      <c r="B272" s="651" t="s">
        <v>708</v>
      </c>
      <c r="C272" s="434" t="s">
        <v>335</v>
      </c>
      <c r="D272" s="650" t="s">
        <v>709</v>
      </c>
      <c r="E272" s="651">
        <v>201509</v>
      </c>
      <c r="F272" s="652">
        <v>-115.42</v>
      </c>
      <c r="G272" s="387" t="s">
        <v>481</v>
      </c>
      <c r="H272" s="387" t="s">
        <v>482</v>
      </c>
    </row>
    <row r="273" spans="1:8">
      <c r="A273" s="650" t="s">
        <v>319</v>
      </c>
      <c r="B273" s="651" t="s">
        <v>708</v>
      </c>
      <c r="C273" s="434" t="s">
        <v>335</v>
      </c>
      <c r="D273" s="650" t="s">
        <v>709</v>
      </c>
      <c r="E273" s="651">
        <v>201509</v>
      </c>
      <c r="F273" s="652">
        <v>-2.74</v>
      </c>
      <c r="G273" s="387" t="s">
        <v>481</v>
      </c>
      <c r="H273" s="387" t="s">
        <v>482</v>
      </c>
    </row>
    <row r="274" spans="1:8">
      <c r="A274" s="650" t="s">
        <v>326</v>
      </c>
      <c r="B274" s="651" t="s">
        <v>710</v>
      </c>
      <c r="C274" s="434" t="s">
        <v>335</v>
      </c>
      <c r="D274" s="650" t="s">
        <v>711</v>
      </c>
      <c r="E274" s="651">
        <v>201509</v>
      </c>
      <c r="F274" s="652">
        <v>-409.17</v>
      </c>
      <c r="G274" s="387" t="s">
        <v>481</v>
      </c>
      <c r="H274" s="387" t="s">
        <v>482</v>
      </c>
    </row>
    <row r="275" spans="1:8">
      <c r="A275" s="650" t="s">
        <v>319</v>
      </c>
      <c r="B275" s="651" t="s">
        <v>710</v>
      </c>
      <c r="C275" s="434" t="s">
        <v>335</v>
      </c>
      <c r="D275" s="650" t="s">
        <v>711</v>
      </c>
      <c r="E275" s="651">
        <v>201509</v>
      </c>
      <c r="F275" s="652">
        <v>-4915.7</v>
      </c>
      <c r="G275" s="387" t="s">
        <v>481</v>
      </c>
      <c r="H275" s="387" t="s">
        <v>482</v>
      </c>
    </row>
    <row r="276" spans="1:8">
      <c r="A276" s="650" t="s">
        <v>319</v>
      </c>
      <c r="B276" s="651" t="s">
        <v>710</v>
      </c>
      <c r="C276" s="434" t="s">
        <v>335</v>
      </c>
      <c r="D276" s="650" t="s">
        <v>711</v>
      </c>
      <c r="E276" s="651">
        <v>201509</v>
      </c>
      <c r="F276" s="652">
        <v>-89.34</v>
      </c>
      <c r="G276" s="387" t="s">
        <v>481</v>
      </c>
      <c r="H276" s="387" t="s">
        <v>482</v>
      </c>
    </row>
    <row r="277" spans="1:8">
      <c r="A277" s="650" t="s">
        <v>326</v>
      </c>
      <c r="B277" s="651" t="s">
        <v>821</v>
      </c>
      <c r="C277" s="434" t="s">
        <v>335</v>
      </c>
      <c r="D277" s="650" t="s">
        <v>822</v>
      </c>
      <c r="E277" s="651">
        <v>201509</v>
      </c>
      <c r="F277" s="652">
        <v>-37594.230000000003</v>
      </c>
      <c r="G277" s="387" t="s">
        <v>481</v>
      </c>
      <c r="H277" s="387" t="s">
        <v>482</v>
      </c>
    </row>
    <row r="278" spans="1:8">
      <c r="A278" s="650" t="s">
        <v>319</v>
      </c>
      <c r="B278" s="651" t="s">
        <v>821</v>
      </c>
      <c r="C278" s="434" t="s">
        <v>335</v>
      </c>
      <c r="D278" s="650" t="s">
        <v>822</v>
      </c>
      <c r="E278" s="651">
        <v>201509</v>
      </c>
      <c r="F278" s="652">
        <v>25745.08</v>
      </c>
      <c r="G278" s="387" t="s">
        <v>481</v>
      </c>
      <c r="H278" s="387" t="s">
        <v>482</v>
      </c>
    </row>
    <row r="279" spans="1:8">
      <c r="A279" s="650" t="s">
        <v>319</v>
      </c>
      <c r="B279" s="651" t="s">
        <v>821</v>
      </c>
      <c r="C279" s="434" t="s">
        <v>335</v>
      </c>
      <c r="D279" s="650" t="s">
        <v>822</v>
      </c>
      <c r="E279" s="651">
        <v>201509</v>
      </c>
      <c r="F279" s="652">
        <v>-4580.55</v>
      </c>
      <c r="G279" s="387" t="s">
        <v>481</v>
      </c>
      <c r="H279" s="387" t="s">
        <v>482</v>
      </c>
    </row>
    <row r="280" spans="1:8">
      <c r="A280" s="650" t="s">
        <v>319</v>
      </c>
      <c r="B280" s="651" t="s">
        <v>823</v>
      </c>
      <c r="C280" s="434" t="s">
        <v>335</v>
      </c>
      <c r="D280" s="650" t="s">
        <v>824</v>
      </c>
      <c r="E280" s="651">
        <v>201509</v>
      </c>
      <c r="F280" s="652">
        <v>-11230.960000000001</v>
      </c>
      <c r="G280" s="387" t="s">
        <v>481</v>
      </c>
      <c r="H280" s="387" t="s">
        <v>482</v>
      </c>
    </row>
    <row r="281" spans="1:8">
      <c r="A281" s="650" t="s">
        <v>319</v>
      </c>
      <c r="B281" s="651" t="s">
        <v>823</v>
      </c>
      <c r="C281" s="434" t="s">
        <v>335</v>
      </c>
      <c r="D281" s="650" t="s">
        <v>824</v>
      </c>
      <c r="E281" s="651">
        <v>201509</v>
      </c>
      <c r="F281" s="652">
        <v>151.18</v>
      </c>
      <c r="G281" s="387" t="s">
        <v>481</v>
      </c>
      <c r="H281" s="387" t="s">
        <v>482</v>
      </c>
    </row>
    <row r="282" spans="1:8" ht="15">
      <c r="A282" s="650" t="s">
        <v>319</v>
      </c>
      <c r="B282" s="651" t="s">
        <v>1092</v>
      </c>
      <c r="C282" s="435" t="s">
        <v>338</v>
      </c>
      <c r="D282" s="650" t="s">
        <v>1093</v>
      </c>
      <c r="E282" s="651">
        <v>201512</v>
      </c>
      <c r="F282" s="652">
        <v>8066.95</v>
      </c>
      <c r="G282" s="387" t="s">
        <v>481</v>
      </c>
      <c r="H282" s="387" t="s">
        <v>482</v>
      </c>
    </row>
    <row r="283" spans="1:8" ht="15">
      <c r="A283" s="650" t="s">
        <v>319</v>
      </c>
      <c r="B283" s="651" t="s">
        <v>1092</v>
      </c>
      <c r="C283" s="435" t="s">
        <v>338</v>
      </c>
      <c r="D283" s="650" t="s">
        <v>1093</v>
      </c>
      <c r="E283" s="651">
        <v>201512</v>
      </c>
      <c r="F283" s="652">
        <v>121862.63</v>
      </c>
      <c r="G283" s="387" t="s">
        <v>481</v>
      </c>
      <c r="H283" s="387" t="s">
        <v>482</v>
      </c>
    </row>
    <row r="284" spans="1:8" ht="15">
      <c r="A284" s="650" t="s">
        <v>319</v>
      </c>
      <c r="B284" s="651" t="s">
        <v>1094</v>
      </c>
      <c r="C284" s="435" t="s">
        <v>338</v>
      </c>
      <c r="D284" s="650" t="s">
        <v>1095</v>
      </c>
      <c r="E284" s="651">
        <v>201512</v>
      </c>
      <c r="F284" s="652">
        <v>15771.3</v>
      </c>
      <c r="G284" s="387" t="s">
        <v>481</v>
      </c>
      <c r="H284" s="387" t="s">
        <v>482</v>
      </c>
    </row>
    <row r="285" spans="1:8" ht="15">
      <c r="A285" s="650" t="s">
        <v>319</v>
      </c>
      <c r="B285" s="651" t="s">
        <v>1094</v>
      </c>
      <c r="C285" s="435" t="s">
        <v>338</v>
      </c>
      <c r="D285" s="650" t="s">
        <v>1095</v>
      </c>
      <c r="E285" s="651">
        <v>201512</v>
      </c>
      <c r="F285" s="652">
        <v>216813.61</v>
      </c>
      <c r="G285" s="387" t="s">
        <v>481</v>
      </c>
      <c r="H285" s="387" t="s">
        <v>482</v>
      </c>
    </row>
    <row r="286" spans="1:8">
      <c r="A286" s="650" t="s">
        <v>319</v>
      </c>
      <c r="B286" s="651" t="s">
        <v>1096</v>
      </c>
      <c r="C286" s="434" t="s">
        <v>338</v>
      </c>
      <c r="D286" s="650" t="s">
        <v>1097</v>
      </c>
      <c r="E286" s="651">
        <v>201509</v>
      </c>
      <c r="F286" s="652">
        <v>181653.32</v>
      </c>
      <c r="G286" s="387" t="s">
        <v>481</v>
      </c>
      <c r="H286" s="387" t="s">
        <v>482</v>
      </c>
    </row>
    <row r="287" spans="1:8">
      <c r="A287" s="650" t="s">
        <v>319</v>
      </c>
      <c r="B287" s="651" t="s">
        <v>1096</v>
      </c>
      <c r="C287" s="434" t="s">
        <v>338</v>
      </c>
      <c r="D287" s="650" t="s">
        <v>1097</v>
      </c>
      <c r="E287" s="651">
        <v>201509</v>
      </c>
      <c r="F287" s="652">
        <v>7357.6500000000005</v>
      </c>
      <c r="G287" s="387" t="s">
        <v>481</v>
      </c>
      <c r="H287" s="387" t="s">
        <v>482</v>
      </c>
    </row>
    <row r="288" spans="1:8" ht="15">
      <c r="A288" s="650" t="s">
        <v>319</v>
      </c>
      <c r="B288" s="651" t="s">
        <v>1096</v>
      </c>
      <c r="C288" s="435" t="s">
        <v>338</v>
      </c>
      <c r="D288" s="650" t="s">
        <v>1098</v>
      </c>
      <c r="E288" s="651">
        <v>201510</v>
      </c>
      <c r="F288" s="652">
        <v>7674.49</v>
      </c>
      <c r="G288" s="387" t="s">
        <v>481</v>
      </c>
      <c r="H288" s="387" t="s">
        <v>482</v>
      </c>
    </row>
    <row r="289" spans="1:8" ht="15">
      <c r="A289" s="650" t="s">
        <v>319</v>
      </c>
      <c r="B289" s="651" t="s">
        <v>1096</v>
      </c>
      <c r="C289" s="435" t="s">
        <v>338</v>
      </c>
      <c r="D289" s="650" t="s">
        <v>1098</v>
      </c>
      <c r="E289" s="651">
        <v>201510</v>
      </c>
      <c r="F289" s="652">
        <v>310.83999999999997</v>
      </c>
      <c r="G289" s="387" t="s">
        <v>481</v>
      </c>
      <c r="H289" s="387" t="s">
        <v>482</v>
      </c>
    </row>
    <row r="290" spans="1:8" ht="15">
      <c r="A290" s="650" t="s">
        <v>319</v>
      </c>
      <c r="B290" s="651" t="s">
        <v>1096</v>
      </c>
      <c r="C290" s="435" t="s">
        <v>338</v>
      </c>
      <c r="D290" s="650" t="s">
        <v>1098</v>
      </c>
      <c r="E290" s="651">
        <v>201511</v>
      </c>
      <c r="F290" s="652">
        <v>15747.37</v>
      </c>
      <c r="G290" s="387" t="s">
        <v>481</v>
      </c>
      <c r="H290" s="387" t="s">
        <v>482</v>
      </c>
    </row>
    <row r="291" spans="1:8" ht="15">
      <c r="A291" s="650" t="s">
        <v>319</v>
      </c>
      <c r="B291" s="651" t="s">
        <v>1096</v>
      </c>
      <c r="C291" s="435" t="s">
        <v>338</v>
      </c>
      <c r="D291" s="650" t="s">
        <v>1098</v>
      </c>
      <c r="E291" s="651">
        <v>201511</v>
      </c>
      <c r="F291" s="652">
        <v>637.80999999999995</v>
      </c>
      <c r="G291" s="387" t="s">
        <v>481</v>
      </c>
      <c r="H291" s="387" t="s">
        <v>482</v>
      </c>
    </row>
    <row r="292" spans="1:8" ht="15">
      <c r="A292" s="650" t="s">
        <v>319</v>
      </c>
      <c r="B292" s="651" t="s">
        <v>1096</v>
      </c>
      <c r="C292" s="435" t="s">
        <v>338</v>
      </c>
      <c r="D292" s="650" t="s">
        <v>1098</v>
      </c>
      <c r="E292" s="651">
        <v>201512</v>
      </c>
      <c r="F292" s="652">
        <v>8.18</v>
      </c>
      <c r="G292" s="387" t="s">
        <v>481</v>
      </c>
      <c r="H292" s="387" t="s">
        <v>482</v>
      </c>
    </row>
    <row r="293" spans="1:8" ht="15">
      <c r="A293" s="650" t="s">
        <v>319</v>
      </c>
      <c r="B293" s="651" t="s">
        <v>1096</v>
      </c>
      <c r="C293" s="435" t="s">
        <v>338</v>
      </c>
      <c r="D293" s="650" t="s">
        <v>1098</v>
      </c>
      <c r="E293" s="651">
        <v>201512</v>
      </c>
      <c r="F293" s="652">
        <v>201.92</v>
      </c>
      <c r="G293" s="387" t="s">
        <v>481</v>
      </c>
      <c r="H293" s="387" t="s">
        <v>482</v>
      </c>
    </row>
    <row r="294" spans="1:8">
      <c r="A294" s="650" t="s">
        <v>319</v>
      </c>
      <c r="B294" s="651" t="s">
        <v>825</v>
      </c>
      <c r="C294" s="434" t="s">
        <v>338</v>
      </c>
      <c r="D294" s="650" t="s">
        <v>1099</v>
      </c>
      <c r="E294" s="651">
        <v>201509</v>
      </c>
      <c r="F294" s="652">
        <v>-9527.5500000000011</v>
      </c>
      <c r="G294" s="387" t="s">
        <v>481</v>
      </c>
      <c r="H294" s="387" t="s">
        <v>482</v>
      </c>
    </row>
    <row r="295" spans="1:8">
      <c r="A295" s="650" t="s">
        <v>319</v>
      </c>
      <c r="B295" s="651" t="s">
        <v>825</v>
      </c>
      <c r="C295" s="434" t="s">
        <v>338</v>
      </c>
      <c r="D295" s="650" t="s">
        <v>1099</v>
      </c>
      <c r="E295" s="651">
        <v>201509</v>
      </c>
      <c r="F295" s="652">
        <v>1399.22</v>
      </c>
      <c r="G295" s="387" t="s">
        <v>481</v>
      </c>
      <c r="H295" s="387" t="s">
        <v>482</v>
      </c>
    </row>
    <row r="296" spans="1:8">
      <c r="A296" s="650" t="s">
        <v>319</v>
      </c>
      <c r="B296" s="651" t="s">
        <v>1029</v>
      </c>
      <c r="C296" s="434" t="s">
        <v>335</v>
      </c>
      <c r="D296" s="650" t="s">
        <v>1100</v>
      </c>
      <c r="E296" s="651">
        <v>201509</v>
      </c>
      <c r="F296" s="652">
        <v>-18244.96</v>
      </c>
      <c r="G296" s="387" t="s">
        <v>481</v>
      </c>
      <c r="H296" s="387" t="s">
        <v>482</v>
      </c>
    </row>
    <row r="297" spans="1:8">
      <c r="A297" s="650" t="s">
        <v>319</v>
      </c>
      <c r="B297" s="651" t="s">
        <v>1029</v>
      </c>
      <c r="C297" s="434" t="s">
        <v>335</v>
      </c>
      <c r="D297" s="650" t="s">
        <v>1100</v>
      </c>
      <c r="E297" s="651">
        <v>201509</v>
      </c>
      <c r="F297" s="652">
        <v>-1083.94</v>
      </c>
      <c r="G297" s="387" t="s">
        <v>481</v>
      </c>
      <c r="H297" s="387" t="s">
        <v>482</v>
      </c>
    </row>
    <row r="298" spans="1:8" ht="15">
      <c r="A298" s="650" t="s">
        <v>319</v>
      </c>
      <c r="B298" s="651" t="s">
        <v>1029</v>
      </c>
      <c r="C298" s="435" t="s">
        <v>335</v>
      </c>
      <c r="D298" s="650" t="s">
        <v>1030</v>
      </c>
      <c r="E298" s="651">
        <v>201511</v>
      </c>
      <c r="F298" s="652">
        <v>14618.22</v>
      </c>
      <c r="G298" s="387" t="s">
        <v>481</v>
      </c>
      <c r="H298" s="387" t="s">
        <v>482</v>
      </c>
    </row>
    <row r="299" spans="1:8" ht="15">
      <c r="A299" s="650" t="s">
        <v>319</v>
      </c>
      <c r="B299" s="651" t="s">
        <v>1029</v>
      </c>
      <c r="C299" s="435" t="s">
        <v>335</v>
      </c>
      <c r="D299" s="650" t="s">
        <v>1030</v>
      </c>
      <c r="E299" s="651">
        <v>201511</v>
      </c>
      <c r="F299" s="652">
        <v>868.48</v>
      </c>
      <c r="G299" s="387" t="s">
        <v>481</v>
      </c>
      <c r="H299" s="387" t="s">
        <v>482</v>
      </c>
    </row>
    <row r="300" spans="1:8" ht="15">
      <c r="A300" s="650" t="s">
        <v>319</v>
      </c>
      <c r="B300" s="651" t="s">
        <v>1029</v>
      </c>
      <c r="C300" s="435" t="s">
        <v>335</v>
      </c>
      <c r="D300" s="650" t="s">
        <v>1030</v>
      </c>
      <c r="E300" s="651">
        <v>201512</v>
      </c>
      <c r="F300" s="652">
        <v>4904.3900000000003</v>
      </c>
      <c r="G300" s="387" t="s">
        <v>481</v>
      </c>
      <c r="H300" s="387" t="s">
        <v>482</v>
      </c>
    </row>
    <row r="301" spans="1:8" ht="15">
      <c r="A301" s="650" t="s">
        <v>319</v>
      </c>
      <c r="B301" s="651" t="s">
        <v>1029</v>
      </c>
      <c r="C301" s="435" t="s">
        <v>335</v>
      </c>
      <c r="D301" s="650" t="s">
        <v>1030</v>
      </c>
      <c r="E301" s="651">
        <v>201512</v>
      </c>
      <c r="F301" s="652">
        <v>82551.320000000007</v>
      </c>
      <c r="G301" s="387" t="s">
        <v>481</v>
      </c>
      <c r="H301" s="387" t="s">
        <v>482</v>
      </c>
    </row>
    <row r="302" spans="1:8">
      <c r="A302" s="650" t="s">
        <v>326</v>
      </c>
      <c r="B302" s="651" t="s">
        <v>827</v>
      </c>
      <c r="C302" s="434" t="s">
        <v>335</v>
      </c>
      <c r="D302" s="650" t="s">
        <v>828</v>
      </c>
      <c r="E302" s="651">
        <v>201509</v>
      </c>
      <c r="F302" s="652">
        <v>-1976.91</v>
      </c>
      <c r="G302" s="387" t="s">
        <v>481</v>
      </c>
      <c r="H302" s="387" t="s">
        <v>482</v>
      </c>
    </row>
    <row r="303" spans="1:8">
      <c r="A303" s="650" t="s">
        <v>319</v>
      </c>
      <c r="B303" s="651" t="s">
        <v>827</v>
      </c>
      <c r="C303" s="434" t="s">
        <v>335</v>
      </c>
      <c r="D303" s="650" t="s">
        <v>828</v>
      </c>
      <c r="E303" s="651">
        <v>201509</v>
      </c>
      <c r="F303" s="652">
        <v>-6157.45</v>
      </c>
      <c r="G303" s="387" t="s">
        <v>481</v>
      </c>
      <c r="H303" s="387" t="s">
        <v>482</v>
      </c>
    </row>
    <row r="304" spans="1:8">
      <c r="A304" s="650" t="s">
        <v>319</v>
      </c>
      <c r="B304" s="651" t="s">
        <v>827</v>
      </c>
      <c r="C304" s="434" t="s">
        <v>335</v>
      </c>
      <c r="D304" s="650" t="s">
        <v>828</v>
      </c>
      <c r="E304" s="651">
        <v>201509</v>
      </c>
      <c r="F304" s="652">
        <v>-2161.37</v>
      </c>
      <c r="G304" s="387" t="s">
        <v>481</v>
      </c>
      <c r="H304" s="387" t="s">
        <v>482</v>
      </c>
    </row>
    <row r="305" spans="1:8">
      <c r="A305" s="650" t="s">
        <v>319</v>
      </c>
      <c r="B305" s="651" t="s">
        <v>562</v>
      </c>
      <c r="C305" s="434" t="s">
        <v>335</v>
      </c>
      <c r="D305" s="650" t="s">
        <v>1101</v>
      </c>
      <c r="E305" s="651">
        <v>201509</v>
      </c>
      <c r="F305" s="652">
        <v>-5.48</v>
      </c>
      <c r="G305" s="387" t="s">
        <v>481</v>
      </c>
      <c r="H305" s="387" t="s">
        <v>482</v>
      </c>
    </row>
    <row r="306" spans="1:8">
      <c r="A306" s="650" t="s">
        <v>319</v>
      </c>
      <c r="B306" s="651" t="s">
        <v>562</v>
      </c>
      <c r="C306" s="434" t="s">
        <v>335</v>
      </c>
      <c r="D306" s="650" t="s">
        <v>1101</v>
      </c>
      <c r="E306" s="651">
        <v>201509</v>
      </c>
      <c r="F306" s="652">
        <v>-0.04</v>
      </c>
      <c r="G306" s="387" t="s">
        <v>481</v>
      </c>
      <c r="H306" s="387" t="s">
        <v>482</v>
      </c>
    </row>
    <row r="307" spans="1:8">
      <c r="A307" s="650" t="s">
        <v>326</v>
      </c>
      <c r="B307" s="651" t="s">
        <v>829</v>
      </c>
      <c r="C307" s="434" t="s">
        <v>335</v>
      </c>
      <c r="D307" s="650" t="s">
        <v>830</v>
      </c>
      <c r="E307" s="651">
        <v>201509</v>
      </c>
      <c r="F307" s="652">
        <v>191.63</v>
      </c>
      <c r="G307" s="387" t="s">
        <v>481</v>
      </c>
      <c r="H307" s="387" t="s">
        <v>482</v>
      </c>
    </row>
    <row r="308" spans="1:8">
      <c r="A308" s="650" t="s">
        <v>319</v>
      </c>
      <c r="B308" s="651" t="s">
        <v>829</v>
      </c>
      <c r="C308" s="434" t="s">
        <v>335</v>
      </c>
      <c r="D308" s="650" t="s">
        <v>830</v>
      </c>
      <c r="E308" s="651">
        <v>201509</v>
      </c>
      <c r="F308" s="652">
        <v>-13791.93</v>
      </c>
      <c r="G308" s="387" t="s">
        <v>481</v>
      </c>
      <c r="H308" s="387" t="s">
        <v>482</v>
      </c>
    </row>
    <row r="309" spans="1:8">
      <c r="A309" s="650" t="s">
        <v>319</v>
      </c>
      <c r="B309" s="651" t="s">
        <v>829</v>
      </c>
      <c r="C309" s="434" t="s">
        <v>335</v>
      </c>
      <c r="D309" s="650" t="s">
        <v>830</v>
      </c>
      <c r="E309" s="651">
        <v>201509</v>
      </c>
      <c r="F309" s="652">
        <v>-7187.64</v>
      </c>
      <c r="G309" s="387" t="s">
        <v>481</v>
      </c>
      <c r="H309" s="387" t="s">
        <v>482</v>
      </c>
    </row>
    <row r="310" spans="1:8" ht="15">
      <c r="A310" s="650" t="s">
        <v>326</v>
      </c>
      <c r="B310" s="651" t="s">
        <v>829</v>
      </c>
      <c r="C310" s="435" t="s">
        <v>335</v>
      </c>
      <c r="D310" s="650" t="s">
        <v>830</v>
      </c>
      <c r="E310" s="651">
        <v>201510</v>
      </c>
      <c r="F310" s="652">
        <v>0.03</v>
      </c>
      <c r="G310" s="387" t="s">
        <v>481</v>
      </c>
      <c r="H310" s="387" t="s">
        <v>482</v>
      </c>
    </row>
    <row r="311" spans="1:8" ht="15">
      <c r="A311" s="650" t="s">
        <v>319</v>
      </c>
      <c r="B311" s="651" t="s">
        <v>829</v>
      </c>
      <c r="C311" s="435" t="s">
        <v>335</v>
      </c>
      <c r="D311" s="650" t="s">
        <v>830</v>
      </c>
      <c r="E311" s="651">
        <v>201510</v>
      </c>
      <c r="F311" s="652">
        <v>84.18</v>
      </c>
      <c r="G311" s="387" t="s">
        <v>481</v>
      </c>
      <c r="H311" s="387" t="s">
        <v>482</v>
      </c>
    </row>
    <row r="312" spans="1:8" ht="15">
      <c r="A312" s="650" t="s">
        <v>319</v>
      </c>
      <c r="B312" s="651" t="s">
        <v>829</v>
      </c>
      <c r="C312" s="435" t="s">
        <v>335</v>
      </c>
      <c r="D312" s="650" t="s">
        <v>830</v>
      </c>
      <c r="E312" s="651">
        <v>201510</v>
      </c>
      <c r="F312" s="652">
        <v>3.63</v>
      </c>
      <c r="G312" s="387" t="s">
        <v>481</v>
      </c>
      <c r="H312" s="387" t="s">
        <v>482</v>
      </c>
    </row>
    <row r="313" spans="1:8">
      <c r="A313" s="650" t="s">
        <v>319</v>
      </c>
      <c r="B313" s="651" t="s">
        <v>712</v>
      </c>
      <c r="C313" s="434" t="s">
        <v>335</v>
      </c>
      <c r="D313" s="650" t="s">
        <v>713</v>
      </c>
      <c r="E313" s="651">
        <v>201509</v>
      </c>
      <c r="F313" s="652">
        <v>-1001.1800000000001</v>
      </c>
      <c r="G313" s="387" t="s">
        <v>481</v>
      </c>
      <c r="H313" s="387" t="s">
        <v>482</v>
      </c>
    </row>
    <row r="314" spans="1:8">
      <c r="A314" s="650" t="s">
        <v>319</v>
      </c>
      <c r="B314" s="651" t="s">
        <v>712</v>
      </c>
      <c r="C314" s="434" t="s">
        <v>335</v>
      </c>
      <c r="D314" s="650" t="s">
        <v>713</v>
      </c>
      <c r="E314" s="651">
        <v>201509</v>
      </c>
      <c r="F314" s="652">
        <v>-24.86</v>
      </c>
      <c r="G314" s="387" t="s">
        <v>481</v>
      </c>
      <c r="H314" s="387" t="s">
        <v>482</v>
      </c>
    </row>
    <row r="315" spans="1:8">
      <c r="A315" s="650" t="s">
        <v>319</v>
      </c>
      <c r="B315" s="651" t="s">
        <v>714</v>
      </c>
      <c r="C315" s="434" t="s">
        <v>335</v>
      </c>
      <c r="D315" s="650" t="s">
        <v>1102</v>
      </c>
      <c r="E315" s="651">
        <v>201509</v>
      </c>
      <c r="F315" s="652">
        <v>-4535.8</v>
      </c>
      <c r="G315" s="387" t="s">
        <v>481</v>
      </c>
      <c r="H315" s="387" t="s">
        <v>482</v>
      </c>
    </row>
    <row r="316" spans="1:8">
      <c r="A316" s="650" t="s">
        <v>319</v>
      </c>
      <c r="B316" s="651" t="s">
        <v>714</v>
      </c>
      <c r="C316" s="434" t="s">
        <v>335</v>
      </c>
      <c r="D316" s="650" t="s">
        <v>1102</v>
      </c>
      <c r="E316" s="651">
        <v>201509</v>
      </c>
      <c r="F316" s="652">
        <v>-135.37</v>
      </c>
      <c r="G316" s="387" t="s">
        <v>481</v>
      </c>
      <c r="H316" s="387" t="s">
        <v>482</v>
      </c>
    </row>
    <row r="317" spans="1:8" ht="15">
      <c r="A317" s="650" t="s">
        <v>319</v>
      </c>
      <c r="B317" s="651" t="s">
        <v>1103</v>
      </c>
      <c r="C317" s="435" t="s">
        <v>335</v>
      </c>
      <c r="D317" s="650" t="s">
        <v>1104</v>
      </c>
      <c r="E317" s="651">
        <v>201512</v>
      </c>
      <c r="F317" s="652">
        <v>44154.33</v>
      </c>
      <c r="G317" s="387" t="s">
        <v>481</v>
      </c>
      <c r="H317" s="387" t="s">
        <v>482</v>
      </c>
    </row>
    <row r="318" spans="1:8" ht="15">
      <c r="A318" s="650" t="s">
        <v>326</v>
      </c>
      <c r="B318" s="651" t="s">
        <v>1103</v>
      </c>
      <c r="C318" s="435" t="s">
        <v>335</v>
      </c>
      <c r="D318" s="650" t="s">
        <v>1104</v>
      </c>
      <c r="E318" s="651">
        <v>201512</v>
      </c>
      <c r="F318" s="652">
        <v>75025.5</v>
      </c>
      <c r="G318" s="387" t="s">
        <v>481</v>
      </c>
      <c r="H318" s="387" t="s">
        <v>482</v>
      </c>
    </row>
    <row r="319" spans="1:8" ht="15">
      <c r="A319" s="650" t="s">
        <v>319</v>
      </c>
      <c r="B319" s="651" t="s">
        <v>1103</v>
      </c>
      <c r="C319" s="435" t="s">
        <v>335</v>
      </c>
      <c r="D319" s="650" t="s">
        <v>1104</v>
      </c>
      <c r="E319" s="651">
        <v>201512</v>
      </c>
      <c r="F319" s="652">
        <v>641406.15</v>
      </c>
      <c r="G319" s="387" t="s">
        <v>481</v>
      </c>
      <c r="H319" s="387" t="s">
        <v>482</v>
      </c>
    </row>
    <row r="320" spans="1:8">
      <c r="A320" s="650" t="s">
        <v>319</v>
      </c>
      <c r="B320" s="651" t="s">
        <v>968</v>
      </c>
      <c r="C320" s="434" t="s">
        <v>338</v>
      </c>
      <c r="D320" s="650" t="s">
        <v>1105</v>
      </c>
      <c r="E320" s="651">
        <v>201509</v>
      </c>
      <c r="F320" s="652">
        <v>-9128.5500000000011</v>
      </c>
      <c r="G320" s="387" t="s">
        <v>481</v>
      </c>
      <c r="H320" s="387" t="s">
        <v>482</v>
      </c>
    </row>
    <row r="321" spans="1:8">
      <c r="A321" s="650" t="s">
        <v>319</v>
      </c>
      <c r="B321" s="651" t="s">
        <v>968</v>
      </c>
      <c r="C321" s="434" t="s">
        <v>338</v>
      </c>
      <c r="D321" s="650" t="s">
        <v>1105</v>
      </c>
      <c r="E321" s="651">
        <v>201509</v>
      </c>
      <c r="F321" s="652">
        <v>-388.5</v>
      </c>
      <c r="G321" s="387" t="s">
        <v>481</v>
      </c>
      <c r="H321" s="387" t="s">
        <v>482</v>
      </c>
    </row>
    <row r="322" spans="1:8" ht="15">
      <c r="A322" s="650" t="s">
        <v>319</v>
      </c>
      <c r="B322" s="651" t="s">
        <v>968</v>
      </c>
      <c r="C322" s="435" t="s">
        <v>338</v>
      </c>
      <c r="D322" s="650" t="s">
        <v>969</v>
      </c>
      <c r="E322" s="651">
        <v>201512</v>
      </c>
      <c r="F322" s="652">
        <v>-4310.42</v>
      </c>
      <c r="G322" s="387" t="s">
        <v>481</v>
      </c>
      <c r="H322" s="387" t="s">
        <v>482</v>
      </c>
    </row>
    <row r="323" spans="1:8" ht="15">
      <c r="A323" s="650" t="s">
        <v>319</v>
      </c>
      <c r="B323" s="651" t="s">
        <v>968</v>
      </c>
      <c r="C323" s="435" t="s">
        <v>338</v>
      </c>
      <c r="D323" s="650" t="s">
        <v>969</v>
      </c>
      <c r="E323" s="651">
        <v>201512</v>
      </c>
      <c r="F323" s="652">
        <v>5479.81</v>
      </c>
      <c r="G323" s="387" t="s">
        <v>481</v>
      </c>
      <c r="H323" s="387" t="s">
        <v>482</v>
      </c>
    </row>
    <row r="324" spans="1:8">
      <c r="A324" s="650" t="s">
        <v>319</v>
      </c>
      <c r="B324" s="651" t="s">
        <v>970</v>
      </c>
      <c r="C324" s="434" t="s">
        <v>338</v>
      </c>
      <c r="D324" s="650" t="s">
        <v>971</v>
      </c>
      <c r="E324" s="651">
        <v>201509</v>
      </c>
      <c r="F324" s="652">
        <v>-3756.04</v>
      </c>
      <c r="G324" s="387" t="s">
        <v>481</v>
      </c>
      <c r="H324" s="387" t="s">
        <v>482</v>
      </c>
    </row>
    <row r="325" spans="1:8">
      <c r="A325" s="650" t="s">
        <v>319</v>
      </c>
      <c r="B325" s="651" t="s">
        <v>970</v>
      </c>
      <c r="C325" s="434" t="s">
        <v>338</v>
      </c>
      <c r="D325" s="650" t="s">
        <v>971</v>
      </c>
      <c r="E325" s="651">
        <v>201509</v>
      </c>
      <c r="F325" s="652">
        <v>-147.45000000000002</v>
      </c>
      <c r="G325" s="387" t="s">
        <v>481</v>
      </c>
      <c r="H325" s="387" t="s">
        <v>482</v>
      </c>
    </row>
    <row r="326" spans="1:8" ht="15">
      <c r="A326" s="650" t="s">
        <v>319</v>
      </c>
      <c r="B326" s="651" t="s">
        <v>970</v>
      </c>
      <c r="C326" s="435" t="s">
        <v>338</v>
      </c>
      <c r="D326" s="650" t="s">
        <v>971</v>
      </c>
      <c r="E326" s="651">
        <v>201511</v>
      </c>
      <c r="F326" s="652">
        <v>-5589.37</v>
      </c>
      <c r="G326" s="387" t="s">
        <v>481</v>
      </c>
      <c r="H326" s="387" t="s">
        <v>482</v>
      </c>
    </row>
    <row r="327" spans="1:8" ht="15">
      <c r="A327" s="650" t="s">
        <v>319</v>
      </c>
      <c r="B327" s="651" t="s">
        <v>970</v>
      </c>
      <c r="C327" s="435" t="s">
        <v>338</v>
      </c>
      <c r="D327" s="650" t="s">
        <v>971</v>
      </c>
      <c r="E327" s="651">
        <v>201511</v>
      </c>
      <c r="F327" s="652">
        <v>1596.32</v>
      </c>
      <c r="G327" s="387" t="s">
        <v>481</v>
      </c>
      <c r="H327" s="387" t="s">
        <v>482</v>
      </c>
    </row>
    <row r="328" spans="1:8">
      <c r="A328" s="650" t="s">
        <v>319</v>
      </c>
      <c r="B328" s="651" t="s">
        <v>972</v>
      </c>
      <c r="C328" s="434" t="s">
        <v>338</v>
      </c>
      <c r="D328" s="650" t="s">
        <v>1106</v>
      </c>
      <c r="E328" s="651">
        <v>201509</v>
      </c>
      <c r="F328" s="652">
        <v>-1252.76</v>
      </c>
      <c r="G328" s="387" t="s">
        <v>481</v>
      </c>
      <c r="H328" s="387" t="s">
        <v>482</v>
      </c>
    </row>
    <row r="329" spans="1:8">
      <c r="A329" s="650" t="s">
        <v>319</v>
      </c>
      <c r="B329" s="651" t="s">
        <v>972</v>
      </c>
      <c r="C329" s="434" t="s">
        <v>338</v>
      </c>
      <c r="D329" s="650" t="s">
        <v>1106</v>
      </c>
      <c r="E329" s="651">
        <v>201509</v>
      </c>
      <c r="F329" s="652">
        <v>-12.780000000000001</v>
      </c>
      <c r="G329" s="387" t="s">
        <v>481</v>
      </c>
      <c r="H329" s="387" t="s">
        <v>482</v>
      </c>
    </row>
    <row r="330" spans="1:8" ht="15">
      <c r="A330" s="650" t="s">
        <v>319</v>
      </c>
      <c r="B330" s="651" t="s">
        <v>972</v>
      </c>
      <c r="C330" s="435" t="s">
        <v>338</v>
      </c>
      <c r="D330" s="650" t="s">
        <v>973</v>
      </c>
      <c r="E330" s="651">
        <v>201510</v>
      </c>
      <c r="F330" s="652">
        <v>128.22999999999999</v>
      </c>
      <c r="G330" s="387" t="s">
        <v>481</v>
      </c>
      <c r="H330" s="387" t="s">
        <v>482</v>
      </c>
    </row>
    <row r="331" spans="1:8" ht="15">
      <c r="A331" s="650" t="s">
        <v>319</v>
      </c>
      <c r="B331" s="651" t="s">
        <v>972</v>
      </c>
      <c r="C331" s="435" t="s">
        <v>338</v>
      </c>
      <c r="D331" s="650" t="s">
        <v>973</v>
      </c>
      <c r="E331" s="651">
        <v>201510</v>
      </c>
      <c r="F331" s="652">
        <v>1.31</v>
      </c>
      <c r="G331" s="387" t="s">
        <v>481</v>
      </c>
      <c r="H331" s="387" t="s">
        <v>482</v>
      </c>
    </row>
    <row r="332" spans="1:8" ht="15">
      <c r="A332" s="650" t="s">
        <v>319</v>
      </c>
      <c r="B332" s="651" t="s">
        <v>972</v>
      </c>
      <c r="C332" s="435" t="s">
        <v>338</v>
      </c>
      <c r="D332" s="650" t="s">
        <v>973</v>
      </c>
      <c r="E332" s="651">
        <v>201511</v>
      </c>
      <c r="F332" s="652">
        <v>-3418.85</v>
      </c>
      <c r="G332" s="387" t="s">
        <v>481</v>
      </c>
      <c r="H332" s="387" t="s">
        <v>482</v>
      </c>
    </row>
    <row r="333" spans="1:8" ht="15">
      <c r="A333" s="650" t="s">
        <v>319</v>
      </c>
      <c r="B333" s="651" t="s">
        <v>972</v>
      </c>
      <c r="C333" s="435" t="s">
        <v>338</v>
      </c>
      <c r="D333" s="650" t="s">
        <v>973</v>
      </c>
      <c r="E333" s="651">
        <v>201511</v>
      </c>
      <c r="F333" s="652">
        <v>790.06</v>
      </c>
      <c r="G333" s="387" t="s">
        <v>481</v>
      </c>
      <c r="H333" s="387" t="s">
        <v>482</v>
      </c>
    </row>
    <row r="334" spans="1:8" ht="15">
      <c r="A334" s="650" t="s">
        <v>319</v>
      </c>
      <c r="B334" s="651" t="s">
        <v>972</v>
      </c>
      <c r="C334" s="435" t="s">
        <v>338</v>
      </c>
      <c r="D334" s="650" t="s">
        <v>973</v>
      </c>
      <c r="E334" s="651">
        <v>201512</v>
      </c>
      <c r="F334" s="652">
        <v>0.05</v>
      </c>
      <c r="G334" s="387" t="s">
        <v>481</v>
      </c>
      <c r="H334" s="387" t="s">
        <v>482</v>
      </c>
    </row>
    <row r="335" spans="1:8" ht="15">
      <c r="A335" s="650" t="s">
        <v>319</v>
      </c>
      <c r="B335" s="651" t="s">
        <v>972</v>
      </c>
      <c r="C335" s="435" t="s">
        <v>338</v>
      </c>
      <c r="D335" s="650" t="s">
        <v>973</v>
      </c>
      <c r="E335" s="651">
        <v>201512</v>
      </c>
      <c r="F335" s="652">
        <v>3.9</v>
      </c>
      <c r="G335" s="387" t="s">
        <v>481</v>
      </c>
      <c r="H335" s="387" t="s">
        <v>482</v>
      </c>
    </row>
    <row r="336" spans="1:8">
      <c r="A336" s="650" t="s">
        <v>319</v>
      </c>
      <c r="B336" s="651" t="s">
        <v>564</v>
      </c>
      <c r="C336" s="434" t="s">
        <v>335</v>
      </c>
      <c r="D336" s="650" t="s">
        <v>1107</v>
      </c>
      <c r="E336" s="651">
        <v>201509</v>
      </c>
      <c r="F336" s="652">
        <v>-19.02</v>
      </c>
      <c r="G336" s="387" t="s">
        <v>481</v>
      </c>
      <c r="H336" s="387" t="s">
        <v>482</v>
      </c>
    </row>
    <row r="337" spans="1:8">
      <c r="A337" s="650" t="s">
        <v>319</v>
      </c>
      <c r="B337" s="651" t="s">
        <v>564</v>
      </c>
      <c r="C337" s="434" t="s">
        <v>335</v>
      </c>
      <c r="D337" s="650" t="s">
        <v>1107</v>
      </c>
      <c r="E337" s="651">
        <v>201509</v>
      </c>
      <c r="F337" s="652">
        <v>-0.93</v>
      </c>
      <c r="G337" s="387" t="s">
        <v>481</v>
      </c>
      <c r="H337" s="387" t="s">
        <v>482</v>
      </c>
    </row>
    <row r="338" spans="1:8">
      <c r="A338" s="650" t="s">
        <v>319</v>
      </c>
      <c r="B338" s="651" t="s">
        <v>569</v>
      </c>
      <c r="C338" s="434" t="s">
        <v>335</v>
      </c>
      <c r="D338" s="650" t="s">
        <v>1108</v>
      </c>
      <c r="E338" s="651">
        <v>201509</v>
      </c>
      <c r="F338" s="652">
        <v>-7.87</v>
      </c>
      <c r="G338" s="387" t="s">
        <v>481</v>
      </c>
      <c r="H338" s="387" t="s">
        <v>482</v>
      </c>
    </row>
    <row r="339" spans="1:8">
      <c r="A339" s="650" t="s">
        <v>319</v>
      </c>
      <c r="B339" s="651" t="s">
        <v>569</v>
      </c>
      <c r="C339" s="434" t="s">
        <v>335</v>
      </c>
      <c r="D339" s="650" t="s">
        <v>1108</v>
      </c>
      <c r="E339" s="651">
        <v>201509</v>
      </c>
      <c r="F339" s="652">
        <v>-0.31</v>
      </c>
      <c r="G339" s="387" t="s">
        <v>481</v>
      </c>
      <c r="H339" s="387" t="s">
        <v>482</v>
      </c>
    </row>
    <row r="340" spans="1:8">
      <c r="A340" s="650" t="s">
        <v>326</v>
      </c>
      <c r="B340" s="651" t="s">
        <v>831</v>
      </c>
      <c r="C340" s="434" t="s">
        <v>338</v>
      </c>
      <c r="D340" s="650" t="s">
        <v>978</v>
      </c>
      <c r="E340" s="651">
        <v>201509</v>
      </c>
      <c r="F340" s="652">
        <v>-14440.02</v>
      </c>
      <c r="G340" s="387" t="s">
        <v>481</v>
      </c>
      <c r="H340" s="387" t="s">
        <v>482</v>
      </c>
    </row>
    <row r="341" spans="1:8">
      <c r="A341" s="650" t="s">
        <v>319</v>
      </c>
      <c r="B341" s="651" t="s">
        <v>831</v>
      </c>
      <c r="C341" s="434" t="s">
        <v>338</v>
      </c>
      <c r="D341" s="650" t="s">
        <v>978</v>
      </c>
      <c r="E341" s="651">
        <v>201509</v>
      </c>
      <c r="F341" s="652">
        <v>5824.99</v>
      </c>
      <c r="G341" s="387" t="s">
        <v>481</v>
      </c>
      <c r="H341" s="387" t="s">
        <v>482</v>
      </c>
    </row>
    <row r="342" spans="1:8">
      <c r="A342" s="650" t="s">
        <v>319</v>
      </c>
      <c r="B342" s="651" t="s">
        <v>831</v>
      </c>
      <c r="C342" s="434" t="s">
        <v>338</v>
      </c>
      <c r="D342" s="650" t="s">
        <v>978</v>
      </c>
      <c r="E342" s="651">
        <v>201509</v>
      </c>
      <c r="F342" s="652">
        <v>-3214.96</v>
      </c>
      <c r="G342" s="387" t="s">
        <v>481</v>
      </c>
      <c r="H342" s="387" t="s">
        <v>482</v>
      </c>
    </row>
    <row r="343" spans="1:8">
      <c r="A343" s="650" t="s">
        <v>319</v>
      </c>
      <c r="B343" s="651" t="s">
        <v>833</v>
      </c>
      <c r="C343" s="434" t="s">
        <v>338</v>
      </c>
      <c r="D343" s="650" t="s">
        <v>834</v>
      </c>
      <c r="E343" s="651">
        <v>201509</v>
      </c>
      <c r="F343" s="652">
        <v>-6760.02</v>
      </c>
      <c r="G343" s="387" t="s">
        <v>481</v>
      </c>
      <c r="H343" s="387" t="s">
        <v>482</v>
      </c>
    </row>
    <row r="344" spans="1:8">
      <c r="A344" s="650" t="s">
        <v>319</v>
      </c>
      <c r="B344" s="651" t="s">
        <v>833</v>
      </c>
      <c r="C344" s="434" t="s">
        <v>338</v>
      </c>
      <c r="D344" s="650" t="s">
        <v>834</v>
      </c>
      <c r="E344" s="651">
        <v>201509</v>
      </c>
      <c r="F344" s="652">
        <v>-414.06</v>
      </c>
      <c r="G344" s="387" t="s">
        <v>481</v>
      </c>
      <c r="H344" s="387" t="s">
        <v>482</v>
      </c>
    </row>
    <row r="345" spans="1:8" ht="15">
      <c r="A345" s="650" t="s">
        <v>319</v>
      </c>
      <c r="B345" s="651" t="s">
        <v>833</v>
      </c>
      <c r="C345" s="435" t="s">
        <v>338</v>
      </c>
      <c r="D345" s="650" t="s">
        <v>834</v>
      </c>
      <c r="E345" s="651">
        <v>201511</v>
      </c>
      <c r="F345" s="652">
        <v>-26817.23</v>
      </c>
      <c r="G345" s="387" t="s">
        <v>481</v>
      </c>
      <c r="H345" s="387" t="s">
        <v>482</v>
      </c>
    </row>
    <row r="346" spans="1:8" ht="15">
      <c r="A346" s="650" t="s">
        <v>319</v>
      </c>
      <c r="B346" s="651" t="s">
        <v>833</v>
      </c>
      <c r="C346" s="435" t="s">
        <v>338</v>
      </c>
      <c r="D346" s="650" t="s">
        <v>834</v>
      </c>
      <c r="E346" s="651">
        <v>201511</v>
      </c>
      <c r="F346" s="652">
        <v>22892.15</v>
      </c>
      <c r="G346" s="387" t="s">
        <v>481</v>
      </c>
      <c r="H346" s="387" t="s">
        <v>482</v>
      </c>
    </row>
    <row r="347" spans="1:8">
      <c r="A347" s="650" t="s">
        <v>319</v>
      </c>
      <c r="B347" s="651" t="s">
        <v>835</v>
      </c>
      <c r="C347" s="434" t="s">
        <v>338</v>
      </c>
      <c r="D347" s="650" t="s">
        <v>1109</v>
      </c>
      <c r="E347" s="651">
        <v>201509</v>
      </c>
      <c r="F347" s="652">
        <v>-15290.970000000001</v>
      </c>
      <c r="G347" s="387" t="s">
        <v>481</v>
      </c>
      <c r="H347" s="387" t="s">
        <v>482</v>
      </c>
    </row>
    <row r="348" spans="1:8">
      <c r="A348" s="650" t="s">
        <v>319</v>
      </c>
      <c r="B348" s="651" t="s">
        <v>835</v>
      </c>
      <c r="C348" s="434" t="s">
        <v>338</v>
      </c>
      <c r="D348" s="650" t="s">
        <v>1109</v>
      </c>
      <c r="E348" s="651">
        <v>201509</v>
      </c>
      <c r="F348" s="652">
        <v>-899.28</v>
      </c>
      <c r="G348" s="387" t="s">
        <v>481</v>
      </c>
      <c r="H348" s="387" t="s">
        <v>482</v>
      </c>
    </row>
    <row r="349" spans="1:8">
      <c r="A349" s="650" t="s">
        <v>319</v>
      </c>
      <c r="B349" s="651" t="s">
        <v>837</v>
      </c>
      <c r="C349" s="434" t="s">
        <v>338</v>
      </c>
      <c r="D349" s="650" t="s">
        <v>1110</v>
      </c>
      <c r="E349" s="651">
        <v>201509</v>
      </c>
      <c r="F349" s="652">
        <v>-27232.880000000001</v>
      </c>
      <c r="G349" s="387" t="s">
        <v>481</v>
      </c>
      <c r="H349" s="387" t="s">
        <v>482</v>
      </c>
    </row>
    <row r="350" spans="1:8">
      <c r="A350" s="650" t="s">
        <v>319</v>
      </c>
      <c r="B350" s="651" t="s">
        <v>837</v>
      </c>
      <c r="C350" s="434" t="s">
        <v>338</v>
      </c>
      <c r="D350" s="650" t="s">
        <v>1110</v>
      </c>
      <c r="E350" s="651">
        <v>201509</v>
      </c>
      <c r="F350" s="652">
        <v>-2098.4700000000003</v>
      </c>
      <c r="G350" s="387" t="s">
        <v>481</v>
      </c>
      <c r="H350" s="387" t="s">
        <v>482</v>
      </c>
    </row>
    <row r="351" spans="1:8" ht="15">
      <c r="A351" s="650" t="s">
        <v>319</v>
      </c>
      <c r="B351" s="651" t="s">
        <v>837</v>
      </c>
      <c r="C351" s="435" t="s">
        <v>338</v>
      </c>
      <c r="D351" s="650" t="s">
        <v>838</v>
      </c>
      <c r="E351" s="651">
        <v>201510</v>
      </c>
      <c r="F351" s="652">
        <v>67.7</v>
      </c>
      <c r="G351" s="387" t="s">
        <v>481</v>
      </c>
      <c r="H351" s="387" t="s">
        <v>482</v>
      </c>
    </row>
    <row r="352" spans="1:8" ht="15">
      <c r="A352" s="650" t="s">
        <v>319</v>
      </c>
      <c r="B352" s="651" t="s">
        <v>837</v>
      </c>
      <c r="C352" s="435" t="s">
        <v>338</v>
      </c>
      <c r="D352" s="650" t="s">
        <v>838</v>
      </c>
      <c r="E352" s="651">
        <v>201510</v>
      </c>
      <c r="F352" s="652">
        <v>32.24</v>
      </c>
      <c r="G352" s="387" t="s">
        <v>481</v>
      </c>
      <c r="H352" s="387" t="s">
        <v>482</v>
      </c>
    </row>
    <row r="353" spans="1:8" ht="15">
      <c r="A353" s="650" t="s">
        <v>319</v>
      </c>
      <c r="B353" s="651" t="s">
        <v>837</v>
      </c>
      <c r="C353" s="435" t="s">
        <v>338</v>
      </c>
      <c r="D353" s="650" t="s">
        <v>838</v>
      </c>
      <c r="E353" s="651">
        <v>201511</v>
      </c>
      <c r="F353" s="652">
        <v>-0.14000000000000001</v>
      </c>
      <c r="G353" s="387" t="s">
        <v>481</v>
      </c>
      <c r="H353" s="387" t="s">
        <v>482</v>
      </c>
    </row>
    <row r="354" spans="1:8" ht="15">
      <c r="A354" s="650" t="s">
        <v>319</v>
      </c>
      <c r="B354" s="651" t="s">
        <v>837</v>
      </c>
      <c r="C354" s="435" t="s">
        <v>338</v>
      </c>
      <c r="D354" s="650" t="s">
        <v>838</v>
      </c>
      <c r="E354" s="651">
        <v>201511</v>
      </c>
      <c r="F354" s="652">
        <v>-0.01</v>
      </c>
      <c r="G354" s="387" t="s">
        <v>481</v>
      </c>
      <c r="H354" s="387" t="s">
        <v>482</v>
      </c>
    </row>
    <row r="355" spans="1:8" ht="15">
      <c r="A355" s="650" t="s">
        <v>319</v>
      </c>
      <c r="B355" s="651" t="s">
        <v>837</v>
      </c>
      <c r="C355" s="435" t="s">
        <v>338</v>
      </c>
      <c r="D355" s="650" t="s">
        <v>838</v>
      </c>
      <c r="E355" s="651">
        <v>201512</v>
      </c>
      <c r="F355" s="652">
        <v>0.2</v>
      </c>
      <c r="G355" s="387" t="s">
        <v>481</v>
      </c>
      <c r="H355" s="387" t="s">
        <v>482</v>
      </c>
    </row>
    <row r="356" spans="1:8" ht="15">
      <c r="A356" s="650" t="s">
        <v>319</v>
      </c>
      <c r="B356" s="651" t="s">
        <v>837</v>
      </c>
      <c r="C356" s="435" t="s">
        <v>338</v>
      </c>
      <c r="D356" s="650" t="s">
        <v>838</v>
      </c>
      <c r="E356" s="651">
        <v>201512</v>
      </c>
      <c r="F356" s="652">
        <v>3.32</v>
      </c>
      <c r="G356" s="387" t="s">
        <v>481</v>
      </c>
      <c r="H356" s="387" t="s">
        <v>482</v>
      </c>
    </row>
    <row r="357" spans="1:8">
      <c r="A357" s="650" t="s">
        <v>319</v>
      </c>
      <c r="B357" s="651" t="s">
        <v>839</v>
      </c>
      <c r="C357" s="434" t="s">
        <v>338</v>
      </c>
      <c r="D357" s="650" t="s">
        <v>1111</v>
      </c>
      <c r="E357" s="651">
        <v>201509</v>
      </c>
      <c r="F357" s="652">
        <v>-2690.67</v>
      </c>
      <c r="G357" s="387" t="s">
        <v>481</v>
      </c>
      <c r="H357" s="387" t="s">
        <v>482</v>
      </c>
    </row>
    <row r="358" spans="1:8">
      <c r="A358" s="650" t="s">
        <v>319</v>
      </c>
      <c r="B358" s="651" t="s">
        <v>839</v>
      </c>
      <c r="C358" s="434" t="s">
        <v>338</v>
      </c>
      <c r="D358" s="650" t="s">
        <v>1111</v>
      </c>
      <c r="E358" s="651">
        <v>201509</v>
      </c>
      <c r="F358" s="652">
        <v>-6784.32</v>
      </c>
      <c r="G358" s="387" t="s">
        <v>481</v>
      </c>
      <c r="H358" s="387" t="s">
        <v>482</v>
      </c>
    </row>
    <row r="359" spans="1:8" ht="15">
      <c r="A359" s="650" t="s">
        <v>319</v>
      </c>
      <c r="B359" s="651" t="s">
        <v>839</v>
      </c>
      <c r="C359" s="435" t="s">
        <v>338</v>
      </c>
      <c r="D359" s="650" t="s">
        <v>840</v>
      </c>
      <c r="E359" s="651">
        <v>201510</v>
      </c>
      <c r="F359" s="652">
        <v>177.37</v>
      </c>
      <c r="G359" s="387" t="s">
        <v>481</v>
      </c>
      <c r="H359" s="387" t="s">
        <v>482</v>
      </c>
    </row>
    <row r="360" spans="1:8" ht="15">
      <c r="A360" s="650" t="s">
        <v>319</v>
      </c>
      <c r="B360" s="651" t="s">
        <v>839</v>
      </c>
      <c r="C360" s="435" t="s">
        <v>338</v>
      </c>
      <c r="D360" s="650" t="s">
        <v>840</v>
      </c>
      <c r="E360" s="651">
        <v>201510</v>
      </c>
      <c r="F360" s="652">
        <v>57.77</v>
      </c>
      <c r="G360" s="387" t="s">
        <v>481</v>
      </c>
      <c r="H360" s="387" t="s">
        <v>482</v>
      </c>
    </row>
    <row r="361" spans="1:8" ht="15">
      <c r="A361" s="650" t="s">
        <v>319</v>
      </c>
      <c r="B361" s="651" t="s">
        <v>839</v>
      </c>
      <c r="C361" s="435" t="s">
        <v>338</v>
      </c>
      <c r="D361" s="650" t="s">
        <v>840</v>
      </c>
      <c r="E361" s="651">
        <v>201511</v>
      </c>
      <c r="F361" s="652">
        <v>-0.25</v>
      </c>
      <c r="G361" s="387" t="s">
        <v>481</v>
      </c>
      <c r="H361" s="387" t="s">
        <v>482</v>
      </c>
    </row>
    <row r="362" spans="1:8" ht="15">
      <c r="A362" s="650" t="s">
        <v>319</v>
      </c>
      <c r="B362" s="651" t="s">
        <v>839</v>
      </c>
      <c r="C362" s="435" t="s">
        <v>338</v>
      </c>
      <c r="D362" s="650" t="s">
        <v>840</v>
      </c>
      <c r="E362" s="651">
        <v>201511</v>
      </c>
      <c r="F362" s="652">
        <v>-0.02</v>
      </c>
      <c r="G362" s="387" t="s">
        <v>481</v>
      </c>
      <c r="H362" s="387" t="s">
        <v>482</v>
      </c>
    </row>
    <row r="363" spans="1:8" ht="15">
      <c r="A363" s="650" t="s">
        <v>319</v>
      </c>
      <c r="B363" s="651" t="s">
        <v>839</v>
      </c>
      <c r="C363" s="435" t="s">
        <v>338</v>
      </c>
      <c r="D363" s="650" t="s">
        <v>840</v>
      </c>
      <c r="E363" s="651">
        <v>201512</v>
      </c>
      <c r="F363" s="652">
        <v>0.22</v>
      </c>
      <c r="G363" s="387" t="s">
        <v>481</v>
      </c>
      <c r="H363" s="387" t="s">
        <v>482</v>
      </c>
    </row>
    <row r="364" spans="1:8" ht="15">
      <c r="A364" s="650" t="s">
        <v>319</v>
      </c>
      <c r="B364" s="651" t="s">
        <v>839</v>
      </c>
      <c r="C364" s="435" t="s">
        <v>338</v>
      </c>
      <c r="D364" s="650" t="s">
        <v>840</v>
      </c>
      <c r="E364" s="651">
        <v>201512</v>
      </c>
      <c r="F364" s="652">
        <v>6.93</v>
      </c>
      <c r="G364" s="387" t="s">
        <v>481</v>
      </c>
      <c r="H364" s="387" t="s">
        <v>482</v>
      </c>
    </row>
    <row r="365" spans="1:8">
      <c r="A365" s="650" t="s">
        <v>319</v>
      </c>
      <c r="B365" s="651" t="s">
        <v>841</v>
      </c>
      <c r="C365" s="434" t="s">
        <v>338</v>
      </c>
      <c r="D365" s="650" t="s">
        <v>842</v>
      </c>
      <c r="E365" s="651">
        <v>201509</v>
      </c>
      <c r="F365" s="652">
        <v>-16803.86</v>
      </c>
      <c r="G365" s="387" t="s">
        <v>481</v>
      </c>
      <c r="H365" s="387" t="s">
        <v>482</v>
      </c>
    </row>
    <row r="366" spans="1:8">
      <c r="A366" s="650" t="s">
        <v>319</v>
      </c>
      <c r="B366" s="651" t="s">
        <v>841</v>
      </c>
      <c r="C366" s="434" t="s">
        <v>338</v>
      </c>
      <c r="D366" s="650" t="s">
        <v>842</v>
      </c>
      <c r="E366" s="651">
        <v>201509</v>
      </c>
      <c r="F366" s="652">
        <v>6235.82</v>
      </c>
      <c r="G366" s="387" t="s">
        <v>481</v>
      </c>
      <c r="H366" s="387" t="s">
        <v>482</v>
      </c>
    </row>
    <row r="367" spans="1:8">
      <c r="A367" s="650" t="s">
        <v>319</v>
      </c>
      <c r="B367" s="651" t="s">
        <v>843</v>
      </c>
      <c r="C367" s="434" t="s">
        <v>338</v>
      </c>
      <c r="D367" s="650" t="s">
        <v>844</v>
      </c>
      <c r="E367" s="651">
        <v>201509</v>
      </c>
      <c r="F367" s="652">
        <v>-27702.440000000002</v>
      </c>
      <c r="G367" s="387" t="s">
        <v>481</v>
      </c>
      <c r="H367" s="387" t="s">
        <v>482</v>
      </c>
    </row>
    <row r="368" spans="1:8">
      <c r="A368" s="650" t="s">
        <v>319</v>
      </c>
      <c r="B368" s="651" t="s">
        <v>843</v>
      </c>
      <c r="C368" s="434" t="s">
        <v>338</v>
      </c>
      <c r="D368" s="650" t="s">
        <v>844</v>
      </c>
      <c r="E368" s="651">
        <v>201509</v>
      </c>
      <c r="F368" s="652">
        <v>2269.38</v>
      </c>
      <c r="G368" s="387" t="s">
        <v>481</v>
      </c>
      <c r="H368" s="387" t="s">
        <v>482</v>
      </c>
    </row>
    <row r="369" spans="1:8" ht="15">
      <c r="A369" s="650" t="s">
        <v>319</v>
      </c>
      <c r="B369" s="651" t="s">
        <v>843</v>
      </c>
      <c r="C369" s="435" t="s">
        <v>338</v>
      </c>
      <c r="D369" s="650" t="s">
        <v>844</v>
      </c>
      <c r="E369" s="651">
        <v>201510</v>
      </c>
      <c r="F369" s="652">
        <v>-184.17</v>
      </c>
      <c r="G369" s="387" t="s">
        <v>481</v>
      </c>
      <c r="H369" s="387" t="s">
        <v>482</v>
      </c>
    </row>
    <row r="370" spans="1:8" ht="15">
      <c r="A370" s="650" t="s">
        <v>319</v>
      </c>
      <c r="B370" s="651" t="s">
        <v>843</v>
      </c>
      <c r="C370" s="435" t="s">
        <v>338</v>
      </c>
      <c r="D370" s="650" t="s">
        <v>844</v>
      </c>
      <c r="E370" s="651">
        <v>201510</v>
      </c>
      <c r="F370" s="652">
        <v>-132.63999999999999</v>
      </c>
      <c r="G370" s="387" t="s">
        <v>481</v>
      </c>
      <c r="H370" s="387" t="s">
        <v>482</v>
      </c>
    </row>
    <row r="371" spans="1:8" ht="15">
      <c r="A371" s="650" t="s">
        <v>319</v>
      </c>
      <c r="B371" s="651" t="s">
        <v>843</v>
      </c>
      <c r="C371" s="435" t="s">
        <v>338</v>
      </c>
      <c r="D371" s="650" t="s">
        <v>844</v>
      </c>
      <c r="E371" s="651">
        <v>201511</v>
      </c>
      <c r="F371" s="652">
        <v>0.43</v>
      </c>
      <c r="G371" s="387" t="s">
        <v>481</v>
      </c>
      <c r="H371" s="387" t="s">
        <v>482</v>
      </c>
    </row>
    <row r="372" spans="1:8" ht="15">
      <c r="A372" s="650" t="s">
        <v>319</v>
      </c>
      <c r="B372" s="651" t="s">
        <v>843</v>
      </c>
      <c r="C372" s="435" t="s">
        <v>338</v>
      </c>
      <c r="D372" s="650" t="s">
        <v>844</v>
      </c>
      <c r="E372" s="651">
        <v>201511</v>
      </c>
      <c r="F372" s="652">
        <v>0.06</v>
      </c>
      <c r="G372" s="387" t="s">
        <v>481</v>
      </c>
      <c r="H372" s="387" t="s">
        <v>482</v>
      </c>
    </row>
    <row r="373" spans="1:8" ht="15">
      <c r="A373" s="650" t="s">
        <v>319</v>
      </c>
      <c r="B373" s="651" t="s">
        <v>843</v>
      </c>
      <c r="C373" s="435" t="s">
        <v>338</v>
      </c>
      <c r="D373" s="650" t="s">
        <v>844</v>
      </c>
      <c r="E373" s="651">
        <v>201512</v>
      </c>
      <c r="F373" s="652">
        <v>-48.36</v>
      </c>
      <c r="G373" s="387" t="s">
        <v>481</v>
      </c>
      <c r="H373" s="387" t="s">
        <v>482</v>
      </c>
    </row>
    <row r="374" spans="1:8" ht="15">
      <c r="A374" s="650" t="s">
        <v>319</v>
      </c>
      <c r="B374" s="651" t="s">
        <v>843</v>
      </c>
      <c r="C374" s="435" t="s">
        <v>338</v>
      </c>
      <c r="D374" s="650" t="s">
        <v>844</v>
      </c>
      <c r="E374" s="651">
        <v>201512</v>
      </c>
      <c r="F374" s="652">
        <v>-27.2</v>
      </c>
      <c r="G374" s="387" t="s">
        <v>481</v>
      </c>
      <c r="H374" s="387" t="s">
        <v>482</v>
      </c>
    </row>
    <row r="375" spans="1:8">
      <c r="A375" s="650" t="s">
        <v>319</v>
      </c>
      <c r="B375" s="651" t="s">
        <v>845</v>
      </c>
      <c r="C375" s="434" t="s">
        <v>338</v>
      </c>
      <c r="D375" s="650" t="s">
        <v>846</v>
      </c>
      <c r="E375" s="651">
        <v>201509</v>
      </c>
      <c r="F375" s="652">
        <v>768.31000000000006</v>
      </c>
      <c r="G375" s="387" t="s">
        <v>481</v>
      </c>
      <c r="H375" s="387" t="s">
        <v>482</v>
      </c>
    </row>
    <row r="376" spans="1:8">
      <c r="A376" s="650" t="s">
        <v>319</v>
      </c>
      <c r="B376" s="651" t="s">
        <v>845</v>
      </c>
      <c r="C376" s="434" t="s">
        <v>338</v>
      </c>
      <c r="D376" s="650" t="s">
        <v>846</v>
      </c>
      <c r="E376" s="651">
        <v>201509</v>
      </c>
      <c r="F376" s="652">
        <v>1084.5999999999999</v>
      </c>
      <c r="G376" s="387" t="s">
        <v>481</v>
      </c>
      <c r="H376" s="387" t="s">
        <v>482</v>
      </c>
    </row>
    <row r="377" spans="1:8" ht="15">
      <c r="A377" s="650" t="s">
        <v>319</v>
      </c>
      <c r="B377" s="651" t="s">
        <v>845</v>
      </c>
      <c r="C377" s="435" t="s">
        <v>338</v>
      </c>
      <c r="D377" s="650" t="s">
        <v>846</v>
      </c>
      <c r="E377" s="651">
        <v>201510</v>
      </c>
      <c r="F377" s="652">
        <v>2874.34</v>
      </c>
      <c r="G377" s="387" t="s">
        <v>481</v>
      </c>
      <c r="H377" s="387" t="s">
        <v>482</v>
      </c>
    </row>
    <row r="378" spans="1:8" ht="15">
      <c r="A378" s="650" t="s">
        <v>319</v>
      </c>
      <c r="B378" s="651" t="s">
        <v>845</v>
      </c>
      <c r="C378" s="435" t="s">
        <v>338</v>
      </c>
      <c r="D378" s="650" t="s">
        <v>846</v>
      </c>
      <c r="E378" s="651">
        <v>201510</v>
      </c>
      <c r="F378" s="652">
        <v>1551.8</v>
      </c>
      <c r="G378" s="387" t="s">
        <v>481</v>
      </c>
      <c r="H378" s="387" t="s">
        <v>482</v>
      </c>
    </row>
    <row r="379" spans="1:8" ht="15">
      <c r="A379" s="650" t="s">
        <v>319</v>
      </c>
      <c r="B379" s="651" t="s">
        <v>845</v>
      </c>
      <c r="C379" s="435" t="s">
        <v>338</v>
      </c>
      <c r="D379" s="650" t="s">
        <v>846</v>
      </c>
      <c r="E379" s="651">
        <v>201511</v>
      </c>
      <c r="F379" s="652">
        <v>-79.98</v>
      </c>
      <c r="G379" s="387" t="s">
        <v>481</v>
      </c>
      <c r="H379" s="387" t="s">
        <v>482</v>
      </c>
    </row>
    <row r="380" spans="1:8" ht="15">
      <c r="A380" s="650" t="s">
        <v>319</v>
      </c>
      <c r="B380" s="651" t="s">
        <v>845</v>
      </c>
      <c r="C380" s="435" t="s">
        <v>338</v>
      </c>
      <c r="D380" s="650" t="s">
        <v>846</v>
      </c>
      <c r="E380" s="651">
        <v>201511</v>
      </c>
      <c r="F380" s="652">
        <v>-2.11</v>
      </c>
      <c r="G380" s="387" t="s">
        <v>481</v>
      </c>
      <c r="H380" s="387" t="s">
        <v>482</v>
      </c>
    </row>
    <row r="381" spans="1:8" ht="15">
      <c r="A381" s="650" t="s">
        <v>319</v>
      </c>
      <c r="B381" s="651" t="s">
        <v>845</v>
      </c>
      <c r="C381" s="435" t="s">
        <v>338</v>
      </c>
      <c r="D381" s="650" t="s">
        <v>846</v>
      </c>
      <c r="E381" s="651">
        <v>201512</v>
      </c>
      <c r="F381" s="652">
        <v>1591.73</v>
      </c>
      <c r="G381" s="387" t="s">
        <v>481</v>
      </c>
      <c r="H381" s="387" t="s">
        <v>482</v>
      </c>
    </row>
    <row r="382" spans="1:8" ht="15">
      <c r="A382" s="650" t="s">
        <v>319</v>
      </c>
      <c r="B382" s="651" t="s">
        <v>845</v>
      </c>
      <c r="C382" s="435" t="s">
        <v>338</v>
      </c>
      <c r="D382" s="650" t="s">
        <v>846</v>
      </c>
      <c r="E382" s="651">
        <v>201512</v>
      </c>
      <c r="F382" s="652">
        <v>9523.08</v>
      </c>
      <c r="G382" s="387" t="s">
        <v>481</v>
      </c>
      <c r="H382" s="387" t="s">
        <v>482</v>
      </c>
    </row>
    <row r="383" spans="1:8">
      <c r="A383" s="650" t="s">
        <v>319</v>
      </c>
      <c r="B383" s="651" t="s">
        <v>716</v>
      </c>
      <c r="C383" s="434" t="s">
        <v>335</v>
      </c>
      <c r="D383" s="650" t="s">
        <v>1112</v>
      </c>
      <c r="E383" s="651">
        <v>201509</v>
      </c>
      <c r="F383" s="652">
        <v>-167.06</v>
      </c>
      <c r="G383" s="387" t="s">
        <v>481</v>
      </c>
      <c r="H383" s="387" t="s">
        <v>482</v>
      </c>
    </row>
    <row r="384" spans="1:8">
      <c r="A384" s="650" t="s">
        <v>319</v>
      </c>
      <c r="B384" s="651" t="s">
        <v>716</v>
      </c>
      <c r="C384" s="434" t="s">
        <v>335</v>
      </c>
      <c r="D384" s="650" t="s">
        <v>1112</v>
      </c>
      <c r="E384" s="651">
        <v>201509</v>
      </c>
      <c r="F384" s="652">
        <v>-23.89</v>
      </c>
      <c r="G384" s="387" t="s">
        <v>481</v>
      </c>
      <c r="H384" s="387" t="s">
        <v>482</v>
      </c>
    </row>
    <row r="385" spans="1:8">
      <c r="A385" s="650" t="s">
        <v>326</v>
      </c>
      <c r="B385" s="651" t="s">
        <v>847</v>
      </c>
      <c r="C385" s="434" t="s">
        <v>335</v>
      </c>
      <c r="D385" s="650" t="s">
        <v>1113</v>
      </c>
      <c r="E385" s="651">
        <v>201509</v>
      </c>
      <c r="F385" s="652">
        <v>-617.58000000000004</v>
      </c>
      <c r="G385" s="387" t="s">
        <v>481</v>
      </c>
      <c r="H385" s="387" t="s">
        <v>482</v>
      </c>
    </row>
    <row r="386" spans="1:8">
      <c r="A386" s="650" t="s">
        <v>319</v>
      </c>
      <c r="B386" s="651" t="s">
        <v>847</v>
      </c>
      <c r="C386" s="434" t="s">
        <v>335</v>
      </c>
      <c r="D386" s="650" t="s">
        <v>1113</v>
      </c>
      <c r="E386" s="651">
        <v>201509</v>
      </c>
      <c r="F386" s="652">
        <v>-9906.9500000000007</v>
      </c>
      <c r="G386" s="387" t="s">
        <v>481</v>
      </c>
      <c r="H386" s="387" t="s">
        <v>482</v>
      </c>
    </row>
    <row r="387" spans="1:8">
      <c r="A387" s="650" t="s">
        <v>319</v>
      </c>
      <c r="B387" s="651" t="s">
        <v>847</v>
      </c>
      <c r="C387" s="434" t="s">
        <v>335</v>
      </c>
      <c r="D387" s="650" t="s">
        <v>1113</v>
      </c>
      <c r="E387" s="651">
        <v>201509</v>
      </c>
      <c r="F387" s="652">
        <v>2196.7000000000003</v>
      </c>
      <c r="G387" s="387" t="s">
        <v>481</v>
      </c>
      <c r="H387" s="387" t="s">
        <v>482</v>
      </c>
    </row>
    <row r="388" spans="1:8" ht="15">
      <c r="A388" s="650" t="s">
        <v>326</v>
      </c>
      <c r="B388" s="651" t="s">
        <v>847</v>
      </c>
      <c r="C388" s="435" t="s">
        <v>335</v>
      </c>
      <c r="D388" s="650" t="s">
        <v>848</v>
      </c>
      <c r="E388" s="651">
        <v>201510</v>
      </c>
      <c r="F388" s="652">
        <v>-14.12</v>
      </c>
      <c r="G388" s="387" t="s">
        <v>481</v>
      </c>
      <c r="H388" s="387" t="s">
        <v>482</v>
      </c>
    </row>
    <row r="389" spans="1:8" ht="15">
      <c r="A389" s="650" t="s">
        <v>319</v>
      </c>
      <c r="B389" s="651" t="s">
        <v>847</v>
      </c>
      <c r="C389" s="435" t="s">
        <v>335</v>
      </c>
      <c r="D389" s="650" t="s">
        <v>848</v>
      </c>
      <c r="E389" s="651">
        <v>201510</v>
      </c>
      <c r="F389" s="652">
        <v>-333.38</v>
      </c>
      <c r="G389" s="387" t="s">
        <v>481</v>
      </c>
      <c r="H389" s="387" t="s">
        <v>482</v>
      </c>
    </row>
    <row r="390" spans="1:8" ht="15">
      <c r="A390" s="650" t="s">
        <v>319</v>
      </c>
      <c r="B390" s="651" t="s">
        <v>847</v>
      </c>
      <c r="C390" s="435" t="s">
        <v>335</v>
      </c>
      <c r="D390" s="650" t="s">
        <v>848</v>
      </c>
      <c r="E390" s="651">
        <v>201510</v>
      </c>
      <c r="F390" s="652">
        <v>-6.63</v>
      </c>
      <c r="G390" s="387" t="s">
        <v>481</v>
      </c>
      <c r="H390" s="387" t="s">
        <v>482</v>
      </c>
    </row>
    <row r="391" spans="1:8">
      <c r="A391" s="650" t="s">
        <v>319</v>
      </c>
      <c r="B391" s="651" t="s">
        <v>849</v>
      </c>
      <c r="C391" s="434" t="s">
        <v>335</v>
      </c>
      <c r="D391" s="650" t="s">
        <v>1114</v>
      </c>
      <c r="E391" s="651">
        <v>201509</v>
      </c>
      <c r="F391" s="652">
        <v>-36871.020000000004</v>
      </c>
      <c r="G391" s="387" t="s">
        <v>481</v>
      </c>
      <c r="H391" s="387" t="s">
        <v>482</v>
      </c>
    </row>
    <row r="392" spans="1:8">
      <c r="A392" s="650" t="s">
        <v>319</v>
      </c>
      <c r="B392" s="651" t="s">
        <v>849</v>
      </c>
      <c r="C392" s="434" t="s">
        <v>335</v>
      </c>
      <c r="D392" s="650" t="s">
        <v>1114</v>
      </c>
      <c r="E392" s="651">
        <v>201509</v>
      </c>
      <c r="F392" s="652">
        <v>19345.990000000002</v>
      </c>
      <c r="G392" s="387" t="s">
        <v>481</v>
      </c>
      <c r="H392" s="387" t="s">
        <v>482</v>
      </c>
    </row>
    <row r="393" spans="1:8">
      <c r="A393" s="650" t="s">
        <v>319</v>
      </c>
      <c r="B393" s="651" t="s">
        <v>718</v>
      </c>
      <c r="C393" s="434" t="s">
        <v>335</v>
      </c>
      <c r="D393" s="650" t="s">
        <v>719</v>
      </c>
      <c r="E393" s="651">
        <v>201509</v>
      </c>
      <c r="F393" s="652">
        <v>-5881.6</v>
      </c>
      <c r="G393" s="387" t="s">
        <v>481</v>
      </c>
      <c r="H393" s="387" t="s">
        <v>482</v>
      </c>
    </row>
    <row r="394" spans="1:8">
      <c r="A394" s="650" t="s">
        <v>319</v>
      </c>
      <c r="B394" s="651" t="s">
        <v>718</v>
      </c>
      <c r="C394" s="434" t="s">
        <v>335</v>
      </c>
      <c r="D394" s="650" t="s">
        <v>719</v>
      </c>
      <c r="E394" s="651">
        <v>201509</v>
      </c>
      <c r="F394" s="652">
        <v>-207.96</v>
      </c>
      <c r="G394" s="387" t="s">
        <v>481</v>
      </c>
      <c r="H394" s="387" t="s">
        <v>482</v>
      </c>
    </row>
    <row r="395" spans="1:8">
      <c r="A395" s="650" t="s">
        <v>319</v>
      </c>
      <c r="B395" s="651" t="s">
        <v>979</v>
      </c>
      <c r="C395" s="434" t="s">
        <v>338</v>
      </c>
      <c r="D395" s="650" t="s">
        <v>1115</v>
      </c>
      <c r="E395" s="651">
        <v>201509</v>
      </c>
      <c r="F395" s="652">
        <v>-4653.97</v>
      </c>
      <c r="G395" s="387" t="s">
        <v>481</v>
      </c>
      <c r="H395" s="387" t="s">
        <v>482</v>
      </c>
    </row>
    <row r="396" spans="1:8">
      <c r="A396" s="650" t="s">
        <v>319</v>
      </c>
      <c r="B396" s="651" t="s">
        <v>979</v>
      </c>
      <c r="C396" s="434" t="s">
        <v>338</v>
      </c>
      <c r="D396" s="650" t="s">
        <v>1115</v>
      </c>
      <c r="E396" s="651">
        <v>201509</v>
      </c>
      <c r="F396" s="652">
        <v>-251.65</v>
      </c>
      <c r="G396" s="387" t="s">
        <v>481</v>
      </c>
      <c r="H396" s="387" t="s">
        <v>482</v>
      </c>
    </row>
    <row r="397" spans="1:8" ht="15">
      <c r="A397" s="650" t="s">
        <v>319</v>
      </c>
      <c r="B397" s="651" t="s">
        <v>979</v>
      </c>
      <c r="C397" s="435" t="s">
        <v>338</v>
      </c>
      <c r="D397" s="650" t="s">
        <v>980</v>
      </c>
      <c r="E397" s="651">
        <v>201510</v>
      </c>
      <c r="F397" s="652">
        <v>35.99</v>
      </c>
      <c r="G397" s="387" t="s">
        <v>481</v>
      </c>
      <c r="H397" s="387" t="s">
        <v>482</v>
      </c>
    </row>
    <row r="398" spans="1:8" ht="15">
      <c r="A398" s="650" t="s">
        <v>319</v>
      </c>
      <c r="B398" s="651" t="s">
        <v>979</v>
      </c>
      <c r="C398" s="435" t="s">
        <v>338</v>
      </c>
      <c r="D398" s="650" t="s">
        <v>980</v>
      </c>
      <c r="E398" s="651">
        <v>201510</v>
      </c>
      <c r="F398" s="652">
        <v>1.94</v>
      </c>
      <c r="G398" s="387" t="s">
        <v>481</v>
      </c>
      <c r="H398" s="387" t="s">
        <v>482</v>
      </c>
    </row>
    <row r="399" spans="1:8" ht="15">
      <c r="A399" s="650" t="s">
        <v>319</v>
      </c>
      <c r="B399" s="651" t="s">
        <v>979</v>
      </c>
      <c r="C399" s="435" t="s">
        <v>338</v>
      </c>
      <c r="D399" s="650" t="s">
        <v>980</v>
      </c>
      <c r="E399" s="651">
        <v>201511</v>
      </c>
      <c r="F399" s="652">
        <v>-2398.5700000000002</v>
      </c>
      <c r="G399" s="387" t="s">
        <v>481</v>
      </c>
      <c r="H399" s="387" t="s">
        <v>482</v>
      </c>
    </row>
    <row r="400" spans="1:8" ht="15">
      <c r="A400" s="650" t="s">
        <v>319</v>
      </c>
      <c r="B400" s="651" t="s">
        <v>979</v>
      </c>
      <c r="C400" s="435" t="s">
        <v>338</v>
      </c>
      <c r="D400" s="650" t="s">
        <v>980</v>
      </c>
      <c r="E400" s="651">
        <v>201511</v>
      </c>
      <c r="F400" s="652">
        <v>405.71</v>
      </c>
      <c r="G400" s="387" t="s">
        <v>481</v>
      </c>
      <c r="H400" s="387" t="s">
        <v>482</v>
      </c>
    </row>
    <row r="401" spans="1:8" ht="15">
      <c r="A401" s="650" t="s">
        <v>319</v>
      </c>
      <c r="B401" s="651" t="s">
        <v>979</v>
      </c>
      <c r="C401" s="435" t="s">
        <v>338</v>
      </c>
      <c r="D401" s="650" t="s">
        <v>980</v>
      </c>
      <c r="E401" s="651">
        <v>201512</v>
      </c>
      <c r="F401" s="652">
        <v>31.18</v>
      </c>
      <c r="G401" s="387" t="s">
        <v>481</v>
      </c>
      <c r="H401" s="387" t="s">
        <v>482</v>
      </c>
    </row>
    <row r="402" spans="1:8" ht="15">
      <c r="A402" s="650" t="s">
        <v>319</v>
      </c>
      <c r="B402" s="651" t="s">
        <v>979</v>
      </c>
      <c r="C402" s="435" t="s">
        <v>338</v>
      </c>
      <c r="D402" s="650" t="s">
        <v>980</v>
      </c>
      <c r="E402" s="651">
        <v>201512</v>
      </c>
      <c r="F402" s="652">
        <v>152.43</v>
      </c>
      <c r="G402" s="387" t="s">
        <v>481</v>
      </c>
      <c r="H402" s="387" t="s">
        <v>482</v>
      </c>
    </row>
    <row r="403" spans="1:8">
      <c r="A403" s="650" t="s">
        <v>319</v>
      </c>
      <c r="B403" s="651" t="s">
        <v>981</v>
      </c>
      <c r="C403" s="434" t="s">
        <v>338</v>
      </c>
      <c r="D403" s="650" t="s">
        <v>982</v>
      </c>
      <c r="E403" s="651">
        <v>201509</v>
      </c>
      <c r="F403" s="652">
        <v>-1359.6100000000001</v>
      </c>
      <c r="G403" s="387" t="s">
        <v>481</v>
      </c>
      <c r="H403" s="387" t="s">
        <v>482</v>
      </c>
    </row>
    <row r="404" spans="1:8">
      <c r="A404" s="650" t="s">
        <v>319</v>
      </c>
      <c r="B404" s="651" t="s">
        <v>981</v>
      </c>
      <c r="C404" s="434" t="s">
        <v>338</v>
      </c>
      <c r="D404" s="650" t="s">
        <v>982</v>
      </c>
      <c r="E404" s="651">
        <v>201509</v>
      </c>
      <c r="F404" s="652">
        <v>-113.02</v>
      </c>
      <c r="G404" s="387" t="s">
        <v>481</v>
      </c>
      <c r="H404" s="387" t="s">
        <v>482</v>
      </c>
    </row>
    <row r="405" spans="1:8" ht="15">
      <c r="A405" s="650" t="s">
        <v>319</v>
      </c>
      <c r="B405" s="651" t="s">
        <v>981</v>
      </c>
      <c r="C405" s="435" t="s">
        <v>338</v>
      </c>
      <c r="D405" s="650" t="s">
        <v>982</v>
      </c>
      <c r="E405" s="651">
        <v>201511</v>
      </c>
      <c r="F405" s="652">
        <v>-392.6</v>
      </c>
      <c r="G405" s="387" t="s">
        <v>481</v>
      </c>
      <c r="H405" s="387" t="s">
        <v>482</v>
      </c>
    </row>
    <row r="406" spans="1:8" ht="15">
      <c r="A406" s="650" t="s">
        <v>319</v>
      </c>
      <c r="B406" s="651" t="s">
        <v>981</v>
      </c>
      <c r="C406" s="435" t="s">
        <v>338</v>
      </c>
      <c r="D406" s="650" t="s">
        <v>982</v>
      </c>
      <c r="E406" s="651">
        <v>201511</v>
      </c>
      <c r="F406" s="652">
        <v>18.62</v>
      </c>
      <c r="G406" s="387" t="s">
        <v>481</v>
      </c>
      <c r="H406" s="387" t="s">
        <v>482</v>
      </c>
    </row>
    <row r="407" spans="1:8" ht="15">
      <c r="A407" s="650" t="s">
        <v>319</v>
      </c>
      <c r="B407" s="651" t="s">
        <v>981</v>
      </c>
      <c r="C407" s="435" t="s">
        <v>338</v>
      </c>
      <c r="D407" s="650" t="s">
        <v>982</v>
      </c>
      <c r="E407" s="651">
        <v>201512</v>
      </c>
      <c r="F407" s="652">
        <v>1.52</v>
      </c>
      <c r="G407" s="387" t="s">
        <v>481</v>
      </c>
      <c r="H407" s="387" t="s">
        <v>482</v>
      </c>
    </row>
    <row r="408" spans="1:8" ht="15">
      <c r="A408" s="650" t="s">
        <v>319</v>
      </c>
      <c r="B408" s="651" t="s">
        <v>981</v>
      </c>
      <c r="C408" s="435" t="s">
        <v>338</v>
      </c>
      <c r="D408" s="650" t="s">
        <v>982</v>
      </c>
      <c r="E408" s="651">
        <v>201512</v>
      </c>
      <c r="F408" s="652">
        <v>18.399999999999999</v>
      </c>
      <c r="G408" s="387" t="s">
        <v>481</v>
      </c>
      <c r="H408" s="387" t="s">
        <v>482</v>
      </c>
    </row>
    <row r="409" spans="1:8">
      <c r="A409" s="650" t="s">
        <v>319</v>
      </c>
      <c r="B409" s="651" t="s">
        <v>851</v>
      </c>
      <c r="C409" s="434" t="s">
        <v>338</v>
      </c>
      <c r="D409" s="650" t="s">
        <v>1116</v>
      </c>
      <c r="E409" s="651">
        <v>201509</v>
      </c>
      <c r="F409" s="652">
        <v>-17053.03</v>
      </c>
      <c r="G409" s="387" t="s">
        <v>481</v>
      </c>
      <c r="H409" s="387" t="s">
        <v>482</v>
      </c>
    </row>
    <row r="410" spans="1:8" ht="15">
      <c r="A410" s="650" t="s">
        <v>319</v>
      </c>
      <c r="B410" s="651" t="s">
        <v>851</v>
      </c>
      <c r="C410" s="435" t="s">
        <v>338</v>
      </c>
      <c r="D410" s="650" t="s">
        <v>852</v>
      </c>
      <c r="E410" s="651">
        <v>201510</v>
      </c>
      <c r="F410" s="652">
        <v>30.74</v>
      </c>
      <c r="G410" s="387" t="s">
        <v>481</v>
      </c>
      <c r="H410" s="387" t="s">
        <v>482</v>
      </c>
    </row>
    <row r="411" spans="1:8">
      <c r="A411" s="650" t="s">
        <v>319</v>
      </c>
      <c r="B411" s="651" t="s">
        <v>751</v>
      </c>
      <c r="C411" s="434" t="s">
        <v>338</v>
      </c>
      <c r="D411" s="650" t="s">
        <v>1117</v>
      </c>
      <c r="E411" s="651">
        <v>201509</v>
      </c>
      <c r="F411" s="652">
        <v>-3072.69</v>
      </c>
      <c r="G411" s="387" t="s">
        <v>481</v>
      </c>
      <c r="H411" s="387" t="s">
        <v>482</v>
      </c>
    </row>
    <row r="412" spans="1:8">
      <c r="A412" s="650" t="s">
        <v>319</v>
      </c>
      <c r="B412" s="651" t="s">
        <v>751</v>
      </c>
      <c r="C412" s="434" t="s">
        <v>338</v>
      </c>
      <c r="D412" s="650" t="s">
        <v>1117</v>
      </c>
      <c r="E412" s="651">
        <v>201509</v>
      </c>
      <c r="F412" s="652">
        <v>-102.65</v>
      </c>
      <c r="G412" s="387" t="s">
        <v>481</v>
      </c>
      <c r="H412" s="387" t="s">
        <v>482</v>
      </c>
    </row>
    <row r="413" spans="1:8">
      <c r="A413" s="650" t="s">
        <v>319</v>
      </c>
      <c r="B413" s="651" t="s">
        <v>853</v>
      </c>
      <c r="C413" s="434" t="s">
        <v>338</v>
      </c>
      <c r="D413" s="650" t="s">
        <v>1118</v>
      </c>
      <c r="E413" s="651">
        <v>201509</v>
      </c>
      <c r="F413" s="652">
        <v>20488.93</v>
      </c>
      <c r="G413" s="387" t="s">
        <v>481</v>
      </c>
      <c r="H413" s="387" t="s">
        <v>482</v>
      </c>
    </row>
    <row r="414" spans="1:8">
      <c r="A414" s="650" t="s">
        <v>319</v>
      </c>
      <c r="B414" s="651" t="s">
        <v>853</v>
      </c>
      <c r="C414" s="434" t="s">
        <v>338</v>
      </c>
      <c r="D414" s="650" t="s">
        <v>1118</v>
      </c>
      <c r="E414" s="651">
        <v>201509</v>
      </c>
      <c r="F414" s="652">
        <v>-14166.62</v>
      </c>
      <c r="G414" s="387" t="s">
        <v>481</v>
      </c>
      <c r="H414" s="387" t="s">
        <v>482</v>
      </c>
    </row>
    <row r="415" spans="1:8">
      <c r="A415" s="650" t="s">
        <v>319</v>
      </c>
      <c r="B415" s="651" t="s">
        <v>855</v>
      </c>
      <c r="C415" s="434" t="s">
        <v>338</v>
      </c>
      <c r="D415" s="650" t="s">
        <v>856</v>
      </c>
      <c r="E415" s="651">
        <v>201509</v>
      </c>
      <c r="F415" s="652">
        <v>22173.79</v>
      </c>
      <c r="G415" s="387" t="s">
        <v>481</v>
      </c>
      <c r="H415" s="387" t="s">
        <v>482</v>
      </c>
    </row>
    <row r="416" spans="1:8">
      <c r="A416" s="650" t="s">
        <v>319</v>
      </c>
      <c r="B416" s="651" t="s">
        <v>855</v>
      </c>
      <c r="C416" s="434" t="s">
        <v>338</v>
      </c>
      <c r="D416" s="650" t="s">
        <v>856</v>
      </c>
      <c r="E416" s="651">
        <v>201509</v>
      </c>
      <c r="F416" s="652">
        <v>1617.46</v>
      </c>
      <c r="G416" s="387" t="s">
        <v>481</v>
      </c>
      <c r="H416" s="387" t="s">
        <v>482</v>
      </c>
    </row>
    <row r="417" spans="1:8" ht="15">
      <c r="A417" s="650" t="s">
        <v>319</v>
      </c>
      <c r="B417" s="651" t="s">
        <v>855</v>
      </c>
      <c r="C417" s="435" t="s">
        <v>338</v>
      </c>
      <c r="D417" s="650" t="s">
        <v>856</v>
      </c>
      <c r="E417" s="651">
        <v>201510</v>
      </c>
      <c r="F417" s="652">
        <v>23.44</v>
      </c>
      <c r="G417" s="387" t="s">
        <v>481</v>
      </c>
      <c r="H417" s="387" t="s">
        <v>482</v>
      </c>
    </row>
    <row r="418" spans="1:8" ht="15">
      <c r="A418" s="650" t="s">
        <v>319</v>
      </c>
      <c r="B418" s="651" t="s">
        <v>855</v>
      </c>
      <c r="C418" s="435" t="s">
        <v>338</v>
      </c>
      <c r="D418" s="650" t="s">
        <v>856</v>
      </c>
      <c r="E418" s="651">
        <v>201510</v>
      </c>
      <c r="F418" s="652">
        <v>2.06</v>
      </c>
      <c r="G418" s="387" t="s">
        <v>481</v>
      </c>
      <c r="H418" s="387" t="s">
        <v>482</v>
      </c>
    </row>
    <row r="419" spans="1:8">
      <c r="A419" s="650" t="s">
        <v>319</v>
      </c>
      <c r="B419" s="651" t="s">
        <v>857</v>
      </c>
      <c r="C419" s="434" t="s">
        <v>338</v>
      </c>
      <c r="D419" s="650" t="s">
        <v>1119</v>
      </c>
      <c r="E419" s="651">
        <v>201509</v>
      </c>
      <c r="F419" s="652">
        <v>-27340.100000000002</v>
      </c>
      <c r="G419" s="387" t="s">
        <v>481</v>
      </c>
      <c r="H419" s="387" t="s">
        <v>482</v>
      </c>
    </row>
    <row r="420" spans="1:8">
      <c r="A420" s="650" t="s">
        <v>319</v>
      </c>
      <c r="B420" s="651" t="s">
        <v>857</v>
      </c>
      <c r="C420" s="434" t="s">
        <v>338</v>
      </c>
      <c r="D420" s="650" t="s">
        <v>1119</v>
      </c>
      <c r="E420" s="651">
        <v>201509</v>
      </c>
      <c r="F420" s="652">
        <v>-713.99</v>
      </c>
      <c r="G420" s="387" t="s">
        <v>481</v>
      </c>
      <c r="H420" s="387" t="s">
        <v>482</v>
      </c>
    </row>
    <row r="421" spans="1:8">
      <c r="A421" s="650" t="s">
        <v>319</v>
      </c>
      <c r="B421" s="651" t="s">
        <v>1031</v>
      </c>
      <c r="C421" s="434" t="s">
        <v>335</v>
      </c>
      <c r="D421" s="650" t="s">
        <v>1120</v>
      </c>
      <c r="E421" s="651">
        <v>201509</v>
      </c>
      <c r="F421" s="652">
        <v>-4941.6900000000005</v>
      </c>
      <c r="G421" s="387" t="s">
        <v>481</v>
      </c>
      <c r="H421" s="387" t="s">
        <v>482</v>
      </c>
    </row>
    <row r="422" spans="1:8">
      <c r="A422" s="650" t="s">
        <v>319</v>
      </c>
      <c r="B422" s="651" t="s">
        <v>1031</v>
      </c>
      <c r="C422" s="434" t="s">
        <v>335</v>
      </c>
      <c r="D422" s="650" t="s">
        <v>1120</v>
      </c>
      <c r="E422" s="651">
        <v>201509</v>
      </c>
      <c r="F422" s="652">
        <v>-282.64</v>
      </c>
      <c r="G422" s="387" t="s">
        <v>481</v>
      </c>
      <c r="H422" s="387" t="s">
        <v>482</v>
      </c>
    </row>
    <row r="423" spans="1:8" ht="15">
      <c r="A423" s="650" t="s">
        <v>319</v>
      </c>
      <c r="B423" s="651" t="s">
        <v>1031</v>
      </c>
      <c r="C423" s="435" t="s">
        <v>335</v>
      </c>
      <c r="D423" s="650" t="s">
        <v>1032</v>
      </c>
      <c r="E423" s="651">
        <v>201511</v>
      </c>
      <c r="F423" s="652">
        <v>-68.45</v>
      </c>
      <c r="G423" s="387" t="s">
        <v>481</v>
      </c>
      <c r="H423" s="387" t="s">
        <v>482</v>
      </c>
    </row>
    <row r="424" spans="1:8" ht="15">
      <c r="A424" s="650" t="s">
        <v>319</v>
      </c>
      <c r="B424" s="651" t="s">
        <v>1031</v>
      </c>
      <c r="C424" s="435" t="s">
        <v>335</v>
      </c>
      <c r="D424" s="650" t="s">
        <v>1032</v>
      </c>
      <c r="E424" s="651">
        <v>201511</v>
      </c>
      <c r="F424" s="652">
        <v>68.45</v>
      </c>
      <c r="G424" s="387" t="s">
        <v>481</v>
      </c>
      <c r="H424" s="387" t="s">
        <v>482</v>
      </c>
    </row>
    <row r="425" spans="1:8">
      <c r="A425" s="650" t="s">
        <v>319</v>
      </c>
      <c r="B425" s="651" t="s">
        <v>859</v>
      </c>
      <c r="C425" s="434" t="s">
        <v>335</v>
      </c>
      <c r="D425" s="650" t="s">
        <v>1121</v>
      </c>
      <c r="E425" s="651">
        <v>201509</v>
      </c>
      <c r="F425" s="652">
        <v>-18763.45</v>
      </c>
      <c r="G425" s="387" t="s">
        <v>481</v>
      </c>
      <c r="H425" s="387" t="s">
        <v>482</v>
      </c>
    </row>
    <row r="426" spans="1:8">
      <c r="A426" s="650" t="s">
        <v>319</v>
      </c>
      <c r="B426" s="651" t="s">
        <v>859</v>
      </c>
      <c r="C426" s="434" t="s">
        <v>335</v>
      </c>
      <c r="D426" s="650" t="s">
        <v>1121</v>
      </c>
      <c r="E426" s="651">
        <v>201509</v>
      </c>
      <c r="F426" s="652">
        <v>-210.67000000000002</v>
      </c>
      <c r="G426" s="387" t="s">
        <v>481</v>
      </c>
      <c r="H426" s="387" t="s">
        <v>482</v>
      </c>
    </row>
    <row r="427" spans="1:8">
      <c r="A427" s="650" t="s">
        <v>319</v>
      </c>
      <c r="B427" s="651" t="s">
        <v>861</v>
      </c>
      <c r="C427" s="434" t="s">
        <v>335</v>
      </c>
      <c r="D427" s="650" t="s">
        <v>862</v>
      </c>
      <c r="E427" s="651">
        <v>201509</v>
      </c>
      <c r="F427" s="652">
        <v>-19996.850000000002</v>
      </c>
      <c r="G427" s="387" t="s">
        <v>481</v>
      </c>
      <c r="H427" s="387" t="s">
        <v>482</v>
      </c>
    </row>
    <row r="428" spans="1:8">
      <c r="A428" s="650" t="s">
        <v>319</v>
      </c>
      <c r="B428" s="651" t="s">
        <v>861</v>
      </c>
      <c r="C428" s="434" t="s">
        <v>335</v>
      </c>
      <c r="D428" s="650" t="s">
        <v>862</v>
      </c>
      <c r="E428" s="651">
        <v>201509</v>
      </c>
      <c r="F428" s="652">
        <v>6066.68</v>
      </c>
      <c r="G428" s="387" t="s">
        <v>481</v>
      </c>
      <c r="H428" s="387" t="s">
        <v>482</v>
      </c>
    </row>
    <row r="429" spans="1:8">
      <c r="A429" s="650" t="s">
        <v>319</v>
      </c>
      <c r="B429" s="651" t="s">
        <v>1033</v>
      </c>
      <c r="C429" s="434" t="s">
        <v>335</v>
      </c>
      <c r="D429" s="650" t="s">
        <v>1034</v>
      </c>
      <c r="E429" s="651">
        <v>201509</v>
      </c>
      <c r="F429" s="652">
        <v>-9094.42</v>
      </c>
      <c r="G429" s="387" t="s">
        <v>481</v>
      </c>
      <c r="H429" s="387" t="s">
        <v>482</v>
      </c>
    </row>
    <row r="430" spans="1:8">
      <c r="A430" s="650" t="s">
        <v>319</v>
      </c>
      <c r="B430" s="651" t="s">
        <v>1033</v>
      </c>
      <c r="C430" s="434" t="s">
        <v>335</v>
      </c>
      <c r="D430" s="650" t="s">
        <v>1034</v>
      </c>
      <c r="E430" s="651">
        <v>201509</v>
      </c>
      <c r="F430" s="652">
        <v>-271.70999999999998</v>
      </c>
      <c r="G430" s="387" t="s">
        <v>481</v>
      </c>
      <c r="H430" s="387" t="s">
        <v>482</v>
      </c>
    </row>
    <row r="431" spans="1:8" ht="15">
      <c r="A431" s="650" t="s">
        <v>319</v>
      </c>
      <c r="B431" s="651" t="s">
        <v>1033</v>
      </c>
      <c r="C431" s="435" t="s">
        <v>335</v>
      </c>
      <c r="D431" s="650" t="s">
        <v>1034</v>
      </c>
      <c r="E431" s="651">
        <v>201510</v>
      </c>
      <c r="F431" s="652">
        <v>896.19</v>
      </c>
      <c r="G431" s="387" t="s">
        <v>481</v>
      </c>
      <c r="H431" s="387" t="s">
        <v>482</v>
      </c>
    </row>
    <row r="432" spans="1:8" ht="15">
      <c r="A432" s="650" t="s">
        <v>319</v>
      </c>
      <c r="B432" s="651" t="s">
        <v>1033</v>
      </c>
      <c r="C432" s="435" t="s">
        <v>335</v>
      </c>
      <c r="D432" s="650" t="s">
        <v>1034</v>
      </c>
      <c r="E432" s="651">
        <v>201510</v>
      </c>
      <c r="F432" s="652">
        <v>26.76</v>
      </c>
      <c r="G432" s="387" t="s">
        <v>481</v>
      </c>
      <c r="H432" s="387" t="s">
        <v>482</v>
      </c>
    </row>
    <row r="433" spans="1:8" ht="15">
      <c r="A433" s="650" t="s">
        <v>319</v>
      </c>
      <c r="B433" s="651" t="s">
        <v>1033</v>
      </c>
      <c r="C433" s="435" t="s">
        <v>335</v>
      </c>
      <c r="D433" s="650" t="s">
        <v>1034</v>
      </c>
      <c r="E433" s="651">
        <v>201511</v>
      </c>
      <c r="F433" s="652">
        <v>478.73</v>
      </c>
      <c r="G433" s="387" t="s">
        <v>481</v>
      </c>
      <c r="H433" s="387" t="s">
        <v>482</v>
      </c>
    </row>
    <row r="434" spans="1:8" ht="15">
      <c r="A434" s="650" t="s">
        <v>319</v>
      </c>
      <c r="B434" s="651" t="s">
        <v>1033</v>
      </c>
      <c r="C434" s="435" t="s">
        <v>335</v>
      </c>
      <c r="D434" s="650" t="s">
        <v>1034</v>
      </c>
      <c r="E434" s="651">
        <v>201511</v>
      </c>
      <c r="F434" s="652">
        <v>-480</v>
      </c>
      <c r="G434" s="387" t="s">
        <v>481</v>
      </c>
      <c r="H434" s="387" t="s">
        <v>482</v>
      </c>
    </row>
    <row r="435" spans="1:8" ht="15">
      <c r="A435" s="650" t="s">
        <v>319</v>
      </c>
      <c r="B435" s="651" t="s">
        <v>1033</v>
      </c>
      <c r="C435" s="435" t="s">
        <v>335</v>
      </c>
      <c r="D435" s="650" t="s">
        <v>1034</v>
      </c>
      <c r="E435" s="651">
        <v>201512</v>
      </c>
      <c r="F435" s="652">
        <v>0.97</v>
      </c>
      <c r="G435" s="387" t="s">
        <v>481</v>
      </c>
      <c r="H435" s="387" t="s">
        <v>482</v>
      </c>
    </row>
    <row r="436" spans="1:8" ht="15">
      <c r="A436" s="650" t="s">
        <v>319</v>
      </c>
      <c r="B436" s="651" t="s">
        <v>1033</v>
      </c>
      <c r="C436" s="435" t="s">
        <v>335</v>
      </c>
      <c r="D436" s="650" t="s">
        <v>1034</v>
      </c>
      <c r="E436" s="651">
        <v>201512</v>
      </c>
      <c r="F436" s="652">
        <v>29.72</v>
      </c>
      <c r="G436" s="387" t="s">
        <v>481</v>
      </c>
      <c r="H436" s="387" t="s">
        <v>482</v>
      </c>
    </row>
    <row r="437" spans="1:8">
      <c r="A437" s="650" t="s">
        <v>319</v>
      </c>
      <c r="B437" s="651" t="s">
        <v>985</v>
      </c>
      <c r="C437" s="434" t="s">
        <v>338</v>
      </c>
      <c r="D437" s="650" t="s">
        <v>986</v>
      </c>
      <c r="E437" s="651">
        <v>201509</v>
      </c>
      <c r="F437" s="652">
        <v>-805.24</v>
      </c>
      <c r="G437" s="387" t="s">
        <v>481</v>
      </c>
      <c r="H437" s="387" t="s">
        <v>482</v>
      </c>
    </row>
    <row r="438" spans="1:8">
      <c r="A438" s="650" t="s">
        <v>319</v>
      </c>
      <c r="B438" s="651" t="s">
        <v>985</v>
      </c>
      <c r="C438" s="434" t="s">
        <v>338</v>
      </c>
      <c r="D438" s="650" t="s">
        <v>986</v>
      </c>
      <c r="E438" s="651">
        <v>201509</v>
      </c>
      <c r="F438" s="652">
        <v>-112.58</v>
      </c>
      <c r="G438" s="387" t="s">
        <v>481</v>
      </c>
      <c r="H438" s="387" t="s">
        <v>482</v>
      </c>
    </row>
    <row r="439" spans="1:8">
      <c r="A439" s="650" t="s">
        <v>319</v>
      </c>
      <c r="B439" s="651" t="s">
        <v>1122</v>
      </c>
      <c r="C439" s="434" t="s">
        <v>338</v>
      </c>
      <c r="D439" s="650" t="s">
        <v>1123</v>
      </c>
      <c r="E439" s="651">
        <v>201509</v>
      </c>
      <c r="F439" s="652">
        <v>-12.65</v>
      </c>
      <c r="G439" s="387" t="s">
        <v>481</v>
      </c>
      <c r="H439" s="387" t="s">
        <v>482</v>
      </c>
    </row>
    <row r="440" spans="1:8">
      <c r="A440" s="650" t="s">
        <v>319</v>
      </c>
      <c r="B440" s="651" t="s">
        <v>1122</v>
      </c>
      <c r="C440" s="434" t="s">
        <v>338</v>
      </c>
      <c r="D440" s="650" t="s">
        <v>1123</v>
      </c>
      <c r="E440" s="651">
        <v>201509</v>
      </c>
      <c r="F440" s="652">
        <v>-1.28</v>
      </c>
      <c r="G440" s="387" t="s">
        <v>481</v>
      </c>
      <c r="H440" s="387" t="s">
        <v>482</v>
      </c>
    </row>
    <row r="441" spans="1:8">
      <c r="A441" s="650" t="s">
        <v>319</v>
      </c>
      <c r="B441" s="651" t="s">
        <v>863</v>
      </c>
      <c r="C441" s="434" t="s">
        <v>335</v>
      </c>
      <c r="D441" s="650" t="s">
        <v>1124</v>
      </c>
      <c r="E441" s="651">
        <v>201509</v>
      </c>
      <c r="F441" s="652">
        <v>-3389.13</v>
      </c>
      <c r="G441" s="387" t="s">
        <v>481</v>
      </c>
      <c r="H441" s="387" t="s">
        <v>482</v>
      </c>
    </row>
    <row r="442" spans="1:8">
      <c r="A442" s="650" t="s">
        <v>319</v>
      </c>
      <c r="B442" s="651" t="s">
        <v>863</v>
      </c>
      <c r="C442" s="434" t="s">
        <v>335</v>
      </c>
      <c r="D442" s="650" t="s">
        <v>1124</v>
      </c>
      <c r="E442" s="651">
        <v>201509</v>
      </c>
      <c r="F442" s="652">
        <v>-898.89</v>
      </c>
      <c r="G442" s="387" t="s">
        <v>481</v>
      </c>
      <c r="H442" s="387" t="s">
        <v>482</v>
      </c>
    </row>
    <row r="443" spans="1:8">
      <c r="A443" s="650" t="s">
        <v>319</v>
      </c>
      <c r="B443" s="651" t="s">
        <v>865</v>
      </c>
      <c r="C443" s="434" t="s">
        <v>338</v>
      </c>
      <c r="D443" s="650" t="s">
        <v>1125</v>
      </c>
      <c r="E443" s="651">
        <v>201509</v>
      </c>
      <c r="F443" s="652">
        <v>-1062.8399999999999</v>
      </c>
      <c r="G443" s="387" t="s">
        <v>481</v>
      </c>
      <c r="H443" s="387" t="s">
        <v>482</v>
      </c>
    </row>
    <row r="444" spans="1:8">
      <c r="A444" s="650" t="s">
        <v>319</v>
      </c>
      <c r="B444" s="651" t="s">
        <v>865</v>
      </c>
      <c r="C444" s="434" t="s">
        <v>338</v>
      </c>
      <c r="D444" s="650" t="s">
        <v>1125</v>
      </c>
      <c r="E444" s="651">
        <v>201509</v>
      </c>
      <c r="F444" s="652">
        <v>-44.62</v>
      </c>
      <c r="G444" s="387" t="s">
        <v>481</v>
      </c>
      <c r="H444" s="387" t="s">
        <v>482</v>
      </c>
    </row>
    <row r="445" spans="1:8" ht="15">
      <c r="A445" s="650" t="s">
        <v>319</v>
      </c>
      <c r="B445" s="651" t="s">
        <v>865</v>
      </c>
      <c r="C445" s="435" t="s">
        <v>338</v>
      </c>
      <c r="D445" s="650" t="s">
        <v>866</v>
      </c>
      <c r="E445" s="651">
        <v>201510</v>
      </c>
      <c r="F445" s="652">
        <v>12.05</v>
      </c>
      <c r="G445" s="387" t="s">
        <v>481</v>
      </c>
      <c r="H445" s="387" t="s">
        <v>482</v>
      </c>
    </row>
    <row r="446" spans="1:8" ht="15">
      <c r="A446" s="650" t="s">
        <v>319</v>
      </c>
      <c r="B446" s="651" t="s">
        <v>865</v>
      </c>
      <c r="C446" s="435" t="s">
        <v>338</v>
      </c>
      <c r="D446" s="650" t="s">
        <v>866</v>
      </c>
      <c r="E446" s="651">
        <v>201510</v>
      </c>
      <c r="F446" s="652">
        <v>1.7</v>
      </c>
      <c r="G446" s="387" t="s">
        <v>481</v>
      </c>
      <c r="H446" s="387" t="s">
        <v>482</v>
      </c>
    </row>
    <row r="447" spans="1:8">
      <c r="A447" s="650" t="s">
        <v>319</v>
      </c>
      <c r="B447" s="651" t="s">
        <v>720</v>
      </c>
      <c r="C447" s="434" t="s">
        <v>338</v>
      </c>
      <c r="D447" s="650" t="s">
        <v>1126</v>
      </c>
      <c r="E447" s="651">
        <v>201509</v>
      </c>
      <c r="F447" s="652">
        <v>-165.1</v>
      </c>
      <c r="G447" s="387" t="s">
        <v>481</v>
      </c>
      <c r="H447" s="387" t="s">
        <v>482</v>
      </c>
    </row>
    <row r="448" spans="1:8">
      <c r="A448" s="650" t="s">
        <v>319</v>
      </c>
      <c r="B448" s="651" t="s">
        <v>720</v>
      </c>
      <c r="C448" s="434" t="s">
        <v>338</v>
      </c>
      <c r="D448" s="650" t="s">
        <v>1126</v>
      </c>
      <c r="E448" s="651">
        <v>201509</v>
      </c>
      <c r="F448" s="652">
        <v>-5.54</v>
      </c>
      <c r="G448" s="387" t="s">
        <v>481</v>
      </c>
      <c r="H448" s="387" t="s">
        <v>482</v>
      </c>
    </row>
    <row r="449" spans="1:8">
      <c r="A449" s="650" t="s">
        <v>319</v>
      </c>
      <c r="B449" s="651" t="s">
        <v>867</v>
      </c>
      <c r="C449" s="434" t="s">
        <v>338</v>
      </c>
      <c r="D449" s="650" t="s">
        <v>868</v>
      </c>
      <c r="E449" s="651">
        <v>201509</v>
      </c>
      <c r="F449" s="652">
        <v>-77130.19</v>
      </c>
      <c r="G449" s="387" t="s">
        <v>481</v>
      </c>
      <c r="H449" s="387" t="s">
        <v>694</v>
      </c>
    </row>
    <row r="450" spans="1:8">
      <c r="A450" s="650" t="s">
        <v>319</v>
      </c>
      <c r="B450" s="651" t="s">
        <v>867</v>
      </c>
      <c r="C450" s="434" t="s">
        <v>338</v>
      </c>
      <c r="D450" s="650" t="s">
        <v>868</v>
      </c>
      <c r="E450" s="651">
        <v>201509</v>
      </c>
      <c r="F450" s="652">
        <v>15147.92</v>
      </c>
      <c r="G450" s="387" t="s">
        <v>481</v>
      </c>
      <c r="H450" s="387" t="s">
        <v>694</v>
      </c>
    </row>
    <row r="451" spans="1:8" ht="15">
      <c r="A451" s="650" t="s">
        <v>319</v>
      </c>
      <c r="B451" s="651" t="s">
        <v>867</v>
      </c>
      <c r="C451" s="435" t="s">
        <v>338</v>
      </c>
      <c r="D451" s="650" t="s">
        <v>1127</v>
      </c>
      <c r="E451" s="651">
        <v>201510</v>
      </c>
      <c r="F451" s="652">
        <v>-8.69</v>
      </c>
      <c r="G451" s="387" t="s">
        <v>481</v>
      </c>
      <c r="H451" s="387" t="s">
        <v>694</v>
      </c>
    </row>
    <row r="452" spans="1:8" ht="15">
      <c r="A452" s="650" t="s">
        <v>319</v>
      </c>
      <c r="B452" s="651" t="s">
        <v>867</v>
      </c>
      <c r="C452" s="435" t="s">
        <v>338</v>
      </c>
      <c r="D452" s="650" t="s">
        <v>1127</v>
      </c>
      <c r="E452" s="651">
        <v>201510</v>
      </c>
      <c r="F452" s="652">
        <v>-114.2</v>
      </c>
      <c r="G452" s="387" t="s">
        <v>481</v>
      </c>
      <c r="H452" s="387" t="s">
        <v>694</v>
      </c>
    </row>
    <row r="453" spans="1:8" ht="15">
      <c r="A453" s="650" t="s">
        <v>319</v>
      </c>
      <c r="B453" s="651" t="s">
        <v>867</v>
      </c>
      <c r="C453" s="435" t="s">
        <v>338</v>
      </c>
      <c r="D453" s="650" t="s">
        <v>1127</v>
      </c>
      <c r="E453" s="651">
        <v>201511</v>
      </c>
      <c r="F453" s="652">
        <v>0.15</v>
      </c>
      <c r="G453" s="387" t="s">
        <v>481</v>
      </c>
      <c r="H453" s="387" t="s">
        <v>694</v>
      </c>
    </row>
    <row r="454" spans="1:8" ht="15">
      <c r="A454" s="650" t="s">
        <v>319</v>
      </c>
      <c r="B454" s="651" t="s">
        <v>867</v>
      </c>
      <c r="C454" s="435" t="s">
        <v>338</v>
      </c>
      <c r="D454" s="650" t="s">
        <v>1127</v>
      </c>
      <c r="E454" s="651">
        <v>201511</v>
      </c>
      <c r="F454" s="652">
        <v>-0.02</v>
      </c>
      <c r="G454" s="387" t="s">
        <v>481</v>
      </c>
      <c r="H454" s="387" t="s">
        <v>694</v>
      </c>
    </row>
    <row r="455" spans="1:8" ht="15">
      <c r="A455" s="650" t="s">
        <v>319</v>
      </c>
      <c r="B455" s="651" t="s">
        <v>867</v>
      </c>
      <c r="C455" s="435" t="s">
        <v>338</v>
      </c>
      <c r="D455" s="650" t="s">
        <v>1127</v>
      </c>
      <c r="E455" s="651">
        <v>201512</v>
      </c>
      <c r="F455" s="652">
        <v>-7.27</v>
      </c>
      <c r="G455" s="387" t="s">
        <v>481</v>
      </c>
      <c r="H455" s="387" t="s">
        <v>694</v>
      </c>
    </row>
    <row r="456" spans="1:8" ht="15">
      <c r="A456" s="650" t="s">
        <v>319</v>
      </c>
      <c r="B456" s="651" t="s">
        <v>867</v>
      </c>
      <c r="C456" s="435" t="s">
        <v>338</v>
      </c>
      <c r="D456" s="650" t="s">
        <v>1127</v>
      </c>
      <c r="E456" s="651">
        <v>201512</v>
      </c>
      <c r="F456" s="652">
        <v>-1</v>
      </c>
      <c r="G456" s="387" t="s">
        <v>481</v>
      </c>
      <c r="H456" s="387" t="s">
        <v>694</v>
      </c>
    </row>
    <row r="457" spans="1:8" ht="15">
      <c r="A457" s="650" t="s">
        <v>319</v>
      </c>
      <c r="B457" s="651" t="s">
        <v>1128</v>
      </c>
      <c r="C457" s="435" t="s">
        <v>338</v>
      </c>
      <c r="D457" s="650" t="s">
        <v>1129</v>
      </c>
      <c r="E457" s="651">
        <v>201512</v>
      </c>
      <c r="F457" s="652">
        <v>3992.84</v>
      </c>
      <c r="G457" s="387" t="s">
        <v>481</v>
      </c>
      <c r="H457" s="387" t="s">
        <v>482</v>
      </c>
    </row>
    <row r="458" spans="1:8" ht="15">
      <c r="A458" s="650" t="s">
        <v>319</v>
      </c>
      <c r="B458" s="651" t="s">
        <v>1128</v>
      </c>
      <c r="C458" s="435" t="s">
        <v>338</v>
      </c>
      <c r="D458" s="650" t="s">
        <v>1129</v>
      </c>
      <c r="E458" s="651">
        <v>201512</v>
      </c>
      <c r="F458" s="652">
        <v>248451.55</v>
      </c>
      <c r="G458" s="387" t="s">
        <v>481</v>
      </c>
      <c r="H458" s="387" t="s">
        <v>482</v>
      </c>
    </row>
    <row r="459" spans="1:8">
      <c r="A459" s="650" t="s">
        <v>319</v>
      </c>
      <c r="B459" s="651" t="s">
        <v>987</v>
      </c>
      <c r="C459" s="434" t="s">
        <v>338</v>
      </c>
      <c r="D459" s="650" t="s">
        <v>1130</v>
      </c>
      <c r="E459" s="651">
        <v>201509</v>
      </c>
      <c r="F459" s="652">
        <v>-1321.76</v>
      </c>
      <c r="G459" s="387" t="s">
        <v>481</v>
      </c>
      <c r="H459" s="387" t="s">
        <v>482</v>
      </c>
    </row>
    <row r="460" spans="1:8">
      <c r="A460" s="650" t="s">
        <v>319</v>
      </c>
      <c r="B460" s="651" t="s">
        <v>987</v>
      </c>
      <c r="C460" s="434" t="s">
        <v>338</v>
      </c>
      <c r="D460" s="650" t="s">
        <v>1130</v>
      </c>
      <c r="E460" s="651">
        <v>201509</v>
      </c>
      <c r="F460" s="652">
        <v>-78.05</v>
      </c>
      <c r="G460" s="387" t="s">
        <v>481</v>
      </c>
      <c r="H460" s="387" t="s">
        <v>482</v>
      </c>
    </row>
    <row r="461" spans="1:8" ht="15">
      <c r="A461" s="650" t="s">
        <v>319</v>
      </c>
      <c r="B461" s="651" t="s">
        <v>987</v>
      </c>
      <c r="C461" s="435" t="s">
        <v>338</v>
      </c>
      <c r="D461" s="650" t="s">
        <v>988</v>
      </c>
      <c r="E461" s="651">
        <v>201510</v>
      </c>
      <c r="F461" s="652">
        <v>13315.54</v>
      </c>
      <c r="G461" s="387" t="s">
        <v>481</v>
      </c>
      <c r="H461" s="387" t="s">
        <v>482</v>
      </c>
    </row>
    <row r="462" spans="1:8" ht="15">
      <c r="A462" s="650" t="s">
        <v>319</v>
      </c>
      <c r="B462" s="651" t="s">
        <v>987</v>
      </c>
      <c r="C462" s="435" t="s">
        <v>338</v>
      </c>
      <c r="D462" s="650" t="s">
        <v>988</v>
      </c>
      <c r="E462" s="651">
        <v>201510</v>
      </c>
      <c r="F462" s="652">
        <v>786.24</v>
      </c>
      <c r="G462" s="387" t="s">
        <v>481</v>
      </c>
      <c r="H462" s="387" t="s">
        <v>482</v>
      </c>
    </row>
    <row r="463" spans="1:8">
      <c r="A463" s="650" t="s">
        <v>319</v>
      </c>
      <c r="B463" s="651" t="s">
        <v>989</v>
      </c>
      <c r="C463" s="434" t="s">
        <v>338</v>
      </c>
      <c r="D463" s="650" t="s">
        <v>1131</v>
      </c>
      <c r="E463" s="651">
        <v>201509</v>
      </c>
      <c r="F463" s="652">
        <v>-1774.32</v>
      </c>
      <c r="G463" s="387" t="s">
        <v>481</v>
      </c>
      <c r="H463" s="387" t="s">
        <v>482</v>
      </c>
    </row>
    <row r="464" spans="1:8">
      <c r="A464" s="650" t="s">
        <v>319</v>
      </c>
      <c r="B464" s="651" t="s">
        <v>989</v>
      </c>
      <c r="C464" s="434" t="s">
        <v>338</v>
      </c>
      <c r="D464" s="650" t="s">
        <v>1131</v>
      </c>
      <c r="E464" s="651">
        <v>201509</v>
      </c>
      <c r="F464" s="652">
        <v>-27.8</v>
      </c>
      <c r="G464" s="387" t="s">
        <v>481</v>
      </c>
      <c r="H464" s="387" t="s">
        <v>482</v>
      </c>
    </row>
    <row r="465" spans="1:8" ht="15">
      <c r="A465" s="650" t="s">
        <v>319</v>
      </c>
      <c r="B465" s="651" t="s">
        <v>989</v>
      </c>
      <c r="C465" s="435" t="s">
        <v>338</v>
      </c>
      <c r="D465" s="650" t="s">
        <v>990</v>
      </c>
      <c r="E465" s="651">
        <v>201510</v>
      </c>
      <c r="F465" s="652">
        <v>1218.32</v>
      </c>
      <c r="G465" s="387" t="s">
        <v>481</v>
      </c>
      <c r="H465" s="387" t="s">
        <v>482</v>
      </c>
    </row>
    <row r="466" spans="1:8" ht="15">
      <c r="A466" s="650" t="s">
        <v>319</v>
      </c>
      <c r="B466" s="651" t="s">
        <v>989</v>
      </c>
      <c r="C466" s="435" t="s">
        <v>338</v>
      </c>
      <c r="D466" s="650" t="s">
        <v>990</v>
      </c>
      <c r="E466" s="651">
        <v>201510</v>
      </c>
      <c r="F466" s="652">
        <v>19.09</v>
      </c>
      <c r="G466" s="387" t="s">
        <v>481</v>
      </c>
      <c r="H466" s="387" t="s">
        <v>482</v>
      </c>
    </row>
    <row r="467" spans="1:8" ht="15">
      <c r="A467" s="650" t="s">
        <v>319</v>
      </c>
      <c r="B467" s="651" t="s">
        <v>989</v>
      </c>
      <c r="C467" s="435" t="s">
        <v>338</v>
      </c>
      <c r="D467" s="650" t="s">
        <v>990</v>
      </c>
      <c r="E467" s="651">
        <v>201511</v>
      </c>
      <c r="F467" s="652">
        <v>-0.93</v>
      </c>
      <c r="G467" s="387" t="s">
        <v>481</v>
      </c>
      <c r="H467" s="387" t="s">
        <v>482</v>
      </c>
    </row>
    <row r="468" spans="1:8" ht="15">
      <c r="A468" s="650" t="s">
        <v>319</v>
      </c>
      <c r="B468" s="651" t="s">
        <v>989</v>
      </c>
      <c r="C468" s="435" t="s">
        <v>338</v>
      </c>
      <c r="D468" s="650" t="s">
        <v>990</v>
      </c>
      <c r="E468" s="651">
        <v>201511</v>
      </c>
      <c r="F468" s="652">
        <v>-0.02</v>
      </c>
      <c r="G468" s="387" t="s">
        <v>481</v>
      </c>
      <c r="H468" s="387" t="s">
        <v>482</v>
      </c>
    </row>
    <row r="469" spans="1:8" ht="15">
      <c r="A469" s="650" t="s">
        <v>319</v>
      </c>
      <c r="B469" s="651" t="s">
        <v>989</v>
      </c>
      <c r="C469" s="435" t="s">
        <v>338</v>
      </c>
      <c r="D469" s="650" t="s">
        <v>990</v>
      </c>
      <c r="E469" s="651">
        <v>201512</v>
      </c>
      <c r="F469" s="652">
        <v>-6247.79</v>
      </c>
      <c r="G469" s="387" t="s">
        <v>481</v>
      </c>
      <c r="H469" s="387" t="s">
        <v>482</v>
      </c>
    </row>
    <row r="470" spans="1:8" ht="15">
      <c r="A470" s="650" t="s">
        <v>319</v>
      </c>
      <c r="B470" s="651" t="s">
        <v>989</v>
      </c>
      <c r="C470" s="435" t="s">
        <v>338</v>
      </c>
      <c r="D470" s="650" t="s">
        <v>990</v>
      </c>
      <c r="E470" s="651">
        <v>201512</v>
      </c>
      <c r="F470" s="652">
        <v>29.98</v>
      </c>
      <c r="G470" s="387" t="s">
        <v>481</v>
      </c>
      <c r="H470" s="387" t="s">
        <v>482</v>
      </c>
    </row>
    <row r="471" spans="1:8">
      <c r="A471" s="650" t="s">
        <v>319</v>
      </c>
      <c r="B471" s="651" t="s">
        <v>871</v>
      </c>
      <c r="C471" s="434" t="s">
        <v>338</v>
      </c>
      <c r="D471" s="650" t="s">
        <v>1132</v>
      </c>
      <c r="E471" s="651">
        <v>201509</v>
      </c>
      <c r="F471" s="652">
        <v>-153825.96</v>
      </c>
      <c r="G471" s="387" t="s">
        <v>481</v>
      </c>
      <c r="H471" s="387" t="s">
        <v>482</v>
      </c>
    </row>
    <row r="472" spans="1:8">
      <c r="A472" s="650" t="s">
        <v>319</v>
      </c>
      <c r="B472" s="651" t="s">
        <v>871</v>
      </c>
      <c r="C472" s="434" t="s">
        <v>338</v>
      </c>
      <c r="D472" s="650" t="s">
        <v>1132</v>
      </c>
      <c r="E472" s="651">
        <v>201509</v>
      </c>
      <c r="F472" s="652">
        <v>-1147.2</v>
      </c>
      <c r="G472" s="387" t="s">
        <v>481</v>
      </c>
      <c r="H472" s="387" t="s">
        <v>482</v>
      </c>
    </row>
    <row r="473" spans="1:8" ht="15">
      <c r="A473" s="650" t="s">
        <v>319</v>
      </c>
      <c r="B473" s="651" t="s">
        <v>871</v>
      </c>
      <c r="C473" s="435" t="s">
        <v>338</v>
      </c>
      <c r="D473" s="650" t="s">
        <v>872</v>
      </c>
      <c r="E473" s="651">
        <v>201510</v>
      </c>
      <c r="F473" s="652">
        <v>61.5</v>
      </c>
      <c r="G473" s="387" t="s">
        <v>481</v>
      </c>
      <c r="H473" s="387" t="s">
        <v>482</v>
      </c>
    </row>
    <row r="474" spans="1:8" ht="15">
      <c r="A474" s="650" t="s">
        <v>319</v>
      </c>
      <c r="B474" s="651" t="s">
        <v>871</v>
      </c>
      <c r="C474" s="435" t="s">
        <v>338</v>
      </c>
      <c r="D474" s="650" t="s">
        <v>872</v>
      </c>
      <c r="E474" s="651">
        <v>201510</v>
      </c>
      <c r="F474" s="652">
        <v>1.83</v>
      </c>
      <c r="G474" s="387" t="s">
        <v>481</v>
      </c>
      <c r="H474" s="387" t="s">
        <v>482</v>
      </c>
    </row>
    <row r="475" spans="1:8">
      <c r="A475" s="650" t="s">
        <v>319</v>
      </c>
      <c r="B475" s="651" t="s">
        <v>991</v>
      </c>
      <c r="C475" s="434" t="s">
        <v>338</v>
      </c>
      <c r="D475" s="650" t="s">
        <v>1133</v>
      </c>
      <c r="E475" s="651">
        <v>201509</v>
      </c>
      <c r="F475" s="652">
        <v>-4442.05</v>
      </c>
      <c r="G475" s="387" t="s">
        <v>481</v>
      </c>
      <c r="H475" s="387" t="s">
        <v>482</v>
      </c>
    </row>
    <row r="476" spans="1:8">
      <c r="A476" s="650" t="s">
        <v>319</v>
      </c>
      <c r="B476" s="651" t="s">
        <v>991</v>
      </c>
      <c r="C476" s="434" t="s">
        <v>338</v>
      </c>
      <c r="D476" s="650" t="s">
        <v>1133</v>
      </c>
      <c r="E476" s="651">
        <v>201509</v>
      </c>
      <c r="F476" s="652">
        <v>-319.29000000000002</v>
      </c>
      <c r="G476" s="387" t="s">
        <v>481</v>
      </c>
      <c r="H476" s="387" t="s">
        <v>482</v>
      </c>
    </row>
    <row r="477" spans="1:8" ht="15">
      <c r="A477" s="650" t="s">
        <v>319</v>
      </c>
      <c r="B477" s="651" t="s">
        <v>991</v>
      </c>
      <c r="C477" s="435" t="s">
        <v>338</v>
      </c>
      <c r="D477" s="650" t="s">
        <v>992</v>
      </c>
      <c r="E477" s="651">
        <v>201511</v>
      </c>
      <c r="F477" s="652">
        <v>-4163.6400000000003</v>
      </c>
      <c r="G477" s="387" t="s">
        <v>481</v>
      </c>
      <c r="H477" s="387" t="s">
        <v>482</v>
      </c>
    </row>
    <row r="478" spans="1:8" ht="15">
      <c r="A478" s="650" t="s">
        <v>319</v>
      </c>
      <c r="B478" s="651" t="s">
        <v>991</v>
      </c>
      <c r="C478" s="435" t="s">
        <v>338</v>
      </c>
      <c r="D478" s="650" t="s">
        <v>992</v>
      </c>
      <c r="E478" s="651">
        <v>201511</v>
      </c>
      <c r="F478" s="652">
        <v>4734.79</v>
      </c>
      <c r="G478" s="387" t="s">
        <v>481</v>
      </c>
      <c r="H478" s="387" t="s">
        <v>482</v>
      </c>
    </row>
    <row r="479" spans="1:8" ht="15">
      <c r="A479" s="650" t="s">
        <v>319</v>
      </c>
      <c r="B479" s="651" t="s">
        <v>991</v>
      </c>
      <c r="C479" s="435" t="s">
        <v>338</v>
      </c>
      <c r="D479" s="650" t="s">
        <v>992</v>
      </c>
      <c r="E479" s="651">
        <v>201512</v>
      </c>
      <c r="F479" s="652">
        <v>-1007.99</v>
      </c>
      <c r="G479" s="387" t="s">
        <v>481</v>
      </c>
      <c r="H479" s="387" t="s">
        <v>482</v>
      </c>
    </row>
    <row r="480" spans="1:8" ht="15">
      <c r="A480" s="650" t="s">
        <v>319</v>
      </c>
      <c r="B480" s="651" t="s">
        <v>991</v>
      </c>
      <c r="C480" s="435" t="s">
        <v>338</v>
      </c>
      <c r="D480" s="650" t="s">
        <v>992</v>
      </c>
      <c r="E480" s="651">
        <v>201512</v>
      </c>
      <c r="F480" s="652">
        <v>-21.91</v>
      </c>
      <c r="G480" s="387" t="s">
        <v>481</v>
      </c>
      <c r="H480" s="387" t="s">
        <v>482</v>
      </c>
    </row>
    <row r="481" spans="1:8">
      <c r="A481" s="650" t="s">
        <v>319</v>
      </c>
      <c r="B481" s="651" t="s">
        <v>873</v>
      </c>
      <c r="C481" s="434" t="s">
        <v>338</v>
      </c>
      <c r="D481" s="650" t="s">
        <v>1134</v>
      </c>
      <c r="E481" s="651">
        <v>201509</v>
      </c>
      <c r="F481" s="652">
        <v>22993.48</v>
      </c>
      <c r="G481" s="387" t="s">
        <v>481</v>
      </c>
      <c r="H481" s="387" t="s">
        <v>482</v>
      </c>
    </row>
    <row r="482" spans="1:8">
      <c r="A482" s="650" t="s">
        <v>319</v>
      </c>
      <c r="B482" s="651" t="s">
        <v>873</v>
      </c>
      <c r="C482" s="434" t="s">
        <v>338</v>
      </c>
      <c r="D482" s="650" t="s">
        <v>1134</v>
      </c>
      <c r="E482" s="651">
        <v>201509</v>
      </c>
      <c r="F482" s="652">
        <v>2458.35</v>
      </c>
      <c r="G482" s="387" t="s">
        <v>481</v>
      </c>
      <c r="H482" s="387" t="s">
        <v>482</v>
      </c>
    </row>
    <row r="483" spans="1:8" ht="15">
      <c r="A483" s="650" t="s">
        <v>319</v>
      </c>
      <c r="B483" s="651" t="s">
        <v>873</v>
      </c>
      <c r="C483" s="435" t="s">
        <v>338</v>
      </c>
      <c r="D483" s="650" t="s">
        <v>874</v>
      </c>
      <c r="E483" s="651">
        <v>201510</v>
      </c>
      <c r="F483" s="652">
        <v>-232.2</v>
      </c>
      <c r="G483" s="387" t="s">
        <v>481</v>
      </c>
      <c r="H483" s="387" t="s">
        <v>482</v>
      </c>
    </row>
    <row r="484" spans="1:8" ht="15">
      <c r="A484" s="650" t="s">
        <v>319</v>
      </c>
      <c r="B484" s="651" t="s">
        <v>873</v>
      </c>
      <c r="C484" s="435" t="s">
        <v>338</v>
      </c>
      <c r="D484" s="650" t="s">
        <v>874</v>
      </c>
      <c r="E484" s="651">
        <v>201510</v>
      </c>
      <c r="F484" s="652">
        <v>5.79</v>
      </c>
      <c r="G484" s="387" t="s">
        <v>481</v>
      </c>
      <c r="H484" s="387" t="s">
        <v>482</v>
      </c>
    </row>
    <row r="485" spans="1:8" ht="15">
      <c r="A485" s="650" t="s">
        <v>319</v>
      </c>
      <c r="B485" s="651" t="s">
        <v>873</v>
      </c>
      <c r="C485" s="435" t="s">
        <v>338</v>
      </c>
      <c r="D485" s="650" t="s">
        <v>874</v>
      </c>
      <c r="E485" s="651">
        <v>201512</v>
      </c>
      <c r="F485" s="652">
        <v>-15.88</v>
      </c>
      <c r="G485" s="387" t="s">
        <v>481</v>
      </c>
      <c r="H485" s="387" t="s">
        <v>482</v>
      </c>
    </row>
    <row r="486" spans="1:8" ht="15">
      <c r="A486" s="650" t="s">
        <v>319</v>
      </c>
      <c r="B486" s="651" t="s">
        <v>873</v>
      </c>
      <c r="C486" s="435" t="s">
        <v>338</v>
      </c>
      <c r="D486" s="650" t="s">
        <v>874</v>
      </c>
      <c r="E486" s="651">
        <v>201512</v>
      </c>
      <c r="F486" s="652">
        <v>-10.68</v>
      </c>
      <c r="G486" s="387" t="s">
        <v>481</v>
      </c>
      <c r="H486" s="387" t="s">
        <v>482</v>
      </c>
    </row>
    <row r="487" spans="1:8">
      <c r="A487" s="650" t="s">
        <v>319</v>
      </c>
      <c r="B487" s="651" t="s">
        <v>993</v>
      </c>
      <c r="C487" s="434" t="s">
        <v>338</v>
      </c>
      <c r="D487" s="650" t="s">
        <v>1135</v>
      </c>
      <c r="E487" s="651">
        <v>201509</v>
      </c>
      <c r="F487" s="652">
        <v>-3391.46</v>
      </c>
      <c r="G487" s="387" t="s">
        <v>481</v>
      </c>
      <c r="H487" s="387" t="s">
        <v>482</v>
      </c>
    </row>
    <row r="488" spans="1:8">
      <c r="A488" s="650" t="s">
        <v>319</v>
      </c>
      <c r="B488" s="651" t="s">
        <v>993</v>
      </c>
      <c r="C488" s="434" t="s">
        <v>338</v>
      </c>
      <c r="D488" s="650" t="s">
        <v>1135</v>
      </c>
      <c r="E488" s="651">
        <v>201509</v>
      </c>
      <c r="F488" s="652">
        <v>-160.01</v>
      </c>
      <c r="G488" s="387" t="s">
        <v>481</v>
      </c>
      <c r="H488" s="387" t="s">
        <v>482</v>
      </c>
    </row>
    <row r="489" spans="1:8" ht="15">
      <c r="A489" s="650" t="s">
        <v>319</v>
      </c>
      <c r="B489" s="651" t="s">
        <v>993</v>
      </c>
      <c r="C489" s="435" t="s">
        <v>338</v>
      </c>
      <c r="D489" s="650" t="s">
        <v>994</v>
      </c>
      <c r="E489" s="651">
        <v>201510</v>
      </c>
      <c r="F489" s="652">
        <v>379.02</v>
      </c>
      <c r="G489" s="387" t="s">
        <v>481</v>
      </c>
      <c r="H489" s="387" t="s">
        <v>482</v>
      </c>
    </row>
    <row r="490" spans="1:8" ht="15">
      <c r="A490" s="650" t="s">
        <v>319</v>
      </c>
      <c r="B490" s="651" t="s">
        <v>993</v>
      </c>
      <c r="C490" s="435" t="s">
        <v>338</v>
      </c>
      <c r="D490" s="650" t="s">
        <v>994</v>
      </c>
      <c r="E490" s="651">
        <v>201510</v>
      </c>
      <c r="F490" s="652">
        <v>17.899999999999999</v>
      </c>
      <c r="G490" s="387" t="s">
        <v>481</v>
      </c>
      <c r="H490" s="387" t="s">
        <v>482</v>
      </c>
    </row>
    <row r="491" spans="1:8" ht="15">
      <c r="A491" s="650" t="s">
        <v>319</v>
      </c>
      <c r="B491" s="651" t="s">
        <v>993</v>
      </c>
      <c r="C491" s="435" t="s">
        <v>338</v>
      </c>
      <c r="D491" s="650" t="s">
        <v>994</v>
      </c>
      <c r="E491" s="651">
        <v>201511</v>
      </c>
      <c r="F491" s="652">
        <v>-2811.35</v>
      </c>
      <c r="G491" s="387" t="s">
        <v>481</v>
      </c>
      <c r="H491" s="387" t="s">
        <v>482</v>
      </c>
    </row>
    <row r="492" spans="1:8" ht="15">
      <c r="A492" s="650" t="s">
        <v>319</v>
      </c>
      <c r="B492" s="651" t="s">
        <v>993</v>
      </c>
      <c r="C492" s="435" t="s">
        <v>338</v>
      </c>
      <c r="D492" s="650" t="s">
        <v>994</v>
      </c>
      <c r="E492" s="651">
        <v>201511</v>
      </c>
      <c r="F492" s="652">
        <v>789.25</v>
      </c>
      <c r="G492" s="387" t="s">
        <v>481</v>
      </c>
      <c r="H492" s="387" t="s">
        <v>482</v>
      </c>
    </row>
    <row r="493" spans="1:8" ht="15">
      <c r="A493" s="650" t="s">
        <v>319</v>
      </c>
      <c r="B493" s="651" t="s">
        <v>993</v>
      </c>
      <c r="C493" s="435" t="s">
        <v>338</v>
      </c>
      <c r="D493" s="650" t="s">
        <v>994</v>
      </c>
      <c r="E493" s="651">
        <v>201512</v>
      </c>
      <c r="F493" s="652">
        <v>-369.18</v>
      </c>
      <c r="G493" s="387" t="s">
        <v>481</v>
      </c>
      <c r="H493" s="387" t="s">
        <v>482</v>
      </c>
    </row>
    <row r="494" spans="1:8" ht="15">
      <c r="A494" s="650" t="s">
        <v>319</v>
      </c>
      <c r="B494" s="651" t="s">
        <v>993</v>
      </c>
      <c r="C494" s="435" t="s">
        <v>338</v>
      </c>
      <c r="D494" s="650" t="s">
        <v>994</v>
      </c>
      <c r="E494" s="651">
        <v>201512</v>
      </c>
      <c r="F494" s="652">
        <v>-9.99</v>
      </c>
      <c r="G494" s="387" t="s">
        <v>481</v>
      </c>
      <c r="H494" s="387" t="s">
        <v>482</v>
      </c>
    </row>
    <row r="495" spans="1:8">
      <c r="A495" s="650" t="s">
        <v>319</v>
      </c>
      <c r="B495" s="651" t="s">
        <v>995</v>
      </c>
      <c r="C495" s="434" t="s">
        <v>338</v>
      </c>
      <c r="D495" s="650" t="s">
        <v>1136</v>
      </c>
      <c r="E495" s="651">
        <v>201509</v>
      </c>
      <c r="F495" s="652">
        <v>2783.36</v>
      </c>
      <c r="G495" s="387" t="s">
        <v>481</v>
      </c>
      <c r="H495" s="387" t="s">
        <v>482</v>
      </c>
    </row>
    <row r="496" spans="1:8" ht="15">
      <c r="A496" s="650" t="s">
        <v>319</v>
      </c>
      <c r="B496" s="651" t="s">
        <v>995</v>
      </c>
      <c r="C496" s="435" t="s">
        <v>338</v>
      </c>
      <c r="D496" s="650" t="s">
        <v>996</v>
      </c>
      <c r="E496" s="651">
        <v>201511</v>
      </c>
      <c r="F496" s="652">
        <v>-1132.6300000000001</v>
      </c>
      <c r="G496" s="387" t="s">
        <v>481</v>
      </c>
      <c r="H496" s="387" t="s">
        <v>482</v>
      </c>
    </row>
    <row r="497" spans="1:8" ht="15">
      <c r="A497" s="650" t="s">
        <v>319</v>
      </c>
      <c r="B497" s="651" t="s">
        <v>995</v>
      </c>
      <c r="C497" s="435" t="s">
        <v>338</v>
      </c>
      <c r="D497" s="650" t="s">
        <v>996</v>
      </c>
      <c r="E497" s="651">
        <v>201512</v>
      </c>
      <c r="F497" s="652">
        <v>-315.11</v>
      </c>
      <c r="G497" s="387" t="s">
        <v>481</v>
      </c>
      <c r="H497" s="387" t="s">
        <v>482</v>
      </c>
    </row>
    <row r="498" spans="1:8">
      <c r="A498" s="650" t="s">
        <v>319</v>
      </c>
      <c r="B498" s="651" t="s">
        <v>875</v>
      </c>
      <c r="C498" s="434" t="s">
        <v>338</v>
      </c>
      <c r="D498" s="650" t="s">
        <v>876</v>
      </c>
      <c r="E498" s="651">
        <v>201509</v>
      </c>
      <c r="F498" s="652">
        <v>19719.8</v>
      </c>
      <c r="G498" s="387" t="s">
        <v>481</v>
      </c>
      <c r="H498" s="387" t="s">
        <v>482</v>
      </c>
    </row>
    <row r="499" spans="1:8">
      <c r="A499" s="650" t="s">
        <v>319</v>
      </c>
      <c r="B499" s="651" t="s">
        <v>875</v>
      </c>
      <c r="C499" s="434" t="s">
        <v>338</v>
      </c>
      <c r="D499" s="650" t="s">
        <v>876</v>
      </c>
      <c r="E499" s="651">
        <v>201509</v>
      </c>
      <c r="F499" s="652">
        <v>2579.92</v>
      </c>
      <c r="G499" s="387" t="s">
        <v>481</v>
      </c>
      <c r="H499" s="387" t="s">
        <v>482</v>
      </c>
    </row>
    <row r="500" spans="1:8" ht="15">
      <c r="A500" s="650" t="s">
        <v>319</v>
      </c>
      <c r="B500" s="651" t="s">
        <v>875</v>
      </c>
      <c r="C500" s="435" t="s">
        <v>338</v>
      </c>
      <c r="D500" s="650" t="s">
        <v>876</v>
      </c>
      <c r="E500" s="651">
        <v>201510</v>
      </c>
      <c r="F500" s="652">
        <v>-13.58</v>
      </c>
      <c r="G500" s="387" t="s">
        <v>481</v>
      </c>
      <c r="H500" s="387" t="s">
        <v>482</v>
      </c>
    </row>
    <row r="501" spans="1:8" ht="15">
      <c r="A501" s="650" t="s">
        <v>319</v>
      </c>
      <c r="B501" s="651" t="s">
        <v>875</v>
      </c>
      <c r="C501" s="435" t="s">
        <v>338</v>
      </c>
      <c r="D501" s="650" t="s">
        <v>876</v>
      </c>
      <c r="E501" s="651">
        <v>201510</v>
      </c>
      <c r="F501" s="652">
        <v>1.62</v>
      </c>
      <c r="G501" s="387" t="s">
        <v>481</v>
      </c>
      <c r="H501" s="387" t="s">
        <v>482</v>
      </c>
    </row>
    <row r="502" spans="1:8">
      <c r="A502" s="650" t="s">
        <v>319</v>
      </c>
      <c r="B502" s="651" t="s">
        <v>877</v>
      </c>
      <c r="C502" s="434" t="s">
        <v>338</v>
      </c>
      <c r="D502" s="650" t="s">
        <v>1137</v>
      </c>
      <c r="E502" s="651">
        <v>201509</v>
      </c>
      <c r="F502" s="652">
        <v>1690.8400000000001</v>
      </c>
      <c r="G502" s="387" t="s">
        <v>481</v>
      </c>
      <c r="H502" s="387" t="s">
        <v>482</v>
      </c>
    </row>
    <row r="503" spans="1:8">
      <c r="A503" s="650" t="s">
        <v>319</v>
      </c>
      <c r="B503" s="651" t="s">
        <v>877</v>
      </c>
      <c r="C503" s="434" t="s">
        <v>338</v>
      </c>
      <c r="D503" s="650" t="s">
        <v>1137</v>
      </c>
      <c r="E503" s="651">
        <v>201509</v>
      </c>
      <c r="F503" s="652">
        <v>7070.7300000000005</v>
      </c>
      <c r="G503" s="387" t="s">
        <v>481</v>
      </c>
      <c r="H503" s="387" t="s">
        <v>482</v>
      </c>
    </row>
    <row r="504" spans="1:8" ht="15">
      <c r="A504" s="650" t="s">
        <v>319</v>
      </c>
      <c r="B504" s="651" t="s">
        <v>877</v>
      </c>
      <c r="C504" s="435" t="s">
        <v>338</v>
      </c>
      <c r="D504" s="650" t="s">
        <v>878</v>
      </c>
      <c r="E504" s="651">
        <v>201510</v>
      </c>
      <c r="F504" s="652">
        <v>53.62</v>
      </c>
      <c r="G504" s="387" t="s">
        <v>481</v>
      </c>
      <c r="H504" s="387" t="s">
        <v>482</v>
      </c>
    </row>
    <row r="505" spans="1:8" ht="15">
      <c r="A505" s="650" t="s">
        <v>319</v>
      </c>
      <c r="B505" s="651" t="s">
        <v>877</v>
      </c>
      <c r="C505" s="435" t="s">
        <v>338</v>
      </c>
      <c r="D505" s="650" t="s">
        <v>878</v>
      </c>
      <c r="E505" s="651">
        <v>201510</v>
      </c>
      <c r="F505" s="652">
        <v>7.67</v>
      </c>
      <c r="G505" s="387" t="s">
        <v>481</v>
      </c>
      <c r="H505" s="387" t="s">
        <v>482</v>
      </c>
    </row>
    <row r="506" spans="1:8">
      <c r="A506" s="650" t="s">
        <v>319</v>
      </c>
      <c r="B506" s="651" t="s">
        <v>879</v>
      </c>
      <c r="C506" s="434" t="s">
        <v>338</v>
      </c>
      <c r="D506" s="650" t="s">
        <v>1138</v>
      </c>
      <c r="E506" s="651">
        <v>201509</v>
      </c>
      <c r="F506" s="652">
        <v>-1569.92</v>
      </c>
      <c r="G506" s="387" t="s">
        <v>481</v>
      </c>
      <c r="H506" s="387" t="s">
        <v>482</v>
      </c>
    </row>
    <row r="507" spans="1:8">
      <c r="A507" s="650" t="s">
        <v>319</v>
      </c>
      <c r="B507" s="651" t="s">
        <v>879</v>
      </c>
      <c r="C507" s="434" t="s">
        <v>338</v>
      </c>
      <c r="D507" s="650" t="s">
        <v>1138</v>
      </c>
      <c r="E507" s="651">
        <v>201509</v>
      </c>
      <c r="F507" s="652">
        <v>-3524.82</v>
      </c>
      <c r="G507" s="387" t="s">
        <v>481</v>
      </c>
      <c r="H507" s="387" t="s">
        <v>482</v>
      </c>
    </row>
    <row r="508" spans="1:8" ht="15">
      <c r="A508" s="650" t="s">
        <v>319</v>
      </c>
      <c r="B508" s="651" t="s">
        <v>879</v>
      </c>
      <c r="C508" s="435" t="s">
        <v>338</v>
      </c>
      <c r="D508" s="650" t="s">
        <v>880</v>
      </c>
      <c r="E508" s="651">
        <v>201510</v>
      </c>
      <c r="F508" s="652">
        <v>-466.36</v>
      </c>
      <c r="G508" s="387" t="s">
        <v>481</v>
      </c>
      <c r="H508" s="387" t="s">
        <v>482</v>
      </c>
    </row>
    <row r="509" spans="1:8" ht="15">
      <c r="A509" s="650" t="s">
        <v>319</v>
      </c>
      <c r="B509" s="651" t="s">
        <v>879</v>
      </c>
      <c r="C509" s="435" t="s">
        <v>338</v>
      </c>
      <c r="D509" s="650" t="s">
        <v>880</v>
      </c>
      <c r="E509" s="651">
        <v>201510</v>
      </c>
      <c r="F509" s="652">
        <v>-4.12</v>
      </c>
      <c r="G509" s="387" t="s">
        <v>481</v>
      </c>
      <c r="H509" s="387" t="s">
        <v>482</v>
      </c>
    </row>
    <row r="510" spans="1:8">
      <c r="A510" s="650" t="s">
        <v>319</v>
      </c>
      <c r="B510" s="651" t="s">
        <v>881</v>
      </c>
      <c r="C510" s="434" t="s">
        <v>338</v>
      </c>
      <c r="D510" s="650" t="s">
        <v>1139</v>
      </c>
      <c r="E510" s="651">
        <v>201509</v>
      </c>
      <c r="F510" s="652">
        <v>5653.63</v>
      </c>
      <c r="G510" s="387" t="s">
        <v>481</v>
      </c>
      <c r="H510" s="387" t="s">
        <v>482</v>
      </c>
    </row>
    <row r="511" spans="1:8">
      <c r="A511" s="650" t="s">
        <v>319</v>
      </c>
      <c r="B511" s="651" t="s">
        <v>881</v>
      </c>
      <c r="C511" s="434" t="s">
        <v>338</v>
      </c>
      <c r="D511" s="650" t="s">
        <v>1139</v>
      </c>
      <c r="E511" s="651">
        <v>201509</v>
      </c>
      <c r="F511" s="652">
        <v>-1503.84</v>
      </c>
      <c r="G511" s="387" t="s">
        <v>481</v>
      </c>
      <c r="H511" s="387" t="s">
        <v>482</v>
      </c>
    </row>
    <row r="512" spans="1:8" ht="15">
      <c r="A512" s="650" t="s">
        <v>319</v>
      </c>
      <c r="B512" s="651" t="s">
        <v>881</v>
      </c>
      <c r="C512" s="435" t="s">
        <v>338</v>
      </c>
      <c r="D512" s="650" t="s">
        <v>882</v>
      </c>
      <c r="E512" s="651">
        <v>201510</v>
      </c>
      <c r="F512" s="652">
        <v>11.12</v>
      </c>
      <c r="G512" s="387" t="s">
        <v>481</v>
      </c>
      <c r="H512" s="387" t="s">
        <v>482</v>
      </c>
    </row>
    <row r="513" spans="1:8" ht="15">
      <c r="A513" s="650" t="s">
        <v>319</v>
      </c>
      <c r="B513" s="651" t="s">
        <v>881</v>
      </c>
      <c r="C513" s="435" t="s">
        <v>338</v>
      </c>
      <c r="D513" s="650" t="s">
        <v>882</v>
      </c>
      <c r="E513" s="651">
        <v>201510</v>
      </c>
      <c r="F513" s="652">
        <v>0.05</v>
      </c>
      <c r="G513" s="387" t="s">
        <v>481</v>
      </c>
      <c r="H513" s="387" t="s">
        <v>482</v>
      </c>
    </row>
    <row r="514" spans="1:8">
      <c r="A514" s="650" t="s">
        <v>319</v>
      </c>
      <c r="B514" s="651" t="s">
        <v>883</v>
      </c>
      <c r="C514" s="434" t="s">
        <v>338</v>
      </c>
      <c r="D514" s="650" t="s">
        <v>1140</v>
      </c>
      <c r="E514" s="651">
        <v>201509</v>
      </c>
      <c r="F514" s="652">
        <v>-541.99</v>
      </c>
      <c r="G514" s="387" t="s">
        <v>481</v>
      </c>
      <c r="H514" s="387" t="s">
        <v>482</v>
      </c>
    </row>
    <row r="515" spans="1:8">
      <c r="A515" s="650" t="s">
        <v>319</v>
      </c>
      <c r="B515" s="651" t="s">
        <v>883</v>
      </c>
      <c r="C515" s="434" t="s">
        <v>338</v>
      </c>
      <c r="D515" s="650" t="s">
        <v>1140</v>
      </c>
      <c r="E515" s="651">
        <v>201509</v>
      </c>
      <c r="F515" s="652">
        <v>-20.72</v>
      </c>
      <c r="G515" s="387" t="s">
        <v>481</v>
      </c>
      <c r="H515" s="387" t="s">
        <v>482</v>
      </c>
    </row>
    <row r="516" spans="1:8" ht="15">
      <c r="A516" s="650" t="s">
        <v>319</v>
      </c>
      <c r="B516" s="651" t="s">
        <v>883</v>
      </c>
      <c r="C516" s="435" t="s">
        <v>338</v>
      </c>
      <c r="D516" s="650" t="s">
        <v>884</v>
      </c>
      <c r="E516" s="651">
        <v>201510</v>
      </c>
      <c r="F516" s="652">
        <v>7.16</v>
      </c>
      <c r="G516" s="387" t="s">
        <v>481</v>
      </c>
      <c r="H516" s="387" t="s">
        <v>482</v>
      </c>
    </row>
    <row r="517" spans="1:8" ht="15">
      <c r="A517" s="650" t="s">
        <v>319</v>
      </c>
      <c r="B517" s="651" t="s">
        <v>883</v>
      </c>
      <c r="C517" s="435" t="s">
        <v>338</v>
      </c>
      <c r="D517" s="650" t="s">
        <v>884</v>
      </c>
      <c r="E517" s="651">
        <v>201510</v>
      </c>
      <c r="F517" s="652">
        <v>0.78</v>
      </c>
      <c r="G517" s="387" t="s">
        <v>481</v>
      </c>
      <c r="H517" s="387" t="s">
        <v>482</v>
      </c>
    </row>
    <row r="518" spans="1:8">
      <c r="A518" s="650" t="s">
        <v>319</v>
      </c>
      <c r="B518" s="651" t="s">
        <v>885</v>
      </c>
      <c r="C518" s="434" t="s">
        <v>338</v>
      </c>
      <c r="D518" s="650" t="s">
        <v>1141</v>
      </c>
      <c r="E518" s="651">
        <v>201509</v>
      </c>
      <c r="F518" s="652">
        <v>-2144.4499999999998</v>
      </c>
      <c r="G518" s="387" t="s">
        <v>481</v>
      </c>
      <c r="H518" s="387" t="s">
        <v>482</v>
      </c>
    </row>
    <row r="519" spans="1:8">
      <c r="A519" s="650" t="s">
        <v>319</v>
      </c>
      <c r="B519" s="651" t="s">
        <v>885</v>
      </c>
      <c r="C519" s="434" t="s">
        <v>338</v>
      </c>
      <c r="D519" s="650" t="s">
        <v>1141</v>
      </c>
      <c r="E519" s="651">
        <v>201509</v>
      </c>
      <c r="F519" s="652">
        <v>-81.48</v>
      </c>
      <c r="G519" s="387" t="s">
        <v>481</v>
      </c>
      <c r="H519" s="387" t="s">
        <v>482</v>
      </c>
    </row>
    <row r="520" spans="1:8" ht="15">
      <c r="A520" s="650" t="s">
        <v>319</v>
      </c>
      <c r="B520" s="651" t="s">
        <v>885</v>
      </c>
      <c r="C520" s="435" t="s">
        <v>338</v>
      </c>
      <c r="D520" s="650" t="s">
        <v>886</v>
      </c>
      <c r="E520" s="651">
        <v>201510</v>
      </c>
      <c r="F520" s="652">
        <v>32.31</v>
      </c>
      <c r="G520" s="387" t="s">
        <v>481</v>
      </c>
      <c r="H520" s="387" t="s">
        <v>482</v>
      </c>
    </row>
    <row r="521" spans="1:8" ht="15">
      <c r="A521" s="650" t="s">
        <v>319</v>
      </c>
      <c r="B521" s="651" t="s">
        <v>885</v>
      </c>
      <c r="C521" s="435" t="s">
        <v>338</v>
      </c>
      <c r="D521" s="650" t="s">
        <v>886</v>
      </c>
      <c r="E521" s="651">
        <v>201510</v>
      </c>
      <c r="F521" s="652">
        <v>0.84</v>
      </c>
      <c r="G521" s="387" t="s">
        <v>481</v>
      </c>
      <c r="H521" s="387" t="s">
        <v>482</v>
      </c>
    </row>
    <row r="522" spans="1:8">
      <c r="A522" s="650" t="s">
        <v>319</v>
      </c>
      <c r="B522" s="651" t="s">
        <v>887</v>
      </c>
      <c r="C522" s="434" t="s">
        <v>338</v>
      </c>
      <c r="D522" s="650" t="s">
        <v>888</v>
      </c>
      <c r="E522" s="651">
        <v>201509</v>
      </c>
      <c r="F522" s="652">
        <v>-5504.14</v>
      </c>
      <c r="G522" s="387" t="s">
        <v>481</v>
      </c>
      <c r="H522" s="387" t="s">
        <v>694</v>
      </c>
    </row>
    <row r="523" spans="1:8">
      <c r="A523" s="650" t="s">
        <v>319</v>
      </c>
      <c r="B523" s="651" t="s">
        <v>887</v>
      </c>
      <c r="C523" s="434" t="s">
        <v>338</v>
      </c>
      <c r="D523" s="650" t="s">
        <v>888</v>
      </c>
      <c r="E523" s="651">
        <v>201509</v>
      </c>
      <c r="F523" s="652">
        <v>178.37</v>
      </c>
      <c r="G523" s="387" t="s">
        <v>481</v>
      </c>
      <c r="H523" s="387" t="s">
        <v>694</v>
      </c>
    </row>
    <row r="524" spans="1:8" ht="15">
      <c r="A524" s="650" t="s">
        <v>319</v>
      </c>
      <c r="B524" s="651" t="s">
        <v>887</v>
      </c>
      <c r="C524" s="435" t="s">
        <v>338</v>
      </c>
      <c r="D524" s="650" t="s">
        <v>888</v>
      </c>
      <c r="E524" s="651">
        <v>201510</v>
      </c>
      <c r="F524" s="652">
        <v>4089.37</v>
      </c>
      <c r="G524" s="387" t="s">
        <v>481</v>
      </c>
      <c r="H524" s="387" t="s">
        <v>694</v>
      </c>
    </row>
    <row r="525" spans="1:8" ht="15">
      <c r="A525" s="650" t="s">
        <v>319</v>
      </c>
      <c r="B525" s="651" t="s">
        <v>887</v>
      </c>
      <c r="C525" s="435" t="s">
        <v>338</v>
      </c>
      <c r="D525" s="650" t="s">
        <v>888</v>
      </c>
      <c r="E525" s="651">
        <v>201510</v>
      </c>
      <c r="F525" s="652">
        <v>195.6</v>
      </c>
      <c r="G525" s="387" t="s">
        <v>481</v>
      </c>
      <c r="H525" s="387" t="s">
        <v>694</v>
      </c>
    </row>
    <row r="526" spans="1:8" ht="15">
      <c r="A526" s="650" t="s">
        <v>319</v>
      </c>
      <c r="B526" s="651" t="s">
        <v>1142</v>
      </c>
      <c r="C526" s="435" t="s">
        <v>338</v>
      </c>
      <c r="D526" s="650" t="s">
        <v>1143</v>
      </c>
      <c r="E526" s="651">
        <v>201511</v>
      </c>
      <c r="F526" s="652">
        <v>58748.33</v>
      </c>
      <c r="G526" s="387" t="s">
        <v>481</v>
      </c>
      <c r="H526" s="387" t="s">
        <v>482</v>
      </c>
    </row>
    <row r="527" spans="1:8" ht="15">
      <c r="A527" s="650" t="s">
        <v>319</v>
      </c>
      <c r="B527" s="651" t="s">
        <v>1142</v>
      </c>
      <c r="C527" s="435" t="s">
        <v>338</v>
      </c>
      <c r="D527" s="650" t="s">
        <v>1143</v>
      </c>
      <c r="E527" s="651">
        <v>201511</v>
      </c>
      <c r="F527" s="652">
        <v>4888.8599999999997</v>
      </c>
      <c r="G527" s="387" t="s">
        <v>481</v>
      </c>
      <c r="H527" s="387" t="s">
        <v>482</v>
      </c>
    </row>
    <row r="528" spans="1:8" ht="15">
      <c r="A528" s="650" t="s">
        <v>319</v>
      </c>
      <c r="B528" s="651" t="s">
        <v>1142</v>
      </c>
      <c r="C528" s="435" t="s">
        <v>338</v>
      </c>
      <c r="D528" s="650" t="s">
        <v>1143</v>
      </c>
      <c r="E528" s="651">
        <v>201512</v>
      </c>
      <c r="F528" s="652">
        <v>2.23</v>
      </c>
      <c r="G528" s="387" t="s">
        <v>481</v>
      </c>
      <c r="H528" s="387" t="s">
        <v>482</v>
      </c>
    </row>
    <row r="529" spans="1:8" ht="15">
      <c r="A529" s="650" t="s">
        <v>319</v>
      </c>
      <c r="B529" s="651" t="s">
        <v>1142</v>
      </c>
      <c r="C529" s="435" t="s">
        <v>338</v>
      </c>
      <c r="D529" s="650" t="s">
        <v>1143</v>
      </c>
      <c r="E529" s="651">
        <v>201512</v>
      </c>
      <c r="F529" s="652">
        <v>26.65</v>
      </c>
      <c r="G529" s="387" t="s">
        <v>481</v>
      </c>
      <c r="H529" s="387" t="s">
        <v>482</v>
      </c>
    </row>
    <row r="530" spans="1:8">
      <c r="A530" s="650" t="s">
        <v>319</v>
      </c>
      <c r="B530" s="651" t="s">
        <v>753</v>
      </c>
      <c r="C530" s="434" t="s">
        <v>338</v>
      </c>
      <c r="D530" s="650" t="s">
        <v>754</v>
      </c>
      <c r="E530" s="651">
        <v>201509</v>
      </c>
      <c r="F530" s="652">
        <v>-144.18</v>
      </c>
      <c r="G530" s="387" t="s">
        <v>481</v>
      </c>
      <c r="H530" s="387" t="s">
        <v>482</v>
      </c>
    </row>
    <row r="531" spans="1:8">
      <c r="A531" s="650" t="s">
        <v>319</v>
      </c>
      <c r="B531" s="651" t="s">
        <v>753</v>
      </c>
      <c r="C531" s="434" t="s">
        <v>338</v>
      </c>
      <c r="D531" s="650" t="s">
        <v>754</v>
      </c>
      <c r="E531" s="651">
        <v>201509</v>
      </c>
      <c r="F531" s="652">
        <v>-2.66</v>
      </c>
      <c r="G531" s="387" t="s">
        <v>481</v>
      </c>
      <c r="H531" s="387" t="s">
        <v>482</v>
      </c>
    </row>
    <row r="532" spans="1:8">
      <c r="A532" s="650" t="s">
        <v>319</v>
      </c>
      <c r="B532" s="651" t="s">
        <v>1035</v>
      </c>
      <c r="C532" s="434" t="s">
        <v>335</v>
      </c>
      <c r="D532" s="650" t="s">
        <v>1036</v>
      </c>
      <c r="E532" s="651">
        <v>201509</v>
      </c>
      <c r="F532" s="652">
        <v>-10876.19</v>
      </c>
      <c r="G532" s="387" t="s">
        <v>481</v>
      </c>
      <c r="H532" s="387" t="s">
        <v>482</v>
      </c>
    </row>
    <row r="533" spans="1:8">
      <c r="A533" s="650" t="s">
        <v>319</v>
      </c>
      <c r="B533" s="651" t="s">
        <v>1035</v>
      </c>
      <c r="C533" s="434" t="s">
        <v>335</v>
      </c>
      <c r="D533" s="650" t="s">
        <v>1036</v>
      </c>
      <c r="E533" s="651">
        <v>201509</v>
      </c>
      <c r="F533" s="652">
        <v>-840.11</v>
      </c>
      <c r="G533" s="387" t="s">
        <v>481</v>
      </c>
      <c r="H533" s="387" t="s">
        <v>482</v>
      </c>
    </row>
    <row r="534" spans="1:8" ht="15">
      <c r="A534" s="650" t="s">
        <v>319</v>
      </c>
      <c r="B534" s="651" t="s">
        <v>1035</v>
      </c>
      <c r="C534" s="435" t="s">
        <v>335</v>
      </c>
      <c r="D534" s="650" t="s">
        <v>1036</v>
      </c>
      <c r="E534" s="651">
        <v>201510</v>
      </c>
      <c r="F534" s="652">
        <v>404.39</v>
      </c>
      <c r="G534" s="387" t="s">
        <v>481</v>
      </c>
      <c r="H534" s="387" t="s">
        <v>482</v>
      </c>
    </row>
    <row r="535" spans="1:8" ht="15">
      <c r="A535" s="650" t="s">
        <v>319</v>
      </c>
      <c r="B535" s="651" t="s">
        <v>1035</v>
      </c>
      <c r="C535" s="435" t="s">
        <v>335</v>
      </c>
      <c r="D535" s="650" t="s">
        <v>1036</v>
      </c>
      <c r="E535" s="651">
        <v>201510</v>
      </c>
      <c r="F535" s="652">
        <v>31.23</v>
      </c>
      <c r="G535" s="387" t="s">
        <v>481</v>
      </c>
      <c r="H535" s="387" t="s">
        <v>482</v>
      </c>
    </row>
    <row r="536" spans="1:8" ht="15">
      <c r="A536" s="650" t="s">
        <v>319</v>
      </c>
      <c r="B536" s="651" t="s">
        <v>1035</v>
      </c>
      <c r="C536" s="435" t="s">
        <v>335</v>
      </c>
      <c r="D536" s="650" t="s">
        <v>1036</v>
      </c>
      <c r="E536" s="651">
        <v>201511</v>
      </c>
      <c r="F536" s="652">
        <v>-2800.39</v>
      </c>
      <c r="G536" s="387" t="s">
        <v>481</v>
      </c>
      <c r="H536" s="387" t="s">
        <v>482</v>
      </c>
    </row>
    <row r="537" spans="1:8" ht="15">
      <c r="A537" s="650" t="s">
        <v>319</v>
      </c>
      <c r="B537" s="651" t="s">
        <v>1035</v>
      </c>
      <c r="C537" s="435" t="s">
        <v>335</v>
      </c>
      <c r="D537" s="650" t="s">
        <v>1036</v>
      </c>
      <c r="E537" s="651">
        <v>201511</v>
      </c>
      <c r="F537" s="652">
        <v>2799.8</v>
      </c>
      <c r="G537" s="387" t="s">
        <v>481</v>
      </c>
      <c r="H537" s="387" t="s">
        <v>482</v>
      </c>
    </row>
    <row r="538" spans="1:8" ht="15">
      <c r="A538" s="650" t="s">
        <v>319</v>
      </c>
      <c r="B538" s="651" t="s">
        <v>1035</v>
      </c>
      <c r="C538" s="435" t="s">
        <v>335</v>
      </c>
      <c r="D538" s="650" t="s">
        <v>1036</v>
      </c>
      <c r="E538" s="651">
        <v>201512</v>
      </c>
      <c r="F538" s="652">
        <v>1.1399999999999999</v>
      </c>
      <c r="G538" s="387" t="s">
        <v>481</v>
      </c>
      <c r="H538" s="387" t="s">
        <v>482</v>
      </c>
    </row>
    <row r="539" spans="1:8" ht="15">
      <c r="A539" s="650" t="s">
        <v>319</v>
      </c>
      <c r="B539" s="651" t="s">
        <v>1035</v>
      </c>
      <c r="C539" s="435" t="s">
        <v>335</v>
      </c>
      <c r="D539" s="650" t="s">
        <v>1036</v>
      </c>
      <c r="E539" s="651">
        <v>201512</v>
      </c>
      <c r="F539" s="652">
        <v>13.32</v>
      </c>
      <c r="G539" s="387" t="s">
        <v>481</v>
      </c>
      <c r="H539" s="387" t="s">
        <v>482</v>
      </c>
    </row>
    <row r="540" spans="1:8">
      <c r="A540" s="650" t="s">
        <v>319</v>
      </c>
      <c r="B540" s="651" t="s">
        <v>889</v>
      </c>
      <c r="C540" s="434" t="s">
        <v>338</v>
      </c>
      <c r="D540" s="650" t="s">
        <v>890</v>
      </c>
      <c r="E540" s="651">
        <v>201509</v>
      </c>
      <c r="F540" s="652">
        <v>-960.68000000000006</v>
      </c>
      <c r="G540" s="387" t="s">
        <v>481</v>
      </c>
      <c r="H540" s="387" t="s">
        <v>482</v>
      </c>
    </row>
    <row r="541" spans="1:8" ht="15">
      <c r="A541" s="650" t="s">
        <v>319</v>
      </c>
      <c r="B541" s="651" t="s">
        <v>889</v>
      </c>
      <c r="C541" s="435" t="s">
        <v>338</v>
      </c>
      <c r="D541" s="650" t="s">
        <v>890</v>
      </c>
      <c r="E541" s="651">
        <v>201510</v>
      </c>
      <c r="F541" s="652">
        <v>3.58</v>
      </c>
      <c r="G541" s="387" t="s">
        <v>481</v>
      </c>
      <c r="H541" s="387" t="s">
        <v>482</v>
      </c>
    </row>
    <row r="542" spans="1:8" ht="15">
      <c r="A542" s="650" t="s">
        <v>319</v>
      </c>
      <c r="B542" s="651" t="s">
        <v>1144</v>
      </c>
      <c r="C542" s="435" t="s">
        <v>338</v>
      </c>
      <c r="D542" s="650" t="s">
        <v>1145</v>
      </c>
      <c r="E542" s="651">
        <v>201512</v>
      </c>
      <c r="F542" s="652">
        <v>14963.94</v>
      </c>
      <c r="G542" s="387" t="s">
        <v>481</v>
      </c>
      <c r="H542" s="387" t="s">
        <v>482</v>
      </c>
    </row>
    <row r="543" spans="1:8" ht="15">
      <c r="A543" s="650" t="s">
        <v>319</v>
      </c>
      <c r="B543" s="651" t="s">
        <v>1144</v>
      </c>
      <c r="C543" s="435" t="s">
        <v>338</v>
      </c>
      <c r="D543" s="650" t="s">
        <v>1145</v>
      </c>
      <c r="E543" s="651">
        <v>201512</v>
      </c>
      <c r="F543" s="652">
        <v>295611.05</v>
      </c>
      <c r="G543" s="387" t="s">
        <v>481</v>
      </c>
      <c r="H543" s="387" t="s">
        <v>482</v>
      </c>
    </row>
    <row r="544" spans="1:8">
      <c r="A544" s="650" t="s">
        <v>319</v>
      </c>
      <c r="B544" s="651" t="s">
        <v>1037</v>
      </c>
      <c r="C544" s="434" t="s">
        <v>335</v>
      </c>
      <c r="D544" s="650" t="s">
        <v>1038</v>
      </c>
      <c r="E544" s="651">
        <v>201509</v>
      </c>
      <c r="F544" s="652">
        <v>-9276.64</v>
      </c>
      <c r="G544" s="387" t="s">
        <v>481</v>
      </c>
      <c r="H544" s="387" t="s">
        <v>482</v>
      </c>
    </row>
    <row r="545" spans="1:8">
      <c r="A545" s="650" t="s">
        <v>319</v>
      </c>
      <c r="B545" s="651" t="s">
        <v>1037</v>
      </c>
      <c r="C545" s="434" t="s">
        <v>335</v>
      </c>
      <c r="D545" s="650" t="s">
        <v>1038</v>
      </c>
      <c r="E545" s="651">
        <v>201509</v>
      </c>
      <c r="F545" s="652">
        <v>-2837</v>
      </c>
      <c r="G545" s="387" t="s">
        <v>481</v>
      </c>
      <c r="H545" s="387" t="s">
        <v>482</v>
      </c>
    </row>
    <row r="546" spans="1:8" ht="15">
      <c r="A546" s="650" t="s">
        <v>319</v>
      </c>
      <c r="B546" s="651" t="s">
        <v>1037</v>
      </c>
      <c r="C546" s="435" t="s">
        <v>335</v>
      </c>
      <c r="D546" s="650" t="s">
        <v>1038</v>
      </c>
      <c r="E546" s="651">
        <v>201511</v>
      </c>
      <c r="F546" s="652">
        <v>-8923.52</v>
      </c>
      <c r="G546" s="387" t="s">
        <v>481</v>
      </c>
      <c r="H546" s="387" t="s">
        <v>482</v>
      </c>
    </row>
    <row r="547" spans="1:8" ht="15">
      <c r="A547" s="650" t="s">
        <v>319</v>
      </c>
      <c r="B547" s="651" t="s">
        <v>1037</v>
      </c>
      <c r="C547" s="435" t="s">
        <v>335</v>
      </c>
      <c r="D547" s="650" t="s">
        <v>1038</v>
      </c>
      <c r="E547" s="651">
        <v>201511</v>
      </c>
      <c r="F547" s="652">
        <v>8923.52</v>
      </c>
      <c r="G547" s="387" t="s">
        <v>481</v>
      </c>
      <c r="H547" s="387" t="s">
        <v>482</v>
      </c>
    </row>
    <row r="548" spans="1:8">
      <c r="A548" s="650" t="s">
        <v>319</v>
      </c>
      <c r="B548" s="651" t="s">
        <v>891</v>
      </c>
      <c r="C548" s="434" t="s">
        <v>338</v>
      </c>
      <c r="D548" s="650" t="s">
        <v>1146</v>
      </c>
      <c r="E548" s="651">
        <v>201509</v>
      </c>
      <c r="F548" s="652">
        <v>454.79</v>
      </c>
      <c r="G548" s="387" t="s">
        <v>481</v>
      </c>
      <c r="H548" s="387" t="s">
        <v>482</v>
      </c>
    </row>
    <row r="549" spans="1:8">
      <c r="A549" s="650" t="s">
        <v>319</v>
      </c>
      <c r="B549" s="651" t="s">
        <v>891</v>
      </c>
      <c r="C549" s="434" t="s">
        <v>338</v>
      </c>
      <c r="D549" s="650" t="s">
        <v>1146</v>
      </c>
      <c r="E549" s="651">
        <v>201509</v>
      </c>
      <c r="F549" s="652">
        <v>39</v>
      </c>
      <c r="G549" s="387" t="s">
        <v>481</v>
      </c>
      <c r="H549" s="387" t="s">
        <v>482</v>
      </c>
    </row>
    <row r="550" spans="1:8">
      <c r="A550" s="650" t="s">
        <v>319</v>
      </c>
      <c r="B550" s="651" t="s">
        <v>1039</v>
      </c>
      <c r="C550" s="434" t="s">
        <v>335</v>
      </c>
      <c r="D550" s="650" t="s">
        <v>1040</v>
      </c>
      <c r="E550" s="651">
        <v>201509</v>
      </c>
      <c r="F550" s="652">
        <v>18953.48</v>
      </c>
      <c r="G550" s="387" t="s">
        <v>481</v>
      </c>
      <c r="H550" s="387" t="s">
        <v>482</v>
      </c>
    </row>
    <row r="551" spans="1:8">
      <c r="A551" s="650" t="s">
        <v>319</v>
      </c>
      <c r="B551" s="651" t="s">
        <v>1039</v>
      </c>
      <c r="C551" s="434" t="s">
        <v>335</v>
      </c>
      <c r="D551" s="650" t="s">
        <v>1040</v>
      </c>
      <c r="E551" s="651">
        <v>201509</v>
      </c>
      <c r="F551" s="652">
        <v>1380.98</v>
      </c>
      <c r="G551" s="387" t="s">
        <v>481</v>
      </c>
      <c r="H551" s="387" t="s">
        <v>482</v>
      </c>
    </row>
    <row r="552" spans="1:8" ht="15">
      <c r="A552" s="650" t="s">
        <v>319</v>
      </c>
      <c r="B552" s="651" t="s">
        <v>1039</v>
      </c>
      <c r="C552" s="435" t="s">
        <v>335</v>
      </c>
      <c r="D552" s="650" t="s">
        <v>1040</v>
      </c>
      <c r="E552" s="651">
        <v>201510</v>
      </c>
      <c r="F552" s="652">
        <v>556.72</v>
      </c>
      <c r="G552" s="387" t="s">
        <v>481</v>
      </c>
      <c r="H552" s="387" t="s">
        <v>482</v>
      </c>
    </row>
    <row r="553" spans="1:8" ht="15">
      <c r="A553" s="650" t="s">
        <v>319</v>
      </c>
      <c r="B553" s="651" t="s">
        <v>1039</v>
      </c>
      <c r="C553" s="435" t="s">
        <v>335</v>
      </c>
      <c r="D553" s="650" t="s">
        <v>1040</v>
      </c>
      <c r="E553" s="651">
        <v>201510</v>
      </c>
      <c r="F553" s="652">
        <v>40.56</v>
      </c>
      <c r="G553" s="387" t="s">
        <v>481</v>
      </c>
      <c r="H553" s="387" t="s">
        <v>482</v>
      </c>
    </row>
    <row r="554" spans="1:8" ht="15">
      <c r="A554" s="650" t="s">
        <v>319</v>
      </c>
      <c r="B554" s="651" t="s">
        <v>1039</v>
      </c>
      <c r="C554" s="435" t="s">
        <v>335</v>
      </c>
      <c r="D554" s="650" t="s">
        <v>1040</v>
      </c>
      <c r="E554" s="651">
        <v>201511</v>
      </c>
      <c r="F554" s="652">
        <v>-0.77</v>
      </c>
      <c r="G554" s="387" t="s">
        <v>481</v>
      </c>
      <c r="H554" s="387" t="s">
        <v>482</v>
      </c>
    </row>
    <row r="555" spans="1:8" ht="15">
      <c r="A555" s="650" t="s">
        <v>319</v>
      </c>
      <c r="B555" s="651" t="s">
        <v>1039</v>
      </c>
      <c r="C555" s="435" t="s">
        <v>335</v>
      </c>
      <c r="D555" s="650" t="s">
        <v>1040</v>
      </c>
      <c r="E555" s="651">
        <v>201511</v>
      </c>
      <c r="F555" s="652">
        <v>-0.06</v>
      </c>
      <c r="G555" s="387" t="s">
        <v>481</v>
      </c>
      <c r="H555" s="387" t="s">
        <v>482</v>
      </c>
    </row>
    <row r="556" spans="1:8" ht="15">
      <c r="A556" s="650" t="s">
        <v>319</v>
      </c>
      <c r="B556" s="651" t="s">
        <v>1039</v>
      </c>
      <c r="C556" s="435" t="s">
        <v>335</v>
      </c>
      <c r="D556" s="650" t="s">
        <v>1040</v>
      </c>
      <c r="E556" s="651">
        <v>201512</v>
      </c>
      <c r="F556" s="652">
        <v>-84254.24</v>
      </c>
      <c r="G556" s="387" t="s">
        <v>481</v>
      </c>
      <c r="H556" s="387" t="s">
        <v>482</v>
      </c>
    </row>
    <row r="557" spans="1:8" ht="15">
      <c r="A557" s="650" t="s">
        <v>319</v>
      </c>
      <c r="B557" s="651" t="s">
        <v>1039</v>
      </c>
      <c r="C557" s="435" t="s">
        <v>335</v>
      </c>
      <c r="D557" s="650" t="s">
        <v>1040</v>
      </c>
      <c r="E557" s="651">
        <v>201512</v>
      </c>
      <c r="F557" s="652">
        <v>84274.07</v>
      </c>
      <c r="G557" s="387" t="s">
        <v>481</v>
      </c>
      <c r="H557" s="387" t="s">
        <v>482</v>
      </c>
    </row>
    <row r="558" spans="1:8">
      <c r="A558" s="650" t="s">
        <v>319</v>
      </c>
      <c r="B558" s="651" t="s">
        <v>1147</v>
      </c>
      <c r="C558" s="434" t="s">
        <v>335</v>
      </c>
      <c r="D558" s="650" t="s">
        <v>1148</v>
      </c>
      <c r="E558" s="651">
        <v>201509</v>
      </c>
      <c r="F558" s="652">
        <v>305891.76</v>
      </c>
      <c r="G558" s="387" t="s">
        <v>481</v>
      </c>
      <c r="H558" s="387" t="s">
        <v>482</v>
      </c>
    </row>
    <row r="559" spans="1:8">
      <c r="A559" s="650" t="s">
        <v>319</v>
      </c>
      <c r="B559" s="651" t="s">
        <v>1147</v>
      </c>
      <c r="C559" s="434" t="s">
        <v>335</v>
      </c>
      <c r="D559" s="650" t="s">
        <v>1148</v>
      </c>
      <c r="E559" s="651">
        <v>201509</v>
      </c>
      <c r="F559" s="652">
        <v>18214.16</v>
      </c>
      <c r="G559" s="387" t="s">
        <v>481</v>
      </c>
      <c r="H559" s="387" t="s">
        <v>482</v>
      </c>
    </row>
    <row r="560" spans="1:8" ht="15">
      <c r="A560" s="650" t="s">
        <v>319</v>
      </c>
      <c r="B560" s="651" t="s">
        <v>1147</v>
      </c>
      <c r="C560" s="435" t="s">
        <v>335</v>
      </c>
      <c r="D560" s="650" t="s">
        <v>1149</v>
      </c>
      <c r="E560" s="651">
        <v>201510</v>
      </c>
      <c r="F560" s="652">
        <v>710.09</v>
      </c>
      <c r="G560" s="387" t="s">
        <v>481</v>
      </c>
      <c r="H560" s="387" t="s">
        <v>482</v>
      </c>
    </row>
    <row r="561" spans="1:8" ht="15">
      <c r="A561" s="650" t="s">
        <v>319</v>
      </c>
      <c r="B561" s="651" t="s">
        <v>1147</v>
      </c>
      <c r="C561" s="435" t="s">
        <v>335</v>
      </c>
      <c r="D561" s="650" t="s">
        <v>1149</v>
      </c>
      <c r="E561" s="651">
        <v>201510</v>
      </c>
      <c r="F561" s="652">
        <v>42.29</v>
      </c>
      <c r="G561" s="387" t="s">
        <v>481</v>
      </c>
      <c r="H561" s="387" t="s">
        <v>482</v>
      </c>
    </row>
    <row r="562" spans="1:8" ht="15">
      <c r="A562" s="650" t="s">
        <v>319</v>
      </c>
      <c r="B562" s="651" t="s">
        <v>1147</v>
      </c>
      <c r="C562" s="435" t="s">
        <v>335</v>
      </c>
      <c r="D562" s="650" t="s">
        <v>1149</v>
      </c>
      <c r="E562" s="651">
        <v>201511</v>
      </c>
      <c r="F562" s="652">
        <v>-5949.46</v>
      </c>
      <c r="G562" s="387" t="s">
        <v>481</v>
      </c>
      <c r="H562" s="387" t="s">
        <v>482</v>
      </c>
    </row>
    <row r="563" spans="1:8" ht="15">
      <c r="A563" s="650" t="s">
        <v>319</v>
      </c>
      <c r="B563" s="651" t="s">
        <v>1147</v>
      </c>
      <c r="C563" s="435" t="s">
        <v>335</v>
      </c>
      <c r="D563" s="650" t="s">
        <v>1149</v>
      </c>
      <c r="E563" s="651">
        <v>201511</v>
      </c>
      <c r="F563" s="652">
        <v>-354.26</v>
      </c>
      <c r="G563" s="387" t="s">
        <v>481</v>
      </c>
      <c r="H563" s="387" t="s">
        <v>482</v>
      </c>
    </row>
    <row r="564" spans="1:8" ht="15">
      <c r="A564" s="650" t="s">
        <v>319</v>
      </c>
      <c r="B564" s="651" t="s">
        <v>1147</v>
      </c>
      <c r="C564" s="435" t="s">
        <v>335</v>
      </c>
      <c r="D564" s="650" t="s">
        <v>1149</v>
      </c>
      <c r="E564" s="651">
        <v>201512</v>
      </c>
      <c r="F564" s="652">
        <v>4.88</v>
      </c>
      <c r="G564" s="387" t="s">
        <v>481</v>
      </c>
      <c r="H564" s="387" t="s">
        <v>482</v>
      </c>
    </row>
    <row r="565" spans="1:8" ht="15">
      <c r="A565" s="650" t="s">
        <v>319</v>
      </c>
      <c r="B565" s="651" t="s">
        <v>1147</v>
      </c>
      <c r="C565" s="435" t="s">
        <v>335</v>
      </c>
      <c r="D565" s="650" t="s">
        <v>1149</v>
      </c>
      <c r="E565" s="651">
        <v>201512</v>
      </c>
      <c r="F565" s="652">
        <v>81.93</v>
      </c>
      <c r="G565" s="387" t="s">
        <v>481</v>
      </c>
      <c r="H565" s="387" t="s">
        <v>482</v>
      </c>
    </row>
    <row r="566" spans="1:8" ht="15">
      <c r="A566" s="650" t="s">
        <v>319</v>
      </c>
      <c r="B566" s="651" t="s">
        <v>1150</v>
      </c>
      <c r="C566" s="435" t="s">
        <v>338</v>
      </c>
      <c r="D566" s="650" t="s">
        <v>1151</v>
      </c>
      <c r="E566" s="651">
        <v>201512</v>
      </c>
      <c r="F566" s="652">
        <v>9922.2999999999993</v>
      </c>
      <c r="G566" s="387" t="s">
        <v>481</v>
      </c>
      <c r="H566" s="387" t="s">
        <v>694</v>
      </c>
    </row>
    <row r="567" spans="1:8" ht="15">
      <c r="A567" s="650" t="s">
        <v>319</v>
      </c>
      <c r="B567" s="651" t="s">
        <v>1150</v>
      </c>
      <c r="C567" s="435" t="s">
        <v>338</v>
      </c>
      <c r="D567" s="650" t="s">
        <v>1151</v>
      </c>
      <c r="E567" s="651">
        <v>201512</v>
      </c>
      <c r="F567" s="652">
        <v>400436.29</v>
      </c>
      <c r="G567" s="387" t="s">
        <v>481</v>
      </c>
      <c r="H567" s="387" t="s">
        <v>694</v>
      </c>
    </row>
    <row r="568" spans="1:8">
      <c r="A568" s="650" t="s">
        <v>319</v>
      </c>
      <c r="B568" s="651" t="s">
        <v>893</v>
      </c>
      <c r="C568" s="434" t="s">
        <v>338</v>
      </c>
      <c r="D568" s="650" t="s">
        <v>894</v>
      </c>
      <c r="E568" s="651">
        <v>201509</v>
      </c>
      <c r="F568" s="652">
        <v>44753.62</v>
      </c>
      <c r="G568" s="387" t="s">
        <v>481</v>
      </c>
      <c r="H568" s="387" t="s">
        <v>482</v>
      </c>
    </row>
    <row r="569" spans="1:8">
      <c r="A569" s="650" t="s">
        <v>319</v>
      </c>
      <c r="B569" s="651" t="s">
        <v>893</v>
      </c>
      <c r="C569" s="434" t="s">
        <v>338</v>
      </c>
      <c r="D569" s="650" t="s">
        <v>894</v>
      </c>
      <c r="E569" s="651">
        <v>201509</v>
      </c>
      <c r="F569" s="652">
        <v>11424.95</v>
      </c>
      <c r="G569" s="387" t="s">
        <v>481</v>
      </c>
      <c r="H569" s="387" t="s">
        <v>482</v>
      </c>
    </row>
    <row r="570" spans="1:8" ht="15">
      <c r="A570" s="650" t="s">
        <v>319</v>
      </c>
      <c r="B570" s="651" t="s">
        <v>893</v>
      </c>
      <c r="C570" s="435" t="s">
        <v>338</v>
      </c>
      <c r="D570" s="650" t="s">
        <v>894</v>
      </c>
      <c r="E570" s="651">
        <v>201510</v>
      </c>
      <c r="F570" s="652">
        <v>-258.39</v>
      </c>
      <c r="G570" s="387" t="s">
        <v>481</v>
      </c>
      <c r="H570" s="387" t="s">
        <v>482</v>
      </c>
    </row>
    <row r="571" spans="1:8" ht="15">
      <c r="A571" s="650" t="s">
        <v>319</v>
      </c>
      <c r="B571" s="651" t="s">
        <v>893</v>
      </c>
      <c r="C571" s="435" t="s">
        <v>338</v>
      </c>
      <c r="D571" s="650" t="s">
        <v>894</v>
      </c>
      <c r="E571" s="651">
        <v>201510</v>
      </c>
      <c r="F571" s="652">
        <v>-15.52</v>
      </c>
      <c r="G571" s="387" t="s">
        <v>481</v>
      </c>
      <c r="H571" s="387" t="s">
        <v>482</v>
      </c>
    </row>
    <row r="572" spans="1:8">
      <c r="A572" s="650" t="s">
        <v>319</v>
      </c>
      <c r="B572" s="651" t="s">
        <v>1152</v>
      </c>
      <c r="C572" s="434" t="s">
        <v>338</v>
      </c>
      <c r="D572" s="650" t="s">
        <v>1153</v>
      </c>
      <c r="E572" s="651">
        <v>201509</v>
      </c>
      <c r="F572" s="652">
        <v>207224.86000000002</v>
      </c>
      <c r="G572" s="387" t="s">
        <v>481</v>
      </c>
      <c r="H572" s="387" t="s">
        <v>482</v>
      </c>
    </row>
    <row r="573" spans="1:8">
      <c r="A573" s="650" t="s">
        <v>319</v>
      </c>
      <c r="B573" s="651" t="s">
        <v>1152</v>
      </c>
      <c r="C573" s="434" t="s">
        <v>338</v>
      </c>
      <c r="D573" s="650" t="s">
        <v>1153</v>
      </c>
      <c r="E573" s="651">
        <v>201509</v>
      </c>
      <c r="F573" s="652">
        <v>5106.34</v>
      </c>
      <c r="G573" s="387" t="s">
        <v>481</v>
      </c>
      <c r="H573" s="387" t="s">
        <v>482</v>
      </c>
    </row>
    <row r="574" spans="1:8" ht="15">
      <c r="A574" s="650" t="s">
        <v>319</v>
      </c>
      <c r="B574" s="651" t="s">
        <v>1152</v>
      </c>
      <c r="C574" s="435" t="s">
        <v>338</v>
      </c>
      <c r="D574" s="650" t="s">
        <v>1153</v>
      </c>
      <c r="E574" s="651">
        <v>201510</v>
      </c>
      <c r="F574" s="652">
        <v>328.21</v>
      </c>
      <c r="G574" s="387" t="s">
        <v>481</v>
      </c>
      <c r="H574" s="387" t="s">
        <v>482</v>
      </c>
    </row>
    <row r="575" spans="1:8" ht="15">
      <c r="A575" s="650" t="s">
        <v>319</v>
      </c>
      <c r="B575" s="651" t="s">
        <v>1152</v>
      </c>
      <c r="C575" s="435" t="s">
        <v>338</v>
      </c>
      <c r="D575" s="650" t="s">
        <v>1153</v>
      </c>
      <c r="E575" s="651">
        <v>201510</v>
      </c>
      <c r="F575" s="652">
        <v>8.1</v>
      </c>
      <c r="G575" s="387" t="s">
        <v>481</v>
      </c>
      <c r="H575" s="387" t="s">
        <v>482</v>
      </c>
    </row>
    <row r="576" spans="1:8" ht="15">
      <c r="A576" s="650" t="s">
        <v>319</v>
      </c>
      <c r="B576" s="651" t="s">
        <v>1152</v>
      </c>
      <c r="C576" s="435" t="s">
        <v>338</v>
      </c>
      <c r="D576" s="650" t="s">
        <v>1153</v>
      </c>
      <c r="E576" s="651">
        <v>201511</v>
      </c>
      <c r="F576" s="652">
        <v>-1453.94</v>
      </c>
      <c r="G576" s="387" t="s">
        <v>481</v>
      </c>
      <c r="H576" s="387" t="s">
        <v>482</v>
      </c>
    </row>
    <row r="577" spans="1:8" ht="15">
      <c r="A577" s="650" t="s">
        <v>319</v>
      </c>
      <c r="B577" s="651" t="s">
        <v>1152</v>
      </c>
      <c r="C577" s="435" t="s">
        <v>338</v>
      </c>
      <c r="D577" s="650" t="s">
        <v>1153</v>
      </c>
      <c r="E577" s="651">
        <v>201511</v>
      </c>
      <c r="F577" s="652">
        <v>-35.83</v>
      </c>
      <c r="G577" s="387" t="s">
        <v>481</v>
      </c>
      <c r="H577" s="387" t="s">
        <v>482</v>
      </c>
    </row>
    <row r="578" spans="1:8" ht="15">
      <c r="A578" s="650" t="s">
        <v>319</v>
      </c>
      <c r="B578" s="651" t="s">
        <v>1152</v>
      </c>
      <c r="C578" s="435" t="s">
        <v>338</v>
      </c>
      <c r="D578" s="650" t="s">
        <v>1153</v>
      </c>
      <c r="E578" s="651">
        <v>201512</v>
      </c>
      <c r="F578" s="652">
        <v>0.71</v>
      </c>
      <c r="G578" s="387" t="s">
        <v>481</v>
      </c>
      <c r="H578" s="387" t="s">
        <v>482</v>
      </c>
    </row>
    <row r="579" spans="1:8" ht="15">
      <c r="A579" s="650" t="s">
        <v>319</v>
      </c>
      <c r="B579" s="651" t="s">
        <v>1152</v>
      </c>
      <c r="C579" s="435" t="s">
        <v>338</v>
      </c>
      <c r="D579" s="650" t="s">
        <v>1153</v>
      </c>
      <c r="E579" s="651">
        <v>201512</v>
      </c>
      <c r="F579" s="652">
        <v>28.63</v>
      </c>
      <c r="G579" s="387" t="s">
        <v>481</v>
      </c>
      <c r="H579" s="387" t="s">
        <v>482</v>
      </c>
    </row>
    <row r="580" spans="1:8" ht="15">
      <c r="A580" s="650" t="s">
        <v>319</v>
      </c>
      <c r="B580" s="651" t="s">
        <v>1154</v>
      </c>
      <c r="C580" s="435" t="s">
        <v>338</v>
      </c>
      <c r="D580" s="650" t="s">
        <v>1155</v>
      </c>
      <c r="E580" s="651">
        <v>201511</v>
      </c>
      <c r="F580" s="652">
        <v>1596.26</v>
      </c>
      <c r="G580" s="387" t="s">
        <v>481</v>
      </c>
      <c r="H580" s="387" t="s">
        <v>482</v>
      </c>
    </row>
    <row r="581" spans="1:8" ht="15">
      <c r="A581" s="650" t="s">
        <v>319</v>
      </c>
      <c r="B581" s="651" t="s">
        <v>1154</v>
      </c>
      <c r="C581" s="435" t="s">
        <v>338</v>
      </c>
      <c r="D581" s="650" t="s">
        <v>1155</v>
      </c>
      <c r="E581" s="651">
        <v>201511</v>
      </c>
      <c r="F581" s="652">
        <v>66.59</v>
      </c>
      <c r="G581" s="387" t="s">
        <v>481</v>
      </c>
      <c r="H581" s="387" t="s">
        <v>482</v>
      </c>
    </row>
    <row r="582" spans="1:8">
      <c r="A582" s="650" t="s">
        <v>319</v>
      </c>
      <c r="B582" s="651" t="s">
        <v>1041</v>
      </c>
      <c r="C582" s="434" t="s">
        <v>338</v>
      </c>
      <c r="D582" s="650" t="s">
        <v>1156</v>
      </c>
      <c r="E582" s="651">
        <v>201509</v>
      </c>
      <c r="F582" s="652">
        <v>-1193.73</v>
      </c>
      <c r="G582" s="387" t="s">
        <v>481</v>
      </c>
      <c r="H582" s="387" t="s">
        <v>482</v>
      </c>
    </row>
    <row r="583" spans="1:8">
      <c r="A583" s="650" t="s">
        <v>319</v>
      </c>
      <c r="B583" s="651" t="s">
        <v>1041</v>
      </c>
      <c r="C583" s="434" t="s">
        <v>338</v>
      </c>
      <c r="D583" s="650" t="s">
        <v>1156</v>
      </c>
      <c r="E583" s="651">
        <v>201509</v>
      </c>
      <c r="F583" s="652">
        <v>-109.02</v>
      </c>
      <c r="G583" s="387" t="s">
        <v>481</v>
      </c>
      <c r="H583" s="387" t="s">
        <v>482</v>
      </c>
    </row>
    <row r="584" spans="1:8" ht="15">
      <c r="A584" s="650" t="s">
        <v>319</v>
      </c>
      <c r="B584" s="651" t="s">
        <v>1041</v>
      </c>
      <c r="C584" s="435" t="s">
        <v>338</v>
      </c>
      <c r="D584" s="650" t="s">
        <v>1042</v>
      </c>
      <c r="E584" s="651">
        <v>201510</v>
      </c>
      <c r="F584" s="652">
        <v>52.48</v>
      </c>
      <c r="G584" s="387" t="s">
        <v>481</v>
      </c>
      <c r="H584" s="387" t="s">
        <v>482</v>
      </c>
    </row>
    <row r="585" spans="1:8" ht="15">
      <c r="A585" s="650" t="s">
        <v>319</v>
      </c>
      <c r="B585" s="651" t="s">
        <v>1041</v>
      </c>
      <c r="C585" s="435" t="s">
        <v>338</v>
      </c>
      <c r="D585" s="650" t="s">
        <v>1042</v>
      </c>
      <c r="E585" s="651">
        <v>201510</v>
      </c>
      <c r="F585" s="652">
        <v>4.8</v>
      </c>
      <c r="G585" s="387" t="s">
        <v>481</v>
      </c>
      <c r="H585" s="387" t="s">
        <v>482</v>
      </c>
    </row>
    <row r="586" spans="1:8" ht="15">
      <c r="A586" s="650" t="s">
        <v>319</v>
      </c>
      <c r="B586" s="651" t="s">
        <v>1041</v>
      </c>
      <c r="C586" s="435" t="s">
        <v>338</v>
      </c>
      <c r="D586" s="650" t="s">
        <v>1042</v>
      </c>
      <c r="E586" s="651">
        <v>201511</v>
      </c>
      <c r="F586" s="652">
        <v>-4.5599999999999996</v>
      </c>
      <c r="G586" s="387" t="s">
        <v>481</v>
      </c>
      <c r="H586" s="387" t="s">
        <v>482</v>
      </c>
    </row>
    <row r="587" spans="1:8" ht="15">
      <c r="A587" s="650" t="s">
        <v>319</v>
      </c>
      <c r="B587" s="651" t="s">
        <v>1041</v>
      </c>
      <c r="C587" s="435" t="s">
        <v>338</v>
      </c>
      <c r="D587" s="650" t="s">
        <v>1042</v>
      </c>
      <c r="E587" s="651">
        <v>201511</v>
      </c>
      <c r="F587" s="652">
        <v>4.49</v>
      </c>
      <c r="G587" s="387" t="s">
        <v>481</v>
      </c>
      <c r="H587" s="387" t="s">
        <v>482</v>
      </c>
    </row>
    <row r="588" spans="1:8" ht="15">
      <c r="A588" s="650" t="s">
        <v>319</v>
      </c>
      <c r="B588" s="651" t="s">
        <v>1041</v>
      </c>
      <c r="C588" s="435" t="s">
        <v>338</v>
      </c>
      <c r="D588" s="650" t="s">
        <v>1042</v>
      </c>
      <c r="E588" s="651">
        <v>201512</v>
      </c>
      <c r="F588" s="652">
        <v>1.07</v>
      </c>
      <c r="G588" s="387" t="s">
        <v>481</v>
      </c>
      <c r="H588" s="387" t="s">
        <v>482</v>
      </c>
    </row>
    <row r="589" spans="1:8" ht="15">
      <c r="A589" s="650" t="s">
        <v>319</v>
      </c>
      <c r="B589" s="651" t="s">
        <v>1041</v>
      </c>
      <c r="C589" s="435" t="s">
        <v>338</v>
      </c>
      <c r="D589" s="650" t="s">
        <v>1042</v>
      </c>
      <c r="E589" s="651">
        <v>201512</v>
      </c>
      <c r="F589" s="652">
        <v>9.66</v>
      </c>
      <c r="G589" s="387" t="s">
        <v>481</v>
      </c>
      <c r="H589" s="387" t="s">
        <v>482</v>
      </c>
    </row>
    <row r="590" spans="1:8">
      <c r="A590" s="650" t="s">
        <v>319</v>
      </c>
      <c r="B590" s="651" t="s">
        <v>997</v>
      </c>
      <c r="C590" s="434" t="s">
        <v>338</v>
      </c>
      <c r="D590" s="650" t="s">
        <v>1157</v>
      </c>
      <c r="E590" s="651">
        <v>201509</v>
      </c>
      <c r="F590" s="652">
        <v>-754.32</v>
      </c>
      <c r="G590" s="387" t="s">
        <v>481</v>
      </c>
      <c r="H590" s="387" t="s">
        <v>482</v>
      </c>
    </row>
    <row r="591" spans="1:8">
      <c r="A591" s="650" t="s">
        <v>319</v>
      </c>
      <c r="B591" s="651" t="s">
        <v>997</v>
      </c>
      <c r="C591" s="434" t="s">
        <v>338</v>
      </c>
      <c r="D591" s="650" t="s">
        <v>1157</v>
      </c>
      <c r="E591" s="651">
        <v>201509</v>
      </c>
      <c r="F591" s="652">
        <v>-17.72</v>
      </c>
      <c r="G591" s="387" t="s">
        <v>481</v>
      </c>
      <c r="H591" s="387" t="s">
        <v>482</v>
      </c>
    </row>
    <row r="592" spans="1:8">
      <c r="A592" s="650" t="s">
        <v>319</v>
      </c>
      <c r="B592" s="651" t="s">
        <v>1158</v>
      </c>
      <c r="C592" s="434" t="s">
        <v>338</v>
      </c>
      <c r="D592" s="650" t="s">
        <v>1159</v>
      </c>
      <c r="E592" s="651">
        <v>201509</v>
      </c>
      <c r="F592" s="652">
        <v>32723.7</v>
      </c>
      <c r="G592" s="387" t="s">
        <v>481</v>
      </c>
      <c r="H592" s="387" t="s">
        <v>482</v>
      </c>
    </row>
    <row r="593" spans="1:8">
      <c r="A593" s="650" t="s">
        <v>319</v>
      </c>
      <c r="B593" s="651" t="s">
        <v>1158</v>
      </c>
      <c r="C593" s="434" t="s">
        <v>338</v>
      </c>
      <c r="D593" s="650" t="s">
        <v>1159</v>
      </c>
      <c r="E593" s="651">
        <v>201509</v>
      </c>
      <c r="F593" s="652">
        <v>1565.71</v>
      </c>
      <c r="G593" s="387" t="s">
        <v>481</v>
      </c>
      <c r="H593" s="387" t="s">
        <v>482</v>
      </c>
    </row>
    <row r="594" spans="1:8" ht="15">
      <c r="A594" s="650" t="s">
        <v>319</v>
      </c>
      <c r="B594" s="651" t="s">
        <v>1158</v>
      </c>
      <c r="C594" s="435" t="s">
        <v>338</v>
      </c>
      <c r="D594" s="650" t="s">
        <v>1160</v>
      </c>
      <c r="E594" s="651">
        <v>201510</v>
      </c>
      <c r="F594" s="652">
        <v>659.67</v>
      </c>
      <c r="G594" s="387" t="s">
        <v>481</v>
      </c>
      <c r="H594" s="387" t="s">
        <v>482</v>
      </c>
    </row>
    <row r="595" spans="1:8" ht="15">
      <c r="A595" s="650" t="s">
        <v>319</v>
      </c>
      <c r="B595" s="651" t="s">
        <v>1158</v>
      </c>
      <c r="C595" s="435" t="s">
        <v>338</v>
      </c>
      <c r="D595" s="650" t="s">
        <v>1160</v>
      </c>
      <c r="E595" s="651">
        <v>201510</v>
      </c>
      <c r="F595" s="652">
        <v>31.55</v>
      </c>
      <c r="G595" s="387" t="s">
        <v>481</v>
      </c>
      <c r="H595" s="387" t="s">
        <v>482</v>
      </c>
    </row>
    <row r="596" spans="1:8" ht="15">
      <c r="A596" s="650" t="s">
        <v>319</v>
      </c>
      <c r="B596" s="651" t="s">
        <v>1158</v>
      </c>
      <c r="C596" s="435" t="s">
        <v>338</v>
      </c>
      <c r="D596" s="650" t="s">
        <v>1160</v>
      </c>
      <c r="E596" s="651">
        <v>201511</v>
      </c>
      <c r="F596" s="652">
        <v>-448.14</v>
      </c>
      <c r="G596" s="387" t="s">
        <v>481</v>
      </c>
      <c r="H596" s="387" t="s">
        <v>482</v>
      </c>
    </row>
    <row r="597" spans="1:8" ht="15">
      <c r="A597" s="650" t="s">
        <v>319</v>
      </c>
      <c r="B597" s="651" t="s">
        <v>1158</v>
      </c>
      <c r="C597" s="435" t="s">
        <v>338</v>
      </c>
      <c r="D597" s="650" t="s">
        <v>1160</v>
      </c>
      <c r="E597" s="651">
        <v>201511</v>
      </c>
      <c r="F597" s="652">
        <v>-21.44</v>
      </c>
      <c r="G597" s="387" t="s">
        <v>481</v>
      </c>
      <c r="H597" s="387" t="s">
        <v>482</v>
      </c>
    </row>
    <row r="598" spans="1:8" ht="15">
      <c r="A598" s="650" t="s">
        <v>319</v>
      </c>
      <c r="B598" s="651" t="s">
        <v>1158</v>
      </c>
      <c r="C598" s="435" t="s">
        <v>338</v>
      </c>
      <c r="D598" s="650" t="s">
        <v>1160</v>
      </c>
      <c r="E598" s="651">
        <v>201512</v>
      </c>
      <c r="F598" s="652">
        <v>0.74</v>
      </c>
      <c r="G598" s="387" t="s">
        <v>481</v>
      </c>
      <c r="H598" s="387" t="s">
        <v>482</v>
      </c>
    </row>
    <row r="599" spans="1:8" ht="15">
      <c r="A599" s="650" t="s">
        <v>319</v>
      </c>
      <c r="B599" s="651" t="s">
        <v>1158</v>
      </c>
      <c r="C599" s="435" t="s">
        <v>338</v>
      </c>
      <c r="D599" s="650" t="s">
        <v>1160</v>
      </c>
      <c r="E599" s="651">
        <v>201512</v>
      </c>
      <c r="F599" s="652">
        <v>15.74</v>
      </c>
      <c r="G599" s="387" t="s">
        <v>481</v>
      </c>
      <c r="H599" s="387" t="s">
        <v>482</v>
      </c>
    </row>
    <row r="600" spans="1:8" ht="15">
      <c r="A600" s="650" t="s">
        <v>319</v>
      </c>
      <c r="B600" s="651" t="s">
        <v>1161</v>
      </c>
      <c r="C600" s="435" t="s">
        <v>335</v>
      </c>
      <c r="D600" s="650" t="s">
        <v>1162</v>
      </c>
      <c r="E600" s="651">
        <v>201512</v>
      </c>
      <c r="F600" s="652">
        <v>39428.370000000003</v>
      </c>
      <c r="G600" s="387" t="s">
        <v>481</v>
      </c>
      <c r="H600" s="387" t="s">
        <v>482</v>
      </c>
    </row>
    <row r="601" spans="1:8" ht="15">
      <c r="A601" s="650" t="s">
        <v>319</v>
      </c>
      <c r="B601" s="651" t="s">
        <v>1161</v>
      </c>
      <c r="C601" s="435" t="s">
        <v>335</v>
      </c>
      <c r="D601" s="650" t="s">
        <v>1162</v>
      </c>
      <c r="E601" s="651">
        <v>201512</v>
      </c>
      <c r="F601" s="652">
        <v>476956.19</v>
      </c>
      <c r="G601" s="387" t="s">
        <v>481</v>
      </c>
      <c r="H601" s="387" t="s">
        <v>482</v>
      </c>
    </row>
    <row r="602" spans="1:8">
      <c r="A602" s="650" t="s">
        <v>326</v>
      </c>
      <c r="B602" s="651" t="s">
        <v>1163</v>
      </c>
      <c r="C602" s="434" t="s">
        <v>335</v>
      </c>
      <c r="D602" s="650" t="s">
        <v>1164</v>
      </c>
      <c r="E602" s="651">
        <v>201509</v>
      </c>
      <c r="F602" s="652">
        <v>6650.31</v>
      </c>
      <c r="G602" s="387" t="s">
        <v>481</v>
      </c>
      <c r="H602" s="387" t="s">
        <v>482</v>
      </c>
    </row>
    <row r="603" spans="1:8">
      <c r="A603" s="650" t="s">
        <v>319</v>
      </c>
      <c r="B603" s="651" t="s">
        <v>1163</v>
      </c>
      <c r="C603" s="434" t="s">
        <v>335</v>
      </c>
      <c r="D603" s="650" t="s">
        <v>1164</v>
      </c>
      <c r="E603" s="651">
        <v>201509</v>
      </c>
      <c r="F603" s="652">
        <v>341419.16000000003</v>
      </c>
      <c r="G603" s="387" t="s">
        <v>481</v>
      </c>
      <c r="H603" s="387" t="s">
        <v>482</v>
      </c>
    </row>
    <row r="604" spans="1:8">
      <c r="A604" s="650" t="s">
        <v>319</v>
      </c>
      <c r="B604" s="651" t="s">
        <v>1163</v>
      </c>
      <c r="C604" s="434" t="s">
        <v>335</v>
      </c>
      <c r="D604" s="650" t="s">
        <v>1164</v>
      </c>
      <c r="E604" s="651">
        <v>201509</v>
      </c>
      <c r="F604" s="652">
        <v>71756.88</v>
      </c>
      <c r="G604" s="387" t="s">
        <v>481</v>
      </c>
      <c r="H604" s="387" t="s">
        <v>482</v>
      </c>
    </row>
    <row r="605" spans="1:8" ht="15">
      <c r="A605" s="650" t="s">
        <v>326</v>
      </c>
      <c r="B605" s="651" t="s">
        <v>1163</v>
      </c>
      <c r="C605" s="435" t="s">
        <v>335</v>
      </c>
      <c r="D605" s="650" t="s">
        <v>1164</v>
      </c>
      <c r="E605" s="651">
        <v>201510</v>
      </c>
      <c r="F605" s="652">
        <v>-198.44</v>
      </c>
      <c r="G605" s="387" t="s">
        <v>481</v>
      </c>
      <c r="H605" s="387" t="s">
        <v>482</v>
      </c>
    </row>
    <row r="606" spans="1:8" ht="15">
      <c r="A606" s="650" t="s">
        <v>319</v>
      </c>
      <c r="B606" s="651" t="s">
        <v>1163</v>
      </c>
      <c r="C606" s="435" t="s">
        <v>335</v>
      </c>
      <c r="D606" s="650" t="s">
        <v>1164</v>
      </c>
      <c r="E606" s="651">
        <v>201510</v>
      </c>
      <c r="F606" s="652">
        <v>-10188.42</v>
      </c>
      <c r="G606" s="387" t="s">
        <v>481</v>
      </c>
      <c r="H606" s="387" t="s">
        <v>482</v>
      </c>
    </row>
    <row r="607" spans="1:8" ht="15">
      <c r="A607" s="650" t="s">
        <v>319</v>
      </c>
      <c r="B607" s="651" t="s">
        <v>1163</v>
      </c>
      <c r="C607" s="435" t="s">
        <v>335</v>
      </c>
      <c r="D607" s="650" t="s">
        <v>1164</v>
      </c>
      <c r="E607" s="651">
        <v>201510</v>
      </c>
      <c r="F607" s="652">
        <v>-2141.33</v>
      </c>
      <c r="G607" s="387" t="s">
        <v>481</v>
      </c>
      <c r="H607" s="387" t="s">
        <v>482</v>
      </c>
    </row>
    <row r="608" spans="1:8" ht="15">
      <c r="A608" s="650" t="s">
        <v>326</v>
      </c>
      <c r="B608" s="651" t="s">
        <v>1163</v>
      </c>
      <c r="C608" s="435" t="s">
        <v>335</v>
      </c>
      <c r="D608" s="650" t="s">
        <v>1164</v>
      </c>
      <c r="E608" s="651">
        <v>201511</v>
      </c>
      <c r="F608" s="652">
        <v>-50.64</v>
      </c>
      <c r="G608" s="387" t="s">
        <v>481</v>
      </c>
      <c r="H608" s="387" t="s">
        <v>482</v>
      </c>
    </row>
    <row r="609" spans="1:8" ht="15">
      <c r="A609" s="650" t="s">
        <v>319</v>
      </c>
      <c r="B609" s="651" t="s">
        <v>1163</v>
      </c>
      <c r="C609" s="435" t="s">
        <v>335</v>
      </c>
      <c r="D609" s="650" t="s">
        <v>1164</v>
      </c>
      <c r="E609" s="651">
        <v>201511</v>
      </c>
      <c r="F609" s="652">
        <v>-2600.88</v>
      </c>
      <c r="G609" s="387" t="s">
        <v>481</v>
      </c>
      <c r="H609" s="387" t="s">
        <v>482</v>
      </c>
    </row>
    <row r="610" spans="1:8" ht="15">
      <c r="A610" s="650" t="s">
        <v>319</v>
      </c>
      <c r="B610" s="651" t="s">
        <v>1163</v>
      </c>
      <c r="C610" s="435" t="s">
        <v>335</v>
      </c>
      <c r="D610" s="650" t="s">
        <v>1164</v>
      </c>
      <c r="E610" s="651">
        <v>201511</v>
      </c>
      <c r="F610" s="652">
        <v>-546.64</v>
      </c>
      <c r="G610" s="387" t="s">
        <v>481</v>
      </c>
      <c r="H610" s="387" t="s">
        <v>482</v>
      </c>
    </row>
    <row r="611" spans="1:8" ht="15">
      <c r="A611" s="650" t="s">
        <v>319</v>
      </c>
      <c r="B611" s="651" t="s">
        <v>1163</v>
      </c>
      <c r="C611" s="435" t="s">
        <v>335</v>
      </c>
      <c r="D611" s="650" t="s">
        <v>1164</v>
      </c>
      <c r="E611" s="651">
        <v>201512</v>
      </c>
      <c r="F611" s="652">
        <v>-297.42</v>
      </c>
      <c r="G611" s="387" t="s">
        <v>481</v>
      </c>
      <c r="H611" s="387" t="s">
        <v>482</v>
      </c>
    </row>
    <row r="612" spans="1:8" ht="15">
      <c r="A612" s="650" t="s">
        <v>319</v>
      </c>
      <c r="B612" s="651" t="s">
        <v>1163</v>
      </c>
      <c r="C612" s="435" t="s">
        <v>335</v>
      </c>
      <c r="D612" s="650" t="s">
        <v>1164</v>
      </c>
      <c r="E612" s="651">
        <v>201512</v>
      </c>
      <c r="F612" s="652">
        <v>-62.51</v>
      </c>
      <c r="G612" s="387" t="s">
        <v>481</v>
      </c>
      <c r="H612" s="387" t="s">
        <v>482</v>
      </c>
    </row>
    <row r="613" spans="1:8" ht="15">
      <c r="A613" s="650" t="s">
        <v>326</v>
      </c>
      <c r="B613" s="651" t="s">
        <v>1163</v>
      </c>
      <c r="C613" s="435" t="s">
        <v>335</v>
      </c>
      <c r="D613" s="650" t="s">
        <v>1164</v>
      </c>
      <c r="E613" s="651">
        <v>201512</v>
      </c>
      <c r="F613" s="652">
        <v>-5.79</v>
      </c>
      <c r="G613" s="387" t="s">
        <v>481</v>
      </c>
      <c r="H613" s="387" t="s">
        <v>482</v>
      </c>
    </row>
    <row r="614" spans="1:8" ht="15">
      <c r="A614" s="650" t="s">
        <v>319</v>
      </c>
      <c r="B614" s="651" t="s">
        <v>1165</v>
      </c>
      <c r="C614" s="435" t="s">
        <v>338</v>
      </c>
      <c r="D614" s="650" t="s">
        <v>1166</v>
      </c>
      <c r="E614" s="651">
        <v>201512</v>
      </c>
      <c r="F614" s="652">
        <v>7810.51</v>
      </c>
      <c r="G614" s="387" t="s">
        <v>481</v>
      </c>
      <c r="H614" s="387" t="s">
        <v>482</v>
      </c>
    </row>
    <row r="615" spans="1:8" ht="15">
      <c r="A615" s="650" t="s">
        <v>319</v>
      </c>
      <c r="B615" s="651" t="s">
        <v>1165</v>
      </c>
      <c r="C615" s="435" t="s">
        <v>338</v>
      </c>
      <c r="D615" s="650" t="s">
        <v>1166</v>
      </c>
      <c r="E615" s="651">
        <v>201512</v>
      </c>
      <c r="F615" s="652">
        <v>204650.36</v>
      </c>
      <c r="G615" s="387" t="s">
        <v>481</v>
      </c>
      <c r="H615" s="387" t="s">
        <v>482</v>
      </c>
    </row>
    <row r="616" spans="1:8">
      <c r="A616" s="650" t="s">
        <v>319</v>
      </c>
      <c r="B616" s="651" t="s">
        <v>1167</v>
      </c>
      <c r="C616" s="434" t="s">
        <v>338</v>
      </c>
      <c r="D616" s="650" t="s">
        <v>1168</v>
      </c>
      <c r="E616" s="651">
        <v>201509</v>
      </c>
      <c r="F616" s="652">
        <v>79845.33</v>
      </c>
      <c r="G616" s="387" t="s">
        <v>481</v>
      </c>
      <c r="H616" s="387" t="s">
        <v>482</v>
      </c>
    </row>
    <row r="617" spans="1:8">
      <c r="A617" s="650" t="s">
        <v>319</v>
      </c>
      <c r="B617" s="651" t="s">
        <v>1167</v>
      </c>
      <c r="C617" s="434" t="s">
        <v>338</v>
      </c>
      <c r="D617" s="650" t="s">
        <v>1168</v>
      </c>
      <c r="E617" s="651">
        <v>201509</v>
      </c>
      <c r="F617" s="652">
        <v>3741.9700000000003</v>
      </c>
      <c r="G617" s="387" t="s">
        <v>481</v>
      </c>
      <c r="H617" s="387" t="s">
        <v>482</v>
      </c>
    </row>
    <row r="618" spans="1:8" ht="15">
      <c r="A618" s="650" t="s">
        <v>319</v>
      </c>
      <c r="B618" s="651" t="s">
        <v>1167</v>
      </c>
      <c r="C618" s="435" t="s">
        <v>338</v>
      </c>
      <c r="D618" s="650" t="s">
        <v>1169</v>
      </c>
      <c r="E618" s="651">
        <v>201510</v>
      </c>
      <c r="F618" s="652">
        <v>5998.99</v>
      </c>
      <c r="G618" s="387" t="s">
        <v>481</v>
      </c>
      <c r="H618" s="387" t="s">
        <v>482</v>
      </c>
    </row>
    <row r="619" spans="1:8" ht="15">
      <c r="A619" s="650" t="s">
        <v>319</v>
      </c>
      <c r="B619" s="651" t="s">
        <v>1167</v>
      </c>
      <c r="C619" s="435" t="s">
        <v>338</v>
      </c>
      <c r="D619" s="650" t="s">
        <v>1169</v>
      </c>
      <c r="E619" s="651">
        <v>201510</v>
      </c>
      <c r="F619" s="652">
        <v>281.14999999999998</v>
      </c>
      <c r="G619" s="387" t="s">
        <v>481</v>
      </c>
      <c r="H619" s="387" t="s">
        <v>482</v>
      </c>
    </row>
    <row r="620" spans="1:8" ht="15">
      <c r="A620" s="650" t="s">
        <v>319</v>
      </c>
      <c r="B620" s="651" t="s">
        <v>1167</v>
      </c>
      <c r="C620" s="435" t="s">
        <v>338</v>
      </c>
      <c r="D620" s="650" t="s">
        <v>1169</v>
      </c>
      <c r="E620" s="651">
        <v>201511</v>
      </c>
      <c r="F620" s="652">
        <v>-1178.26</v>
      </c>
      <c r="G620" s="387" t="s">
        <v>481</v>
      </c>
      <c r="H620" s="387" t="s">
        <v>482</v>
      </c>
    </row>
    <row r="621" spans="1:8" ht="15">
      <c r="A621" s="650" t="s">
        <v>319</v>
      </c>
      <c r="B621" s="651" t="s">
        <v>1167</v>
      </c>
      <c r="C621" s="435" t="s">
        <v>338</v>
      </c>
      <c r="D621" s="650" t="s">
        <v>1169</v>
      </c>
      <c r="E621" s="651">
        <v>201511</v>
      </c>
      <c r="F621" s="652">
        <v>-55.23</v>
      </c>
      <c r="G621" s="387" t="s">
        <v>481</v>
      </c>
      <c r="H621" s="387" t="s">
        <v>482</v>
      </c>
    </row>
    <row r="622" spans="1:8" ht="15">
      <c r="A622" s="650" t="s">
        <v>319</v>
      </c>
      <c r="B622" s="651" t="s">
        <v>1167</v>
      </c>
      <c r="C622" s="435" t="s">
        <v>338</v>
      </c>
      <c r="D622" s="650" t="s">
        <v>1169</v>
      </c>
      <c r="E622" s="651">
        <v>201512</v>
      </c>
      <c r="F622" s="652">
        <v>5.43</v>
      </c>
      <c r="G622" s="387" t="s">
        <v>481</v>
      </c>
      <c r="H622" s="387" t="s">
        <v>482</v>
      </c>
    </row>
    <row r="623" spans="1:8" ht="15">
      <c r="A623" s="650" t="s">
        <v>319</v>
      </c>
      <c r="B623" s="651" t="s">
        <v>1167</v>
      </c>
      <c r="C623" s="435" t="s">
        <v>338</v>
      </c>
      <c r="D623" s="650" t="s">
        <v>1169</v>
      </c>
      <c r="E623" s="651">
        <v>201512</v>
      </c>
      <c r="F623" s="652">
        <v>115.7</v>
      </c>
      <c r="G623" s="387" t="s">
        <v>481</v>
      </c>
      <c r="H623" s="387" t="s">
        <v>482</v>
      </c>
    </row>
    <row r="624" spans="1:8">
      <c r="A624" s="650" t="s">
        <v>326</v>
      </c>
      <c r="B624" s="651" t="s">
        <v>895</v>
      </c>
      <c r="C624" s="434" t="s">
        <v>338</v>
      </c>
      <c r="D624" s="650" t="s">
        <v>896</v>
      </c>
      <c r="E624" s="651">
        <v>201509</v>
      </c>
      <c r="F624" s="652">
        <v>-5629.12</v>
      </c>
      <c r="G624" s="387" t="s">
        <v>481</v>
      </c>
      <c r="H624" s="387" t="s">
        <v>482</v>
      </c>
    </row>
    <row r="625" spans="1:8" ht="15">
      <c r="A625" s="650" t="s">
        <v>326</v>
      </c>
      <c r="B625" s="651" t="s">
        <v>895</v>
      </c>
      <c r="C625" s="435" t="s">
        <v>338</v>
      </c>
      <c r="D625" s="650" t="s">
        <v>896</v>
      </c>
      <c r="E625" s="651">
        <v>201512</v>
      </c>
      <c r="F625" s="652">
        <v>-216.99</v>
      </c>
      <c r="G625" s="387" t="s">
        <v>481</v>
      </c>
      <c r="H625" s="387" t="s">
        <v>482</v>
      </c>
    </row>
    <row r="626" spans="1:8" ht="15">
      <c r="A626" s="650" t="s">
        <v>319</v>
      </c>
      <c r="B626" s="651" t="s">
        <v>1170</v>
      </c>
      <c r="C626" s="435" t="s">
        <v>338</v>
      </c>
      <c r="D626" s="650" t="s">
        <v>1171</v>
      </c>
      <c r="E626" s="651">
        <v>201512</v>
      </c>
      <c r="F626" s="652">
        <v>6323.75</v>
      </c>
      <c r="G626" s="387" t="s">
        <v>481</v>
      </c>
      <c r="H626" s="387" t="s">
        <v>482</v>
      </c>
    </row>
    <row r="627" spans="1:8" ht="15">
      <c r="A627" s="650" t="s">
        <v>319</v>
      </c>
      <c r="B627" s="651" t="s">
        <v>1170</v>
      </c>
      <c r="C627" s="435" t="s">
        <v>338</v>
      </c>
      <c r="D627" s="650" t="s">
        <v>1171</v>
      </c>
      <c r="E627" s="651">
        <v>201512</v>
      </c>
      <c r="F627" s="652">
        <v>154355.10999999999</v>
      </c>
      <c r="G627" s="387" t="s">
        <v>481</v>
      </c>
      <c r="H627" s="387" t="s">
        <v>482</v>
      </c>
    </row>
    <row r="628" spans="1:8">
      <c r="A628" s="650" t="s">
        <v>319</v>
      </c>
      <c r="B628" s="651" t="s">
        <v>1172</v>
      </c>
      <c r="C628" s="434" t="s">
        <v>338</v>
      </c>
      <c r="D628" s="650" t="s">
        <v>1173</v>
      </c>
      <c r="E628" s="651">
        <v>201509</v>
      </c>
      <c r="F628" s="652">
        <v>40932.69</v>
      </c>
      <c r="G628" s="387" t="s">
        <v>481</v>
      </c>
      <c r="H628" s="387" t="s">
        <v>482</v>
      </c>
    </row>
    <row r="629" spans="1:8">
      <c r="A629" s="650" t="s">
        <v>319</v>
      </c>
      <c r="B629" s="651" t="s">
        <v>1172</v>
      </c>
      <c r="C629" s="434" t="s">
        <v>338</v>
      </c>
      <c r="D629" s="650" t="s">
        <v>1173</v>
      </c>
      <c r="E629" s="651">
        <v>201509</v>
      </c>
      <c r="F629" s="652">
        <v>2690.78</v>
      </c>
      <c r="G629" s="387" t="s">
        <v>481</v>
      </c>
      <c r="H629" s="387" t="s">
        <v>482</v>
      </c>
    </row>
    <row r="630" spans="1:8" ht="15">
      <c r="A630" s="650" t="s">
        <v>319</v>
      </c>
      <c r="B630" s="651" t="s">
        <v>1172</v>
      </c>
      <c r="C630" s="435" t="s">
        <v>338</v>
      </c>
      <c r="D630" s="650" t="s">
        <v>1173</v>
      </c>
      <c r="E630" s="651">
        <v>201510</v>
      </c>
      <c r="F630" s="652">
        <v>8674.51</v>
      </c>
      <c r="G630" s="387" t="s">
        <v>481</v>
      </c>
      <c r="H630" s="387" t="s">
        <v>482</v>
      </c>
    </row>
    <row r="631" spans="1:8" ht="15">
      <c r="A631" s="650" t="s">
        <v>319</v>
      </c>
      <c r="B631" s="651" t="s">
        <v>1172</v>
      </c>
      <c r="C631" s="435" t="s">
        <v>338</v>
      </c>
      <c r="D631" s="650" t="s">
        <v>1173</v>
      </c>
      <c r="E631" s="651">
        <v>201510</v>
      </c>
      <c r="F631" s="652">
        <v>570.23</v>
      </c>
      <c r="G631" s="387" t="s">
        <v>481</v>
      </c>
      <c r="H631" s="387" t="s">
        <v>482</v>
      </c>
    </row>
    <row r="632" spans="1:8" ht="15">
      <c r="A632" s="650" t="s">
        <v>319</v>
      </c>
      <c r="B632" s="651" t="s">
        <v>1172</v>
      </c>
      <c r="C632" s="435" t="s">
        <v>338</v>
      </c>
      <c r="D632" s="650" t="s">
        <v>1173</v>
      </c>
      <c r="E632" s="651">
        <v>201511</v>
      </c>
      <c r="F632" s="652">
        <v>-261.3</v>
      </c>
      <c r="G632" s="387" t="s">
        <v>481</v>
      </c>
      <c r="H632" s="387" t="s">
        <v>482</v>
      </c>
    </row>
    <row r="633" spans="1:8" ht="15">
      <c r="A633" s="650" t="s">
        <v>319</v>
      </c>
      <c r="B633" s="651" t="s">
        <v>1172</v>
      </c>
      <c r="C633" s="435" t="s">
        <v>338</v>
      </c>
      <c r="D633" s="650" t="s">
        <v>1173</v>
      </c>
      <c r="E633" s="651">
        <v>201511</v>
      </c>
      <c r="F633" s="652">
        <v>-17.190000000000001</v>
      </c>
      <c r="G633" s="387" t="s">
        <v>481</v>
      </c>
      <c r="H633" s="387" t="s">
        <v>482</v>
      </c>
    </row>
    <row r="634" spans="1:8" ht="15">
      <c r="A634" s="650" t="s">
        <v>319</v>
      </c>
      <c r="B634" s="651" t="s">
        <v>1172</v>
      </c>
      <c r="C634" s="435" t="s">
        <v>338</v>
      </c>
      <c r="D634" s="650" t="s">
        <v>1173</v>
      </c>
      <c r="E634" s="651">
        <v>201512</v>
      </c>
      <c r="F634" s="652">
        <v>-5.29</v>
      </c>
      <c r="G634" s="387" t="s">
        <v>481</v>
      </c>
      <c r="H634" s="387" t="s">
        <v>482</v>
      </c>
    </row>
    <row r="635" spans="1:8" ht="15">
      <c r="A635" s="650" t="s">
        <v>319</v>
      </c>
      <c r="B635" s="651" t="s">
        <v>1172</v>
      </c>
      <c r="C635" s="435" t="s">
        <v>338</v>
      </c>
      <c r="D635" s="650" t="s">
        <v>1173</v>
      </c>
      <c r="E635" s="651">
        <v>201512</v>
      </c>
      <c r="F635" s="652">
        <v>-0.37</v>
      </c>
      <c r="G635" s="387" t="s">
        <v>481</v>
      </c>
      <c r="H635" s="387" t="s">
        <v>482</v>
      </c>
    </row>
    <row r="636" spans="1:8" ht="15">
      <c r="A636" s="650" t="s">
        <v>319</v>
      </c>
      <c r="B636" s="651" t="s">
        <v>1174</v>
      </c>
      <c r="C636" s="435" t="s">
        <v>338</v>
      </c>
      <c r="D636" s="650" t="s">
        <v>1175</v>
      </c>
      <c r="E636" s="651">
        <v>201512</v>
      </c>
      <c r="F636" s="652">
        <v>869.82</v>
      </c>
      <c r="G636" s="387" t="s">
        <v>481</v>
      </c>
      <c r="H636" s="387" t="s">
        <v>482</v>
      </c>
    </row>
    <row r="637" spans="1:8" ht="15">
      <c r="A637" s="650" t="s">
        <v>319</v>
      </c>
      <c r="B637" s="651" t="s">
        <v>1174</v>
      </c>
      <c r="C637" s="435" t="s">
        <v>338</v>
      </c>
      <c r="D637" s="650" t="s">
        <v>1175</v>
      </c>
      <c r="E637" s="651">
        <v>201512</v>
      </c>
      <c r="F637" s="652">
        <v>41404.01</v>
      </c>
      <c r="G637" s="387" t="s">
        <v>481</v>
      </c>
      <c r="H637" s="387" t="s">
        <v>482</v>
      </c>
    </row>
    <row r="638" spans="1:8" ht="15">
      <c r="A638" s="650" t="s">
        <v>319</v>
      </c>
      <c r="B638" s="651" t="s">
        <v>1176</v>
      </c>
      <c r="C638" s="435" t="s">
        <v>338</v>
      </c>
      <c r="D638" s="650" t="s">
        <v>1177</v>
      </c>
      <c r="E638" s="651">
        <v>201512</v>
      </c>
      <c r="F638" s="652">
        <v>1388.83</v>
      </c>
      <c r="G638" s="387" t="s">
        <v>481</v>
      </c>
      <c r="H638" s="387" t="s">
        <v>482</v>
      </c>
    </row>
    <row r="639" spans="1:8" ht="15">
      <c r="A639" s="650" t="s">
        <v>319</v>
      </c>
      <c r="B639" s="651" t="s">
        <v>1176</v>
      </c>
      <c r="C639" s="435" t="s">
        <v>338</v>
      </c>
      <c r="D639" s="650" t="s">
        <v>1177</v>
      </c>
      <c r="E639" s="651">
        <v>201512</v>
      </c>
      <c r="F639" s="652">
        <v>32114.37</v>
      </c>
      <c r="G639" s="387" t="s">
        <v>481</v>
      </c>
      <c r="H639" s="387" t="s">
        <v>482</v>
      </c>
    </row>
    <row r="640" spans="1:8">
      <c r="A640" s="650" t="s">
        <v>319</v>
      </c>
      <c r="B640" s="651" t="s">
        <v>1178</v>
      </c>
      <c r="C640" s="434" t="s">
        <v>338</v>
      </c>
      <c r="D640" s="650" t="s">
        <v>1179</v>
      </c>
      <c r="E640" s="651">
        <v>201509</v>
      </c>
      <c r="F640" s="652">
        <v>7839.5</v>
      </c>
      <c r="G640" s="387" t="s">
        <v>481</v>
      </c>
      <c r="H640" s="387" t="s">
        <v>482</v>
      </c>
    </row>
    <row r="641" spans="1:8" ht="15">
      <c r="A641" s="650" t="s">
        <v>319</v>
      </c>
      <c r="B641" s="651" t="s">
        <v>1178</v>
      </c>
      <c r="C641" s="435" t="s">
        <v>338</v>
      </c>
      <c r="D641" s="650" t="s">
        <v>1180</v>
      </c>
      <c r="E641" s="651">
        <v>201510</v>
      </c>
      <c r="F641" s="652">
        <v>604.27</v>
      </c>
      <c r="G641" s="387" t="s">
        <v>481</v>
      </c>
      <c r="H641" s="387" t="s">
        <v>482</v>
      </c>
    </row>
    <row r="642" spans="1:8" ht="15">
      <c r="A642" s="650" t="s">
        <v>319</v>
      </c>
      <c r="B642" s="651" t="s">
        <v>1178</v>
      </c>
      <c r="C642" s="435" t="s">
        <v>338</v>
      </c>
      <c r="D642" s="650" t="s">
        <v>1180</v>
      </c>
      <c r="E642" s="651">
        <v>201511</v>
      </c>
      <c r="F642" s="652">
        <v>-0.6</v>
      </c>
      <c r="G642" s="387" t="s">
        <v>481</v>
      </c>
      <c r="H642" s="387" t="s">
        <v>482</v>
      </c>
    </row>
    <row r="643" spans="1:8" ht="15">
      <c r="A643" s="650" t="s">
        <v>319</v>
      </c>
      <c r="B643" s="651" t="s">
        <v>1178</v>
      </c>
      <c r="C643" s="435" t="s">
        <v>338</v>
      </c>
      <c r="D643" s="650" t="s">
        <v>1180</v>
      </c>
      <c r="E643" s="651">
        <v>201512</v>
      </c>
      <c r="F643" s="652">
        <v>22.98</v>
      </c>
      <c r="G643" s="387" t="s">
        <v>481</v>
      </c>
      <c r="H643" s="387" t="s">
        <v>482</v>
      </c>
    </row>
    <row r="644" spans="1:8" ht="15">
      <c r="A644" s="650" t="s">
        <v>319</v>
      </c>
      <c r="B644" s="651" t="s">
        <v>1181</v>
      </c>
      <c r="C644" s="435" t="s">
        <v>338</v>
      </c>
      <c r="D644" s="650" t="s">
        <v>1182</v>
      </c>
      <c r="E644" s="651">
        <v>201512</v>
      </c>
      <c r="F644" s="652">
        <v>606.37</v>
      </c>
      <c r="G644" s="387" t="s">
        <v>481</v>
      </c>
      <c r="H644" s="387" t="s">
        <v>694</v>
      </c>
    </row>
    <row r="645" spans="1:8" ht="15">
      <c r="A645" s="650" t="s">
        <v>319</v>
      </c>
      <c r="B645" s="651" t="s">
        <v>1181</v>
      </c>
      <c r="C645" s="435" t="s">
        <v>338</v>
      </c>
      <c r="D645" s="650" t="s">
        <v>1182</v>
      </c>
      <c r="E645" s="651">
        <v>201512</v>
      </c>
      <c r="F645" s="652">
        <v>5399.81</v>
      </c>
      <c r="G645" s="387" t="s">
        <v>481</v>
      </c>
      <c r="H645" s="387" t="s">
        <v>694</v>
      </c>
    </row>
    <row r="646" spans="1:8" ht="15">
      <c r="A646" s="650" t="s">
        <v>319</v>
      </c>
      <c r="B646" s="651" t="s">
        <v>1021</v>
      </c>
      <c r="C646" s="435" t="s">
        <v>338</v>
      </c>
      <c r="D646" s="650" t="s">
        <v>1022</v>
      </c>
      <c r="E646" s="651">
        <v>201601</v>
      </c>
      <c r="F646" s="652">
        <v>-191.51</v>
      </c>
      <c r="G646" s="387" t="s">
        <v>481</v>
      </c>
      <c r="H646" s="387" t="s">
        <v>482</v>
      </c>
    </row>
    <row r="647" spans="1:8" ht="15">
      <c r="A647" s="650" t="s">
        <v>319</v>
      </c>
      <c r="B647" s="651" t="s">
        <v>324</v>
      </c>
      <c r="C647" s="435" t="s">
        <v>320</v>
      </c>
      <c r="D647" s="650" t="s">
        <v>325</v>
      </c>
      <c r="E647" s="651">
        <v>201601</v>
      </c>
      <c r="F647" s="652">
        <v>-445.09</v>
      </c>
      <c r="G647" s="387" t="s">
        <v>481</v>
      </c>
      <c r="H647" s="387" t="s">
        <v>693</v>
      </c>
    </row>
    <row r="648" spans="1:8" ht="15">
      <c r="A648" s="650" t="s">
        <v>319</v>
      </c>
      <c r="B648" s="651" t="s">
        <v>329</v>
      </c>
      <c r="C648" s="435" t="s">
        <v>320</v>
      </c>
      <c r="D648" s="650" t="s">
        <v>330</v>
      </c>
      <c r="E648" s="651">
        <v>201601</v>
      </c>
      <c r="F648" s="652">
        <v>32536.7</v>
      </c>
      <c r="G648" s="387" t="s">
        <v>481</v>
      </c>
      <c r="H648" s="387" t="s">
        <v>693</v>
      </c>
    </row>
    <row r="649" spans="1:8" ht="15">
      <c r="A649" s="650" t="s">
        <v>326</v>
      </c>
      <c r="B649" s="651" t="s">
        <v>331</v>
      </c>
      <c r="C649" s="435" t="s">
        <v>320</v>
      </c>
      <c r="D649" s="650" t="s">
        <v>332</v>
      </c>
      <c r="E649" s="651">
        <v>201601</v>
      </c>
      <c r="F649" s="652">
        <v>28326.25</v>
      </c>
      <c r="G649" s="387" t="s">
        <v>481</v>
      </c>
      <c r="H649" s="387" t="s">
        <v>693</v>
      </c>
    </row>
    <row r="650" spans="1:8" ht="15">
      <c r="A650" s="650" t="s">
        <v>319</v>
      </c>
      <c r="B650" s="651" t="s">
        <v>333</v>
      </c>
      <c r="C650" s="435" t="s">
        <v>320</v>
      </c>
      <c r="D650" s="650" t="s">
        <v>334</v>
      </c>
      <c r="E650" s="651">
        <v>201601</v>
      </c>
      <c r="F650" s="652">
        <v>110486.19</v>
      </c>
      <c r="G650" s="387" t="s">
        <v>481</v>
      </c>
      <c r="H650" s="387" t="s">
        <v>693</v>
      </c>
    </row>
    <row r="651" spans="1:8" ht="15">
      <c r="A651" s="650" t="s">
        <v>319</v>
      </c>
      <c r="B651" s="651" t="s">
        <v>940</v>
      </c>
      <c r="C651" s="435" t="s">
        <v>338</v>
      </c>
      <c r="D651" s="650" t="s">
        <v>941</v>
      </c>
      <c r="E651" s="651">
        <v>201601</v>
      </c>
      <c r="F651" s="652">
        <v>16.28</v>
      </c>
      <c r="G651" s="387" t="s">
        <v>481</v>
      </c>
      <c r="H651" s="387" t="s">
        <v>482</v>
      </c>
    </row>
    <row r="652" spans="1:8" ht="15">
      <c r="A652" s="650" t="s">
        <v>319</v>
      </c>
      <c r="B652" s="651" t="s">
        <v>940</v>
      </c>
      <c r="C652" s="435" t="s">
        <v>338</v>
      </c>
      <c r="D652" s="650" t="s">
        <v>941</v>
      </c>
      <c r="E652" s="651">
        <v>201601</v>
      </c>
      <c r="F652" s="652">
        <v>0.52</v>
      </c>
      <c r="G652" s="387" t="s">
        <v>481</v>
      </c>
      <c r="H652" s="387" t="s">
        <v>482</v>
      </c>
    </row>
    <row r="653" spans="1:8" ht="15">
      <c r="A653" s="650" t="s">
        <v>326</v>
      </c>
      <c r="B653" s="651" t="s">
        <v>1045</v>
      </c>
      <c r="C653" s="435" t="s">
        <v>338</v>
      </c>
      <c r="D653" s="650" t="s">
        <v>1046</v>
      </c>
      <c r="E653" s="651">
        <v>201601</v>
      </c>
      <c r="F653" s="652">
        <v>26.95</v>
      </c>
      <c r="G653" s="387" t="s">
        <v>481</v>
      </c>
      <c r="H653" s="387" t="s">
        <v>482</v>
      </c>
    </row>
    <row r="654" spans="1:8" ht="15">
      <c r="A654" s="650" t="s">
        <v>319</v>
      </c>
      <c r="B654" s="651" t="s">
        <v>1045</v>
      </c>
      <c r="C654" s="435" t="s">
        <v>338</v>
      </c>
      <c r="D654" s="650" t="s">
        <v>1046</v>
      </c>
      <c r="E654" s="651">
        <v>201601</v>
      </c>
      <c r="F654" s="652">
        <v>1850.19</v>
      </c>
      <c r="G654" s="387" t="s">
        <v>481</v>
      </c>
      <c r="H654" s="387" t="s">
        <v>482</v>
      </c>
    </row>
    <row r="655" spans="1:8" ht="15">
      <c r="A655" s="650" t="s">
        <v>319</v>
      </c>
      <c r="B655" s="651" t="s">
        <v>1045</v>
      </c>
      <c r="C655" s="435" t="s">
        <v>338</v>
      </c>
      <c r="D655" s="650" t="s">
        <v>1046</v>
      </c>
      <c r="E655" s="651">
        <v>201601</v>
      </c>
      <c r="F655" s="652">
        <v>129.43</v>
      </c>
      <c r="G655" s="387" t="s">
        <v>481</v>
      </c>
      <c r="H655" s="387" t="s">
        <v>482</v>
      </c>
    </row>
    <row r="656" spans="1:8" ht="15">
      <c r="A656" s="650" t="s">
        <v>319</v>
      </c>
      <c r="B656" s="651" t="s">
        <v>509</v>
      </c>
      <c r="C656" s="435" t="s">
        <v>338</v>
      </c>
      <c r="D656" s="650" t="s">
        <v>510</v>
      </c>
      <c r="E656" s="651">
        <v>201601</v>
      </c>
      <c r="F656" s="652">
        <v>-1.34</v>
      </c>
      <c r="G656" s="387" t="s">
        <v>481</v>
      </c>
      <c r="H656" s="387" t="s">
        <v>482</v>
      </c>
    </row>
    <row r="657" spans="1:8" ht="15">
      <c r="A657" s="650" t="s">
        <v>319</v>
      </c>
      <c r="B657" s="651" t="s">
        <v>509</v>
      </c>
      <c r="C657" s="435" t="s">
        <v>338</v>
      </c>
      <c r="D657" s="650" t="s">
        <v>510</v>
      </c>
      <c r="E657" s="651">
        <v>201601</v>
      </c>
      <c r="F657" s="652">
        <v>-0.03</v>
      </c>
      <c r="G657" s="387" t="s">
        <v>481</v>
      </c>
      <c r="H657" s="387" t="s">
        <v>482</v>
      </c>
    </row>
    <row r="658" spans="1:8" ht="15">
      <c r="A658" s="650" t="s">
        <v>319</v>
      </c>
      <c r="B658" s="651" t="s">
        <v>1053</v>
      </c>
      <c r="C658" s="435" t="s">
        <v>338</v>
      </c>
      <c r="D658" s="650" t="s">
        <v>1054</v>
      </c>
      <c r="E658" s="651">
        <v>201601</v>
      </c>
      <c r="F658" s="652">
        <v>20663.919999999998</v>
      </c>
      <c r="G658" s="387" t="s">
        <v>481</v>
      </c>
      <c r="H658" s="387" t="s">
        <v>482</v>
      </c>
    </row>
    <row r="659" spans="1:8" ht="15">
      <c r="A659" s="650" t="s">
        <v>319</v>
      </c>
      <c r="B659" s="651" t="s">
        <v>1053</v>
      </c>
      <c r="C659" s="435" t="s">
        <v>338</v>
      </c>
      <c r="D659" s="650" t="s">
        <v>1054</v>
      </c>
      <c r="E659" s="651">
        <v>201601</v>
      </c>
      <c r="F659" s="652">
        <v>1311.22</v>
      </c>
      <c r="G659" s="387" t="s">
        <v>481</v>
      </c>
      <c r="H659" s="387" t="s">
        <v>482</v>
      </c>
    </row>
    <row r="660" spans="1:8" ht="15">
      <c r="A660" s="650" t="s">
        <v>319</v>
      </c>
      <c r="B660" s="651" t="s">
        <v>1055</v>
      </c>
      <c r="C660" s="435" t="s">
        <v>338</v>
      </c>
      <c r="D660" s="650" t="s">
        <v>1056</v>
      </c>
      <c r="E660" s="651">
        <v>201601</v>
      </c>
      <c r="F660" s="652">
        <v>1103.04</v>
      </c>
      <c r="G660" s="387" t="s">
        <v>481</v>
      </c>
      <c r="H660" s="387" t="s">
        <v>482</v>
      </c>
    </row>
    <row r="661" spans="1:8" ht="15">
      <c r="A661" s="650" t="s">
        <v>319</v>
      </c>
      <c r="B661" s="651" t="s">
        <v>1055</v>
      </c>
      <c r="C661" s="435" t="s">
        <v>338</v>
      </c>
      <c r="D661" s="650" t="s">
        <v>1056</v>
      </c>
      <c r="E661" s="651">
        <v>201601</v>
      </c>
      <c r="F661" s="652">
        <v>70.010000000000005</v>
      </c>
      <c r="G661" s="387" t="s">
        <v>481</v>
      </c>
      <c r="H661" s="387" t="s">
        <v>482</v>
      </c>
    </row>
    <row r="662" spans="1:8" ht="15">
      <c r="A662" s="650" t="s">
        <v>319</v>
      </c>
      <c r="B662" s="651" t="s">
        <v>1408</v>
      </c>
      <c r="C662" s="435" t="s">
        <v>338</v>
      </c>
      <c r="D662" s="650" t="s">
        <v>1409</v>
      </c>
      <c r="E662" s="651">
        <v>201601</v>
      </c>
      <c r="F662" s="652">
        <v>379979.09</v>
      </c>
      <c r="G662" s="387" t="s">
        <v>481</v>
      </c>
      <c r="H662" s="387" t="s">
        <v>482</v>
      </c>
    </row>
    <row r="663" spans="1:8" ht="15">
      <c r="A663" s="650" t="s">
        <v>319</v>
      </c>
      <c r="B663" s="651" t="s">
        <v>1408</v>
      </c>
      <c r="C663" s="435" t="s">
        <v>338</v>
      </c>
      <c r="D663" s="650" t="s">
        <v>1409</v>
      </c>
      <c r="E663" s="651">
        <v>201601</v>
      </c>
      <c r="F663" s="652">
        <v>2390.84</v>
      </c>
      <c r="G663" s="387" t="s">
        <v>481</v>
      </c>
      <c r="H663" s="387" t="s">
        <v>482</v>
      </c>
    </row>
    <row r="664" spans="1:8" ht="15">
      <c r="A664" s="650" t="s">
        <v>319</v>
      </c>
      <c r="B664" s="651" t="s">
        <v>956</v>
      </c>
      <c r="C664" s="435" t="s">
        <v>335</v>
      </c>
      <c r="D664" s="650" t="s">
        <v>957</v>
      </c>
      <c r="E664" s="651">
        <v>201601</v>
      </c>
      <c r="F664" s="652">
        <v>-0.48</v>
      </c>
      <c r="G664" s="387" t="s">
        <v>481</v>
      </c>
      <c r="H664" s="387" t="s">
        <v>482</v>
      </c>
    </row>
    <row r="665" spans="1:8" ht="15">
      <c r="A665" s="650" t="s">
        <v>319</v>
      </c>
      <c r="B665" s="651" t="s">
        <v>956</v>
      </c>
      <c r="C665" s="435" t="s">
        <v>335</v>
      </c>
      <c r="D665" s="650" t="s">
        <v>957</v>
      </c>
      <c r="E665" s="651">
        <v>201601</v>
      </c>
      <c r="F665" s="652">
        <v>-0.05</v>
      </c>
      <c r="G665" s="387" t="s">
        <v>481</v>
      </c>
      <c r="H665" s="387" t="s">
        <v>482</v>
      </c>
    </row>
    <row r="666" spans="1:8" ht="15">
      <c r="A666" s="650" t="s">
        <v>319</v>
      </c>
      <c r="B666" s="651" t="s">
        <v>1027</v>
      </c>
      <c r="C666" s="435" t="s">
        <v>338</v>
      </c>
      <c r="D666" s="650" t="s">
        <v>1028</v>
      </c>
      <c r="E666" s="651">
        <v>201601</v>
      </c>
      <c r="F666" s="652">
        <v>-275.24</v>
      </c>
      <c r="G666" s="387" t="s">
        <v>481</v>
      </c>
      <c r="H666" s="387" t="s">
        <v>482</v>
      </c>
    </row>
    <row r="667" spans="1:8" ht="15">
      <c r="A667" s="650" t="s">
        <v>319</v>
      </c>
      <c r="B667" s="651" t="s">
        <v>1027</v>
      </c>
      <c r="C667" s="435" t="s">
        <v>338</v>
      </c>
      <c r="D667" s="650" t="s">
        <v>1028</v>
      </c>
      <c r="E667" s="651">
        <v>201601</v>
      </c>
      <c r="F667" s="652">
        <v>-4.9800000000000004</v>
      </c>
      <c r="G667" s="387" t="s">
        <v>481</v>
      </c>
      <c r="H667" s="387" t="s">
        <v>482</v>
      </c>
    </row>
    <row r="668" spans="1:8" ht="15">
      <c r="A668" s="650" t="s">
        <v>319</v>
      </c>
      <c r="B668" s="651" t="s">
        <v>1076</v>
      </c>
      <c r="C668" s="435" t="s">
        <v>338</v>
      </c>
      <c r="D668" s="650" t="s">
        <v>1077</v>
      </c>
      <c r="E668" s="651">
        <v>201601</v>
      </c>
      <c r="F668" s="652">
        <v>5505.4</v>
      </c>
      <c r="G668" s="387" t="s">
        <v>481</v>
      </c>
      <c r="H668" s="387" t="s">
        <v>482</v>
      </c>
    </row>
    <row r="669" spans="1:8" ht="15">
      <c r="A669" s="650" t="s">
        <v>319</v>
      </c>
      <c r="B669" s="651" t="s">
        <v>1076</v>
      </c>
      <c r="C669" s="435" t="s">
        <v>338</v>
      </c>
      <c r="D669" s="650" t="s">
        <v>1077</v>
      </c>
      <c r="E669" s="651">
        <v>201601</v>
      </c>
      <c r="F669" s="652">
        <v>57.73</v>
      </c>
      <c r="G669" s="387" t="s">
        <v>481</v>
      </c>
      <c r="H669" s="387" t="s">
        <v>482</v>
      </c>
    </row>
    <row r="670" spans="1:8" ht="15">
      <c r="A670" s="650" t="s">
        <v>319</v>
      </c>
      <c r="B670" s="651" t="s">
        <v>1078</v>
      </c>
      <c r="C670" s="435" t="s">
        <v>338</v>
      </c>
      <c r="D670" s="650" t="s">
        <v>1079</v>
      </c>
      <c r="E670" s="651">
        <v>201601</v>
      </c>
      <c r="F670" s="652">
        <v>7446.83</v>
      </c>
      <c r="G670" s="387" t="s">
        <v>481</v>
      </c>
      <c r="H670" s="387" t="s">
        <v>482</v>
      </c>
    </row>
    <row r="671" spans="1:8" ht="15">
      <c r="A671" s="650" t="s">
        <v>319</v>
      </c>
      <c r="B671" s="651" t="s">
        <v>1078</v>
      </c>
      <c r="C671" s="435" t="s">
        <v>338</v>
      </c>
      <c r="D671" s="650" t="s">
        <v>1079</v>
      </c>
      <c r="E671" s="651">
        <v>201601</v>
      </c>
      <c r="F671" s="652">
        <v>554.63</v>
      </c>
      <c r="G671" s="387" t="s">
        <v>481</v>
      </c>
      <c r="H671" s="387" t="s">
        <v>482</v>
      </c>
    </row>
    <row r="672" spans="1:8" ht="15">
      <c r="A672" s="650" t="s">
        <v>319</v>
      </c>
      <c r="B672" s="651" t="s">
        <v>1410</v>
      </c>
      <c r="C672" s="435" t="s">
        <v>338</v>
      </c>
      <c r="D672" s="650" t="s">
        <v>1411</v>
      </c>
      <c r="E672" s="651">
        <v>201601</v>
      </c>
      <c r="F672" s="652">
        <v>406568.9</v>
      </c>
      <c r="G672" s="387" t="s">
        <v>481</v>
      </c>
      <c r="H672" s="387" t="s">
        <v>482</v>
      </c>
    </row>
    <row r="673" spans="1:8" ht="15">
      <c r="A673" s="650" t="s">
        <v>319</v>
      </c>
      <c r="B673" s="651" t="s">
        <v>1410</v>
      </c>
      <c r="C673" s="435" t="s">
        <v>338</v>
      </c>
      <c r="D673" s="650" t="s">
        <v>1411</v>
      </c>
      <c r="E673" s="651">
        <v>201601</v>
      </c>
      <c r="F673" s="652">
        <v>27518.85</v>
      </c>
      <c r="G673" s="387" t="s">
        <v>481</v>
      </c>
      <c r="H673" s="387" t="s">
        <v>482</v>
      </c>
    </row>
    <row r="674" spans="1:8" ht="15">
      <c r="A674" s="650" t="s">
        <v>319</v>
      </c>
      <c r="B674" s="651" t="s">
        <v>1080</v>
      </c>
      <c r="C674" s="435" t="s">
        <v>338</v>
      </c>
      <c r="D674" s="650" t="s">
        <v>1081</v>
      </c>
      <c r="E674" s="651">
        <v>201601</v>
      </c>
      <c r="F674" s="652">
        <v>3543.64</v>
      </c>
      <c r="G674" s="387" t="s">
        <v>481</v>
      </c>
      <c r="H674" s="387" t="s">
        <v>482</v>
      </c>
    </row>
    <row r="675" spans="1:8" ht="15">
      <c r="A675" s="650" t="s">
        <v>319</v>
      </c>
      <c r="B675" s="651" t="s">
        <v>1080</v>
      </c>
      <c r="C675" s="435" t="s">
        <v>338</v>
      </c>
      <c r="D675" s="650" t="s">
        <v>1081</v>
      </c>
      <c r="E675" s="651">
        <v>201601</v>
      </c>
      <c r="F675" s="652">
        <v>88.78</v>
      </c>
      <c r="G675" s="387" t="s">
        <v>481</v>
      </c>
      <c r="H675" s="387" t="s">
        <v>482</v>
      </c>
    </row>
    <row r="676" spans="1:8" ht="15">
      <c r="A676" s="650" t="s">
        <v>319</v>
      </c>
      <c r="B676" s="651" t="s">
        <v>1082</v>
      </c>
      <c r="C676" s="435" t="s">
        <v>338</v>
      </c>
      <c r="D676" s="650" t="s">
        <v>1084</v>
      </c>
      <c r="E676" s="651">
        <v>201601</v>
      </c>
      <c r="F676" s="652">
        <v>7740.57</v>
      </c>
      <c r="G676" s="387" t="s">
        <v>481</v>
      </c>
      <c r="H676" s="387" t="s">
        <v>482</v>
      </c>
    </row>
    <row r="677" spans="1:8" ht="15">
      <c r="A677" s="650" t="s">
        <v>319</v>
      </c>
      <c r="B677" s="651" t="s">
        <v>1082</v>
      </c>
      <c r="C677" s="435" t="s">
        <v>338</v>
      </c>
      <c r="D677" s="650" t="s">
        <v>1084</v>
      </c>
      <c r="E677" s="651">
        <v>201601</v>
      </c>
      <c r="F677" s="652">
        <v>-11996.03</v>
      </c>
      <c r="G677" s="387" t="s">
        <v>481</v>
      </c>
      <c r="H677" s="387" t="s">
        <v>482</v>
      </c>
    </row>
    <row r="678" spans="1:8" ht="15">
      <c r="A678" s="650" t="s">
        <v>319</v>
      </c>
      <c r="B678" s="651" t="s">
        <v>962</v>
      </c>
      <c r="C678" s="435" t="s">
        <v>338</v>
      </c>
      <c r="D678" s="650" t="s">
        <v>963</v>
      </c>
      <c r="E678" s="651">
        <v>201601</v>
      </c>
      <c r="F678" s="652">
        <v>-62334.44</v>
      </c>
      <c r="G678" s="387" t="s">
        <v>481</v>
      </c>
      <c r="H678" s="387" t="s">
        <v>482</v>
      </c>
    </row>
    <row r="679" spans="1:8" ht="15">
      <c r="A679" s="650" t="s">
        <v>319</v>
      </c>
      <c r="B679" s="651" t="s">
        <v>962</v>
      </c>
      <c r="C679" s="435" t="s">
        <v>338</v>
      </c>
      <c r="D679" s="650" t="s">
        <v>963</v>
      </c>
      <c r="E679" s="651">
        <v>201601</v>
      </c>
      <c r="F679" s="652">
        <v>-4774.21</v>
      </c>
      <c r="G679" s="387" t="s">
        <v>481</v>
      </c>
      <c r="H679" s="387" t="s">
        <v>482</v>
      </c>
    </row>
    <row r="680" spans="1:8" ht="15">
      <c r="A680" s="650" t="s">
        <v>319</v>
      </c>
      <c r="B680" s="651" t="s">
        <v>964</v>
      </c>
      <c r="C680" s="435" t="s">
        <v>338</v>
      </c>
      <c r="D680" s="650" t="s">
        <v>965</v>
      </c>
      <c r="E680" s="651">
        <v>201601</v>
      </c>
      <c r="F680" s="652">
        <v>1.02</v>
      </c>
      <c r="G680" s="387" t="s">
        <v>481</v>
      </c>
      <c r="H680" s="387" t="s">
        <v>482</v>
      </c>
    </row>
    <row r="681" spans="1:8" ht="15">
      <c r="A681" s="650" t="s">
        <v>319</v>
      </c>
      <c r="B681" s="651" t="s">
        <v>964</v>
      </c>
      <c r="C681" s="435" t="s">
        <v>338</v>
      </c>
      <c r="D681" s="650" t="s">
        <v>965</v>
      </c>
      <c r="E681" s="651">
        <v>201601</v>
      </c>
      <c r="F681" s="652">
        <v>0.01</v>
      </c>
      <c r="G681" s="387" t="s">
        <v>481</v>
      </c>
      <c r="H681" s="387" t="s">
        <v>482</v>
      </c>
    </row>
    <row r="682" spans="1:8" ht="15">
      <c r="A682" s="650" t="s">
        <v>319</v>
      </c>
      <c r="B682" s="651" t="s">
        <v>1087</v>
      </c>
      <c r="C682" s="435" t="s">
        <v>338</v>
      </c>
      <c r="D682" s="650" t="s">
        <v>1088</v>
      </c>
      <c r="E682" s="651">
        <v>201601</v>
      </c>
      <c r="F682" s="652">
        <v>3955.18</v>
      </c>
      <c r="G682" s="387" t="s">
        <v>481</v>
      </c>
      <c r="H682" s="387" t="s">
        <v>482</v>
      </c>
    </row>
    <row r="683" spans="1:8" ht="15">
      <c r="A683" s="650" t="s">
        <v>319</v>
      </c>
      <c r="B683" s="651" t="s">
        <v>1087</v>
      </c>
      <c r="C683" s="435" t="s">
        <v>338</v>
      </c>
      <c r="D683" s="650" t="s">
        <v>1088</v>
      </c>
      <c r="E683" s="651">
        <v>201601</v>
      </c>
      <c r="F683" s="652">
        <v>211.81</v>
      </c>
      <c r="G683" s="387" t="s">
        <v>481</v>
      </c>
      <c r="H683" s="387" t="s">
        <v>482</v>
      </c>
    </row>
    <row r="684" spans="1:8" ht="15">
      <c r="A684" s="650" t="s">
        <v>319</v>
      </c>
      <c r="B684" s="651" t="s">
        <v>1089</v>
      </c>
      <c r="C684" s="435" t="s">
        <v>338</v>
      </c>
      <c r="D684" s="650" t="s">
        <v>1090</v>
      </c>
      <c r="E684" s="651">
        <v>201601</v>
      </c>
      <c r="F684" s="652">
        <v>-233.19</v>
      </c>
      <c r="G684" s="387" t="s">
        <v>481</v>
      </c>
      <c r="H684" s="387" t="s">
        <v>482</v>
      </c>
    </row>
    <row r="685" spans="1:8" ht="15">
      <c r="A685" s="650" t="s">
        <v>319</v>
      </c>
      <c r="B685" s="651" t="s">
        <v>1089</v>
      </c>
      <c r="C685" s="435" t="s">
        <v>338</v>
      </c>
      <c r="D685" s="650" t="s">
        <v>1090</v>
      </c>
      <c r="E685" s="651">
        <v>201601</v>
      </c>
      <c r="F685" s="652">
        <v>-2.66</v>
      </c>
      <c r="G685" s="387" t="s">
        <v>481</v>
      </c>
      <c r="H685" s="387" t="s">
        <v>482</v>
      </c>
    </row>
    <row r="686" spans="1:8" ht="15">
      <c r="A686" s="650" t="s">
        <v>319</v>
      </c>
      <c r="B686" s="651" t="s">
        <v>1092</v>
      </c>
      <c r="C686" s="435" t="s">
        <v>338</v>
      </c>
      <c r="D686" s="650" t="s">
        <v>1093</v>
      </c>
      <c r="E686" s="651">
        <v>201601</v>
      </c>
      <c r="F686" s="652">
        <v>39916.81</v>
      </c>
      <c r="G686" s="387" t="s">
        <v>481</v>
      </c>
      <c r="H686" s="387" t="s">
        <v>482</v>
      </c>
    </row>
    <row r="687" spans="1:8" ht="15">
      <c r="A687" s="650" t="s">
        <v>319</v>
      </c>
      <c r="B687" s="651" t="s">
        <v>1092</v>
      </c>
      <c r="C687" s="435" t="s">
        <v>338</v>
      </c>
      <c r="D687" s="650" t="s">
        <v>1093</v>
      </c>
      <c r="E687" s="651">
        <v>201601</v>
      </c>
      <c r="F687" s="652">
        <v>2642.38</v>
      </c>
      <c r="G687" s="387" t="s">
        <v>481</v>
      </c>
      <c r="H687" s="387" t="s">
        <v>482</v>
      </c>
    </row>
    <row r="688" spans="1:8" ht="15">
      <c r="A688" s="650" t="s">
        <v>319</v>
      </c>
      <c r="B688" s="651" t="s">
        <v>1094</v>
      </c>
      <c r="C688" s="435" t="s">
        <v>338</v>
      </c>
      <c r="D688" s="650" t="s">
        <v>1095</v>
      </c>
      <c r="E688" s="651">
        <v>201601</v>
      </c>
      <c r="F688" s="652">
        <v>10205.61</v>
      </c>
      <c r="G688" s="387" t="s">
        <v>481</v>
      </c>
      <c r="H688" s="387" t="s">
        <v>482</v>
      </c>
    </row>
    <row r="689" spans="1:8" ht="15">
      <c r="A689" s="650" t="s">
        <v>319</v>
      </c>
      <c r="B689" s="651" t="s">
        <v>1094</v>
      </c>
      <c r="C689" s="435" t="s">
        <v>338</v>
      </c>
      <c r="D689" s="650" t="s">
        <v>1095</v>
      </c>
      <c r="E689" s="651">
        <v>201601</v>
      </c>
      <c r="F689" s="652">
        <v>742.36</v>
      </c>
      <c r="G689" s="387" t="s">
        <v>481</v>
      </c>
      <c r="H689" s="387" t="s">
        <v>482</v>
      </c>
    </row>
    <row r="690" spans="1:8" ht="15">
      <c r="A690" s="650" t="s">
        <v>319</v>
      </c>
      <c r="B690" s="651" t="s">
        <v>1096</v>
      </c>
      <c r="C690" s="435" t="s">
        <v>338</v>
      </c>
      <c r="D690" s="650" t="s">
        <v>1098</v>
      </c>
      <c r="E690" s="651">
        <v>201601</v>
      </c>
      <c r="F690" s="652">
        <v>2.92</v>
      </c>
      <c r="G690" s="387" t="s">
        <v>481</v>
      </c>
      <c r="H690" s="387" t="s">
        <v>482</v>
      </c>
    </row>
    <row r="691" spans="1:8" ht="15">
      <c r="A691" s="650" t="s">
        <v>319</v>
      </c>
      <c r="B691" s="651" t="s">
        <v>1096</v>
      </c>
      <c r="C691" s="435" t="s">
        <v>338</v>
      </c>
      <c r="D691" s="650" t="s">
        <v>1098</v>
      </c>
      <c r="E691" s="651">
        <v>201601</v>
      </c>
      <c r="F691" s="652">
        <v>0.11</v>
      </c>
      <c r="G691" s="387" t="s">
        <v>481</v>
      </c>
      <c r="H691" s="387" t="s">
        <v>482</v>
      </c>
    </row>
    <row r="692" spans="1:8" ht="15">
      <c r="A692" s="650" t="s">
        <v>319</v>
      </c>
      <c r="B692" s="651" t="s">
        <v>1029</v>
      </c>
      <c r="C692" s="435" t="s">
        <v>335</v>
      </c>
      <c r="D692" s="650" t="s">
        <v>1030</v>
      </c>
      <c r="E692" s="651">
        <v>201601</v>
      </c>
      <c r="F692" s="652">
        <v>-6677.12</v>
      </c>
      <c r="G692" s="387" t="s">
        <v>481</v>
      </c>
      <c r="H692" s="387" t="s">
        <v>482</v>
      </c>
    </row>
    <row r="693" spans="1:8" ht="15">
      <c r="A693" s="650" t="s">
        <v>319</v>
      </c>
      <c r="B693" s="651" t="s">
        <v>1029</v>
      </c>
      <c r="C693" s="435" t="s">
        <v>335</v>
      </c>
      <c r="D693" s="650" t="s">
        <v>1030</v>
      </c>
      <c r="E693" s="651">
        <v>201601</v>
      </c>
      <c r="F693" s="652">
        <v>-396.7</v>
      </c>
      <c r="G693" s="387" t="s">
        <v>481</v>
      </c>
      <c r="H693" s="387" t="s">
        <v>482</v>
      </c>
    </row>
    <row r="694" spans="1:8" ht="15">
      <c r="A694" s="650" t="s">
        <v>319</v>
      </c>
      <c r="B694" s="651" t="s">
        <v>1103</v>
      </c>
      <c r="C694" s="435" t="s">
        <v>335</v>
      </c>
      <c r="D694" s="650" t="s">
        <v>1104</v>
      </c>
      <c r="E694" s="651">
        <v>201601</v>
      </c>
      <c r="F694" s="652">
        <v>598.52</v>
      </c>
      <c r="G694" s="387" t="s">
        <v>481</v>
      </c>
      <c r="H694" s="387" t="s">
        <v>482</v>
      </c>
    </row>
    <row r="695" spans="1:8" ht="15">
      <c r="A695" s="650" t="s">
        <v>326</v>
      </c>
      <c r="B695" s="651" t="s">
        <v>1103</v>
      </c>
      <c r="C695" s="435" t="s">
        <v>335</v>
      </c>
      <c r="D695" s="650" t="s">
        <v>1104</v>
      </c>
      <c r="E695" s="651">
        <v>201601</v>
      </c>
      <c r="F695" s="652">
        <v>70.03</v>
      </c>
      <c r="G695" s="387" t="s">
        <v>481</v>
      </c>
      <c r="H695" s="387" t="s">
        <v>482</v>
      </c>
    </row>
    <row r="696" spans="1:8" ht="15">
      <c r="A696" s="650" t="s">
        <v>319</v>
      </c>
      <c r="B696" s="651" t="s">
        <v>1103</v>
      </c>
      <c r="C696" s="435" t="s">
        <v>335</v>
      </c>
      <c r="D696" s="650" t="s">
        <v>1104</v>
      </c>
      <c r="E696" s="651">
        <v>201601</v>
      </c>
      <c r="F696" s="652">
        <v>41.2</v>
      </c>
      <c r="G696" s="387" t="s">
        <v>481</v>
      </c>
      <c r="H696" s="387" t="s">
        <v>482</v>
      </c>
    </row>
    <row r="697" spans="1:8" ht="15">
      <c r="A697" s="650" t="s">
        <v>319</v>
      </c>
      <c r="B697" s="651" t="s">
        <v>972</v>
      </c>
      <c r="C697" s="435" t="s">
        <v>338</v>
      </c>
      <c r="D697" s="650" t="s">
        <v>973</v>
      </c>
      <c r="E697" s="651">
        <v>201601</v>
      </c>
      <c r="F697" s="652">
        <v>0.71</v>
      </c>
      <c r="G697" s="387" t="s">
        <v>481</v>
      </c>
      <c r="H697" s="387" t="s">
        <v>482</v>
      </c>
    </row>
    <row r="698" spans="1:8" ht="15">
      <c r="A698" s="650" t="s">
        <v>319</v>
      </c>
      <c r="B698" s="651" t="s">
        <v>837</v>
      </c>
      <c r="C698" s="435" t="s">
        <v>338</v>
      </c>
      <c r="D698" s="650" t="s">
        <v>838</v>
      </c>
      <c r="E698" s="651">
        <v>201601</v>
      </c>
      <c r="F698" s="652">
        <v>0.63</v>
      </c>
      <c r="G698" s="387" t="s">
        <v>481</v>
      </c>
      <c r="H698" s="387" t="s">
        <v>482</v>
      </c>
    </row>
    <row r="699" spans="1:8" ht="15">
      <c r="A699" s="650" t="s">
        <v>319</v>
      </c>
      <c r="B699" s="651" t="s">
        <v>837</v>
      </c>
      <c r="C699" s="435" t="s">
        <v>338</v>
      </c>
      <c r="D699" s="650" t="s">
        <v>838</v>
      </c>
      <c r="E699" s="651">
        <v>201601</v>
      </c>
      <c r="F699" s="652">
        <v>0.03</v>
      </c>
      <c r="G699" s="387" t="s">
        <v>481</v>
      </c>
      <c r="H699" s="387" t="s">
        <v>482</v>
      </c>
    </row>
    <row r="700" spans="1:8" ht="15">
      <c r="A700" s="650" t="s">
        <v>319</v>
      </c>
      <c r="B700" s="651" t="s">
        <v>839</v>
      </c>
      <c r="C700" s="435" t="s">
        <v>338</v>
      </c>
      <c r="D700" s="650" t="s">
        <v>840</v>
      </c>
      <c r="E700" s="651">
        <v>201601</v>
      </c>
      <c r="F700" s="652">
        <v>1.37</v>
      </c>
      <c r="G700" s="387" t="s">
        <v>481</v>
      </c>
      <c r="H700" s="387" t="s">
        <v>482</v>
      </c>
    </row>
    <row r="701" spans="1:8" ht="15">
      <c r="A701" s="650" t="s">
        <v>319</v>
      </c>
      <c r="B701" s="651" t="s">
        <v>839</v>
      </c>
      <c r="C701" s="435" t="s">
        <v>338</v>
      </c>
      <c r="D701" s="650" t="s">
        <v>840</v>
      </c>
      <c r="E701" s="651">
        <v>201601</v>
      </c>
      <c r="F701" s="652">
        <v>0.01</v>
      </c>
      <c r="G701" s="387" t="s">
        <v>481</v>
      </c>
      <c r="H701" s="387" t="s">
        <v>482</v>
      </c>
    </row>
    <row r="702" spans="1:8" ht="15">
      <c r="A702" s="650" t="s">
        <v>319</v>
      </c>
      <c r="B702" s="651" t="s">
        <v>843</v>
      </c>
      <c r="C702" s="435" t="s">
        <v>338</v>
      </c>
      <c r="D702" s="650" t="s">
        <v>844</v>
      </c>
      <c r="E702" s="651">
        <v>201601</v>
      </c>
      <c r="F702" s="652">
        <v>-2.4300000000000002</v>
      </c>
      <c r="G702" s="387" t="s">
        <v>481</v>
      </c>
      <c r="H702" s="387" t="s">
        <v>482</v>
      </c>
    </row>
    <row r="703" spans="1:8" ht="15">
      <c r="A703" s="650" t="s">
        <v>319</v>
      </c>
      <c r="B703" s="651" t="s">
        <v>843</v>
      </c>
      <c r="C703" s="435" t="s">
        <v>338</v>
      </c>
      <c r="D703" s="650" t="s">
        <v>844</v>
      </c>
      <c r="E703" s="651">
        <v>201601</v>
      </c>
      <c r="F703" s="652">
        <v>-0.13</v>
      </c>
      <c r="G703" s="387" t="s">
        <v>481</v>
      </c>
      <c r="H703" s="387" t="s">
        <v>482</v>
      </c>
    </row>
    <row r="704" spans="1:8" ht="15">
      <c r="A704" s="650" t="s">
        <v>319</v>
      </c>
      <c r="B704" s="651" t="s">
        <v>845</v>
      </c>
      <c r="C704" s="435" t="s">
        <v>338</v>
      </c>
      <c r="D704" s="650" t="s">
        <v>846</v>
      </c>
      <c r="E704" s="651">
        <v>201601</v>
      </c>
      <c r="F704" s="652">
        <v>1320.26</v>
      </c>
      <c r="G704" s="387" t="s">
        <v>481</v>
      </c>
      <c r="H704" s="387" t="s">
        <v>482</v>
      </c>
    </row>
    <row r="705" spans="1:8" ht="15">
      <c r="A705" s="650" t="s">
        <v>319</v>
      </c>
      <c r="B705" s="651" t="s">
        <v>845</v>
      </c>
      <c r="C705" s="435" t="s">
        <v>338</v>
      </c>
      <c r="D705" s="650" t="s">
        <v>846</v>
      </c>
      <c r="E705" s="651">
        <v>201601</v>
      </c>
      <c r="F705" s="652">
        <v>790.1</v>
      </c>
      <c r="G705" s="387" t="s">
        <v>481</v>
      </c>
      <c r="H705" s="387" t="s">
        <v>482</v>
      </c>
    </row>
    <row r="706" spans="1:8" ht="15">
      <c r="A706" s="650" t="s">
        <v>319</v>
      </c>
      <c r="B706" s="651" t="s">
        <v>979</v>
      </c>
      <c r="C706" s="435" t="s">
        <v>338</v>
      </c>
      <c r="D706" s="650" t="s">
        <v>980</v>
      </c>
      <c r="E706" s="651">
        <v>201601</v>
      </c>
      <c r="F706" s="652">
        <v>28.21</v>
      </c>
      <c r="G706" s="387" t="s">
        <v>481</v>
      </c>
      <c r="H706" s="387" t="s">
        <v>482</v>
      </c>
    </row>
    <row r="707" spans="1:8" ht="15">
      <c r="A707" s="650" t="s">
        <v>319</v>
      </c>
      <c r="B707" s="651" t="s">
        <v>979</v>
      </c>
      <c r="C707" s="435" t="s">
        <v>338</v>
      </c>
      <c r="D707" s="650" t="s">
        <v>980</v>
      </c>
      <c r="E707" s="651">
        <v>201601</v>
      </c>
      <c r="F707" s="652">
        <v>13.36</v>
      </c>
      <c r="G707" s="387" t="s">
        <v>481</v>
      </c>
      <c r="H707" s="387" t="s">
        <v>482</v>
      </c>
    </row>
    <row r="708" spans="1:8" ht="15">
      <c r="A708" s="650" t="s">
        <v>319</v>
      </c>
      <c r="B708" s="651" t="s">
        <v>1033</v>
      </c>
      <c r="C708" s="435" t="s">
        <v>335</v>
      </c>
      <c r="D708" s="650" t="s">
        <v>1034</v>
      </c>
      <c r="E708" s="651">
        <v>201601</v>
      </c>
      <c r="F708" s="652">
        <v>5.58</v>
      </c>
      <c r="G708" s="387" t="s">
        <v>481</v>
      </c>
      <c r="H708" s="387" t="s">
        <v>482</v>
      </c>
    </row>
    <row r="709" spans="1:8" ht="15">
      <c r="A709" s="650" t="s">
        <v>319</v>
      </c>
      <c r="B709" s="651" t="s">
        <v>1033</v>
      </c>
      <c r="C709" s="435" t="s">
        <v>335</v>
      </c>
      <c r="D709" s="650" t="s">
        <v>1034</v>
      </c>
      <c r="E709" s="651">
        <v>201601</v>
      </c>
      <c r="F709" s="652">
        <v>0.13</v>
      </c>
      <c r="G709" s="387" t="s">
        <v>481</v>
      </c>
      <c r="H709" s="387" t="s">
        <v>482</v>
      </c>
    </row>
    <row r="710" spans="1:8" ht="15">
      <c r="A710" s="650" t="s">
        <v>319</v>
      </c>
      <c r="B710" s="651" t="s">
        <v>1412</v>
      </c>
      <c r="C710" s="435" t="s">
        <v>338</v>
      </c>
      <c r="D710" s="650" t="s">
        <v>1413</v>
      </c>
      <c r="E710" s="651">
        <v>201601</v>
      </c>
      <c r="F710" s="652">
        <v>146334.85999999999</v>
      </c>
      <c r="G710" s="387" t="s">
        <v>481</v>
      </c>
      <c r="H710" s="387" t="s">
        <v>482</v>
      </c>
    </row>
    <row r="711" spans="1:8" ht="15">
      <c r="A711" s="650" t="s">
        <v>319</v>
      </c>
      <c r="B711" s="651" t="s">
        <v>1412</v>
      </c>
      <c r="C711" s="435" t="s">
        <v>338</v>
      </c>
      <c r="D711" s="650" t="s">
        <v>1413</v>
      </c>
      <c r="E711" s="651">
        <v>201601</v>
      </c>
      <c r="F711" s="652">
        <v>999.72</v>
      </c>
      <c r="G711" s="387" t="s">
        <v>481</v>
      </c>
      <c r="H711" s="387" t="s">
        <v>482</v>
      </c>
    </row>
    <row r="712" spans="1:8" ht="15">
      <c r="A712" s="650" t="s">
        <v>319</v>
      </c>
      <c r="B712" s="651" t="s">
        <v>867</v>
      </c>
      <c r="C712" s="435" t="s">
        <v>338</v>
      </c>
      <c r="D712" s="650" t="s">
        <v>1127</v>
      </c>
      <c r="E712" s="651">
        <v>201601</v>
      </c>
      <c r="F712" s="652">
        <v>-1.26</v>
      </c>
      <c r="G712" s="387" t="s">
        <v>481</v>
      </c>
      <c r="H712" s="387" t="s">
        <v>694</v>
      </c>
    </row>
    <row r="713" spans="1:8" ht="15">
      <c r="A713" s="650" t="s">
        <v>319</v>
      </c>
      <c r="B713" s="651" t="s">
        <v>867</v>
      </c>
      <c r="C713" s="435" t="s">
        <v>338</v>
      </c>
      <c r="D713" s="650" t="s">
        <v>1127</v>
      </c>
      <c r="E713" s="651">
        <v>201601</v>
      </c>
      <c r="F713" s="652">
        <v>-0.09</v>
      </c>
      <c r="G713" s="387" t="s">
        <v>481</v>
      </c>
      <c r="H713" s="387" t="s">
        <v>694</v>
      </c>
    </row>
    <row r="714" spans="1:8" ht="15">
      <c r="A714" s="650" t="s">
        <v>319</v>
      </c>
      <c r="B714" s="651" t="s">
        <v>1128</v>
      </c>
      <c r="C714" s="435" t="s">
        <v>338</v>
      </c>
      <c r="D714" s="650" t="s">
        <v>1129</v>
      </c>
      <c r="E714" s="651">
        <v>201601</v>
      </c>
      <c r="F714" s="652">
        <v>-2332.52</v>
      </c>
      <c r="G714" s="387" t="s">
        <v>481</v>
      </c>
      <c r="H714" s="387" t="s">
        <v>482</v>
      </c>
    </row>
    <row r="715" spans="1:8" ht="15">
      <c r="A715" s="650" t="s">
        <v>319</v>
      </c>
      <c r="B715" s="651" t="s">
        <v>1128</v>
      </c>
      <c r="C715" s="435" t="s">
        <v>338</v>
      </c>
      <c r="D715" s="650" t="s">
        <v>1129</v>
      </c>
      <c r="E715" s="651">
        <v>201601</v>
      </c>
      <c r="F715" s="652">
        <v>-37.49</v>
      </c>
      <c r="G715" s="387" t="s">
        <v>481</v>
      </c>
      <c r="H715" s="387" t="s">
        <v>482</v>
      </c>
    </row>
    <row r="716" spans="1:8" ht="15">
      <c r="A716" s="650" t="s">
        <v>319</v>
      </c>
      <c r="B716" s="651" t="s">
        <v>989</v>
      </c>
      <c r="C716" s="435" t="s">
        <v>338</v>
      </c>
      <c r="D716" s="650" t="s">
        <v>990</v>
      </c>
      <c r="E716" s="651">
        <v>201601</v>
      </c>
      <c r="F716" s="652">
        <v>11.19</v>
      </c>
      <c r="G716" s="387" t="s">
        <v>481</v>
      </c>
      <c r="H716" s="387" t="s">
        <v>482</v>
      </c>
    </row>
    <row r="717" spans="1:8" ht="15">
      <c r="A717" s="650" t="s">
        <v>319</v>
      </c>
      <c r="B717" s="651" t="s">
        <v>989</v>
      </c>
      <c r="C717" s="435" t="s">
        <v>338</v>
      </c>
      <c r="D717" s="650" t="s">
        <v>990</v>
      </c>
      <c r="E717" s="651">
        <v>201601</v>
      </c>
      <c r="F717" s="652">
        <v>0.09</v>
      </c>
      <c r="G717" s="387" t="s">
        <v>481</v>
      </c>
      <c r="H717" s="387" t="s">
        <v>482</v>
      </c>
    </row>
    <row r="718" spans="1:8" ht="15">
      <c r="A718" s="650" t="s">
        <v>319</v>
      </c>
      <c r="B718" s="651" t="s">
        <v>873</v>
      </c>
      <c r="C718" s="435" t="s">
        <v>338</v>
      </c>
      <c r="D718" s="650" t="s">
        <v>874</v>
      </c>
      <c r="E718" s="651">
        <v>201601</v>
      </c>
      <c r="F718" s="652">
        <v>0.01</v>
      </c>
      <c r="G718" s="387" t="s">
        <v>481</v>
      </c>
      <c r="H718" s="387" t="s">
        <v>482</v>
      </c>
    </row>
    <row r="719" spans="1:8" ht="15">
      <c r="A719" s="650" t="s">
        <v>319</v>
      </c>
      <c r="B719" s="651" t="s">
        <v>993</v>
      </c>
      <c r="C719" s="435" t="s">
        <v>338</v>
      </c>
      <c r="D719" s="650" t="s">
        <v>994</v>
      </c>
      <c r="E719" s="651">
        <v>201601</v>
      </c>
      <c r="F719" s="652">
        <v>2.17</v>
      </c>
      <c r="G719" s="387" t="s">
        <v>481</v>
      </c>
      <c r="H719" s="387" t="s">
        <v>482</v>
      </c>
    </row>
    <row r="720" spans="1:8" ht="15">
      <c r="A720" s="650" t="s">
        <v>319</v>
      </c>
      <c r="B720" s="651" t="s">
        <v>993</v>
      </c>
      <c r="C720" s="435" t="s">
        <v>338</v>
      </c>
      <c r="D720" s="650" t="s">
        <v>994</v>
      </c>
      <c r="E720" s="651">
        <v>201601</v>
      </c>
      <c r="F720" s="652">
        <v>0.09</v>
      </c>
      <c r="G720" s="387" t="s">
        <v>481</v>
      </c>
      <c r="H720" s="387" t="s">
        <v>482</v>
      </c>
    </row>
    <row r="721" spans="1:8" ht="15">
      <c r="A721" s="650" t="s">
        <v>319</v>
      </c>
      <c r="B721" s="651" t="s">
        <v>887</v>
      </c>
      <c r="C721" s="435" t="s">
        <v>338</v>
      </c>
      <c r="D721" s="650" t="s">
        <v>888</v>
      </c>
      <c r="E721" s="651">
        <v>201601</v>
      </c>
      <c r="F721" s="652">
        <v>1836.52</v>
      </c>
      <c r="G721" s="387" t="s">
        <v>481</v>
      </c>
      <c r="H721" s="387" t="s">
        <v>694</v>
      </c>
    </row>
    <row r="722" spans="1:8" ht="15">
      <c r="A722" s="650" t="s">
        <v>319</v>
      </c>
      <c r="B722" s="651" t="s">
        <v>887</v>
      </c>
      <c r="C722" s="435" t="s">
        <v>338</v>
      </c>
      <c r="D722" s="650" t="s">
        <v>888</v>
      </c>
      <c r="E722" s="651">
        <v>201601</v>
      </c>
      <c r="F722" s="652">
        <v>181.95</v>
      </c>
      <c r="G722" s="387" t="s">
        <v>481</v>
      </c>
      <c r="H722" s="387" t="s">
        <v>694</v>
      </c>
    </row>
    <row r="723" spans="1:8" ht="15">
      <c r="A723" s="650" t="s">
        <v>319</v>
      </c>
      <c r="B723" s="651" t="s">
        <v>1142</v>
      </c>
      <c r="C723" s="435" t="s">
        <v>338</v>
      </c>
      <c r="D723" s="650" t="s">
        <v>1143</v>
      </c>
      <c r="E723" s="651">
        <v>201601</v>
      </c>
      <c r="F723" s="652">
        <v>13158.66</v>
      </c>
      <c r="G723" s="387" t="s">
        <v>481</v>
      </c>
      <c r="H723" s="387" t="s">
        <v>482</v>
      </c>
    </row>
    <row r="724" spans="1:8" ht="15">
      <c r="A724" s="650" t="s">
        <v>319</v>
      </c>
      <c r="B724" s="651" t="s">
        <v>1142</v>
      </c>
      <c r="C724" s="435" t="s">
        <v>338</v>
      </c>
      <c r="D724" s="650" t="s">
        <v>1143</v>
      </c>
      <c r="E724" s="651">
        <v>201601</v>
      </c>
      <c r="F724" s="652">
        <v>1095.02</v>
      </c>
      <c r="G724" s="387" t="s">
        <v>481</v>
      </c>
      <c r="H724" s="387" t="s">
        <v>482</v>
      </c>
    </row>
    <row r="725" spans="1:8" ht="15">
      <c r="A725" s="650" t="s">
        <v>319</v>
      </c>
      <c r="B725" s="651" t="s">
        <v>1035</v>
      </c>
      <c r="C725" s="435" t="s">
        <v>335</v>
      </c>
      <c r="D725" s="650" t="s">
        <v>1036</v>
      </c>
      <c r="E725" s="651">
        <v>201601</v>
      </c>
      <c r="F725" s="652">
        <v>2.5499999999999998</v>
      </c>
      <c r="G725" s="387" t="s">
        <v>481</v>
      </c>
      <c r="H725" s="387" t="s">
        <v>482</v>
      </c>
    </row>
    <row r="726" spans="1:8" ht="15">
      <c r="A726" s="650" t="s">
        <v>319</v>
      </c>
      <c r="B726" s="651" t="s">
        <v>1035</v>
      </c>
      <c r="C726" s="435" t="s">
        <v>335</v>
      </c>
      <c r="D726" s="650" t="s">
        <v>1036</v>
      </c>
      <c r="E726" s="651">
        <v>201601</v>
      </c>
      <c r="F726" s="652">
        <v>0.15</v>
      </c>
      <c r="G726" s="387" t="s">
        <v>481</v>
      </c>
      <c r="H726" s="387" t="s">
        <v>482</v>
      </c>
    </row>
    <row r="727" spans="1:8" ht="15">
      <c r="A727" s="650" t="s">
        <v>319</v>
      </c>
      <c r="B727" s="651" t="s">
        <v>1144</v>
      </c>
      <c r="C727" s="435" t="s">
        <v>338</v>
      </c>
      <c r="D727" s="650" t="s">
        <v>1145</v>
      </c>
      <c r="E727" s="651">
        <v>201601</v>
      </c>
      <c r="F727" s="652">
        <v>65.02</v>
      </c>
      <c r="G727" s="387" t="s">
        <v>481</v>
      </c>
      <c r="H727" s="387" t="s">
        <v>482</v>
      </c>
    </row>
    <row r="728" spans="1:8" ht="15">
      <c r="A728" s="650" t="s">
        <v>319</v>
      </c>
      <c r="B728" s="651" t="s">
        <v>1144</v>
      </c>
      <c r="C728" s="435" t="s">
        <v>338</v>
      </c>
      <c r="D728" s="650" t="s">
        <v>1145</v>
      </c>
      <c r="E728" s="651">
        <v>201601</v>
      </c>
      <c r="F728" s="652">
        <v>3.31</v>
      </c>
      <c r="G728" s="387" t="s">
        <v>481</v>
      </c>
      <c r="H728" s="387" t="s">
        <v>482</v>
      </c>
    </row>
    <row r="729" spans="1:8" ht="15">
      <c r="A729" s="650" t="s">
        <v>319</v>
      </c>
      <c r="B729" s="651" t="s">
        <v>1414</v>
      </c>
      <c r="C729" s="435" t="s">
        <v>338</v>
      </c>
      <c r="D729" s="650" t="s">
        <v>1415</v>
      </c>
      <c r="E729" s="651">
        <v>201601</v>
      </c>
      <c r="F729" s="652">
        <v>218602.69</v>
      </c>
      <c r="G729" s="387" t="s">
        <v>481</v>
      </c>
      <c r="H729" s="387" t="s">
        <v>482</v>
      </c>
    </row>
    <row r="730" spans="1:8" ht="15">
      <c r="A730" s="650" t="s">
        <v>319</v>
      </c>
      <c r="B730" s="651" t="s">
        <v>1414</v>
      </c>
      <c r="C730" s="435" t="s">
        <v>338</v>
      </c>
      <c r="D730" s="650" t="s">
        <v>1415</v>
      </c>
      <c r="E730" s="651">
        <v>201601</v>
      </c>
      <c r="F730" s="652">
        <v>9282.51</v>
      </c>
      <c r="G730" s="387" t="s">
        <v>481</v>
      </c>
      <c r="H730" s="387" t="s">
        <v>482</v>
      </c>
    </row>
    <row r="731" spans="1:8" ht="15">
      <c r="A731" s="650" t="s">
        <v>319</v>
      </c>
      <c r="B731" s="651" t="s">
        <v>1039</v>
      </c>
      <c r="C731" s="435" t="s">
        <v>335</v>
      </c>
      <c r="D731" s="650" t="s">
        <v>1040</v>
      </c>
      <c r="E731" s="651">
        <v>201601</v>
      </c>
      <c r="F731" s="652">
        <v>3.13</v>
      </c>
      <c r="G731" s="387" t="s">
        <v>481</v>
      </c>
      <c r="H731" s="387" t="s">
        <v>482</v>
      </c>
    </row>
    <row r="732" spans="1:8" ht="15">
      <c r="A732" s="650" t="s">
        <v>319</v>
      </c>
      <c r="B732" s="651" t="s">
        <v>1039</v>
      </c>
      <c r="C732" s="435" t="s">
        <v>335</v>
      </c>
      <c r="D732" s="650" t="s">
        <v>1040</v>
      </c>
      <c r="E732" s="651">
        <v>201601</v>
      </c>
      <c r="F732" s="652">
        <v>0.57999999999999996</v>
      </c>
      <c r="G732" s="387" t="s">
        <v>481</v>
      </c>
      <c r="H732" s="387" t="s">
        <v>482</v>
      </c>
    </row>
    <row r="733" spans="1:8" ht="15">
      <c r="A733" s="650" t="s">
        <v>319</v>
      </c>
      <c r="B733" s="651" t="s">
        <v>1147</v>
      </c>
      <c r="C733" s="435" t="s">
        <v>335</v>
      </c>
      <c r="D733" s="650" t="s">
        <v>1149</v>
      </c>
      <c r="E733" s="651">
        <v>201601</v>
      </c>
      <c r="F733" s="652">
        <v>-36084.519999999997</v>
      </c>
      <c r="G733" s="387" t="s">
        <v>481</v>
      </c>
      <c r="H733" s="387" t="s">
        <v>482</v>
      </c>
    </row>
    <row r="734" spans="1:8" ht="15">
      <c r="A734" s="650" t="s">
        <v>319</v>
      </c>
      <c r="B734" s="651" t="s">
        <v>1147</v>
      </c>
      <c r="C734" s="435" t="s">
        <v>335</v>
      </c>
      <c r="D734" s="650" t="s">
        <v>1149</v>
      </c>
      <c r="E734" s="651">
        <v>201601</v>
      </c>
      <c r="F734" s="652">
        <v>35713.64</v>
      </c>
      <c r="G734" s="387" t="s">
        <v>481</v>
      </c>
      <c r="H734" s="387" t="s">
        <v>482</v>
      </c>
    </row>
    <row r="735" spans="1:8" ht="15">
      <c r="A735" s="650" t="s">
        <v>319</v>
      </c>
      <c r="B735" s="651" t="s">
        <v>1150</v>
      </c>
      <c r="C735" s="435" t="s">
        <v>338</v>
      </c>
      <c r="D735" s="650" t="s">
        <v>1151</v>
      </c>
      <c r="E735" s="651">
        <v>201601</v>
      </c>
      <c r="F735" s="652">
        <v>1793.62</v>
      </c>
      <c r="G735" s="387" t="s">
        <v>481</v>
      </c>
      <c r="H735" s="387" t="s">
        <v>694</v>
      </c>
    </row>
    <row r="736" spans="1:8" ht="15">
      <c r="A736" s="650" t="s">
        <v>319</v>
      </c>
      <c r="B736" s="651" t="s">
        <v>1150</v>
      </c>
      <c r="C736" s="435" t="s">
        <v>338</v>
      </c>
      <c r="D736" s="650" t="s">
        <v>1151</v>
      </c>
      <c r="E736" s="651">
        <v>201601</v>
      </c>
      <c r="F736" s="652">
        <v>44.44</v>
      </c>
      <c r="G736" s="387" t="s">
        <v>481</v>
      </c>
      <c r="H736" s="387" t="s">
        <v>694</v>
      </c>
    </row>
    <row r="737" spans="1:8" ht="15">
      <c r="A737" s="650" t="s">
        <v>319</v>
      </c>
      <c r="B737" s="651" t="s">
        <v>1152</v>
      </c>
      <c r="C737" s="435" t="s">
        <v>338</v>
      </c>
      <c r="D737" s="650" t="s">
        <v>1153</v>
      </c>
      <c r="E737" s="651">
        <v>201601</v>
      </c>
      <c r="F737" s="652">
        <v>2073.2399999999998</v>
      </c>
      <c r="G737" s="387" t="s">
        <v>481</v>
      </c>
      <c r="H737" s="387" t="s">
        <v>482</v>
      </c>
    </row>
    <row r="738" spans="1:8" ht="15">
      <c r="A738" s="650" t="s">
        <v>319</v>
      </c>
      <c r="B738" s="651" t="s">
        <v>1152</v>
      </c>
      <c r="C738" s="435" t="s">
        <v>338</v>
      </c>
      <c r="D738" s="650" t="s">
        <v>1153</v>
      </c>
      <c r="E738" s="651">
        <v>201601</v>
      </c>
      <c r="F738" s="652">
        <v>51.09</v>
      </c>
      <c r="G738" s="387" t="s">
        <v>481</v>
      </c>
      <c r="H738" s="387" t="s">
        <v>482</v>
      </c>
    </row>
    <row r="739" spans="1:8" ht="15">
      <c r="A739" s="650" t="s">
        <v>319</v>
      </c>
      <c r="B739" s="651" t="s">
        <v>1041</v>
      </c>
      <c r="C739" s="435" t="s">
        <v>338</v>
      </c>
      <c r="D739" s="650" t="s">
        <v>1042</v>
      </c>
      <c r="E739" s="651">
        <v>201601</v>
      </c>
      <c r="F739" s="652">
        <v>0.31</v>
      </c>
      <c r="G739" s="387" t="s">
        <v>481</v>
      </c>
      <c r="H739" s="387" t="s">
        <v>482</v>
      </c>
    </row>
    <row r="740" spans="1:8" ht="15">
      <c r="A740" s="650" t="s">
        <v>319</v>
      </c>
      <c r="B740" s="651" t="s">
        <v>1041</v>
      </c>
      <c r="C740" s="435" t="s">
        <v>338</v>
      </c>
      <c r="D740" s="650" t="s">
        <v>1042</v>
      </c>
      <c r="E740" s="651">
        <v>201601</v>
      </c>
      <c r="F740" s="652">
        <v>0.02</v>
      </c>
      <c r="G740" s="387" t="s">
        <v>481</v>
      </c>
      <c r="H740" s="387" t="s">
        <v>482</v>
      </c>
    </row>
    <row r="741" spans="1:8" ht="15">
      <c r="A741" s="650" t="s">
        <v>319</v>
      </c>
      <c r="B741" s="651" t="s">
        <v>1158</v>
      </c>
      <c r="C741" s="435" t="s">
        <v>338</v>
      </c>
      <c r="D741" s="650" t="s">
        <v>1160</v>
      </c>
      <c r="E741" s="651">
        <v>201601</v>
      </c>
      <c r="F741" s="652">
        <v>1074.31</v>
      </c>
      <c r="G741" s="387" t="s">
        <v>481</v>
      </c>
      <c r="H741" s="387" t="s">
        <v>482</v>
      </c>
    </row>
    <row r="742" spans="1:8" ht="15">
      <c r="A742" s="650" t="s">
        <v>319</v>
      </c>
      <c r="B742" s="651" t="s">
        <v>1158</v>
      </c>
      <c r="C742" s="435" t="s">
        <v>338</v>
      </c>
      <c r="D742" s="650" t="s">
        <v>1160</v>
      </c>
      <c r="E742" s="651">
        <v>201601</v>
      </c>
      <c r="F742" s="652">
        <v>51.38</v>
      </c>
      <c r="G742" s="387" t="s">
        <v>481</v>
      </c>
      <c r="H742" s="387" t="s">
        <v>482</v>
      </c>
    </row>
    <row r="743" spans="1:8" ht="15">
      <c r="A743" s="650" t="s">
        <v>319</v>
      </c>
      <c r="B743" s="651" t="s">
        <v>1416</v>
      </c>
      <c r="C743" s="435" t="s">
        <v>335</v>
      </c>
      <c r="D743" s="650" t="s">
        <v>1417</v>
      </c>
      <c r="E743" s="651">
        <v>201601</v>
      </c>
      <c r="F743" s="652">
        <v>626277.55000000005</v>
      </c>
      <c r="G743" s="387" t="s">
        <v>481</v>
      </c>
      <c r="H743" s="387" t="s">
        <v>482</v>
      </c>
    </row>
    <row r="744" spans="1:8" ht="15">
      <c r="A744" s="650" t="s">
        <v>319</v>
      </c>
      <c r="B744" s="651" t="s">
        <v>1416</v>
      </c>
      <c r="C744" s="435" t="s">
        <v>335</v>
      </c>
      <c r="D744" s="650" t="s">
        <v>1417</v>
      </c>
      <c r="E744" s="651">
        <v>201601</v>
      </c>
      <c r="F744" s="652">
        <v>169394.93</v>
      </c>
      <c r="G744" s="387" t="s">
        <v>481</v>
      </c>
      <c r="H744" s="387" t="s">
        <v>482</v>
      </c>
    </row>
    <row r="745" spans="1:8" ht="15">
      <c r="A745" s="650" t="s">
        <v>319</v>
      </c>
      <c r="B745" s="651" t="s">
        <v>1161</v>
      </c>
      <c r="C745" s="435" t="s">
        <v>335</v>
      </c>
      <c r="D745" s="650" t="s">
        <v>1162</v>
      </c>
      <c r="E745" s="651">
        <v>201601</v>
      </c>
      <c r="F745" s="652">
        <v>645</v>
      </c>
      <c r="G745" s="387" t="s">
        <v>481</v>
      </c>
      <c r="H745" s="387" t="s">
        <v>482</v>
      </c>
    </row>
    <row r="746" spans="1:8" ht="15">
      <c r="A746" s="650" t="s">
        <v>319</v>
      </c>
      <c r="B746" s="651" t="s">
        <v>1161</v>
      </c>
      <c r="C746" s="435" t="s">
        <v>335</v>
      </c>
      <c r="D746" s="650" t="s">
        <v>1162</v>
      </c>
      <c r="E746" s="651">
        <v>201601</v>
      </c>
      <c r="F746" s="652">
        <v>53.32</v>
      </c>
      <c r="G746" s="387" t="s">
        <v>481</v>
      </c>
      <c r="H746" s="387" t="s">
        <v>482</v>
      </c>
    </row>
    <row r="747" spans="1:8" ht="15">
      <c r="A747" s="650" t="s">
        <v>326</v>
      </c>
      <c r="B747" s="651" t="s">
        <v>1163</v>
      </c>
      <c r="C747" s="435" t="s">
        <v>335</v>
      </c>
      <c r="D747" s="650" t="s">
        <v>1164</v>
      </c>
      <c r="E747" s="651">
        <v>201601</v>
      </c>
      <c r="F747" s="652">
        <v>359.21</v>
      </c>
      <c r="G747" s="387" t="s">
        <v>481</v>
      </c>
      <c r="H747" s="387" t="s">
        <v>482</v>
      </c>
    </row>
    <row r="748" spans="1:8" ht="15">
      <c r="A748" s="650" t="s">
        <v>319</v>
      </c>
      <c r="B748" s="651" t="s">
        <v>1163</v>
      </c>
      <c r="C748" s="435" t="s">
        <v>335</v>
      </c>
      <c r="D748" s="650" t="s">
        <v>1164</v>
      </c>
      <c r="E748" s="651">
        <v>201601</v>
      </c>
      <c r="F748" s="652">
        <v>-5374.01</v>
      </c>
      <c r="G748" s="387" t="s">
        <v>481</v>
      </c>
      <c r="H748" s="387" t="s">
        <v>482</v>
      </c>
    </row>
    <row r="749" spans="1:8" ht="15">
      <c r="A749" s="650" t="s">
        <v>319</v>
      </c>
      <c r="B749" s="651" t="s">
        <v>1163</v>
      </c>
      <c r="C749" s="435" t="s">
        <v>335</v>
      </c>
      <c r="D749" s="650" t="s">
        <v>1164</v>
      </c>
      <c r="E749" s="651">
        <v>201601</v>
      </c>
      <c r="F749" s="652">
        <v>4719.0600000000004</v>
      </c>
      <c r="G749" s="387" t="s">
        <v>481</v>
      </c>
      <c r="H749" s="387" t="s">
        <v>482</v>
      </c>
    </row>
    <row r="750" spans="1:8" ht="15">
      <c r="A750" s="650" t="s">
        <v>319</v>
      </c>
      <c r="B750" s="651" t="s">
        <v>1165</v>
      </c>
      <c r="C750" s="435" t="s">
        <v>338</v>
      </c>
      <c r="D750" s="650" t="s">
        <v>1166</v>
      </c>
      <c r="E750" s="651">
        <v>201601</v>
      </c>
      <c r="F750" s="652">
        <v>-1561.13</v>
      </c>
      <c r="G750" s="387" t="s">
        <v>481</v>
      </c>
      <c r="H750" s="387" t="s">
        <v>482</v>
      </c>
    </row>
    <row r="751" spans="1:8" ht="15">
      <c r="A751" s="650" t="s">
        <v>319</v>
      </c>
      <c r="B751" s="651" t="s">
        <v>1165</v>
      </c>
      <c r="C751" s="435" t="s">
        <v>338</v>
      </c>
      <c r="D751" s="650" t="s">
        <v>1166</v>
      </c>
      <c r="E751" s="651">
        <v>201601</v>
      </c>
      <c r="F751" s="652">
        <v>-59.59</v>
      </c>
      <c r="G751" s="387" t="s">
        <v>481</v>
      </c>
      <c r="H751" s="387" t="s">
        <v>482</v>
      </c>
    </row>
    <row r="752" spans="1:8" ht="15">
      <c r="A752" s="650" t="s">
        <v>319</v>
      </c>
      <c r="B752" s="651" t="s">
        <v>1167</v>
      </c>
      <c r="C752" s="435" t="s">
        <v>338</v>
      </c>
      <c r="D752" s="650" t="s">
        <v>1169</v>
      </c>
      <c r="E752" s="651">
        <v>201601</v>
      </c>
      <c r="F752" s="652">
        <v>-1802.39</v>
      </c>
      <c r="G752" s="387" t="s">
        <v>481</v>
      </c>
      <c r="H752" s="387" t="s">
        <v>482</v>
      </c>
    </row>
    <row r="753" spans="1:8" ht="15">
      <c r="A753" s="650" t="s">
        <v>319</v>
      </c>
      <c r="B753" s="651" t="s">
        <v>1167</v>
      </c>
      <c r="C753" s="435" t="s">
        <v>338</v>
      </c>
      <c r="D753" s="650" t="s">
        <v>1169</v>
      </c>
      <c r="E753" s="651">
        <v>201601</v>
      </c>
      <c r="F753" s="652">
        <v>-84.44</v>
      </c>
      <c r="G753" s="387" t="s">
        <v>481</v>
      </c>
      <c r="H753" s="387" t="s">
        <v>482</v>
      </c>
    </row>
    <row r="754" spans="1:8" ht="15">
      <c r="A754" s="650" t="s">
        <v>319</v>
      </c>
      <c r="B754" s="651" t="s">
        <v>1170</v>
      </c>
      <c r="C754" s="435" t="s">
        <v>338</v>
      </c>
      <c r="D754" s="650" t="s">
        <v>1171</v>
      </c>
      <c r="E754" s="651">
        <v>201601</v>
      </c>
      <c r="F754" s="652">
        <v>119.2</v>
      </c>
      <c r="G754" s="387" t="s">
        <v>481</v>
      </c>
      <c r="H754" s="387" t="s">
        <v>482</v>
      </c>
    </row>
    <row r="755" spans="1:8" ht="15">
      <c r="A755" s="650" t="s">
        <v>319</v>
      </c>
      <c r="B755" s="651" t="s">
        <v>1170</v>
      </c>
      <c r="C755" s="435" t="s">
        <v>338</v>
      </c>
      <c r="D755" s="650" t="s">
        <v>1171</v>
      </c>
      <c r="E755" s="651">
        <v>201601</v>
      </c>
      <c r="F755" s="652">
        <v>4.87</v>
      </c>
      <c r="G755" s="387" t="s">
        <v>481</v>
      </c>
      <c r="H755" s="387" t="s">
        <v>482</v>
      </c>
    </row>
    <row r="756" spans="1:8" ht="15">
      <c r="A756" s="650" t="s">
        <v>319</v>
      </c>
      <c r="B756" s="651" t="s">
        <v>1172</v>
      </c>
      <c r="C756" s="435" t="s">
        <v>338</v>
      </c>
      <c r="D756" s="650" t="s">
        <v>1173</v>
      </c>
      <c r="E756" s="651">
        <v>201601</v>
      </c>
      <c r="F756" s="652">
        <v>10062.18</v>
      </c>
      <c r="G756" s="387" t="s">
        <v>481</v>
      </c>
      <c r="H756" s="387" t="s">
        <v>482</v>
      </c>
    </row>
    <row r="757" spans="1:8" ht="15">
      <c r="A757" s="650" t="s">
        <v>319</v>
      </c>
      <c r="B757" s="651" t="s">
        <v>1172</v>
      </c>
      <c r="C757" s="435" t="s">
        <v>338</v>
      </c>
      <c r="D757" s="650" t="s">
        <v>1173</v>
      </c>
      <c r="E757" s="651">
        <v>201601</v>
      </c>
      <c r="F757" s="652">
        <v>2701.61</v>
      </c>
      <c r="G757" s="387" t="s">
        <v>481</v>
      </c>
      <c r="H757" s="387" t="s">
        <v>482</v>
      </c>
    </row>
    <row r="758" spans="1:8" ht="15">
      <c r="A758" s="650" t="s">
        <v>319</v>
      </c>
      <c r="B758" s="651" t="s">
        <v>1174</v>
      </c>
      <c r="C758" s="435" t="s">
        <v>338</v>
      </c>
      <c r="D758" s="650" t="s">
        <v>1175</v>
      </c>
      <c r="E758" s="651">
        <v>201601</v>
      </c>
      <c r="F758" s="652">
        <v>218.24</v>
      </c>
      <c r="G758" s="387" t="s">
        <v>481</v>
      </c>
      <c r="H758" s="387" t="s">
        <v>482</v>
      </c>
    </row>
    <row r="759" spans="1:8" ht="15">
      <c r="A759" s="650" t="s">
        <v>319</v>
      </c>
      <c r="B759" s="651" t="s">
        <v>1174</v>
      </c>
      <c r="C759" s="435" t="s">
        <v>338</v>
      </c>
      <c r="D759" s="650" t="s">
        <v>1175</v>
      </c>
      <c r="E759" s="651">
        <v>201601</v>
      </c>
      <c r="F759" s="652">
        <v>4.59</v>
      </c>
      <c r="G759" s="387" t="s">
        <v>481</v>
      </c>
      <c r="H759" s="387" t="s">
        <v>482</v>
      </c>
    </row>
    <row r="760" spans="1:8" ht="15">
      <c r="A760" s="650" t="s">
        <v>319</v>
      </c>
      <c r="B760" s="651" t="s">
        <v>1176</v>
      </c>
      <c r="C760" s="435" t="s">
        <v>338</v>
      </c>
      <c r="D760" s="650" t="s">
        <v>1177</v>
      </c>
      <c r="E760" s="651">
        <v>201601</v>
      </c>
      <c r="F760" s="652">
        <v>1122.21</v>
      </c>
      <c r="G760" s="387" t="s">
        <v>481</v>
      </c>
      <c r="H760" s="387" t="s">
        <v>482</v>
      </c>
    </row>
    <row r="761" spans="1:8" ht="15">
      <c r="A761" s="650" t="s">
        <v>319</v>
      </c>
      <c r="B761" s="651" t="s">
        <v>1176</v>
      </c>
      <c r="C761" s="435" t="s">
        <v>338</v>
      </c>
      <c r="D761" s="650" t="s">
        <v>1177</v>
      </c>
      <c r="E761" s="651">
        <v>201601</v>
      </c>
      <c r="F761" s="652">
        <v>48.55</v>
      </c>
      <c r="G761" s="387" t="s">
        <v>481</v>
      </c>
      <c r="H761" s="387" t="s">
        <v>482</v>
      </c>
    </row>
    <row r="762" spans="1:8" ht="15">
      <c r="A762" s="650" t="s">
        <v>319</v>
      </c>
      <c r="B762" s="651" t="s">
        <v>1418</v>
      </c>
      <c r="C762" s="435" t="s">
        <v>338</v>
      </c>
      <c r="D762" s="650" t="s">
        <v>1419</v>
      </c>
      <c r="E762" s="651">
        <v>201601</v>
      </c>
      <c r="F762" s="652">
        <v>2569.2399999999998</v>
      </c>
      <c r="G762" s="387" t="s">
        <v>481</v>
      </c>
      <c r="H762" s="387" t="s">
        <v>694</v>
      </c>
    </row>
    <row r="763" spans="1:8" ht="15">
      <c r="A763" s="650" t="s">
        <v>319</v>
      </c>
      <c r="B763" s="651" t="s">
        <v>1178</v>
      </c>
      <c r="C763" s="435" t="s">
        <v>338</v>
      </c>
      <c r="D763" s="650" t="s">
        <v>1180</v>
      </c>
      <c r="E763" s="651">
        <v>201601</v>
      </c>
      <c r="F763" s="652">
        <v>3.45</v>
      </c>
      <c r="G763" s="387" t="s">
        <v>481</v>
      </c>
      <c r="H763" s="387" t="s">
        <v>482</v>
      </c>
    </row>
    <row r="764" spans="1:8" ht="15">
      <c r="A764" s="650"/>
      <c r="B764" s="651"/>
      <c r="C764" s="435"/>
      <c r="D764" s="650"/>
      <c r="E764" s="651"/>
      <c r="F764" s="652"/>
      <c r="G764" s="387"/>
      <c r="H764" s="387"/>
    </row>
    <row r="765" spans="1:8" ht="15">
      <c r="A765" s="571" t="s">
        <v>319</v>
      </c>
      <c r="B765" s="450" t="s">
        <v>1021</v>
      </c>
      <c r="C765" s="749" t="s">
        <v>338</v>
      </c>
      <c r="D765" s="941" t="s">
        <v>1022</v>
      </c>
      <c r="E765" s="594">
        <v>201602</v>
      </c>
      <c r="F765" s="942">
        <v>170.78</v>
      </c>
      <c r="G765" s="387" t="s">
        <v>481</v>
      </c>
      <c r="H765" s="387" t="s">
        <v>482</v>
      </c>
    </row>
    <row r="766" spans="1:8" ht="15">
      <c r="A766" s="571" t="s">
        <v>319</v>
      </c>
      <c r="B766" s="450" t="s">
        <v>324</v>
      </c>
      <c r="C766" s="749" t="s">
        <v>320</v>
      </c>
      <c r="D766" s="941" t="s">
        <v>325</v>
      </c>
      <c r="E766" s="594">
        <v>201602</v>
      </c>
      <c r="F766" s="942">
        <v>79.66</v>
      </c>
      <c r="G766" s="387" t="s">
        <v>481</v>
      </c>
      <c r="H766" s="387" t="s">
        <v>693</v>
      </c>
    </row>
    <row r="767" spans="1:8" ht="15">
      <c r="A767" s="571" t="s">
        <v>319</v>
      </c>
      <c r="B767" s="450" t="s">
        <v>329</v>
      </c>
      <c r="C767" s="749" t="s">
        <v>320</v>
      </c>
      <c r="D767" s="941" t="s">
        <v>330</v>
      </c>
      <c r="E767" s="594">
        <v>201602</v>
      </c>
      <c r="F767" s="942">
        <v>51195</v>
      </c>
      <c r="G767" s="387" t="s">
        <v>481</v>
      </c>
      <c r="H767" s="387" t="s">
        <v>693</v>
      </c>
    </row>
    <row r="768" spans="1:8" ht="15">
      <c r="A768" s="571" t="s">
        <v>326</v>
      </c>
      <c r="B768" s="450" t="s">
        <v>331</v>
      </c>
      <c r="C768" s="749" t="s">
        <v>320</v>
      </c>
      <c r="D768" s="941" t="s">
        <v>332</v>
      </c>
      <c r="E768" s="594">
        <v>201602</v>
      </c>
      <c r="F768" s="942">
        <v>-1220.1300000000001</v>
      </c>
      <c r="G768" s="387" t="s">
        <v>481</v>
      </c>
      <c r="H768" s="387" t="s">
        <v>693</v>
      </c>
    </row>
    <row r="769" spans="1:8" ht="15">
      <c r="A769" s="571" t="s">
        <v>319</v>
      </c>
      <c r="B769" s="450" t="s">
        <v>333</v>
      </c>
      <c r="C769" s="749" t="s">
        <v>320</v>
      </c>
      <c r="D769" s="941" t="s">
        <v>334</v>
      </c>
      <c r="E769" s="594">
        <v>201602</v>
      </c>
      <c r="F769" s="942">
        <v>8224.48</v>
      </c>
      <c r="G769" s="387" t="s">
        <v>481</v>
      </c>
      <c r="H769" s="387" t="s">
        <v>693</v>
      </c>
    </row>
    <row r="770" spans="1:8" ht="15">
      <c r="A770" s="571" t="s">
        <v>319</v>
      </c>
      <c r="B770" s="450" t="s">
        <v>731</v>
      </c>
      <c r="C770" s="749" t="s">
        <v>338</v>
      </c>
      <c r="D770" s="941" t="s">
        <v>732</v>
      </c>
      <c r="E770" s="594">
        <v>201602</v>
      </c>
      <c r="F770" s="942">
        <v>-86.54</v>
      </c>
      <c r="G770" s="387" t="s">
        <v>481</v>
      </c>
      <c r="H770" s="387" t="s">
        <v>482</v>
      </c>
    </row>
    <row r="771" spans="1:8" ht="15">
      <c r="A771" s="571" t="s">
        <v>319</v>
      </c>
      <c r="B771" s="450" t="s">
        <v>731</v>
      </c>
      <c r="C771" s="749" t="s">
        <v>338</v>
      </c>
      <c r="D771" s="941" t="s">
        <v>732</v>
      </c>
      <c r="E771" s="594">
        <v>201602</v>
      </c>
      <c r="F771" s="942">
        <v>-11.03</v>
      </c>
      <c r="G771" s="387" t="s">
        <v>481</v>
      </c>
      <c r="H771" s="387" t="s">
        <v>482</v>
      </c>
    </row>
    <row r="772" spans="1:8" ht="15">
      <c r="A772" s="571" t="s">
        <v>319</v>
      </c>
      <c r="B772" s="450" t="s">
        <v>940</v>
      </c>
      <c r="C772" s="749" t="s">
        <v>338</v>
      </c>
      <c r="D772" s="941" t="s">
        <v>941</v>
      </c>
      <c r="E772" s="594">
        <v>201602</v>
      </c>
      <c r="F772" s="942">
        <v>-13649.78</v>
      </c>
      <c r="G772" s="387" t="s">
        <v>481</v>
      </c>
      <c r="H772" s="387" t="s">
        <v>482</v>
      </c>
    </row>
    <row r="773" spans="1:8" ht="15">
      <c r="A773" s="571" t="s">
        <v>319</v>
      </c>
      <c r="B773" s="450" t="s">
        <v>940</v>
      </c>
      <c r="C773" s="749" t="s">
        <v>338</v>
      </c>
      <c r="D773" s="941" t="s">
        <v>941</v>
      </c>
      <c r="E773" s="594">
        <v>201602</v>
      </c>
      <c r="F773" s="942">
        <v>-440</v>
      </c>
      <c r="G773" s="387" t="s">
        <v>481</v>
      </c>
      <c r="H773" s="387" t="s">
        <v>482</v>
      </c>
    </row>
    <row r="774" spans="1:8" ht="15">
      <c r="A774" s="571" t="s">
        <v>326</v>
      </c>
      <c r="B774" s="450" t="s">
        <v>1045</v>
      </c>
      <c r="C774" s="749" t="s">
        <v>338</v>
      </c>
      <c r="D774" s="941" t="s">
        <v>1046</v>
      </c>
      <c r="E774" s="594">
        <v>201602</v>
      </c>
      <c r="F774" s="942">
        <v>35.479999999999997</v>
      </c>
      <c r="G774" s="387" t="s">
        <v>481</v>
      </c>
      <c r="H774" s="387" t="s">
        <v>482</v>
      </c>
    </row>
    <row r="775" spans="1:8" ht="15">
      <c r="A775" s="571" t="s">
        <v>319</v>
      </c>
      <c r="B775" s="450" t="s">
        <v>1045</v>
      </c>
      <c r="C775" s="749" t="s">
        <v>338</v>
      </c>
      <c r="D775" s="941" t="s">
        <v>1046</v>
      </c>
      <c r="E775" s="594">
        <v>201602</v>
      </c>
      <c r="F775" s="942">
        <v>2436.2800000000002</v>
      </c>
      <c r="G775" s="387" t="s">
        <v>481</v>
      </c>
      <c r="H775" s="387" t="s">
        <v>482</v>
      </c>
    </row>
    <row r="776" spans="1:8" ht="15">
      <c r="A776" s="571" t="s">
        <v>319</v>
      </c>
      <c r="B776" s="450" t="s">
        <v>1045</v>
      </c>
      <c r="C776" s="749" t="s">
        <v>338</v>
      </c>
      <c r="D776" s="941" t="s">
        <v>1046</v>
      </c>
      <c r="E776" s="594">
        <v>201602</v>
      </c>
      <c r="F776" s="942">
        <v>170.44</v>
      </c>
      <c r="G776" s="387" t="s">
        <v>481</v>
      </c>
      <c r="H776" s="387" t="s">
        <v>482</v>
      </c>
    </row>
    <row r="777" spans="1:8" ht="15">
      <c r="A777" s="571" t="s">
        <v>319</v>
      </c>
      <c r="B777" s="450" t="s">
        <v>1427</v>
      </c>
      <c r="C777" s="749" t="s">
        <v>338</v>
      </c>
      <c r="D777" s="941" t="s">
        <v>1428</v>
      </c>
      <c r="E777" s="594">
        <v>201602</v>
      </c>
      <c r="F777" s="942">
        <v>89532.41</v>
      </c>
      <c r="G777" s="387" t="s">
        <v>481</v>
      </c>
      <c r="H777" s="387" t="s">
        <v>482</v>
      </c>
    </row>
    <row r="778" spans="1:8" ht="15">
      <c r="A778" s="571" t="s">
        <v>319</v>
      </c>
      <c r="B778" s="450" t="s">
        <v>1427</v>
      </c>
      <c r="C778" s="749" t="s">
        <v>338</v>
      </c>
      <c r="D778" s="941" t="s">
        <v>1428</v>
      </c>
      <c r="E778" s="594">
        <v>201602</v>
      </c>
      <c r="F778" s="942">
        <v>5018.29</v>
      </c>
      <c r="G778" s="387" t="s">
        <v>481</v>
      </c>
      <c r="H778" s="387" t="s">
        <v>482</v>
      </c>
    </row>
    <row r="779" spans="1:8" ht="15">
      <c r="A779" s="571" t="s">
        <v>319</v>
      </c>
      <c r="B779" s="450" t="s">
        <v>509</v>
      </c>
      <c r="C779" s="749" t="s">
        <v>338</v>
      </c>
      <c r="D779" s="941" t="s">
        <v>510</v>
      </c>
      <c r="E779" s="594">
        <v>201602</v>
      </c>
      <c r="F779" s="942">
        <v>-0.03</v>
      </c>
      <c r="G779" s="387" t="s">
        <v>481</v>
      </c>
      <c r="H779" s="387" t="s">
        <v>482</v>
      </c>
    </row>
    <row r="780" spans="1:8" ht="15">
      <c r="A780" s="571" t="s">
        <v>319</v>
      </c>
      <c r="B780" s="450" t="s">
        <v>1053</v>
      </c>
      <c r="C780" s="749" t="s">
        <v>338</v>
      </c>
      <c r="D780" s="941" t="s">
        <v>1054</v>
      </c>
      <c r="E780" s="594">
        <v>201602</v>
      </c>
      <c r="F780" s="942">
        <v>-1.86</v>
      </c>
      <c r="G780" s="387" t="s">
        <v>481</v>
      </c>
      <c r="H780" s="387" t="s">
        <v>482</v>
      </c>
    </row>
    <row r="781" spans="1:8" ht="15">
      <c r="A781" s="571" t="s">
        <v>319</v>
      </c>
      <c r="B781" s="450" t="s">
        <v>1053</v>
      </c>
      <c r="C781" s="749" t="s">
        <v>338</v>
      </c>
      <c r="D781" s="941" t="s">
        <v>1054</v>
      </c>
      <c r="E781" s="594">
        <v>201602</v>
      </c>
      <c r="F781" s="942">
        <v>-0.12</v>
      </c>
      <c r="G781" s="387" t="s">
        <v>481</v>
      </c>
      <c r="H781" s="387" t="s">
        <v>482</v>
      </c>
    </row>
    <row r="782" spans="1:8" ht="15">
      <c r="A782" s="571" t="s">
        <v>319</v>
      </c>
      <c r="B782" s="450" t="s">
        <v>1055</v>
      </c>
      <c r="C782" s="749" t="s">
        <v>338</v>
      </c>
      <c r="D782" s="941" t="s">
        <v>1056</v>
      </c>
      <c r="E782" s="594">
        <v>201602</v>
      </c>
      <c r="F782" s="942">
        <v>28.68</v>
      </c>
      <c r="G782" s="387" t="s">
        <v>481</v>
      </c>
      <c r="H782" s="387" t="s">
        <v>482</v>
      </c>
    </row>
    <row r="783" spans="1:8" ht="15">
      <c r="A783" s="571" t="s">
        <v>319</v>
      </c>
      <c r="B783" s="450" t="s">
        <v>1055</v>
      </c>
      <c r="C783" s="749" t="s">
        <v>338</v>
      </c>
      <c r="D783" s="941" t="s">
        <v>1056</v>
      </c>
      <c r="E783" s="594">
        <v>201602</v>
      </c>
      <c r="F783" s="942">
        <v>1.8</v>
      </c>
      <c r="G783" s="387" t="s">
        <v>481</v>
      </c>
      <c r="H783" s="387" t="s">
        <v>482</v>
      </c>
    </row>
    <row r="784" spans="1:8" ht="15">
      <c r="A784" s="571" t="s">
        <v>319</v>
      </c>
      <c r="B784" s="450" t="s">
        <v>1408</v>
      </c>
      <c r="C784" s="749" t="s">
        <v>338</v>
      </c>
      <c r="D784" s="941" t="s">
        <v>1409</v>
      </c>
      <c r="E784" s="594">
        <v>201602</v>
      </c>
      <c r="F784" s="942">
        <v>1974.05</v>
      </c>
      <c r="G784" s="387" t="s">
        <v>481</v>
      </c>
      <c r="H784" s="387" t="s">
        <v>482</v>
      </c>
    </row>
    <row r="785" spans="1:8" ht="15">
      <c r="A785" s="571" t="s">
        <v>319</v>
      </c>
      <c r="B785" s="450" t="s">
        <v>1408</v>
      </c>
      <c r="C785" s="749" t="s">
        <v>338</v>
      </c>
      <c r="D785" s="941" t="s">
        <v>1409</v>
      </c>
      <c r="E785" s="594">
        <v>201602</v>
      </c>
      <c r="F785" s="942">
        <v>12.43</v>
      </c>
      <c r="G785" s="387" t="s">
        <v>481</v>
      </c>
      <c r="H785" s="387" t="s">
        <v>482</v>
      </c>
    </row>
    <row r="786" spans="1:8" ht="15">
      <c r="A786" s="571" t="s">
        <v>319</v>
      </c>
      <c r="B786" s="450" t="s">
        <v>1025</v>
      </c>
      <c r="C786" s="749" t="s">
        <v>338</v>
      </c>
      <c r="D786" s="941" t="s">
        <v>1026</v>
      </c>
      <c r="E786" s="594">
        <v>201602</v>
      </c>
      <c r="F786" s="942">
        <v>-218.22</v>
      </c>
      <c r="G786" s="387" t="s">
        <v>481</v>
      </c>
      <c r="H786" s="387" t="s">
        <v>482</v>
      </c>
    </row>
    <row r="787" spans="1:8" ht="15">
      <c r="A787" s="571" t="s">
        <v>319</v>
      </c>
      <c r="B787" s="450" t="s">
        <v>1025</v>
      </c>
      <c r="C787" s="749" t="s">
        <v>338</v>
      </c>
      <c r="D787" s="941" t="s">
        <v>1026</v>
      </c>
      <c r="E787" s="594">
        <v>201602</v>
      </c>
      <c r="F787" s="942">
        <v>-282573.43</v>
      </c>
      <c r="G787" s="387" t="s">
        <v>481</v>
      </c>
      <c r="H787" s="387" t="s">
        <v>482</v>
      </c>
    </row>
    <row r="788" spans="1:8" ht="15">
      <c r="A788" s="571" t="s">
        <v>319</v>
      </c>
      <c r="B788" s="450" t="s">
        <v>956</v>
      </c>
      <c r="C788" s="749" t="s">
        <v>335</v>
      </c>
      <c r="D788" s="941" t="s">
        <v>957</v>
      </c>
      <c r="E788" s="594">
        <v>201602</v>
      </c>
      <c r="F788" s="942">
        <v>-0.02</v>
      </c>
      <c r="G788" s="387" t="s">
        <v>481</v>
      </c>
      <c r="H788" s="387" t="s">
        <v>482</v>
      </c>
    </row>
    <row r="789" spans="1:8" ht="15">
      <c r="A789" s="571" t="s">
        <v>319</v>
      </c>
      <c r="B789" s="450" t="s">
        <v>956</v>
      </c>
      <c r="C789" s="749" t="s">
        <v>335</v>
      </c>
      <c r="D789" s="941" t="s">
        <v>957</v>
      </c>
      <c r="E789" s="594">
        <v>201602</v>
      </c>
      <c r="F789" s="942">
        <v>-0.13</v>
      </c>
      <c r="G789" s="387" t="s">
        <v>481</v>
      </c>
      <c r="H789" s="387" t="s">
        <v>482</v>
      </c>
    </row>
    <row r="790" spans="1:8" ht="15">
      <c r="A790" s="571" t="s">
        <v>319</v>
      </c>
      <c r="B790" s="450" t="s">
        <v>1027</v>
      </c>
      <c r="C790" s="749" t="s">
        <v>338</v>
      </c>
      <c r="D790" s="941" t="s">
        <v>1028</v>
      </c>
      <c r="E790" s="594">
        <v>201602</v>
      </c>
      <c r="F790" s="942">
        <v>0.02</v>
      </c>
      <c r="G790" s="387" t="s">
        <v>481</v>
      </c>
      <c r="H790" s="387" t="s">
        <v>482</v>
      </c>
    </row>
    <row r="791" spans="1:8" ht="15">
      <c r="A791" s="571" t="s">
        <v>319</v>
      </c>
      <c r="B791" s="450" t="s">
        <v>1027</v>
      </c>
      <c r="C791" s="749" t="s">
        <v>338</v>
      </c>
      <c r="D791" s="941" t="s">
        <v>1028</v>
      </c>
      <c r="E791" s="594">
        <v>201602</v>
      </c>
      <c r="F791" s="942">
        <v>1.24</v>
      </c>
      <c r="G791" s="387" t="s">
        <v>481</v>
      </c>
      <c r="H791" s="387" t="s">
        <v>482</v>
      </c>
    </row>
    <row r="792" spans="1:8" ht="15">
      <c r="A792" s="571" t="s">
        <v>319</v>
      </c>
      <c r="B792" s="450" t="s">
        <v>1076</v>
      </c>
      <c r="C792" s="749" t="s">
        <v>338</v>
      </c>
      <c r="D792" s="941" t="s">
        <v>1077</v>
      </c>
      <c r="E792" s="594">
        <v>201602</v>
      </c>
      <c r="F792" s="942">
        <v>346.8</v>
      </c>
      <c r="G792" s="387" t="s">
        <v>481</v>
      </c>
      <c r="H792" s="387" t="s">
        <v>482</v>
      </c>
    </row>
    <row r="793" spans="1:8" ht="15">
      <c r="A793" s="571" t="s">
        <v>319</v>
      </c>
      <c r="B793" s="450" t="s">
        <v>1076</v>
      </c>
      <c r="C793" s="749" t="s">
        <v>338</v>
      </c>
      <c r="D793" s="941" t="s">
        <v>1077</v>
      </c>
      <c r="E793" s="594">
        <v>201602</v>
      </c>
      <c r="F793" s="942">
        <v>33078.75</v>
      </c>
      <c r="G793" s="387" t="s">
        <v>481</v>
      </c>
      <c r="H793" s="387" t="s">
        <v>482</v>
      </c>
    </row>
    <row r="794" spans="1:8" ht="15">
      <c r="A794" s="571" t="s">
        <v>319</v>
      </c>
      <c r="B794" s="450" t="s">
        <v>1078</v>
      </c>
      <c r="C794" s="749" t="s">
        <v>338</v>
      </c>
      <c r="D794" s="941" t="s">
        <v>1079</v>
      </c>
      <c r="E794" s="594">
        <v>201602</v>
      </c>
      <c r="F794" s="942">
        <v>16879.37</v>
      </c>
      <c r="G794" s="387" t="s">
        <v>481</v>
      </c>
      <c r="H794" s="387" t="s">
        <v>482</v>
      </c>
    </row>
    <row r="795" spans="1:8" ht="15">
      <c r="A795" s="571" t="s">
        <v>319</v>
      </c>
      <c r="B795" s="450" t="s">
        <v>1078</v>
      </c>
      <c r="C795" s="749" t="s">
        <v>338</v>
      </c>
      <c r="D795" s="941" t="s">
        <v>1079</v>
      </c>
      <c r="E795" s="594">
        <v>201602</v>
      </c>
      <c r="F795" s="942">
        <v>1257.17</v>
      </c>
      <c r="G795" s="387" t="s">
        <v>481</v>
      </c>
      <c r="H795" s="387" t="s">
        <v>482</v>
      </c>
    </row>
    <row r="796" spans="1:8" ht="15">
      <c r="A796" s="571" t="s">
        <v>319</v>
      </c>
      <c r="B796" s="450" t="s">
        <v>1410</v>
      </c>
      <c r="C796" s="749" t="s">
        <v>338</v>
      </c>
      <c r="D796" s="941" t="s">
        <v>1411</v>
      </c>
      <c r="E796" s="594">
        <v>201602</v>
      </c>
      <c r="F796" s="942">
        <v>37450.44</v>
      </c>
      <c r="G796" s="387" t="s">
        <v>481</v>
      </c>
      <c r="H796" s="387" t="s">
        <v>482</v>
      </c>
    </row>
    <row r="797" spans="1:8" ht="15">
      <c r="A797" s="571" t="s">
        <v>319</v>
      </c>
      <c r="B797" s="450" t="s">
        <v>1410</v>
      </c>
      <c r="C797" s="749" t="s">
        <v>338</v>
      </c>
      <c r="D797" s="941" t="s">
        <v>1411</v>
      </c>
      <c r="E797" s="594">
        <v>201602</v>
      </c>
      <c r="F797" s="942">
        <v>2534.85</v>
      </c>
      <c r="G797" s="387" t="s">
        <v>481</v>
      </c>
      <c r="H797" s="387" t="s">
        <v>482</v>
      </c>
    </row>
    <row r="798" spans="1:8" ht="15">
      <c r="A798" s="571" t="s">
        <v>319</v>
      </c>
      <c r="B798" s="450" t="s">
        <v>1080</v>
      </c>
      <c r="C798" s="749" t="s">
        <v>338</v>
      </c>
      <c r="D798" s="941" t="s">
        <v>1081</v>
      </c>
      <c r="E798" s="594">
        <v>201602</v>
      </c>
      <c r="F798" s="942">
        <v>590.84</v>
      </c>
      <c r="G798" s="387" t="s">
        <v>481</v>
      </c>
      <c r="H798" s="387" t="s">
        <v>482</v>
      </c>
    </row>
    <row r="799" spans="1:8" ht="15">
      <c r="A799" s="571" t="s">
        <v>319</v>
      </c>
      <c r="B799" s="450" t="s">
        <v>1080</v>
      </c>
      <c r="C799" s="749" t="s">
        <v>338</v>
      </c>
      <c r="D799" s="941" t="s">
        <v>1081</v>
      </c>
      <c r="E799" s="594">
        <v>201602</v>
      </c>
      <c r="F799" s="942">
        <v>23582.080000000002</v>
      </c>
      <c r="G799" s="387" t="s">
        <v>481</v>
      </c>
      <c r="H799" s="387" t="s">
        <v>482</v>
      </c>
    </row>
    <row r="800" spans="1:8" ht="15">
      <c r="A800" s="571" t="s">
        <v>319</v>
      </c>
      <c r="B800" s="450" t="s">
        <v>1082</v>
      </c>
      <c r="C800" s="749" t="s">
        <v>338</v>
      </c>
      <c r="D800" s="941" t="s">
        <v>1084</v>
      </c>
      <c r="E800" s="594">
        <v>201602</v>
      </c>
      <c r="F800" s="942">
        <v>15.35</v>
      </c>
      <c r="G800" s="387" t="s">
        <v>481</v>
      </c>
      <c r="H800" s="387" t="s">
        <v>482</v>
      </c>
    </row>
    <row r="801" spans="1:8" ht="15">
      <c r="A801" s="571" t="s">
        <v>319</v>
      </c>
      <c r="B801" s="450" t="s">
        <v>1082</v>
      </c>
      <c r="C801" s="749" t="s">
        <v>338</v>
      </c>
      <c r="D801" s="941" t="s">
        <v>1084</v>
      </c>
      <c r="E801" s="594">
        <v>201602</v>
      </c>
      <c r="F801" s="942">
        <v>0.21</v>
      </c>
      <c r="G801" s="387" t="s">
        <v>481</v>
      </c>
      <c r="H801" s="387" t="s">
        <v>482</v>
      </c>
    </row>
    <row r="802" spans="1:8" ht="15">
      <c r="A802" s="571" t="s">
        <v>319</v>
      </c>
      <c r="B802" s="450" t="s">
        <v>962</v>
      </c>
      <c r="C802" s="749" t="s">
        <v>338</v>
      </c>
      <c r="D802" s="941" t="s">
        <v>963</v>
      </c>
      <c r="E802" s="594">
        <v>201602</v>
      </c>
      <c r="F802" s="942">
        <v>1.78</v>
      </c>
      <c r="G802" s="387" t="s">
        <v>481</v>
      </c>
      <c r="H802" s="387" t="s">
        <v>482</v>
      </c>
    </row>
    <row r="803" spans="1:8" ht="15">
      <c r="A803" s="571" t="s">
        <v>319</v>
      </c>
      <c r="B803" s="450" t="s">
        <v>962</v>
      </c>
      <c r="C803" s="749" t="s">
        <v>338</v>
      </c>
      <c r="D803" s="941" t="s">
        <v>963</v>
      </c>
      <c r="E803" s="594">
        <v>201602</v>
      </c>
      <c r="F803" s="942">
        <v>0.05</v>
      </c>
      <c r="G803" s="387" t="s">
        <v>481</v>
      </c>
      <c r="H803" s="387" t="s">
        <v>482</v>
      </c>
    </row>
    <row r="804" spans="1:8" ht="15">
      <c r="A804" s="571" t="s">
        <v>319</v>
      </c>
      <c r="B804" s="450" t="s">
        <v>964</v>
      </c>
      <c r="C804" s="749" t="s">
        <v>338</v>
      </c>
      <c r="D804" s="941" t="s">
        <v>965</v>
      </c>
      <c r="E804" s="594">
        <v>201602</v>
      </c>
      <c r="F804" s="942">
        <v>0.01</v>
      </c>
      <c r="G804" s="387" t="s">
        <v>481</v>
      </c>
      <c r="H804" s="387" t="s">
        <v>482</v>
      </c>
    </row>
    <row r="805" spans="1:8" ht="15">
      <c r="A805" s="571" t="s">
        <v>319</v>
      </c>
      <c r="B805" s="450" t="s">
        <v>964</v>
      </c>
      <c r="C805" s="749" t="s">
        <v>338</v>
      </c>
      <c r="D805" s="941" t="s">
        <v>965</v>
      </c>
      <c r="E805" s="594">
        <v>201602</v>
      </c>
      <c r="F805" s="942">
        <v>0.24</v>
      </c>
      <c r="G805" s="387" t="s">
        <v>481</v>
      </c>
      <c r="H805" s="387" t="s">
        <v>482</v>
      </c>
    </row>
    <row r="806" spans="1:8" ht="15">
      <c r="A806" s="571" t="s">
        <v>319</v>
      </c>
      <c r="B806" s="450" t="s">
        <v>1087</v>
      </c>
      <c r="C806" s="749" t="s">
        <v>338</v>
      </c>
      <c r="D806" s="941" t="s">
        <v>1088</v>
      </c>
      <c r="E806" s="594">
        <v>201602</v>
      </c>
      <c r="F806" s="942">
        <v>-3.6</v>
      </c>
      <c r="G806" s="387" t="s">
        <v>481</v>
      </c>
      <c r="H806" s="387" t="s">
        <v>482</v>
      </c>
    </row>
    <row r="807" spans="1:8" ht="15">
      <c r="A807" s="571" t="s">
        <v>319</v>
      </c>
      <c r="B807" s="450" t="s">
        <v>1087</v>
      </c>
      <c r="C807" s="749" t="s">
        <v>338</v>
      </c>
      <c r="D807" s="941" t="s">
        <v>1088</v>
      </c>
      <c r="E807" s="594">
        <v>201602</v>
      </c>
      <c r="F807" s="942">
        <v>-0.2</v>
      </c>
      <c r="G807" s="387" t="s">
        <v>481</v>
      </c>
      <c r="H807" s="387" t="s">
        <v>482</v>
      </c>
    </row>
    <row r="808" spans="1:8" ht="15">
      <c r="A808" s="571" t="s">
        <v>319</v>
      </c>
      <c r="B808" s="450" t="s">
        <v>1089</v>
      </c>
      <c r="C808" s="749" t="s">
        <v>338</v>
      </c>
      <c r="D808" s="941" t="s">
        <v>1090</v>
      </c>
      <c r="E808" s="594">
        <v>201602</v>
      </c>
      <c r="F808" s="942">
        <v>-5.04</v>
      </c>
      <c r="G808" s="387" t="s">
        <v>481</v>
      </c>
      <c r="H808" s="387" t="s">
        <v>482</v>
      </c>
    </row>
    <row r="809" spans="1:8" ht="15">
      <c r="A809" s="571" t="s">
        <v>319</v>
      </c>
      <c r="B809" s="450" t="s">
        <v>1089</v>
      </c>
      <c r="C809" s="749" t="s">
        <v>338</v>
      </c>
      <c r="D809" s="941" t="s">
        <v>1090</v>
      </c>
      <c r="E809" s="594">
        <v>201602</v>
      </c>
      <c r="F809" s="942">
        <v>-441.45</v>
      </c>
      <c r="G809" s="387" t="s">
        <v>481</v>
      </c>
      <c r="H809" s="387" t="s">
        <v>482</v>
      </c>
    </row>
    <row r="810" spans="1:8" ht="15">
      <c r="A810" s="571" t="s">
        <v>319</v>
      </c>
      <c r="B810" s="450" t="s">
        <v>1092</v>
      </c>
      <c r="C810" s="749" t="s">
        <v>338</v>
      </c>
      <c r="D810" s="941" t="s">
        <v>1093</v>
      </c>
      <c r="E810" s="594">
        <v>201602</v>
      </c>
      <c r="F810" s="942">
        <v>2834.73</v>
      </c>
      <c r="G810" s="387" t="s">
        <v>481</v>
      </c>
      <c r="H810" s="387" t="s">
        <v>482</v>
      </c>
    </row>
    <row r="811" spans="1:8" ht="15">
      <c r="A811" s="571" t="s">
        <v>319</v>
      </c>
      <c r="B811" s="450" t="s">
        <v>1092</v>
      </c>
      <c r="C811" s="749" t="s">
        <v>338</v>
      </c>
      <c r="D811" s="941" t="s">
        <v>1093</v>
      </c>
      <c r="E811" s="594">
        <v>201602</v>
      </c>
      <c r="F811" s="942">
        <v>42822.62</v>
      </c>
      <c r="G811" s="387" t="s">
        <v>481</v>
      </c>
      <c r="H811" s="387" t="s">
        <v>482</v>
      </c>
    </row>
    <row r="812" spans="1:8" ht="15">
      <c r="A812" s="571" t="s">
        <v>319</v>
      </c>
      <c r="B812" s="450" t="s">
        <v>1094</v>
      </c>
      <c r="C812" s="749" t="s">
        <v>338</v>
      </c>
      <c r="D812" s="941" t="s">
        <v>1095</v>
      </c>
      <c r="E812" s="594">
        <v>201602</v>
      </c>
      <c r="F812" s="942">
        <v>-525.42999999999995</v>
      </c>
      <c r="G812" s="387" t="s">
        <v>481</v>
      </c>
      <c r="H812" s="387" t="s">
        <v>482</v>
      </c>
    </row>
    <row r="813" spans="1:8" ht="15">
      <c r="A813" s="571" t="s">
        <v>319</v>
      </c>
      <c r="B813" s="450" t="s">
        <v>1094</v>
      </c>
      <c r="C813" s="749" t="s">
        <v>338</v>
      </c>
      <c r="D813" s="941" t="s">
        <v>1095</v>
      </c>
      <c r="E813" s="594">
        <v>201602</v>
      </c>
      <c r="F813" s="942">
        <v>-7223.39</v>
      </c>
      <c r="G813" s="387" t="s">
        <v>481</v>
      </c>
      <c r="H813" s="387" t="s">
        <v>482</v>
      </c>
    </row>
    <row r="814" spans="1:8" ht="15">
      <c r="A814" s="571" t="s">
        <v>319</v>
      </c>
      <c r="B814" s="450" t="s">
        <v>1096</v>
      </c>
      <c r="C814" s="749" t="s">
        <v>338</v>
      </c>
      <c r="D814" s="941" t="s">
        <v>1098</v>
      </c>
      <c r="E814" s="594">
        <v>201602</v>
      </c>
      <c r="F814" s="942">
        <v>-50494.05</v>
      </c>
      <c r="G814" s="387" t="s">
        <v>481</v>
      </c>
      <c r="H814" s="387" t="s">
        <v>482</v>
      </c>
    </row>
    <row r="815" spans="1:8" ht="15">
      <c r="A815" s="571" t="s">
        <v>319</v>
      </c>
      <c r="B815" s="450" t="s">
        <v>1096</v>
      </c>
      <c r="C815" s="749" t="s">
        <v>338</v>
      </c>
      <c r="D815" s="941" t="s">
        <v>1098</v>
      </c>
      <c r="E815" s="594">
        <v>201602</v>
      </c>
      <c r="F815" s="942">
        <v>-6122.81</v>
      </c>
      <c r="G815" s="387" t="s">
        <v>481</v>
      </c>
      <c r="H815" s="387" t="s">
        <v>482</v>
      </c>
    </row>
    <row r="816" spans="1:8" ht="15">
      <c r="A816" s="571" t="s">
        <v>319</v>
      </c>
      <c r="B816" s="450" t="s">
        <v>1429</v>
      </c>
      <c r="C816" s="749" t="s">
        <v>338</v>
      </c>
      <c r="D816" s="941" t="s">
        <v>1430</v>
      </c>
      <c r="E816" s="594">
        <v>201602</v>
      </c>
      <c r="F816" s="942">
        <v>15375.67</v>
      </c>
      <c r="G816" s="387" t="s">
        <v>481</v>
      </c>
      <c r="H816" s="387" t="s">
        <v>482</v>
      </c>
    </row>
    <row r="817" spans="1:8" ht="15">
      <c r="A817" s="571" t="s">
        <v>319</v>
      </c>
      <c r="B817" s="450" t="s">
        <v>1429</v>
      </c>
      <c r="C817" s="749" t="s">
        <v>338</v>
      </c>
      <c r="D817" s="941" t="s">
        <v>1430</v>
      </c>
      <c r="E817" s="594">
        <v>201602</v>
      </c>
      <c r="F817" s="942">
        <v>205616.16</v>
      </c>
      <c r="G817" s="387" t="s">
        <v>481</v>
      </c>
      <c r="H817" s="387" t="s">
        <v>482</v>
      </c>
    </row>
    <row r="818" spans="1:8" ht="15">
      <c r="A818" s="571" t="s">
        <v>319</v>
      </c>
      <c r="B818" s="450" t="s">
        <v>1431</v>
      </c>
      <c r="C818" s="749" t="s">
        <v>338</v>
      </c>
      <c r="D818" s="941" t="s">
        <v>1432</v>
      </c>
      <c r="E818" s="594">
        <v>201602</v>
      </c>
      <c r="F818" s="942">
        <v>135169.66</v>
      </c>
      <c r="G818" s="387" t="s">
        <v>481</v>
      </c>
      <c r="H818" s="387" t="s">
        <v>482</v>
      </c>
    </row>
    <row r="819" spans="1:8" ht="15">
      <c r="A819" s="571" t="s">
        <v>319</v>
      </c>
      <c r="B819" s="450" t="s">
        <v>1431</v>
      </c>
      <c r="C819" s="749" t="s">
        <v>338</v>
      </c>
      <c r="D819" s="941" t="s">
        <v>1432</v>
      </c>
      <c r="E819" s="594">
        <v>201602</v>
      </c>
      <c r="F819" s="942">
        <v>9976.99</v>
      </c>
      <c r="G819" s="387" t="s">
        <v>481</v>
      </c>
      <c r="H819" s="387" t="s">
        <v>482</v>
      </c>
    </row>
    <row r="820" spans="1:8" ht="15">
      <c r="A820" s="571" t="s">
        <v>319</v>
      </c>
      <c r="B820" s="450" t="s">
        <v>1433</v>
      </c>
      <c r="C820" s="749" t="s">
        <v>338</v>
      </c>
      <c r="D820" s="941" t="s">
        <v>1434</v>
      </c>
      <c r="E820" s="594">
        <v>201602</v>
      </c>
      <c r="F820" s="942">
        <v>201870.7</v>
      </c>
      <c r="G820" s="387" t="s">
        <v>481</v>
      </c>
      <c r="H820" s="387" t="s">
        <v>482</v>
      </c>
    </row>
    <row r="821" spans="1:8" ht="15">
      <c r="A821" s="571" t="s">
        <v>319</v>
      </c>
      <c r="B821" s="450" t="s">
        <v>1433</v>
      </c>
      <c r="C821" s="749" t="s">
        <v>338</v>
      </c>
      <c r="D821" s="941" t="s">
        <v>1434</v>
      </c>
      <c r="E821" s="594">
        <v>201602</v>
      </c>
      <c r="F821" s="942">
        <v>7691.71</v>
      </c>
      <c r="G821" s="387" t="s">
        <v>481</v>
      </c>
      <c r="H821" s="387" t="s">
        <v>482</v>
      </c>
    </row>
    <row r="822" spans="1:8" ht="15">
      <c r="A822" s="571" t="s">
        <v>319</v>
      </c>
      <c r="B822" s="450" t="s">
        <v>1029</v>
      </c>
      <c r="C822" s="749" t="s">
        <v>335</v>
      </c>
      <c r="D822" s="941" t="s">
        <v>1435</v>
      </c>
      <c r="E822" s="594">
        <v>201602</v>
      </c>
      <c r="F822" s="942">
        <v>1713.3</v>
      </c>
      <c r="G822" s="387" t="s">
        <v>481</v>
      </c>
      <c r="H822" s="387" t="s">
        <v>482</v>
      </c>
    </row>
    <row r="823" spans="1:8" ht="15">
      <c r="A823" s="571" t="s">
        <v>319</v>
      </c>
      <c r="B823" s="450" t="s">
        <v>1029</v>
      </c>
      <c r="C823" s="749" t="s">
        <v>335</v>
      </c>
      <c r="D823" s="941" t="s">
        <v>1435</v>
      </c>
      <c r="E823" s="594">
        <v>201602</v>
      </c>
      <c r="F823" s="942">
        <v>101.79</v>
      </c>
      <c r="G823" s="387" t="s">
        <v>481</v>
      </c>
      <c r="H823" s="387" t="s">
        <v>482</v>
      </c>
    </row>
    <row r="824" spans="1:8" ht="15">
      <c r="A824" s="571" t="s">
        <v>319</v>
      </c>
      <c r="B824" s="450" t="s">
        <v>1436</v>
      </c>
      <c r="C824" s="749" t="s">
        <v>335</v>
      </c>
      <c r="D824" s="941" t="s">
        <v>1437</v>
      </c>
      <c r="E824" s="594">
        <v>201602</v>
      </c>
      <c r="F824" s="942">
        <v>443401.29</v>
      </c>
      <c r="G824" s="387" t="s">
        <v>481</v>
      </c>
      <c r="H824" s="387" t="s">
        <v>482</v>
      </c>
    </row>
    <row r="825" spans="1:8" ht="15">
      <c r="A825" s="571" t="s">
        <v>319</v>
      </c>
      <c r="B825" s="450" t="s">
        <v>1436</v>
      </c>
      <c r="C825" s="749" t="s">
        <v>335</v>
      </c>
      <c r="D825" s="941" t="s">
        <v>1437</v>
      </c>
      <c r="E825" s="594">
        <v>201602</v>
      </c>
      <c r="F825" s="942">
        <v>110735.95</v>
      </c>
      <c r="G825" s="387" t="s">
        <v>481</v>
      </c>
      <c r="H825" s="387" t="s">
        <v>482</v>
      </c>
    </row>
    <row r="826" spans="1:8" ht="15">
      <c r="A826" s="571" t="s">
        <v>326</v>
      </c>
      <c r="B826" s="450" t="s">
        <v>1103</v>
      </c>
      <c r="C826" s="749" t="s">
        <v>335</v>
      </c>
      <c r="D826" s="941" t="s">
        <v>1104</v>
      </c>
      <c r="E826" s="594">
        <v>201602</v>
      </c>
      <c r="F826" s="942">
        <v>116.92</v>
      </c>
      <c r="G826" s="387" t="s">
        <v>481</v>
      </c>
      <c r="H826" s="387" t="s">
        <v>482</v>
      </c>
    </row>
    <row r="827" spans="1:8" ht="15">
      <c r="A827" s="571" t="s">
        <v>319</v>
      </c>
      <c r="B827" s="450" t="s">
        <v>1103</v>
      </c>
      <c r="C827" s="749" t="s">
        <v>335</v>
      </c>
      <c r="D827" s="941" t="s">
        <v>1104</v>
      </c>
      <c r="E827" s="594">
        <v>201602</v>
      </c>
      <c r="F827" s="942">
        <v>68.819999999999993</v>
      </c>
      <c r="G827" s="387" t="s">
        <v>481</v>
      </c>
      <c r="H827" s="387" t="s">
        <v>482</v>
      </c>
    </row>
    <row r="828" spans="1:8" ht="15">
      <c r="A828" s="571" t="s">
        <v>319</v>
      </c>
      <c r="B828" s="450" t="s">
        <v>1103</v>
      </c>
      <c r="C828" s="749" t="s">
        <v>335</v>
      </c>
      <c r="D828" s="941" t="s">
        <v>1104</v>
      </c>
      <c r="E828" s="594">
        <v>201602</v>
      </c>
      <c r="F828" s="942">
        <v>999.56</v>
      </c>
      <c r="G828" s="387" t="s">
        <v>481</v>
      </c>
      <c r="H828" s="387" t="s">
        <v>482</v>
      </c>
    </row>
    <row r="829" spans="1:8" ht="15">
      <c r="A829" s="571" t="s">
        <v>319</v>
      </c>
      <c r="B829" s="450" t="s">
        <v>968</v>
      </c>
      <c r="C829" s="749" t="s">
        <v>338</v>
      </c>
      <c r="D829" s="941" t="s">
        <v>969</v>
      </c>
      <c r="E829" s="594">
        <v>201602</v>
      </c>
      <c r="F829" s="942">
        <v>-17.47</v>
      </c>
      <c r="G829" s="387" t="s">
        <v>481</v>
      </c>
      <c r="H829" s="387" t="s">
        <v>482</v>
      </c>
    </row>
    <row r="830" spans="1:8" ht="15">
      <c r="A830" s="571" t="s">
        <v>319</v>
      </c>
      <c r="B830" s="450" t="s">
        <v>968</v>
      </c>
      <c r="C830" s="749" t="s">
        <v>338</v>
      </c>
      <c r="D830" s="941" t="s">
        <v>969</v>
      </c>
      <c r="E830" s="594">
        <v>201602</v>
      </c>
      <c r="F830" s="942">
        <v>-13.04</v>
      </c>
      <c r="G830" s="387" t="s">
        <v>481</v>
      </c>
      <c r="H830" s="387" t="s">
        <v>482</v>
      </c>
    </row>
    <row r="831" spans="1:8" ht="15">
      <c r="A831" s="571" t="s">
        <v>319</v>
      </c>
      <c r="B831" s="450" t="s">
        <v>972</v>
      </c>
      <c r="C831" s="749" t="s">
        <v>338</v>
      </c>
      <c r="D831" s="941" t="s">
        <v>973</v>
      </c>
      <c r="E831" s="594">
        <v>201602</v>
      </c>
      <c r="F831" s="942">
        <v>0.23</v>
      </c>
      <c r="G831" s="387" t="s">
        <v>481</v>
      </c>
      <c r="H831" s="387" t="s">
        <v>482</v>
      </c>
    </row>
    <row r="832" spans="1:8" ht="15">
      <c r="A832" s="571" t="s">
        <v>319</v>
      </c>
      <c r="B832" s="450" t="s">
        <v>837</v>
      </c>
      <c r="C832" s="749" t="s">
        <v>338</v>
      </c>
      <c r="D832" s="941" t="s">
        <v>838</v>
      </c>
      <c r="E832" s="594">
        <v>201602</v>
      </c>
      <c r="F832" s="942">
        <v>0.21</v>
      </c>
      <c r="G832" s="387" t="s">
        <v>481</v>
      </c>
      <c r="H832" s="387" t="s">
        <v>482</v>
      </c>
    </row>
    <row r="833" spans="1:8" ht="15">
      <c r="A833" s="571" t="s">
        <v>319</v>
      </c>
      <c r="B833" s="450" t="s">
        <v>837</v>
      </c>
      <c r="C833" s="749" t="s">
        <v>338</v>
      </c>
      <c r="D833" s="941" t="s">
        <v>838</v>
      </c>
      <c r="E833" s="594">
        <v>201602</v>
      </c>
      <c r="F833" s="942">
        <v>0.02</v>
      </c>
      <c r="G833" s="387" t="s">
        <v>481</v>
      </c>
      <c r="H833" s="387" t="s">
        <v>482</v>
      </c>
    </row>
    <row r="834" spans="1:8" ht="15">
      <c r="A834" s="571" t="s">
        <v>319</v>
      </c>
      <c r="B834" s="450" t="s">
        <v>839</v>
      </c>
      <c r="C834" s="749" t="s">
        <v>338</v>
      </c>
      <c r="D834" s="941" t="s">
        <v>840</v>
      </c>
      <c r="E834" s="594">
        <v>201602</v>
      </c>
      <c r="F834" s="942">
        <v>37.409999999999997</v>
      </c>
      <c r="G834" s="387" t="s">
        <v>481</v>
      </c>
      <c r="H834" s="387" t="s">
        <v>482</v>
      </c>
    </row>
    <row r="835" spans="1:8" ht="15">
      <c r="A835" s="571" t="s">
        <v>319</v>
      </c>
      <c r="B835" s="450" t="s">
        <v>839</v>
      </c>
      <c r="C835" s="749" t="s">
        <v>338</v>
      </c>
      <c r="D835" s="941" t="s">
        <v>840</v>
      </c>
      <c r="E835" s="594">
        <v>201602</v>
      </c>
      <c r="F835" s="942">
        <v>114.23</v>
      </c>
      <c r="G835" s="387" t="s">
        <v>481</v>
      </c>
      <c r="H835" s="387" t="s">
        <v>482</v>
      </c>
    </row>
    <row r="836" spans="1:8" ht="15">
      <c r="A836" s="571" t="s">
        <v>319</v>
      </c>
      <c r="B836" s="450" t="s">
        <v>843</v>
      </c>
      <c r="C836" s="749" t="s">
        <v>338</v>
      </c>
      <c r="D836" s="941" t="s">
        <v>844</v>
      </c>
      <c r="E836" s="594">
        <v>201602</v>
      </c>
      <c r="F836" s="942">
        <v>-0.73</v>
      </c>
      <c r="G836" s="387" t="s">
        <v>481</v>
      </c>
      <c r="H836" s="387" t="s">
        <v>482</v>
      </c>
    </row>
    <row r="837" spans="1:8" ht="15">
      <c r="A837" s="571" t="s">
        <v>319</v>
      </c>
      <c r="B837" s="450" t="s">
        <v>843</v>
      </c>
      <c r="C837" s="749" t="s">
        <v>338</v>
      </c>
      <c r="D837" s="941" t="s">
        <v>844</v>
      </c>
      <c r="E837" s="594">
        <v>201602</v>
      </c>
      <c r="F837" s="942">
        <v>-0.06</v>
      </c>
      <c r="G837" s="387" t="s">
        <v>481</v>
      </c>
      <c r="H837" s="387" t="s">
        <v>482</v>
      </c>
    </row>
    <row r="838" spans="1:8" ht="15">
      <c r="A838" s="571" t="s">
        <v>319</v>
      </c>
      <c r="B838" s="450" t="s">
        <v>845</v>
      </c>
      <c r="C838" s="749" t="s">
        <v>338</v>
      </c>
      <c r="D838" s="941" t="s">
        <v>846</v>
      </c>
      <c r="E838" s="594">
        <v>201602</v>
      </c>
      <c r="F838" s="942">
        <v>0.68</v>
      </c>
      <c r="G838" s="387" t="s">
        <v>481</v>
      </c>
      <c r="H838" s="387" t="s">
        <v>482</v>
      </c>
    </row>
    <row r="839" spans="1:8" ht="15">
      <c r="A839" s="571" t="s">
        <v>319</v>
      </c>
      <c r="B839" s="450" t="s">
        <v>845</v>
      </c>
      <c r="C839" s="749" t="s">
        <v>338</v>
      </c>
      <c r="D839" s="941" t="s">
        <v>846</v>
      </c>
      <c r="E839" s="594">
        <v>201602</v>
      </c>
      <c r="F839" s="942">
        <v>7.62</v>
      </c>
      <c r="G839" s="387" t="s">
        <v>481</v>
      </c>
      <c r="H839" s="387" t="s">
        <v>482</v>
      </c>
    </row>
    <row r="840" spans="1:8" ht="15">
      <c r="A840" s="571" t="s">
        <v>319</v>
      </c>
      <c r="B840" s="450" t="s">
        <v>979</v>
      </c>
      <c r="C840" s="749" t="s">
        <v>338</v>
      </c>
      <c r="D840" s="941" t="s">
        <v>980</v>
      </c>
      <c r="E840" s="594">
        <v>201602</v>
      </c>
      <c r="F840" s="942">
        <v>13.34</v>
      </c>
      <c r="G840" s="387" t="s">
        <v>481</v>
      </c>
      <c r="H840" s="387" t="s">
        <v>482</v>
      </c>
    </row>
    <row r="841" spans="1:8" ht="15">
      <c r="A841" s="571" t="s">
        <v>319</v>
      </c>
      <c r="B841" s="450" t="s">
        <v>979</v>
      </c>
      <c r="C841" s="749" t="s">
        <v>338</v>
      </c>
      <c r="D841" s="941" t="s">
        <v>980</v>
      </c>
      <c r="E841" s="594">
        <v>201602</v>
      </c>
      <c r="F841" s="942">
        <v>27.67</v>
      </c>
      <c r="G841" s="387" t="s">
        <v>481</v>
      </c>
      <c r="H841" s="387" t="s">
        <v>482</v>
      </c>
    </row>
    <row r="842" spans="1:8" ht="15">
      <c r="A842" s="571" t="s">
        <v>319</v>
      </c>
      <c r="B842" s="450" t="s">
        <v>1438</v>
      </c>
      <c r="C842" s="749" t="s">
        <v>338</v>
      </c>
      <c r="D842" s="941" t="s">
        <v>1439</v>
      </c>
      <c r="E842" s="594">
        <v>201602</v>
      </c>
      <c r="F842" s="942">
        <v>36973.79</v>
      </c>
      <c r="G842" s="387" t="s">
        <v>481</v>
      </c>
      <c r="H842" s="387" t="s">
        <v>482</v>
      </c>
    </row>
    <row r="843" spans="1:8" ht="15">
      <c r="A843" s="571" t="s">
        <v>319</v>
      </c>
      <c r="B843" s="450" t="s">
        <v>1438</v>
      </c>
      <c r="C843" s="749" t="s">
        <v>338</v>
      </c>
      <c r="D843" s="941" t="s">
        <v>1439</v>
      </c>
      <c r="E843" s="594">
        <v>201602</v>
      </c>
      <c r="F843" s="942">
        <v>751760.51</v>
      </c>
      <c r="G843" s="387" t="s">
        <v>481</v>
      </c>
      <c r="H843" s="387" t="s">
        <v>482</v>
      </c>
    </row>
    <row r="844" spans="1:8" ht="15">
      <c r="A844" s="571" t="s">
        <v>319</v>
      </c>
      <c r="B844" s="450" t="s">
        <v>1033</v>
      </c>
      <c r="C844" s="749" t="s">
        <v>335</v>
      </c>
      <c r="D844" s="941" t="s">
        <v>1034</v>
      </c>
      <c r="E844" s="594">
        <v>201602</v>
      </c>
      <c r="F844" s="942">
        <v>-6.83</v>
      </c>
      <c r="G844" s="387" t="s">
        <v>481</v>
      </c>
      <c r="H844" s="387" t="s">
        <v>482</v>
      </c>
    </row>
    <row r="845" spans="1:8" ht="15">
      <c r="A845" s="571" t="s">
        <v>319</v>
      </c>
      <c r="B845" s="450" t="s">
        <v>1033</v>
      </c>
      <c r="C845" s="749" t="s">
        <v>335</v>
      </c>
      <c r="D845" s="941" t="s">
        <v>1034</v>
      </c>
      <c r="E845" s="594">
        <v>201602</v>
      </c>
      <c r="F845" s="942">
        <v>-72.12</v>
      </c>
      <c r="G845" s="387" t="s">
        <v>481</v>
      </c>
      <c r="H845" s="387" t="s">
        <v>482</v>
      </c>
    </row>
    <row r="846" spans="1:8" ht="15">
      <c r="A846" s="571" t="s">
        <v>319</v>
      </c>
      <c r="B846" s="450" t="s">
        <v>1440</v>
      </c>
      <c r="C846" s="749" t="s">
        <v>338</v>
      </c>
      <c r="D846" s="941" t="s">
        <v>1441</v>
      </c>
      <c r="E846" s="594">
        <v>201602</v>
      </c>
      <c r="F846" s="942">
        <v>615850.86</v>
      </c>
      <c r="G846" s="387" t="s">
        <v>481</v>
      </c>
      <c r="H846" s="387" t="s">
        <v>482</v>
      </c>
    </row>
    <row r="847" spans="1:8" ht="15">
      <c r="A847" s="571" t="s">
        <v>319</v>
      </c>
      <c r="B847" s="450" t="s">
        <v>1440</v>
      </c>
      <c r="C847" s="749" t="s">
        <v>338</v>
      </c>
      <c r="D847" s="941" t="s">
        <v>1441</v>
      </c>
      <c r="E847" s="594">
        <v>201602</v>
      </c>
      <c r="F847" s="942">
        <v>34257.83</v>
      </c>
      <c r="G847" s="387" t="s">
        <v>481</v>
      </c>
      <c r="H847" s="387" t="s">
        <v>482</v>
      </c>
    </row>
    <row r="848" spans="1:8" ht="15">
      <c r="A848" s="571" t="s">
        <v>319</v>
      </c>
      <c r="B848" s="450" t="s">
        <v>1412</v>
      </c>
      <c r="C848" s="749" t="s">
        <v>338</v>
      </c>
      <c r="D848" s="941" t="s">
        <v>1413</v>
      </c>
      <c r="E848" s="594">
        <v>201602</v>
      </c>
      <c r="F848" s="942">
        <v>214.31</v>
      </c>
      <c r="G848" s="387" t="s">
        <v>481</v>
      </c>
      <c r="H848" s="387" t="s">
        <v>482</v>
      </c>
    </row>
    <row r="849" spans="1:8" ht="15">
      <c r="A849" s="571" t="s">
        <v>319</v>
      </c>
      <c r="B849" s="450" t="s">
        <v>1412</v>
      </c>
      <c r="C849" s="749" t="s">
        <v>338</v>
      </c>
      <c r="D849" s="941" t="s">
        <v>1413</v>
      </c>
      <c r="E849" s="594">
        <v>201602</v>
      </c>
      <c r="F849" s="942">
        <v>1.47</v>
      </c>
      <c r="G849" s="387" t="s">
        <v>481</v>
      </c>
      <c r="H849" s="387" t="s">
        <v>482</v>
      </c>
    </row>
    <row r="850" spans="1:8" ht="15">
      <c r="A850" s="571" t="s">
        <v>319</v>
      </c>
      <c r="B850" s="450" t="s">
        <v>867</v>
      </c>
      <c r="C850" s="749" t="s">
        <v>338</v>
      </c>
      <c r="D850" s="941" t="s">
        <v>1127</v>
      </c>
      <c r="E850" s="594">
        <v>201602</v>
      </c>
      <c r="F850" s="942">
        <v>-0.38</v>
      </c>
      <c r="G850" s="387" t="s">
        <v>481</v>
      </c>
      <c r="H850" s="387" t="s">
        <v>694</v>
      </c>
    </row>
    <row r="851" spans="1:8" ht="15">
      <c r="A851" s="571" t="s">
        <v>319</v>
      </c>
      <c r="B851" s="450" t="s">
        <v>867</v>
      </c>
      <c r="C851" s="749" t="s">
        <v>338</v>
      </c>
      <c r="D851" s="941" t="s">
        <v>1127</v>
      </c>
      <c r="E851" s="594">
        <v>201602</v>
      </c>
      <c r="F851" s="942">
        <v>-0.04</v>
      </c>
      <c r="G851" s="387" t="s">
        <v>481</v>
      </c>
      <c r="H851" s="387" t="s">
        <v>694</v>
      </c>
    </row>
    <row r="852" spans="1:8" ht="15">
      <c r="A852" s="571" t="s">
        <v>319</v>
      </c>
      <c r="B852" s="450" t="s">
        <v>1128</v>
      </c>
      <c r="C852" s="749" t="s">
        <v>338</v>
      </c>
      <c r="D852" s="941" t="s">
        <v>1129</v>
      </c>
      <c r="E852" s="594">
        <v>201602</v>
      </c>
      <c r="F852" s="942">
        <v>32.869999999999997</v>
      </c>
      <c r="G852" s="387" t="s">
        <v>481</v>
      </c>
      <c r="H852" s="387" t="s">
        <v>482</v>
      </c>
    </row>
    <row r="853" spans="1:8" ht="15">
      <c r="A853" s="571" t="s">
        <v>319</v>
      </c>
      <c r="B853" s="450" t="s">
        <v>1128</v>
      </c>
      <c r="C853" s="749" t="s">
        <v>338</v>
      </c>
      <c r="D853" s="941" t="s">
        <v>1129</v>
      </c>
      <c r="E853" s="594">
        <v>201602</v>
      </c>
      <c r="F853" s="942">
        <v>2044.23</v>
      </c>
      <c r="G853" s="387" t="s">
        <v>481</v>
      </c>
      <c r="H853" s="387" t="s">
        <v>482</v>
      </c>
    </row>
    <row r="854" spans="1:8" ht="15">
      <c r="A854" s="571" t="s">
        <v>319</v>
      </c>
      <c r="B854" s="450" t="s">
        <v>987</v>
      </c>
      <c r="C854" s="749" t="s">
        <v>338</v>
      </c>
      <c r="D854" s="941" t="s">
        <v>988</v>
      </c>
      <c r="E854" s="594">
        <v>201602</v>
      </c>
      <c r="F854" s="942">
        <v>-3209.68</v>
      </c>
      <c r="G854" s="387" t="s">
        <v>481</v>
      </c>
      <c r="H854" s="387" t="s">
        <v>482</v>
      </c>
    </row>
    <row r="855" spans="1:8" ht="15">
      <c r="A855" s="571" t="s">
        <v>319</v>
      </c>
      <c r="B855" s="450" t="s">
        <v>987</v>
      </c>
      <c r="C855" s="749" t="s">
        <v>338</v>
      </c>
      <c r="D855" s="941" t="s">
        <v>988</v>
      </c>
      <c r="E855" s="594">
        <v>201602</v>
      </c>
      <c r="F855" s="942">
        <v>-11927.37</v>
      </c>
      <c r="G855" s="387" t="s">
        <v>481</v>
      </c>
      <c r="H855" s="387" t="s">
        <v>482</v>
      </c>
    </row>
    <row r="856" spans="1:8" ht="15">
      <c r="A856" s="571" t="s">
        <v>319</v>
      </c>
      <c r="B856" s="450" t="s">
        <v>989</v>
      </c>
      <c r="C856" s="749" t="s">
        <v>338</v>
      </c>
      <c r="D856" s="941" t="s">
        <v>990</v>
      </c>
      <c r="E856" s="594">
        <v>201602</v>
      </c>
      <c r="F856" s="942">
        <v>0.04</v>
      </c>
      <c r="G856" s="387" t="s">
        <v>481</v>
      </c>
      <c r="H856" s="387" t="s">
        <v>482</v>
      </c>
    </row>
    <row r="857" spans="1:8" ht="15">
      <c r="A857" s="571" t="s">
        <v>319</v>
      </c>
      <c r="B857" s="450" t="s">
        <v>989</v>
      </c>
      <c r="C857" s="749" t="s">
        <v>338</v>
      </c>
      <c r="D857" s="941" t="s">
        <v>990</v>
      </c>
      <c r="E857" s="594">
        <v>201602</v>
      </c>
      <c r="F857" s="942">
        <v>1.86</v>
      </c>
      <c r="G857" s="387" t="s">
        <v>481</v>
      </c>
      <c r="H857" s="387" t="s">
        <v>482</v>
      </c>
    </row>
    <row r="858" spans="1:8" ht="15">
      <c r="A858" s="571" t="s">
        <v>319</v>
      </c>
      <c r="B858" s="450" t="s">
        <v>991</v>
      </c>
      <c r="C858" s="749" t="s">
        <v>338</v>
      </c>
      <c r="D858" s="941" t="s">
        <v>992</v>
      </c>
      <c r="E858" s="594">
        <v>201602</v>
      </c>
      <c r="F858" s="942">
        <v>53.08</v>
      </c>
      <c r="G858" s="387" t="s">
        <v>481</v>
      </c>
      <c r="H858" s="387" t="s">
        <v>482</v>
      </c>
    </row>
    <row r="859" spans="1:8" ht="15">
      <c r="A859" s="571" t="s">
        <v>319</v>
      </c>
      <c r="B859" s="450" t="s">
        <v>991</v>
      </c>
      <c r="C859" s="749" t="s">
        <v>338</v>
      </c>
      <c r="D859" s="941" t="s">
        <v>992</v>
      </c>
      <c r="E859" s="594">
        <v>201602</v>
      </c>
      <c r="F859" s="942">
        <v>88.16</v>
      </c>
      <c r="G859" s="387" t="s">
        <v>481</v>
      </c>
      <c r="H859" s="387" t="s">
        <v>482</v>
      </c>
    </row>
    <row r="860" spans="1:8" ht="15">
      <c r="A860" s="571" t="s">
        <v>319</v>
      </c>
      <c r="B860" s="450" t="s">
        <v>873</v>
      </c>
      <c r="C860" s="749" t="s">
        <v>338</v>
      </c>
      <c r="D860" s="941" t="s">
        <v>874</v>
      </c>
      <c r="E860" s="594">
        <v>201602</v>
      </c>
      <c r="F860" s="942">
        <v>0.01</v>
      </c>
      <c r="G860" s="387" t="s">
        <v>481</v>
      </c>
      <c r="H860" s="387" t="s">
        <v>482</v>
      </c>
    </row>
    <row r="861" spans="1:8" ht="15">
      <c r="A861" s="571" t="s">
        <v>319</v>
      </c>
      <c r="B861" s="450" t="s">
        <v>993</v>
      </c>
      <c r="C861" s="749" t="s">
        <v>338</v>
      </c>
      <c r="D861" s="941" t="s">
        <v>994</v>
      </c>
      <c r="E861" s="594">
        <v>201602</v>
      </c>
      <c r="F861" s="942">
        <v>0.64</v>
      </c>
      <c r="G861" s="387" t="s">
        <v>481</v>
      </c>
      <c r="H861" s="387" t="s">
        <v>482</v>
      </c>
    </row>
    <row r="862" spans="1:8" ht="15">
      <c r="A862" s="571" t="s">
        <v>319</v>
      </c>
      <c r="B862" s="450" t="s">
        <v>993</v>
      </c>
      <c r="C862" s="749" t="s">
        <v>338</v>
      </c>
      <c r="D862" s="941" t="s">
        <v>994</v>
      </c>
      <c r="E862" s="594">
        <v>201602</v>
      </c>
      <c r="F862" s="942">
        <v>0.05</v>
      </c>
      <c r="G862" s="387" t="s">
        <v>481</v>
      </c>
      <c r="H862" s="387" t="s">
        <v>482</v>
      </c>
    </row>
    <row r="863" spans="1:8" ht="15">
      <c r="A863" s="571" t="s">
        <v>319</v>
      </c>
      <c r="B863" s="450" t="s">
        <v>1142</v>
      </c>
      <c r="C863" s="749" t="s">
        <v>338</v>
      </c>
      <c r="D863" s="941" t="s">
        <v>1143</v>
      </c>
      <c r="E863" s="594">
        <v>201602</v>
      </c>
      <c r="F863" s="942">
        <v>2.0099999999999998</v>
      </c>
      <c r="G863" s="387" t="s">
        <v>481</v>
      </c>
      <c r="H863" s="387" t="s">
        <v>482</v>
      </c>
    </row>
    <row r="864" spans="1:8" ht="15">
      <c r="A864" s="571" t="s">
        <v>319</v>
      </c>
      <c r="B864" s="450" t="s">
        <v>1142</v>
      </c>
      <c r="C864" s="749" t="s">
        <v>338</v>
      </c>
      <c r="D864" s="941" t="s">
        <v>1143</v>
      </c>
      <c r="E864" s="594">
        <v>201602</v>
      </c>
      <c r="F864" s="942">
        <v>24.13</v>
      </c>
      <c r="G864" s="387" t="s">
        <v>481</v>
      </c>
      <c r="H864" s="387" t="s">
        <v>482</v>
      </c>
    </row>
    <row r="865" spans="1:8" ht="15">
      <c r="A865" s="571" t="s">
        <v>319</v>
      </c>
      <c r="B865" s="450" t="s">
        <v>1035</v>
      </c>
      <c r="C865" s="749" t="s">
        <v>335</v>
      </c>
      <c r="D865" s="941" t="s">
        <v>1036</v>
      </c>
      <c r="E865" s="594">
        <v>201602</v>
      </c>
      <c r="F865" s="942">
        <v>7.0000000000000007E-2</v>
      </c>
      <c r="G865" s="387" t="s">
        <v>481</v>
      </c>
      <c r="H865" s="387" t="s">
        <v>482</v>
      </c>
    </row>
    <row r="866" spans="1:8" ht="15">
      <c r="A866" s="571" t="s">
        <v>319</v>
      </c>
      <c r="B866" s="450" t="s">
        <v>1035</v>
      </c>
      <c r="C866" s="749" t="s">
        <v>335</v>
      </c>
      <c r="D866" s="941" t="s">
        <v>1036</v>
      </c>
      <c r="E866" s="594">
        <v>201602</v>
      </c>
      <c r="F866" s="942">
        <v>0.77</v>
      </c>
      <c r="G866" s="387" t="s">
        <v>481</v>
      </c>
      <c r="H866" s="387" t="s">
        <v>482</v>
      </c>
    </row>
    <row r="867" spans="1:8" ht="15">
      <c r="A867" s="571" t="s">
        <v>319</v>
      </c>
      <c r="B867" s="450" t="s">
        <v>1442</v>
      </c>
      <c r="C867" s="749" t="s">
        <v>338</v>
      </c>
      <c r="D867" s="941" t="s">
        <v>1443</v>
      </c>
      <c r="E867" s="594">
        <v>201602</v>
      </c>
      <c r="F867" s="942">
        <v>488980.26</v>
      </c>
      <c r="G867" s="387" t="s">
        <v>481</v>
      </c>
      <c r="H867" s="387" t="s">
        <v>482</v>
      </c>
    </row>
    <row r="868" spans="1:8" ht="15">
      <c r="A868" s="571" t="s">
        <v>319</v>
      </c>
      <c r="B868" s="450" t="s">
        <v>1442</v>
      </c>
      <c r="C868" s="749" t="s">
        <v>338</v>
      </c>
      <c r="D868" s="941" t="s">
        <v>1443</v>
      </c>
      <c r="E868" s="594">
        <v>201602</v>
      </c>
      <c r="F868" s="942">
        <v>20981.79</v>
      </c>
      <c r="G868" s="387" t="s">
        <v>481</v>
      </c>
      <c r="H868" s="387" t="s">
        <v>482</v>
      </c>
    </row>
    <row r="869" spans="1:8" ht="15">
      <c r="A869" s="571" t="s">
        <v>319</v>
      </c>
      <c r="B869" s="450" t="s">
        <v>1144</v>
      </c>
      <c r="C869" s="749" t="s">
        <v>338</v>
      </c>
      <c r="D869" s="941" t="s">
        <v>1145</v>
      </c>
      <c r="E869" s="594">
        <v>201602</v>
      </c>
      <c r="F869" s="942">
        <v>39424.92</v>
      </c>
      <c r="G869" s="387" t="s">
        <v>481</v>
      </c>
      <c r="H869" s="387" t="s">
        <v>482</v>
      </c>
    </row>
    <row r="870" spans="1:8" ht="15">
      <c r="A870" s="571" t="s">
        <v>319</v>
      </c>
      <c r="B870" s="450" t="s">
        <v>1144</v>
      </c>
      <c r="C870" s="749" t="s">
        <v>338</v>
      </c>
      <c r="D870" s="941" t="s">
        <v>1145</v>
      </c>
      <c r="E870" s="594">
        <v>201602</v>
      </c>
      <c r="F870" s="942">
        <v>1995.72</v>
      </c>
      <c r="G870" s="387" t="s">
        <v>481</v>
      </c>
      <c r="H870" s="387" t="s">
        <v>482</v>
      </c>
    </row>
    <row r="871" spans="1:8" ht="15">
      <c r="A871" s="571" t="s">
        <v>319</v>
      </c>
      <c r="B871" s="450" t="s">
        <v>1414</v>
      </c>
      <c r="C871" s="749" t="s">
        <v>338</v>
      </c>
      <c r="D871" s="941" t="s">
        <v>1415</v>
      </c>
      <c r="E871" s="594">
        <v>201602</v>
      </c>
      <c r="F871" s="942">
        <v>486.31</v>
      </c>
      <c r="G871" s="387" t="s">
        <v>481</v>
      </c>
      <c r="H871" s="387" t="s">
        <v>482</v>
      </c>
    </row>
    <row r="872" spans="1:8" ht="15">
      <c r="A872" s="571" t="s">
        <v>319</v>
      </c>
      <c r="B872" s="450" t="s">
        <v>1414</v>
      </c>
      <c r="C872" s="749" t="s">
        <v>338</v>
      </c>
      <c r="D872" s="941" t="s">
        <v>1415</v>
      </c>
      <c r="E872" s="594">
        <v>201602</v>
      </c>
      <c r="F872" s="942">
        <v>11452.8</v>
      </c>
      <c r="G872" s="387" t="s">
        <v>481</v>
      </c>
      <c r="H872" s="387" t="s">
        <v>482</v>
      </c>
    </row>
    <row r="873" spans="1:8" ht="15">
      <c r="A873" s="571" t="s">
        <v>319</v>
      </c>
      <c r="B873" s="450" t="s">
        <v>1039</v>
      </c>
      <c r="C873" s="749" t="s">
        <v>335</v>
      </c>
      <c r="D873" s="941" t="s">
        <v>1040</v>
      </c>
      <c r="E873" s="594">
        <v>201602</v>
      </c>
      <c r="F873" s="942">
        <v>-45.66</v>
      </c>
      <c r="G873" s="387" t="s">
        <v>481</v>
      </c>
      <c r="H873" s="387" t="s">
        <v>482</v>
      </c>
    </row>
    <row r="874" spans="1:8" ht="15">
      <c r="A874" s="571" t="s">
        <v>319</v>
      </c>
      <c r="B874" s="450" t="s">
        <v>1039</v>
      </c>
      <c r="C874" s="749" t="s">
        <v>335</v>
      </c>
      <c r="D874" s="941" t="s">
        <v>1040</v>
      </c>
      <c r="E874" s="594">
        <v>201602</v>
      </c>
      <c r="F874" s="942">
        <v>-33.880000000000003</v>
      </c>
      <c r="G874" s="387" t="s">
        <v>481</v>
      </c>
      <c r="H874" s="387" t="s">
        <v>482</v>
      </c>
    </row>
    <row r="875" spans="1:8" ht="15">
      <c r="A875" s="571" t="s">
        <v>319</v>
      </c>
      <c r="B875" s="450" t="s">
        <v>1147</v>
      </c>
      <c r="C875" s="749" t="s">
        <v>335</v>
      </c>
      <c r="D875" s="941" t="s">
        <v>1149</v>
      </c>
      <c r="E875" s="594">
        <v>201602</v>
      </c>
      <c r="F875" s="942">
        <v>-15.1</v>
      </c>
      <c r="G875" s="387" t="s">
        <v>481</v>
      </c>
      <c r="H875" s="387" t="s">
        <v>482</v>
      </c>
    </row>
    <row r="876" spans="1:8" ht="15">
      <c r="A876" s="571" t="s">
        <v>319</v>
      </c>
      <c r="B876" s="450" t="s">
        <v>1147</v>
      </c>
      <c r="C876" s="749" t="s">
        <v>335</v>
      </c>
      <c r="D876" s="941" t="s">
        <v>1149</v>
      </c>
      <c r="E876" s="594">
        <v>201602</v>
      </c>
      <c r="F876" s="942">
        <v>-97.34</v>
      </c>
      <c r="G876" s="387" t="s">
        <v>481</v>
      </c>
      <c r="H876" s="387" t="s">
        <v>482</v>
      </c>
    </row>
    <row r="877" spans="1:8" ht="15">
      <c r="A877" s="571" t="s">
        <v>319</v>
      </c>
      <c r="B877" s="450" t="s">
        <v>1150</v>
      </c>
      <c r="C877" s="749" t="s">
        <v>338</v>
      </c>
      <c r="D877" s="941" t="s">
        <v>1151</v>
      </c>
      <c r="E877" s="594">
        <v>201602</v>
      </c>
      <c r="F877" s="942">
        <v>111.93</v>
      </c>
      <c r="G877" s="387" t="s">
        <v>481</v>
      </c>
      <c r="H877" s="387" t="s">
        <v>694</v>
      </c>
    </row>
    <row r="878" spans="1:8" ht="15">
      <c r="A878" s="571" t="s">
        <v>319</v>
      </c>
      <c r="B878" s="450" t="s">
        <v>1150</v>
      </c>
      <c r="C878" s="749" t="s">
        <v>338</v>
      </c>
      <c r="D878" s="941" t="s">
        <v>1151</v>
      </c>
      <c r="E878" s="594">
        <v>201602</v>
      </c>
      <c r="F878" s="942">
        <v>4517.7299999999996</v>
      </c>
      <c r="G878" s="387" t="s">
        <v>481</v>
      </c>
      <c r="H878" s="387" t="s">
        <v>694</v>
      </c>
    </row>
    <row r="879" spans="1:8" ht="15">
      <c r="A879" s="571" t="s">
        <v>319</v>
      </c>
      <c r="B879" s="450" t="s">
        <v>1152</v>
      </c>
      <c r="C879" s="749" t="s">
        <v>338</v>
      </c>
      <c r="D879" s="941" t="s">
        <v>1153</v>
      </c>
      <c r="E879" s="594">
        <v>201602</v>
      </c>
      <c r="F879" s="942">
        <v>97.72</v>
      </c>
      <c r="G879" s="387" t="s">
        <v>481</v>
      </c>
      <c r="H879" s="387" t="s">
        <v>482</v>
      </c>
    </row>
    <row r="880" spans="1:8" ht="15">
      <c r="A880" s="571" t="s">
        <v>319</v>
      </c>
      <c r="B880" s="450" t="s">
        <v>1152</v>
      </c>
      <c r="C880" s="749" t="s">
        <v>338</v>
      </c>
      <c r="D880" s="941" t="s">
        <v>1153</v>
      </c>
      <c r="E880" s="594">
        <v>201602</v>
      </c>
      <c r="F880" s="942">
        <v>2.42</v>
      </c>
      <c r="G880" s="387" t="s">
        <v>481</v>
      </c>
      <c r="H880" s="387" t="s">
        <v>482</v>
      </c>
    </row>
    <row r="881" spans="1:8" ht="15">
      <c r="A881" s="571" t="s">
        <v>319</v>
      </c>
      <c r="B881" s="450" t="s">
        <v>1041</v>
      </c>
      <c r="C881" s="749" t="s">
        <v>338</v>
      </c>
      <c r="D881" s="941" t="s">
        <v>1042</v>
      </c>
      <c r="E881" s="594">
        <v>201602</v>
      </c>
      <c r="F881" s="942">
        <v>0.01</v>
      </c>
      <c r="G881" s="387" t="s">
        <v>481</v>
      </c>
      <c r="H881" s="387" t="s">
        <v>482</v>
      </c>
    </row>
    <row r="882" spans="1:8" ht="15">
      <c r="A882" s="571" t="s">
        <v>319</v>
      </c>
      <c r="B882" s="450" t="s">
        <v>1041</v>
      </c>
      <c r="C882" s="749" t="s">
        <v>338</v>
      </c>
      <c r="D882" s="941" t="s">
        <v>1042</v>
      </c>
      <c r="E882" s="594">
        <v>201602</v>
      </c>
      <c r="F882" s="942">
        <v>0.1</v>
      </c>
      <c r="G882" s="387" t="s">
        <v>481</v>
      </c>
      <c r="H882" s="387" t="s">
        <v>482</v>
      </c>
    </row>
    <row r="883" spans="1:8" ht="15">
      <c r="A883" s="571" t="s">
        <v>319</v>
      </c>
      <c r="B883" s="450" t="s">
        <v>1444</v>
      </c>
      <c r="C883" s="749" t="s">
        <v>335</v>
      </c>
      <c r="D883" s="941" t="s">
        <v>1445</v>
      </c>
      <c r="E883" s="594">
        <v>201602</v>
      </c>
      <c r="F883" s="942">
        <v>291943.93</v>
      </c>
      <c r="G883" s="387" t="s">
        <v>481</v>
      </c>
      <c r="H883" s="387" t="s">
        <v>482</v>
      </c>
    </row>
    <row r="884" spans="1:8" ht="15">
      <c r="A884" s="571" t="s">
        <v>319</v>
      </c>
      <c r="B884" s="450" t="s">
        <v>1444</v>
      </c>
      <c r="C884" s="749" t="s">
        <v>335</v>
      </c>
      <c r="D884" s="941" t="s">
        <v>1445</v>
      </c>
      <c r="E884" s="594">
        <v>201602</v>
      </c>
      <c r="F884" s="942">
        <v>26089.77</v>
      </c>
      <c r="G884" s="387" t="s">
        <v>481</v>
      </c>
      <c r="H884" s="387" t="s">
        <v>482</v>
      </c>
    </row>
    <row r="885" spans="1:8" ht="15">
      <c r="A885" s="571" t="s">
        <v>319</v>
      </c>
      <c r="B885" s="450" t="s">
        <v>997</v>
      </c>
      <c r="C885" s="749" t="s">
        <v>338</v>
      </c>
      <c r="D885" s="941" t="s">
        <v>998</v>
      </c>
      <c r="E885" s="594">
        <v>201602</v>
      </c>
      <c r="F885" s="942">
        <v>218.44</v>
      </c>
      <c r="G885" s="387" t="s">
        <v>481</v>
      </c>
      <c r="H885" s="387" t="s">
        <v>482</v>
      </c>
    </row>
    <row r="886" spans="1:8" ht="15">
      <c r="A886" s="571" t="s">
        <v>319</v>
      </c>
      <c r="B886" s="450" t="s">
        <v>997</v>
      </c>
      <c r="C886" s="749" t="s">
        <v>338</v>
      </c>
      <c r="D886" s="941" t="s">
        <v>998</v>
      </c>
      <c r="E886" s="594">
        <v>201602</v>
      </c>
      <c r="F886" s="942">
        <v>-626.54999999999995</v>
      </c>
      <c r="G886" s="387" t="s">
        <v>481</v>
      </c>
      <c r="H886" s="387" t="s">
        <v>482</v>
      </c>
    </row>
    <row r="887" spans="1:8" ht="15">
      <c r="A887" s="571" t="s">
        <v>319</v>
      </c>
      <c r="B887" s="450" t="s">
        <v>1158</v>
      </c>
      <c r="C887" s="749" t="s">
        <v>338</v>
      </c>
      <c r="D887" s="941" t="s">
        <v>1160</v>
      </c>
      <c r="E887" s="594">
        <v>201602</v>
      </c>
      <c r="F887" s="942">
        <v>-0.1</v>
      </c>
      <c r="G887" s="387" t="s">
        <v>481</v>
      </c>
      <c r="H887" s="387" t="s">
        <v>482</v>
      </c>
    </row>
    <row r="888" spans="1:8" ht="15">
      <c r="A888" s="571" t="s">
        <v>319</v>
      </c>
      <c r="B888" s="450" t="s">
        <v>1158</v>
      </c>
      <c r="C888" s="749" t="s">
        <v>338</v>
      </c>
      <c r="D888" s="941" t="s">
        <v>1160</v>
      </c>
      <c r="E888" s="594">
        <v>201602</v>
      </c>
      <c r="F888" s="942">
        <v>-2.4900000000000002</v>
      </c>
      <c r="G888" s="387" t="s">
        <v>481</v>
      </c>
      <c r="H888" s="387" t="s">
        <v>482</v>
      </c>
    </row>
    <row r="889" spans="1:8" ht="15">
      <c r="A889" s="571" t="s">
        <v>319</v>
      </c>
      <c r="B889" s="450" t="s">
        <v>1416</v>
      </c>
      <c r="C889" s="749" t="s">
        <v>335</v>
      </c>
      <c r="D889" s="941" t="s">
        <v>1417</v>
      </c>
      <c r="E889" s="594">
        <v>201602</v>
      </c>
      <c r="F889" s="942">
        <v>2677.17</v>
      </c>
      <c r="G889" s="387" t="s">
        <v>481</v>
      </c>
      <c r="H889" s="387" t="s">
        <v>482</v>
      </c>
    </row>
    <row r="890" spans="1:8" ht="15">
      <c r="A890" s="571" t="s">
        <v>319</v>
      </c>
      <c r="B890" s="450" t="s">
        <v>1416</v>
      </c>
      <c r="C890" s="749" t="s">
        <v>335</v>
      </c>
      <c r="D890" s="941" t="s">
        <v>1417</v>
      </c>
      <c r="E890" s="594">
        <v>201602</v>
      </c>
      <c r="F890" s="942">
        <v>9897.84</v>
      </c>
      <c r="G890" s="387" t="s">
        <v>481</v>
      </c>
      <c r="H890" s="387" t="s">
        <v>482</v>
      </c>
    </row>
    <row r="891" spans="1:8" ht="15">
      <c r="A891" s="571" t="s">
        <v>319</v>
      </c>
      <c r="B891" s="450" t="s">
        <v>1161</v>
      </c>
      <c r="C891" s="749" t="s">
        <v>335</v>
      </c>
      <c r="D891" s="941" t="s">
        <v>1162</v>
      </c>
      <c r="E891" s="594">
        <v>201602</v>
      </c>
      <c r="F891" s="942">
        <v>348.97</v>
      </c>
      <c r="G891" s="387" t="s">
        <v>481</v>
      </c>
      <c r="H891" s="387" t="s">
        <v>482</v>
      </c>
    </row>
    <row r="892" spans="1:8" ht="15">
      <c r="A892" s="571" t="s">
        <v>319</v>
      </c>
      <c r="B892" s="450" t="s">
        <v>1161</v>
      </c>
      <c r="C892" s="749" t="s">
        <v>335</v>
      </c>
      <c r="D892" s="941" t="s">
        <v>1162</v>
      </c>
      <c r="E892" s="594">
        <v>201602</v>
      </c>
      <c r="F892" s="942">
        <v>4221.4399999999996</v>
      </c>
      <c r="G892" s="387" t="s">
        <v>481</v>
      </c>
      <c r="H892" s="387" t="s">
        <v>482</v>
      </c>
    </row>
    <row r="893" spans="1:8" ht="15">
      <c r="A893" s="571" t="s">
        <v>319</v>
      </c>
      <c r="B893" s="450" t="s">
        <v>1446</v>
      </c>
      <c r="C893" s="749" t="s">
        <v>335</v>
      </c>
      <c r="D893" s="941" t="s">
        <v>1447</v>
      </c>
      <c r="E893" s="594">
        <v>201602</v>
      </c>
      <c r="F893" s="942">
        <v>382665.26</v>
      </c>
      <c r="G893" s="387" t="s">
        <v>481</v>
      </c>
      <c r="H893" s="387" t="s">
        <v>482</v>
      </c>
    </row>
    <row r="894" spans="1:8" ht="15">
      <c r="A894" s="571" t="s">
        <v>319</v>
      </c>
      <c r="B894" s="450" t="s">
        <v>1446</v>
      </c>
      <c r="C894" s="749" t="s">
        <v>335</v>
      </c>
      <c r="D894" s="941" t="s">
        <v>1447</v>
      </c>
      <c r="E894" s="594">
        <v>201602</v>
      </c>
      <c r="F894" s="942">
        <v>52900.33</v>
      </c>
      <c r="G894" s="387" t="s">
        <v>481</v>
      </c>
      <c r="H894" s="387" t="s">
        <v>482</v>
      </c>
    </row>
    <row r="895" spans="1:8" ht="15">
      <c r="A895" s="571" t="s">
        <v>319</v>
      </c>
      <c r="B895" s="450" t="s">
        <v>1448</v>
      </c>
      <c r="C895" s="749" t="s">
        <v>335</v>
      </c>
      <c r="D895" s="941" t="s">
        <v>1449</v>
      </c>
      <c r="E895" s="594">
        <v>201602</v>
      </c>
      <c r="F895" s="942">
        <v>673414.36</v>
      </c>
      <c r="G895" s="387" t="s">
        <v>481</v>
      </c>
      <c r="H895" s="387" t="s">
        <v>482</v>
      </c>
    </row>
    <row r="896" spans="1:8" ht="15">
      <c r="A896" s="571" t="s">
        <v>319</v>
      </c>
      <c r="B896" s="450" t="s">
        <v>1448</v>
      </c>
      <c r="C896" s="749" t="s">
        <v>335</v>
      </c>
      <c r="D896" s="941" t="s">
        <v>1449</v>
      </c>
      <c r="E896" s="594">
        <v>201602</v>
      </c>
      <c r="F896" s="942">
        <v>52475.17</v>
      </c>
      <c r="G896" s="387" t="s">
        <v>481</v>
      </c>
      <c r="H896" s="387" t="s">
        <v>482</v>
      </c>
    </row>
    <row r="897" spans="1:8" ht="15">
      <c r="A897" s="571" t="s">
        <v>326</v>
      </c>
      <c r="B897" s="450" t="s">
        <v>1163</v>
      </c>
      <c r="C897" s="749" t="s">
        <v>335</v>
      </c>
      <c r="D897" s="941" t="s">
        <v>1164</v>
      </c>
      <c r="E897" s="594">
        <v>201602</v>
      </c>
      <c r="F897" s="942">
        <v>-1.29</v>
      </c>
      <c r="G897" s="387" t="s">
        <v>481</v>
      </c>
      <c r="H897" s="387" t="s">
        <v>482</v>
      </c>
    </row>
    <row r="898" spans="1:8" ht="15">
      <c r="A898" s="571" t="s">
        <v>319</v>
      </c>
      <c r="B898" s="450" t="s">
        <v>1163</v>
      </c>
      <c r="C898" s="749" t="s">
        <v>335</v>
      </c>
      <c r="D898" s="941" t="s">
        <v>1164</v>
      </c>
      <c r="E898" s="594">
        <v>201602</v>
      </c>
      <c r="F898" s="942">
        <v>-13.47</v>
      </c>
      <c r="G898" s="387" t="s">
        <v>481</v>
      </c>
      <c r="H898" s="387" t="s">
        <v>482</v>
      </c>
    </row>
    <row r="899" spans="1:8" ht="15">
      <c r="A899" s="571" t="s">
        <v>319</v>
      </c>
      <c r="B899" s="450" t="s">
        <v>1163</v>
      </c>
      <c r="C899" s="749" t="s">
        <v>335</v>
      </c>
      <c r="D899" s="941" t="s">
        <v>1164</v>
      </c>
      <c r="E899" s="594">
        <v>201602</v>
      </c>
      <c r="F899" s="942">
        <v>-75.28</v>
      </c>
      <c r="G899" s="387" t="s">
        <v>481</v>
      </c>
      <c r="H899" s="387" t="s">
        <v>482</v>
      </c>
    </row>
    <row r="900" spans="1:8" ht="15">
      <c r="A900" s="571" t="s">
        <v>319</v>
      </c>
      <c r="B900" s="450" t="s">
        <v>1450</v>
      </c>
      <c r="C900" s="749" t="s">
        <v>338</v>
      </c>
      <c r="D900" s="941" t="s">
        <v>1451</v>
      </c>
      <c r="E900" s="594">
        <v>201602</v>
      </c>
      <c r="F900" s="942">
        <v>355971.19</v>
      </c>
      <c r="G900" s="387" t="s">
        <v>481</v>
      </c>
      <c r="H900" s="387" t="s">
        <v>482</v>
      </c>
    </row>
    <row r="901" spans="1:8" ht="15">
      <c r="A901" s="571" t="s">
        <v>319</v>
      </c>
      <c r="B901" s="450" t="s">
        <v>1450</v>
      </c>
      <c r="C901" s="749" t="s">
        <v>338</v>
      </c>
      <c r="D901" s="941" t="s">
        <v>1451</v>
      </c>
      <c r="E901" s="594">
        <v>201602</v>
      </c>
      <c r="F901" s="942">
        <v>25459.17</v>
      </c>
      <c r="G901" s="387" t="s">
        <v>481</v>
      </c>
      <c r="H901" s="387" t="s">
        <v>482</v>
      </c>
    </row>
    <row r="902" spans="1:8" ht="15">
      <c r="A902" s="571" t="s">
        <v>319</v>
      </c>
      <c r="B902" s="450" t="s">
        <v>1165</v>
      </c>
      <c r="C902" s="749" t="s">
        <v>338</v>
      </c>
      <c r="D902" s="941" t="s">
        <v>1166</v>
      </c>
      <c r="E902" s="594">
        <v>201602</v>
      </c>
      <c r="F902" s="942">
        <v>1138.8800000000001</v>
      </c>
      <c r="G902" s="387" t="s">
        <v>481</v>
      </c>
      <c r="H902" s="387" t="s">
        <v>482</v>
      </c>
    </row>
    <row r="903" spans="1:8" ht="15">
      <c r="A903" s="571" t="s">
        <v>319</v>
      </c>
      <c r="B903" s="450" t="s">
        <v>1165</v>
      </c>
      <c r="C903" s="749" t="s">
        <v>338</v>
      </c>
      <c r="D903" s="941" t="s">
        <v>1166</v>
      </c>
      <c r="E903" s="594">
        <v>201602</v>
      </c>
      <c r="F903" s="942">
        <v>29840.57</v>
      </c>
      <c r="G903" s="387" t="s">
        <v>481</v>
      </c>
      <c r="H903" s="387" t="s">
        <v>482</v>
      </c>
    </row>
    <row r="904" spans="1:8" ht="15">
      <c r="A904" s="571" t="s">
        <v>319</v>
      </c>
      <c r="B904" s="450" t="s">
        <v>1452</v>
      </c>
      <c r="C904" s="749" t="s">
        <v>335</v>
      </c>
      <c r="D904" s="941" t="s">
        <v>1453</v>
      </c>
      <c r="E904" s="594">
        <v>201602</v>
      </c>
      <c r="F904" s="942">
        <v>317613.75</v>
      </c>
      <c r="G904" s="387" t="s">
        <v>481</v>
      </c>
      <c r="H904" s="387" t="s">
        <v>482</v>
      </c>
    </row>
    <row r="905" spans="1:8" ht="15">
      <c r="A905" s="571" t="s">
        <v>319</v>
      </c>
      <c r="B905" s="450" t="s">
        <v>1452</v>
      </c>
      <c r="C905" s="749" t="s">
        <v>335</v>
      </c>
      <c r="D905" s="941" t="s">
        <v>1453</v>
      </c>
      <c r="E905" s="594">
        <v>201602</v>
      </c>
      <c r="F905" s="942">
        <v>94994.77</v>
      </c>
      <c r="G905" s="387" t="s">
        <v>481</v>
      </c>
      <c r="H905" s="387" t="s">
        <v>482</v>
      </c>
    </row>
    <row r="906" spans="1:8" ht="15">
      <c r="A906" s="571" t="s">
        <v>319</v>
      </c>
      <c r="B906" s="450" t="s">
        <v>1167</v>
      </c>
      <c r="C906" s="749" t="s">
        <v>338</v>
      </c>
      <c r="D906" s="941" t="s">
        <v>1169</v>
      </c>
      <c r="E906" s="594">
        <v>201602</v>
      </c>
      <c r="F906" s="942">
        <v>42.21</v>
      </c>
      <c r="G906" s="387" t="s">
        <v>481</v>
      </c>
      <c r="H906" s="387" t="s">
        <v>482</v>
      </c>
    </row>
    <row r="907" spans="1:8" ht="15">
      <c r="A907" s="571" t="s">
        <v>319</v>
      </c>
      <c r="B907" s="450" t="s">
        <v>1167</v>
      </c>
      <c r="C907" s="749" t="s">
        <v>338</v>
      </c>
      <c r="D907" s="941" t="s">
        <v>1169</v>
      </c>
      <c r="E907" s="594">
        <v>201602</v>
      </c>
      <c r="F907" s="942">
        <v>1.98</v>
      </c>
      <c r="G907" s="387" t="s">
        <v>481</v>
      </c>
      <c r="H907" s="387" t="s">
        <v>482</v>
      </c>
    </row>
    <row r="908" spans="1:8" ht="15">
      <c r="A908" s="571" t="s">
        <v>319</v>
      </c>
      <c r="B908" s="450" t="s">
        <v>1170</v>
      </c>
      <c r="C908" s="749" t="s">
        <v>338</v>
      </c>
      <c r="D908" s="941" t="s">
        <v>1171</v>
      </c>
      <c r="E908" s="594">
        <v>201602</v>
      </c>
      <c r="F908" s="942">
        <v>0.05</v>
      </c>
      <c r="G908" s="387" t="s">
        <v>481</v>
      </c>
      <c r="H908" s="387" t="s">
        <v>482</v>
      </c>
    </row>
    <row r="909" spans="1:8" ht="15">
      <c r="A909" s="571" t="s">
        <v>319</v>
      </c>
      <c r="B909" s="450" t="s">
        <v>1170</v>
      </c>
      <c r="C909" s="749" t="s">
        <v>338</v>
      </c>
      <c r="D909" s="941" t="s">
        <v>1171</v>
      </c>
      <c r="E909" s="594">
        <v>201602</v>
      </c>
      <c r="F909" s="942">
        <v>1.31</v>
      </c>
      <c r="G909" s="387" t="s">
        <v>481</v>
      </c>
      <c r="H909" s="387" t="s">
        <v>482</v>
      </c>
    </row>
    <row r="910" spans="1:8" ht="15">
      <c r="A910" s="571" t="s">
        <v>319</v>
      </c>
      <c r="B910" s="450" t="s">
        <v>1172</v>
      </c>
      <c r="C910" s="749" t="s">
        <v>338</v>
      </c>
      <c r="D910" s="941" t="s">
        <v>1173</v>
      </c>
      <c r="E910" s="594">
        <v>201602</v>
      </c>
      <c r="F910" s="942">
        <v>-12.82</v>
      </c>
      <c r="G910" s="387" t="s">
        <v>481</v>
      </c>
      <c r="H910" s="387" t="s">
        <v>482</v>
      </c>
    </row>
    <row r="911" spans="1:8" ht="15">
      <c r="A911" s="571" t="s">
        <v>319</v>
      </c>
      <c r="B911" s="450" t="s">
        <v>1172</v>
      </c>
      <c r="C911" s="749" t="s">
        <v>338</v>
      </c>
      <c r="D911" s="941" t="s">
        <v>1173</v>
      </c>
      <c r="E911" s="594">
        <v>201602</v>
      </c>
      <c r="F911" s="942">
        <v>-1.1000000000000001</v>
      </c>
      <c r="G911" s="387" t="s">
        <v>481</v>
      </c>
      <c r="H911" s="387" t="s">
        <v>482</v>
      </c>
    </row>
    <row r="912" spans="1:8" ht="15">
      <c r="A912" s="571" t="s">
        <v>319</v>
      </c>
      <c r="B912" s="450" t="s">
        <v>1174</v>
      </c>
      <c r="C912" s="749" t="s">
        <v>338</v>
      </c>
      <c r="D912" s="941" t="s">
        <v>1175</v>
      </c>
      <c r="E912" s="594">
        <v>201602</v>
      </c>
      <c r="F912" s="942">
        <v>11.13</v>
      </c>
      <c r="G912" s="387" t="s">
        <v>481</v>
      </c>
      <c r="H912" s="387" t="s">
        <v>482</v>
      </c>
    </row>
    <row r="913" spans="1:8" ht="15">
      <c r="A913" s="571" t="s">
        <v>319</v>
      </c>
      <c r="B913" s="450" t="s">
        <v>1174</v>
      </c>
      <c r="C913" s="749" t="s">
        <v>338</v>
      </c>
      <c r="D913" s="941" t="s">
        <v>1175</v>
      </c>
      <c r="E913" s="594">
        <v>201602</v>
      </c>
      <c r="F913" s="942">
        <v>529.59</v>
      </c>
      <c r="G913" s="387" t="s">
        <v>481</v>
      </c>
      <c r="H913" s="387" t="s">
        <v>482</v>
      </c>
    </row>
    <row r="914" spans="1:8" ht="15">
      <c r="A914" s="571" t="s">
        <v>319</v>
      </c>
      <c r="B914" s="450" t="s">
        <v>1176</v>
      </c>
      <c r="C914" s="749" t="s">
        <v>338</v>
      </c>
      <c r="D914" s="941" t="s">
        <v>1177</v>
      </c>
      <c r="E914" s="594">
        <v>201602</v>
      </c>
      <c r="F914" s="942">
        <v>-1126.9100000000001</v>
      </c>
      <c r="G914" s="387" t="s">
        <v>481</v>
      </c>
      <c r="H914" s="387" t="s">
        <v>482</v>
      </c>
    </row>
    <row r="915" spans="1:8" ht="15">
      <c r="A915" s="571" t="s">
        <v>319</v>
      </c>
      <c r="B915" s="450" t="s">
        <v>1176</v>
      </c>
      <c r="C915" s="749" t="s">
        <v>338</v>
      </c>
      <c r="D915" s="941" t="s">
        <v>1177</v>
      </c>
      <c r="E915" s="594">
        <v>201602</v>
      </c>
      <c r="F915" s="942">
        <v>-48.76</v>
      </c>
      <c r="G915" s="387" t="s">
        <v>481</v>
      </c>
      <c r="H915" s="387" t="s">
        <v>482</v>
      </c>
    </row>
    <row r="916" spans="1:8" ht="15">
      <c r="A916" s="571" t="s">
        <v>319</v>
      </c>
      <c r="B916" s="450" t="s">
        <v>1178</v>
      </c>
      <c r="C916" s="749" t="s">
        <v>338</v>
      </c>
      <c r="D916" s="941" t="s">
        <v>1180</v>
      </c>
      <c r="E916" s="594">
        <v>201602</v>
      </c>
      <c r="F916" s="942">
        <v>0.99</v>
      </c>
      <c r="G916" s="387" t="s">
        <v>481</v>
      </c>
      <c r="H916" s="387" t="s">
        <v>482</v>
      </c>
    </row>
    <row r="917" spans="1:8" ht="15">
      <c r="A917" s="571" t="s">
        <v>319</v>
      </c>
      <c r="B917" s="450" t="s">
        <v>1454</v>
      </c>
      <c r="C917" s="749" t="s">
        <v>338</v>
      </c>
      <c r="D917" s="941" t="s">
        <v>1455</v>
      </c>
      <c r="E917" s="594">
        <v>201602</v>
      </c>
      <c r="F917" s="942">
        <v>124201.34</v>
      </c>
      <c r="G917" s="387" t="s">
        <v>481</v>
      </c>
      <c r="H917" s="387" t="s">
        <v>482</v>
      </c>
    </row>
    <row r="918" spans="1:8" ht="15">
      <c r="A918" s="571" t="s">
        <v>319</v>
      </c>
      <c r="B918" s="450" t="s">
        <v>1454</v>
      </c>
      <c r="C918" s="749" t="s">
        <v>338</v>
      </c>
      <c r="D918" s="941" t="s">
        <v>1455</v>
      </c>
      <c r="E918" s="594">
        <v>201602</v>
      </c>
      <c r="F918" s="942">
        <v>4327.16</v>
      </c>
      <c r="G918" s="387" t="s">
        <v>481</v>
      </c>
      <c r="H918" s="387" t="s">
        <v>482</v>
      </c>
    </row>
    <row r="919" spans="1:8" ht="15">
      <c r="A919" s="650"/>
      <c r="B919" s="651"/>
      <c r="C919" s="435"/>
      <c r="D919" s="650"/>
      <c r="E919" s="651"/>
      <c r="F919" s="652"/>
      <c r="G919" s="387"/>
      <c r="H919" s="387"/>
    </row>
    <row r="920" spans="1:8">
      <c r="A920" s="605"/>
      <c r="B920" s="499"/>
      <c r="C920" s="608"/>
      <c r="D920" s="605"/>
      <c r="E920" s="499"/>
      <c r="F920" s="606"/>
      <c r="G920" s="387"/>
      <c r="H920" s="387"/>
    </row>
    <row r="921" spans="1:8">
      <c r="A921" s="605"/>
      <c r="B921" s="499"/>
      <c r="C921" s="608"/>
      <c r="D921" s="605"/>
      <c r="E921" s="499"/>
      <c r="F921" s="606"/>
      <c r="G921" s="389"/>
      <c r="H921" s="389"/>
    </row>
    <row r="922" spans="1:8">
      <c r="A922" s="103"/>
      <c r="B922" s="923"/>
      <c r="C922" s="923"/>
      <c r="D922" s="462"/>
      <c r="E922" s="164"/>
      <c r="F922" s="165"/>
      <c r="G922" s="923"/>
      <c r="H922" s="923"/>
    </row>
    <row r="923" spans="1:8" ht="13.5" thickBot="1">
      <c r="A923" s="103"/>
      <c r="B923" s="923"/>
      <c r="C923" s="923"/>
      <c r="D923" s="923"/>
      <c r="E923" s="164"/>
      <c r="F923" s="167">
        <f>SUM(F6:F922)</f>
        <v>15859724.290000014</v>
      </c>
      <c r="G923" s="923"/>
      <c r="H923" s="923"/>
    </row>
    <row r="924" spans="1:8" ht="13.5" thickTop="1">
      <c r="A924" s="103"/>
      <c r="B924" s="923"/>
      <c r="C924" s="923"/>
      <c r="D924" s="923"/>
      <c r="E924" s="164"/>
      <c r="F924" s="115"/>
      <c r="G924" s="923"/>
      <c r="H924" s="923"/>
    </row>
    <row r="925" spans="1:8">
      <c r="A925" s="67" t="s">
        <v>103</v>
      </c>
      <c r="B925" s="717"/>
      <c r="C925" s="717"/>
      <c r="D925" s="102"/>
      <c r="E925" s="152"/>
      <c r="F925" s="717"/>
      <c r="G925" s="923"/>
      <c r="H925" s="923"/>
    </row>
    <row r="926" spans="1:8">
      <c r="A926" s="717"/>
      <c r="B926" s="717"/>
      <c r="C926" s="717"/>
      <c r="D926" s="102"/>
      <c r="E926" s="152"/>
      <c r="F926" s="717"/>
      <c r="G926" s="923"/>
      <c r="H926" s="923"/>
    </row>
    <row r="927" spans="1:8">
      <c r="A927" s="81" t="s">
        <v>86</v>
      </c>
      <c r="B927" s="81" t="s">
        <v>87</v>
      </c>
      <c r="C927" s="81" t="s">
        <v>88</v>
      </c>
      <c r="D927" s="81"/>
      <c r="E927" s="146" t="s">
        <v>89</v>
      </c>
      <c r="F927" s="146" t="s">
        <v>90</v>
      </c>
      <c r="G927" s="923"/>
      <c r="H927" s="923"/>
    </row>
    <row r="928" spans="1:8">
      <c r="A928" s="86" t="s">
        <v>94</v>
      </c>
      <c r="B928" s="86" t="s">
        <v>95</v>
      </c>
      <c r="C928" s="86" t="s">
        <v>96</v>
      </c>
      <c r="D928" s="87" t="s">
        <v>97</v>
      </c>
      <c r="E928" s="148" t="s">
        <v>98</v>
      </c>
      <c r="F928" s="148" t="s">
        <v>99</v>
      </c>
      <c r="G928" s="923"/>
      <c r="H928" s="923"/>
    </row>
    <row r="929" spans="1:8">
      <c r="A929" s="650" t="s">
        <v>319</v>
      </c>
      <c r="B929" s="651" t="s">
        <v>336</v>
      </c>
      <c r="C929" s="434" t="s">
        <v>335</v>
      </c>
      <c r="D929" s="650" t="s">
        <v>337</v>
      </c>
      <c r="E929" s="651">
        <v>201509</v>
      </c>
      <c r="F929" s="652">
        <v>-0.01</v>
      </c>
      <c r="G929" s="422" t="s">
        <v>481</v>
      </c>
      <c r="H929" s="422" t="s">
        <v>482</v>
      </c>
    </row>
    <row r="930" spans="1:8">
      <c r="A930" s="650" t="s">
        <v>319</v>
      </c>
      <c r="B930" s="651" t="s">
        <v>497</v>
      </c>
      <c r="C930" s="434" t="s">
        <v>338</v>
      </c>
      <c r="D930" s="650" t="s">
        <v>498</v>
      </c>
      <c r="E930" s="651">
        <v>201509</v>
      </c>
      <c r="F930" s="652">
        <v>0.3</v>
      </c>
      <c r="G930" s="387" t="s">
        <v>481</v>
      </c>
      <c r="H930" s="387" t="s">
        <v>482</v>
      </c>
    </row>
    <row r="931" spans="1:8">
      <c r="A931" s="650" t="s">
        <v>319</v>
      </c>
      <c r="B931" s="651" t="s">
        <v>577</v>
      </c>
      <c r="C931" s="434" t="s">
        <v>338</v>
      </c>
      <c r="D931" s="650" t="s">
        <v>578</v>
      </c>
      <c r="E931" s="651">
        <v>201509</v>
      </c>
      <c r="F931" s="652">
        <v>-2758.9500000000003</v>
      </c>
      <c r="G931" s="387" t="s">
        <v>481</v>
      </c>
      <c r="H931" s="387" t="s">
        <v>482</v>
      </c>
    </row>
    <row r="932" spans="1:8">
      <c r="A932" s="650" t="s">
        <v>319</v>
      </c>
      <c r="B932" s="651" t="s">
        <v>1183</v>
      </c>
      <c r="C932" s="434" t="s">
        <v>340</v>
      </c>
      <c r="D932" s="650" t="s">
        <v>1184</v>
      </c>
      <c r="E932" s="651">
        <v>201509</v>
      </c>
      <c r="F932" s="652">
        <v>110930.59</v>
      </c>
      <c r="G932" s="387" t="s">
        <v>481</v>
      </c>
      <c r="H932" s="387" t="s">
        <v>482</v>
      </c>
    </row>
    <row r="933" spans="1:8">
      <c r="A933" s="650" t="s">
        <v>319</v>
      </c>
      <c r="B933" s="651" t="s">
        <v>1183</v>
      </c>
      <c r="C933" s="434" t="s">
        <v>340</v>
      </c>
      <c r="D933" s="650" t="s">
        <v>1185</v>
      </c>
      <c r="E933" s="651">
        <v>201511</v>
      </c>
      <c r="F933" s="652">
        <v>-51100.99</v>
      </c>
      <c r="G933" s="387" t="s">
        <v>481</v>
      </c>
      <c r="H933" s="387" t="s">
        <v>482</v>
      </c>
    </row>
    <row r="934" spans="1:8">
      <c r="A934" s="650" t="s">
        <v>319</v>
      </c>
      <c r="B934" s="651" t="s">
        <v>463</v>
      </c>
      <c r="C934" s="434" t="s">
        <v>338</v>
      </c>
      <c r="D934" s="650" t="s">
        <v>802</v>
      </c>
      <c r="E934" s="651">
        <v>201509</v>
      </c>
      <c r="F934" s="652">
        <v>-74.710000000000008</v>
      </c>
      <c r="G934" s="387" t="s">
        <v>481</v>
      </c>
      <c r="H934" s="387" t="s">
        <v>482</v>
      </c>
    </row>
    <row r="935" spans="1:8">
      <c r="A935" s="650" t="s">
        <v>319</v>
      </c>
      <c r="B935" s="651" t="s">
        <v>465</v>
      </c>
      <c r="C935" s="434" t="s">
        <v>338</v>
      </c>
      <c r="D935" s="650" t="s">
        <v>466</v>
      </c>
      <c r="E935" s="651">
        <v>201509</v>
      </c>
      <c r="F935" s="652">
        <v>-0.01</v>
      </c>
      <c r="G935" s="387" t="s">
        <v>481</v>
      </c>
      <c r="H935" s="387" t="s">
        <v>482</v>
      </c>
    </row>
    <row r="936" spans="1:8">
      <c r="A936" s="650" t="s">
        <v>319</v>
      </c>
      <c r="B936" s="651" t="s">
        <v>566</v>
      </c>
      <c r="C936" s="434" t="s">
        <v>338</v>
      </c>
      <c r="D936" s="650" t="s">
        <v>803</v>
      </c>
      <c r="E936" s="651">
        <v>201509</v>
      </c>
      <c r="F936" s="652">
        <v>-2.81</v>
      </c>
      <c r="G936" s="387" t="s">
        <v>481</v>
      </c>
      <c r="H936" s="387" t="s">
        <v>482</v>
      </c>
    </row>
    <row r="937" spans="1:8">
      <c r="A937" s="650" t="s">
        <v>319</v>
      </c>
      <c r="B937" s="651" t="s">
        <v>453</v>
      </c>
      <c r="C937" s="434" t="s">
        <v>338</v>
      </c>
      <c r="D937" s="650" t="s">
        <v>454</v>
      </c>
      <c r="E937" s="651">
        <v>201509</v>
      </c>
      <c r="F937" s="652">
        <v>6666.83</v>
      </c>
      <c r="G937" s="387" t="s">
        <v>481</v>
      </c>
      <c r="H937" s="387" t="s">
        <v>482</v>
      </c>
    </row>
    <row r="938" spans="1:8" ht="15">
      <c r="A938" s="650" t="s">
        <v>319</v>
      </c>
      <c r="B938" s="651" t="s">
        <v>453</v>
      </c>
      <c r="C938" s="435" t="s">
        <v>338</v>
      </c>
      <c r="D938" s="650" t="s">
        <v>454</v>
      </c>
      <c r="E938" s="651">
        <v>201510</v>
      </c>
      <c r="F938" s="652">
        <v>-22.96</v>
      </c>
      <c r="G938" s="387" t="s">
        <v>481</v>
      </c>
      <c r="H938" s="387" t="s">
        <v>482</v>
      </c>
    </row>
    <row r="939" spans="1:8">
      <c r="A939" s="650" t="s">
        <v>319</v>
      </c>
      <c r="B939" s="651" t="s">
        <v>729</v>
      </c>
      <c r="C939" s="434" t="s">
        <v>338</v>
      </c>
      <c r="D939" s="650" t="s">
        <v>804</v>
      </c>
      <c r="E939" s="651">
        <v>201509</v>
      </c>
      <c r="F939" s="652">
        <v>-1621.71</v>
      </c>
      <c r="G939" s="387" t="s">
        <v>481</v>
      </c>
      <c r="H939" s="387" t="s">
        <v>482</v>
      </c>
    </row>
    <row r="940" spans="1:8">
      <c r="A940" s="650" t="s">
        <v>319</v>
      </c>
      <c r="B940" s="651" t="s">
        <v>805</v>
      </c>
      <c r="C940" s="434" t="s">
        <v>338</v>
      </c>
      <c r="D940" s="650" t="s">
        <v>807</v>
      </c>
      <c r="E940" s="651">
        <v>201509</v>
      </c>
      <c r="F940" s="652">
        <v>-2490.75</v>
      </c>
      <c r="G940" s="387" t="s">
        <v>481</v>
      </c>
      <c r="H940" s="387" t="s">
        <v>482</v>
      </c>
    </row>
    <row r="941" spans="1:8">
      <c r="A941" s="650" t="s">
        <v>319</v>
      </c>
      <c r="B941" s="651" t="s">
        <v>1021</v>
      </c>
      <c r="C941" s="434" t="s">
        <v>338</v>
      </c>
      <c r="D941" s="650" t="s">
        <v>1022</v>
      </c>
      <c r="E941" s="651">
        <v>201509</v>
      </c>
      <c r="F941" s="652">
        <v>-8638.24</v>
      </c>
      <c r="G941" s="387" t="s">
        <v>481</v>
      </c>
      <c r="H941" s="387" t="s">
        <v>482</v>
      </c>
    </row>
    <row r="942" spans="1:8" ht="15">
      <c r="A942" s="650" t="s">
        <v>319</v>
      </c>
      <c r="B942" s="651" t="s">
        <v>1021</v>
      </c>
      <c r="C942" s="435" t="s">
        <v>338</v>
      </c>
      <c r="D942" s="650" t="s">
        <v>1022</v>
      </c>
      <c r="E942" s="651">
        <v>201510</v>
      </c>
      <c r="F942" s="652">
        <v>1725.33</v>
      </c>
      <c r="G942" s="387" t="s">
        <v>481</v>
      </c>
      <c r="H942" s="387" t="s">
        <v>482</v>
      </c>
    </row>
    <row r="943" spans="1:8" ht="15">
      <c r="A943" s="650" t="s">
        <v>319</v>
      </c>
      <c r="B943" s="651" t="s">
        <v>1021</v>
      </c>
      <c r="C943" s="435" t="s">
        <v>338</v>
      </c>
      <c r="D943" s="650" t="s">
        <v>1022</v>
      </c>
      <c r="E943" s="651">
        <v>201511</v>
      </c>
      <c r="F943" s="652">
        <v>2708.85</v>
      </c>
      <c r="G943" s="387" t="s">
        <v>481</v>
      </c>
      <c r="H943" s="387" t="s">
        <v>482</v>
      </c>
    </row>
    <row r="944" spans="1:8" ht="15">
      <c r="A944" s="650" t="s">
        <v>319</v>
      </c>
      <c r="B944" s="651" t="s">
        <v>1021</v>
      </c>
      <c r="C944" s="435" t="s">
        <v>338</v>
      </c>
      <c r="D944" s="650" t="s">
        <v>1022</v>
      </c>
      <c r="E944" s="651">
        <v>201512</v>
      </c>
      <c r="F944" s="652">
        <v>387.47</v>
      </c>
      <c r="G944" s="387" t="s">
        <v>481</v>
      </c>
      <c r="H944" s="387" t="s">
        <v>482</v>
      </c>
    </row>
    <row r="945" spans="1:8">
      <c r="A945" s="650" t="s">
        <v>319</v>
      </c>
      <c r="B945" s="651" t="s">
        <v>1023</v>
      </c>
      <c r="C945" s="434" t="s">
        <v>338</v>
      </c>
      <c r="D945" s="650" t="s">
        <v>1024</v>
      </c>
      <c r="E945" s="651">
        <v>201509</v>
      </c>
      <c r="F945" s="652">
        <v>-2470.33</v>
      </c>
      <c r="G945" s="387" t="s">
        <v>481</v>
      </c>
      <c r="H945" s="387" t="s">
        <v>482</v>
      </c>
    </row>
    <row r="946" spans="1:8" ht="15">
      <c r="A946" s="650" t="s">
        <v>319</v>
      </c>
      <c r="B946" s="651" t="s">
        <v>1023</v>
      </c>
      <c r="C946" s="435" t="s">
        <v>338</v>
      </c>
      <c r="D946" s="650" t="s">
        <v>1024</v>
      </c>
      <c r="E946" s="651">
        <v>201510</v>
      </c>
      <c r="F946" s="652">
        <v>-3703.14</v>
      </c>
      <c r="G946" s="387" t="s">
        <v>481</v>
      </c>
      <c r="H946" s="387" t="s">
        <v>482</v>
      </c>
    </row>
    <row r="947" spans="1:8">
      <c r="A947" s="650" t="s">
        <v>319</v>
      </c>
      <c r="B947" s="651" t="s">
        <v>499</v>
      </c>
      <c r="C947" s="434" t="s">
        <v>338</v>
      </c>
      <c r="D947" s="650" t="s">
        <v>500</v>
      </c>
      <c r="E947" s="651">
        <v>201509</v>
      </c>
      <c r="F947" s="652">
        <v>-0.56000000000000005</v>
      </c>
      <c r="G947" s="387" t="s">
        <v>481</v>
      </c>
      <c r="H947" s="387" t="s">
        <v>482</v>
      </c>
    </row>
    <row r="948" spans="1:8">
      <c r="A948" s="650" t="s">
        <v>319</v>
      </c>
      <c r="B948" s="651" t="s">
        <v>780</v>
      </c>
      <c r="C948" s="434" t="s">
        <v>352</v>
      </c>
      <c r="D948" s="650" t="s">
        <v>781</v>
      </c>
      <c r="E948" s="651">
        <v>201509</v>
      </c>
      <c r="F948" s="652">
        <v>289.62</v>
      </c>
      <c r="G948" s="387" t="s">
        <v>481</v>
      </c>
      <c r="H948" s="387" t="s">
        <v>482</v>
      </c>
    </row>
    <row r="949" spans="1:8" ht="15">
      <c r="A949" s="650" t="s">
        <v>319</v>
      </c>
      <c r="B949" s="651" t="s">
        <v>1186</v>
      </c>
      <c r="C949" s="435" t="s">
        <v>352</v>
      </c>
      <c r="D949" s="650" t="s">
        <v>1187</v>
      </c>
      <c r="E949" s="651">
        <v>201512</v>
      </c>
      <c r="F949" s="652">
        <v>2025.67</v>
      </c>
      <c r="G949" s="387" t="s">
        <v>481</v>
      </c>
      <c r="H949" s="387" t="s">
        <v>482</v>
      </c>
    </row>
    <row r="950" spans="1:8" ht="15">
      <c r="A950" s="650" t="s">
        <v>319</v>
      </c>
      <c r="B950" s="651" t="s">
        <v>1188</v>
      </c>
      <c r="C950" s="435" t="s">
        <v>339</v>
      </c>
      <c r="D950" s="650" t="s">
        <v>1189</v>
      </c>
      <c r="E950" s="651">
        <v>201510</v>
      </c>
      <c r="F950" s="652">
        <v>4021.28</v>
      </c>
      <c r="G950" s="387" t="s">
        <v>481</v>
      </c>
      <c r="H950" s="387" t="s">
        <v>482</v>
      </c>
    </row>
    <row r="951" spans="1:8">
      <c r="A951" s="650" t="s">
        <v>319</v>
      </c>
      <c r="B951" s="651" t="s">
        <v>731</v>
      </c>
      <c r="C951" s="434" t="s">
        <v>338</v>
      </c>
      <c r="D951" s="650" t="s">
        <v>732</v>
      </c>
      <c r="E951" s="651">
        <v>201509</v>
      </c>
      <c r="F951" s="652">
        <v>-111.72</v>
      </c>
      <c r="G951" s="387" t="s">
        <v>481</v>
      </c>
      <c r="H951" s="387" t="s">
        <v>482</v>
      </c>
    </row>
    <row r="952" spans="1:8" ht="15">
      <c r="A952" s="650" t="s">
        <v>319</v>
      </c>
      <c r="B952" s="651" t="s">
        <v>1045</v>
      </c>
      <c r="C952" s="435" t="s">
        <v>338</v>
      </c>
      <c r="D952" s="650" t="s">
        <v>1046</v>
      </c>
      <c r="E952" s="651">
        <v>201511</v>
      </c>
      <c r="F952" s="652">
        <v>180314.01</v>
      </c>
      <c r="G952" s="387" t="s">
        <v>481</v>
      </c>
      <c r="H952" s="387" t="s">
        <v>482</v>
      </c>
    </row>
    <row r="953" spans="1:8" ht="15">
      <c r="A953" s="650" t="s">
        <v>319</v>
      </c>
      <c r="B953" s="651" t="s">
        <v>1045</v>
      </c>
      <c r="C953" s="435" t="s">
        <v>338</v>
      </c>
      <c r="D953" s="650" t="s">
        <v>1046</v>
      </c>
      <c r="E953" s="651">
        <v>201512</v>
      </c>
      <c r="F953" s="652">
        <v>596.1</v>
      </c>
      <c r="G953" s="387" t="s">
        <v>481</v>
      </c>
      <c r="H953" s="387" t="s">
        <v>482</v>
      </c>
    </row>
    <row r="954" spans="1:8">
      <c r="A954" s="650" t="s">
        <v>319</v>
      </c>
      <c r="B954" s="651" t="s">
        <v>810</v>
      </c>
      <c r="C954" s="434" t="s">
        <v>338</v>
      </c>
      <c r="D954" s="650" t="s">
        <v>809</v>
      </c>
      <c r="E954" s="651">
        <v>201509</v>
      </c>
      <c r="F954" s="652">
        <v>217169.41</v>
      </c>
      <c r="G954" s="387" t="s">
        <v>481</v>
      </c>
      <c r="H954" s="387" t="s">
        <v>482</v>
      </c>
    </row>
    <row r="955" spans="1:8" ht="15">
      <c r="A955" s="650" t="s">
        <v>319</v>
      </c>
      <c r="B955" s="651" t="s">
        <v>810</v>
      </c>
      <c r="C955" s="435" t="s">
        <v>338</v>
      </c>
      <c r="D955" s="650" t="s">
        <v>809</v>
      </c>
      <c r="E955" s="651">
        <v>201510</v>
      </c>
      <c r="F955" s="652">
        <v>285.49</v>
      </c>
      <c r="G955" s="387" t="s">
        <v>481</v>
      </c>
      <c r="H955" s="387" t="s">
        <v>482</v>
      </c>
    </row>
    <row r="956" spans="1:8">
      <c r="A956" s="650" t="s">
        <v>319</v>
      </c>
      <c r="B956" s="651" t="s">
        <v>503</v>
      </c>
      <c r="C956" s="434" t="s">
        <v>338</v>
      </c>
      <c r="D956" s="650" t="s">
        <v>504</v>
      </c>
      <c r="E956" s="651">
        <v>201509</v>
      </c>
      <c r="F956" s="652">
        <v>0.04</v>
      </c>
      <c r="G956" s="387" t="s">
        <v>481</v>
      </c>
      <c r="H956" s="387" t="s">
        <v>482</v>
      </c>
    </row>
    <row r="957" spans="1:8">
      <c r="A957" s="650" t="s">
        <v>319</v>
      </c>
      <c r="B957" s="651" t="s">
        <v>755</v>
      </c>
      <c r="C957" s="434" t="s">
        <v>340</v>
      </c>
      <c r="D957" s="650" t="s">
        <v>774</v>
      </c>
      <c r="E957" s="651">
        <v>201509</v>
      </c>
      <c r="F957" s="652">
        <v>-60.36</v>
      </c>
      <c r="G957" s="387" t="s">
        <v>481</v>
      </c>
      <c r="H957" s="387" t="s">
        <v>482</v>
      </c>
    </row>
    <row r="958" spans="1:8" ht="15">
      <c r="A958" s="650" t="s">
        <v>319</v>
      </c>
      <c r="B958" s="651" t="s">
        <v>1190</v>
      </c>
      <c r="C958" s="435" t="s">
        <v>340</v>
      </c>
      <c r="D958" s="650" t="s">
        <v>1191</v>
      </c>
      <c r="E958" s="651">
        <v>201512</v>
      </c>
      <c r="F958" s="652">
        <v>46034.5</v>
      </c>
      <c r="G958" s="387" t="s">
        <v>481</v>
      </c>
      <c r="H958" s="387" t="s">
        <v>482</v>
      </c>
    </row>
    <row r="959" spans="1:8">
      <c r="A959" s="650" t="s">
        <v>319</v>
      </c>
      <c r="B959" s="651" t="s">
        <v>507</v>
      </c>
      <c r="C959" s="434" t="s">
        <v>338</v>
      </c>
      <c r="D959" s="650" t="s">
        <v>508</v>
      </c>
      <c r="E959" s="651">
        <v>201509</v>
      </c>
      <c r="F959" s="652">
        <v>0.04</v>
      </c>
      <c r="G959" s="387" t="s">
        <v>481</v>
      </c>
      <c r="H959" s="387" t="s">
        <v>482</v>
      </c>
    </row>
    <row r="960" spans="1:8">
      <c r="A960" s="650" t="s">
        <v>319</v>
      </c>
      <c r="B960" s="651" t="s">
        <v>509</v>
      </c>
      <c r="C960" s="434" t="s">
        <v>338</v>
      </c>
      <c r="D960" s="650" t="s">
        <v>1049</v>
      </c>
      <c r="E960" s="651">
        <v>201509</v>
      </c>
      <c r="F960" s="652">
        <v>-0.04</v>
      </c>
      <c r="G960" s="387" t="s">
        <v>481</v>
      </c>
      <c r="H960" s="387" t="s">
        <v>482</v>
      </c>
    </row>
    <row r="961" spans="1:8" ht="15">
      <c r="A961" s="650" t="s">
        <v>319</v>
      </c>
      <c r="B961" s="651" t="s">
        <v>509</v>
      </c>
      <c r="C961" s="435" t="s">
        <v>338</v>
      </c>
      <c r="D961" s="650" t="s">
        <v>510</v>
      </c>
      <c r="E961" s="651">
        <v>201510</v>
      </c>
      <c r="F961" s="652">
        <v>0.14000000000000001</v>
      </c>
      <c r="G961" s="387" t="s">
        <v>481</v>
      </c>
      <c r="H961" s="387" t="s">
        <v>482</v>
      </c>
    </row>
    <row r="962" spans="1:8" ht="15">
      <c r="A962" s="650" t="s">
        <v>319</v>
      </c>
      <c r="B962" s="651" t="s">
        <v>509</v>
      </c>
      <c r="C962" s="435" t="s">
        <v>338</v>
      </c>
      <c r="D962" s="650" t="s">
        <v>510</v>
      </c>
      <c r="E962" s="651">
        <v>201511</v>
      </c>
      <c r="F962" s="652">
        <v>-0.01</v>
      </c>
      <c r="G962" s="387" t="s">
        <v>481</v>
      </c>
      <c r="H962" s="387" t="s">
        <v>482</v>
      </c>
    </row>
    <row r="963" spans="1:8" ht="15">
      <c r="A963" s="650" t="s">
        <v>319</v>
      </c>
      <c r="B963" s="651" t="s">
        <v>509</v>
      </c>
      <c r="C963" s="435" t="s">
        <v>338</v>
      </c>
      <c r="D963" s="650" t="s">
        <v>510</v>
      </c>
      <c r="E963" s="651">
        <v>201512</v>
      </c>
      <c r="F963" s="652">
        <v>0.69</v>
      </c>
      <c r="G963" s="387" t="s">
        <v>481</v>
      </c>
      <c r="H963" s="387" t="s">
        <v>482</v>
      </c>
    </row>
    <row r="964" spans="1:8">
      <c r="A964" s="650" t="s">
        <v>319</v>
      </c>
      <c r="B964" s="651" t="s">
        <v>570</v>
      </c>
      <c r="C964" s="434" t="s">
        <v>338</v>
      </c>
      <c r="D964" s="650" t="s">
        <v>571</v>
      </c>
      <c r="E964" s="651">
        <v>201509</v>
      </c>
      <c r="F964" s="652">
        <v>-613.9</v>
      </c>
      <c r="G964" s="387" t="s">
        <v>481</v>
      </c>
      <c r="H964" s="387" t="s">
        <v>482</v>
      </c>
    </row>
    <row r="965" spans="1:8">
      <c r="A965" s="650" t="s">
        <v>319</v>
      </c>
      <c r="B965" s="651" t="s">
        <v>942</v>
      </c>
      <c r="C965" s="434" t="s">
        <v>338</v>
      </c>
      <c r="D965" s="650" t="s">
        <v>1051</v>
      </c>
      <c r="E965" s="651">
        <v>201509</v>
      </c>
      <c r="F965" s="652">
        <v>-615.30000000000007</v>
      </c>
      <c r="G965" s="387" t="s">
        <v>481</v>
      </c>
      <c r="H965" s="387" t="s">
        <v>482</v>
      </c>
    </row>
    <row r="966" spans="1:8" ht="15">
      <c r="A966" s="650" t="s">
        <v>319</v>
      </c>
      <c r="B966" s="651" t="s">
        <v>942</v>
      </c>
      <c r="C966" s="435" t="s">
        <v>338</v>
      </c>
      <c r="D966" s="650" t="s">
        <v>943</v>
      </c>
      <c r="E966" s="651">
        <v>201511</v>
      </c>
      <c r="F966" s="652">
        <v>1856.3</v>
      </c>
      <c r="G966" s="387" t="s">
        <v>481</v>
      </c>
      <c r="H966" s="387" t="s">
        <v>482</v>
      </c>
    </row>
    <row r="967" spans="1:8" ht="15">
      <c r="A967" s="650" t="s">
        <v>319</v>
      </c>
      <c r="B967" s="651" t="s">
        <v>946</v>
      </c>
      <c r="C967" s="435" t="s">
        <v>338</v>
      </c>
      <c r="D967" s="650" t="s">
        <v>947</v>
      </c>
      <c r="E967" s="651">
        <v>201512</v>
      </c>
      <c r="F967" s="652">
        <v>115841.25</v>
      </c>
      <c r="G967" s="387" t="s">
        <v>481</v>
      </c>
      <c r="H967" s="387" t="s">
        <v>482</v>
      </c>
    </row>
    <row r="968" spans="1:8">
      <c r="A968" s="650" t="s">
        <v>319</v>
      </c>
      <c r="B968" s="651" t="s">
        <v>733</v>
      </c>
      <c r="C968" s="434" t="s">
        <v>338</v>
      </c>
      <c r="D968" s="650" t="s">
        <v>1057</v>
      </c>
      <c r="E968" s="651">
        <v>201509</v>
      </c>
      <c r="F968" s="652">
        <v>-1631.25</v>
      </c>
      <c r="G968" s="387" t="s">
        <v>481</v>
      </c>
      <c r="H968" s="387" t="s">
        <v>482</v>
      </c>
    </row>
    <row r="969" spans="1:8">
      <c r="A969" s="650" t="s">
        <v>319</v>
      </c>
      <c r="B969" s="651" t="s">
        <v>700</v>
      </c>
      <c r="C969" s="434" t="s">
        <v>338</v>
      </c>
      <c r="D969" s="650" t="s">
        <v>701</v>
      </c>
      <c r="E969" s="651">
        <v>201509</v>
      </c>
      <c r="F969" s="652">
        <v>-1.42</v>
      </c>
      <c r="G969" s="387" t="s">
        <v>481</v>
      </c>
      <c r="H969" s="387" t="s">
        <v>482</v>
      </c>
    </row>
    <row r="970" spans="1:8">
      <c r="A970" s="650" t="s">
        <v>319</v>
      </c>
      <c r="B970" s="651" t="s">
        <v>735</v>
      </c>
      <c r="C970" s="434" t="s">
        <v>338</v>
      </c>
      <c r="D970" s="650" t="s">
        <v>1058</v>
      </c>
      <c r="E970" s="651">
        <v>201509</v>
      </c>
      <c r="F970" s="652">
        <v>-528.38</v>
      </c>
      <c r="G970" s="387" t="s">
        <v>481</v>
      </c>
      <c r="H970" s="387" t="s">
        <v>482</v>
      </c>
    </row>
    <row r="971" spans="1:8">
      <c r="A971" s="650" t="s">
        <v>319</v>
      </c>
      <c r="B971" s="651" t="s">
        <v>737</v>
      </c>
      <c r="C971" s="434" t="s">
        <v>338</v>
      </c>
      <c r="D971" s="650" t="s">
        <v>738</v>
      </c>
      <c r="E971" s="651">
        <v>201509</v>
      </c>
      <c r="F971" s="652">
        <v>-773.04</v>
      </c>
      <c r="G971" s="387" t="s">
        <v>481</v>
      </c>
      <c r="H971" s="387" t="s">
        <v>482</v>
      </c>
    </row>
    <row r="972" spans="1:8">
      <c r="A972" s="650" t="s">
        <v>319</v>
      </c>
      <c r="B972" s="651" t="s">
        <v>739</v>
      </c>
      <c r="C972" s="434" t="s">
        <v>338</v>
      </c>
      <c r="D972" s="650" t="s">
        <v>1060</v>
      </c>
      <c r="E972" s="651">
        <v>201509</v>
      </c>
      <c r="F972" s="652">
        <v>-22.330000000000002</v>
      </c>
      <c r="G972" s="387" t="s">
        <v>481</v>
      </c>
      <c r="H972" s="387" t="s">
        <v>482</v>
      </c>
    </row>
    <row r="973" spans="1:8" ht="15">
      <c r="A973" s="650" t="s">
        <v>319</v>
      </c>
      <c r="B973" s="651" t="s">
        <v>470</v>
      </c>
      <c r="C973" s="435" t="s">
        <v>340</v>
      </c>
      <c r="D973" s="650" t="s">
        <v>1192</v>
      </c>
      <c r="E973" s="651">
        <v>201510</v>
      </c>
      <c r="F973" s="652">
        <v>-232.81</v>
      </c>
      <c r="G973" s="387" t="s">
        <v>481</v>
      </c>
      <c r="H973" s="387" t="s">
        <v>482</v>
      </c>
    </row>
    <row r="974" spans="1:8">
      <c r="A974" s="650" t="s">
        <v>319</v>
      </c>
      <c r="B974" s="651" t="s">
        <v>521</v>
      </c>
      <c r="C974" s="434" t="s">
        <v>338</v>
      </c>
      <c r="D974" s="650" t="s">
        <v>602</v>
      </c>
      <c r="E974" s="651">
        <v>201509</v>
      </c>
      <c r="F974" s="652">
        <v>0.22</v>
      </c>
      <c r="G974" s="387" t="s">
        <v>481</v>
      </c>
      <c r="H974" s="387" t="s">
        <v>482</v>
      </c>
    </row>
    <row r="975" spans="1:8">
      <c r="A975" s="650" t="s">
        <v>319</v>
      </c>
      <c r="B975" s="651" t="s">
        <v>572</v>
      </c>
      <c r="C975" s="434" t="s">
        <v>338</v>
      </c>
      <c r="D975" s="650" t="s">
        <v>1061</v>
      </c>
      <c r="E975" s="651">
        <v>201509</v>
      </c>
      <c r="F975" s="652">
        <v>-250.19</v>
      </c>
      <c r="G975" s="387" t="s">
        <v>481</v>
      </c>
      <c r="H975" s="387" t="s">
        <v>482</v>
      </c>
    </row>
    <row r="976" spans="1:8">
      <c r="A976" s="650" t="s">
        <v>319</v>
      </c>
      <c r="B976" s="651" t="s">
        <v>702</v>
      </c>
      <c r="C976" s="434" t="s">
        <v>338</v>
      </c>
      <c r="D976" s="650" t="s">
        <v>1062</v>
      </c>
      <c r="E976" s="651">
        <v>201509</v>
      </c>
      <c r="F976" s="652">
        <v>-10.51</v>
      </c>
      <c r="G976" s="387" t="s">
        <v>481</v>
      </c>
      <c r="H976" s="387" t="s">
        <v>482</v>
      </c>
    </row>
    <row r="977" spans="1:8">
      <c r="A977" s="650" t="s">
        <v>319</v>
      </c>
      <c r="B977" s="651" t="s">
        <v>523</v>
      </c>
      <c r="C977" s="434" t="s">
        <v>338</v>
      </c>
      <c r="D977" s="650" t="s">
        <v>524</v>
      </c>
      <c r="E977" s="651">
        <v>201509</v>
      </c>
      <c r="F977" s="652">
        <v>-8.120000000000001</v>
      </c>
      <c r="G977" s="387" t="s">
        <v>481</v>
      </c>
      <c r="H977" s="387" t="s">
        <v>482</v>
      </c>
    </row>
    <row r="978" spans="1:8">
      <c r="A978" s="650" t="s">
        <v>319</v>
      </c>
      <c r="B978" s="651" t="s">
        <v>525</v>
      </c>
      <c r="C978" s="434" t="s">
        <v>338</v>
      </c>
      <c r="D978" s="650" t="s">
        <v>603</v>
      </c>
      <c r="E978" s="651">
        <v>201509</v>
      </c>
      <c r="F978" s="652">
        <v>-0.47000000000000003</v>
      </c>
      <c r="G978" s="387" t="s">
        <v>481</v>
      </c>
      <c r="H978" s="387" t="s">
        <v>482</v>
      </c>
    </row>
    <row r="979" spans="1:8">
      <c r="A979" s="650" t="s">
        <v>319</v>
      </c>
      <c r="B979" s="651" t="s">
        <v>483</v>
      </c>
      <c r="C979" s="434" t="s">
        <v>338</v>
      </c>
      <c r="D979" s="650" t="s">
        <v>1063</v>
      </c>
      <c r="E979" s="651">
        <v>201509</v>
      </c>
      <c r="F979" s="652">
        <v>-0.09</v>
      </c>
      <c r="G979" s="387" t="s">
        <v>481</v>
      </c>
      <c r="H979" s="387" t="s">
        <v>482</v>
      </c>
    </row>
    <row r="980" spans="1:8">
      <c r="A980" s="650" t="s">
        <v>319</v>
      </c>
      <c r="B980" s="651" t="s">
        <v>530</v>
      </c>
      <c r="C980" s="434" t="s">
        <v>338</v>
      </c>
      <c r="D980" s="650" t="s">
        <v>531</v>
      </c>
      <c r="E980" s="651">
        <v>201509</v>
      </c>
      <c r="F980" s="652">
        <v>-4.1100000000000003</v>
      </c>
      <c r="G980" s="387" t="s">
        <v>481</v>
      </c>
      <c r="H980" s="387" t="s">
        <v>482</v>
      </c>
    </row>
    <row r="981" spans="1:8">
      <c r="A981" s="650" t="s">
        <v>319</v>
      </c>
      <c r="B981" s="651" t="s">
        <v>532</v>
      </c>
      <c r="C981" s="434" t="s">
        <v>338</v>
      </c>
      <c r="D981" s="650" t="s">
        <v>533</v>
      </c>
      <c r="E981" s="651">
        <v>201509</v>
      </c>
      <c r="F981" s="652">
        <v>-14.76</v>
      </c>
      <c r="G981" s="387" t="s">
        <v>481</v>
      </c>
      <c r="H981" s="387" t="s">
        <v>482</v>
      </c>
    </row>
    <row r="982" spans="1:8">
      <c r="A982" s="650" t="s">
        <v>319</v>
      </c>
      <c r="B982" s="651" t="s">
        <v>538</v>
      </c>
      <c r="C982" s="434" t="s">
        <v>338</v>
      </c>
      <c r="D982" s="650" t="s">
        <v>539</v>
      </c>
      <c r="E982" s="651">
        <v>201509</v>
      </c>
      <c r="F982" s="652">
        <v>-0.04</v>
      </c>
      <c r="G982" s="387" t="s">
        <v>481</v>
      </c>
      <c r="H982" s="387" t="s">
        <v>482</v>
      </c>
    </row>
    <row r="983" spans="1:8">
      <c r="A983" s="650" t="s">
        <v>319</v>
      </c>
      <c r="B983" s="651" t="s">
        <v>542</v>
      </c>
      <c r="C983" s="434" t="s">
        <v>338</v>
      </c>
      <c r="D983" s="650" t="s">
        <v>609</v>
      </c>
      <c r="E983" s="651">
        <v>201509</v>
      </c>
      <c r="F983" s="652">
        <v>-1.31</v>
      </c>
      <c r="G983" s="387" t="s">
        <v>481</v>
      </c>
      <c r="H983" s="387" t="s">
        <v>482</v>
      </c>
    </row>
    <row r="984" spans="1:8">
      <c r="A984" s="650" t="s">
        <v>319</v>
      </c>
      <c r="B984" s="651" t="s">
        <v>544</v>
      </c>
      <c r="C984" s="434" t="s">
        <v>338</v>
      </c>
      <c r="D984" s="650" t="s">
        <v>610</v>
      </c>
      <c r="E984" s="651">
        <v>201509</v>
      </c>
      <c r="F984" s="652">
        <v>-6.62</v>
      </c>
      <c r="G984" s="387" t="s">
        <v>481</v>
      </c>
      <c r="H984" s="387" t="s">
        <v>482</v>
      </c>
    </row>
    <row r="985" spans="1:8">
      <c r="A985" s="650" t="s">
        <v>319</v>
      </c>
      <c r="B985" s="651" t="s">
        <v>741</v>
      </c>
      <c r="C985" s="434" t="s">
        <v>338</v>
      </c>
      <c r="D985" s="650" t="s">
        <v>1066</v>
      </c>
      <c r="E985" s="651">
        <v>201509</v>
      </c>
      <c r="F985" s="652">
        <v>-448.53000000000003</v>
      </c>
      <c r="G985" s="387" t="s">
        <v>481</v>
      </c>
      <c r="H985" s="387" t="s">
        <v>482</v>
      </c>
    </row>
    <row r="986" spans="1:8">
      <c r="A986" s="650" t="s">
        <v>319</v>
      </c>
      <c r="B986" s="651" t="s">
        <v>704</v>
      </c>
      <c r="C986" s="434" t="s">
        <v>338</v>
      </c>
      <c r="D986" s="650" t="s">
        <v>1067</v>
      </c>
      <c r="E986" s="651">
        <v>201509</v>
      </c>
      <c r="F986" s="652">
        <v>-1.93</v>
      </c>
      <c r="G986" s="387" t="s">
        <v>481</v>
      </c>
      <c r="H986" s="387" t="s">
        <v>482</v>
      </c>
    </row>
    <row r="987" spans="1:8">
      <c r="A987" s="650" t="s">
        <v>319</v>
      </c>
      <c r="B987" s="651" t="s">
        <v>743</v>
      </c>
      <c r="C987" s="434" t="s">
        <v>338</v>
      </c>
      <c r="D987" s="650" t="s">
        <v>744</v>
      </c>
      <c r="E987" s="651">
        <v>201509</v>
      </c>
      <c r="F987" s="652">
        <v>-210.42000000000002</v>
      </c>
      <c r="G987" s="387" t="s">
        <v>481</v>
      </c>
      <c r="H987" s="387" t="s">
        <v>482</v>
      </c>
    </row>
    <row r="988" spans="1:8">
      <c r="A988" s="650" t="s">
        <v>319</v>
      </c>
      <c r="B988" s="651" t="s">
        <v>747</v>
      </c>
      <c r="C988" s="434" t="s">
        <v>338</v>
      </c>
      <c r="D988" s="650" t="s">
        <v>1085</v>
      </c>
      <c r="E988" s="651">
        <v>201509</v>
      </c>
      <c r="F988" s="652">
        <v>-3228.7000000000003</v>
      </c>
      <c r="G988" s="387" t="s">
        <v>481</v>
      </c>
      <c r="H988" s="387" t="s">
        <v>482</v>
      </c>
    </row>
    <row r="989" spans="1:8">
      <c r="A989" s="650" t="s">
        <v>319</v>
      </c>
      <c r="B989" s="651" t="s">
        <v>964</v>
      </c>
      <c r="C989" s="434" t="s">
        <v>338</v>
      </c>
      <c r="D989" s="650" t="s">
        <v>965</v>
      </c>
      <c r="E989" s="651">
        <v>201509</v>
      </c>
      <c r="F989" s="652">
        <v>-3138.92</v>
      </c>
      <c r="G989" s="387" t="s">
        <v>481</v>
      </c>
      <c r="H989" s="387" t="s">
        <v>482</v>
      </c>
    </row>
    <row r="990" spans="1:8" ht="15">
      <c r="A990" s="650" t="s">
        <v>319</v>
      </c>
      <c r="B990" s="651" t="s">
        <v>964</v>
      </c>
      <c r="C990" s="435" t="s">
        <v>338</v>
      </c>
      <c r="D990" s="650" t="s">
        <v>965</v>
      </c>
      <c r="E990" s="651">
        <v>201510</v>
      </c>
      <c r="F990" s="652">
        <v>-301.23</v>
      </c>
      <c r="G990" s="387" t="s">
        <v>481</v>
      </c>
      <c r="H990" s="387" t="s">
        <v>482</v>
      </c>
    </row>
    <row r="991" spans="1:8" ht="15">
      <c r="A991" s="650" t="s">
        <v>319</v>
      </c>
      <c r="B991" s="651" t="s">
        <v>964</v>
      </c>
      <c r="C991" s="435" t="s">
        <v>338</v>
      </c>
      <c r="D991" s="650" t="s">
        <v>965</v>
      </c>
      <c r="E991" s="651">
        <v>201511</v>
      </c>
      <c r="F991" s="652">
        <v>2620.23</v>
      </c>
      <c r="G991" s="387" t="s">
        <v>481</v>
      </c>
      <c r="H991" s="387" t="s">
        <v>482</v>
      </c>
    </row>
    <row r="992" spans="1:8" ht="15">
      <c r="A992" s="650" t="s">
        <v>319</v>
      </c>
      <c r="B992" s="651" t="s">
        <v>964</v>
      </c>
      <c r="C992" s="435" t="s">
        <v>338</v>
      </c>
      <c r="D992" s="650" t="s">
        <v>965</v>
      </c>
      <c r="E992" s="651">
        <v>201512</v>
      </c>
      <c r="F992" s="652">
        <v>524.80999999999995</v>
      </c>
      <c r="G992" s="387" t="s">
        <v>481</v>
      </c>
      <c r="H992" s="387" t="s">
        <v>482</v>
      </c>
    </row>
    <row r="993" spans="1:8" ht="15">
      <c r="A993" s="650" t="s">
        <v>319</v>
      </c>
      <c r="B993" s="651" t="s">
        <v>1089</v>
      </c>
      <c r="C993" s="435" t="s">
        <v>338</v>
      </c>
      <c r="D993" s="650" t="s">
        <v>1090</v>
      </c>
      <c r="E993" s="651">
        <v>201511</v>
      </c>
      <c r="F993" s="652">
        <v>235678.12</v>
      </c>
      <c r="G993" s="387" t="s">
        <v>481</v>
      </c>
      <c r="H993" s="387" t="s">
        <v>482</v>
      </c>
    </row>
    <row r="994" spans="1:8" ht="15">
      <c r="A994" s="650" t="s">
        <v>319</v>
      </c>
      <c r="B994" s="651" t="s">
        <v>1089</v>
      </c>
      <c r="C994" s="435" t="s">
        <v>338</v>
      </c>
      <c r="D994" s="650" t="s">
        <v>1090</v>
      </c>
      <c r="E994" s="651">
        <v>201512</v>
      </c>
      <c r="F994" s="652">
        <v>20.18</v>
      </c>
      <c r="G994" s="387" t="s">
        <v>481</v>
      </c>
      <c r="H994" s="387" t="s">
        <v>482</v>
      </c>
    </row>
    <row r="995" spans="1:8">
      <c r="A995" s="650" t="s">
        <v>319</v>
      </c>
      <c r="B995" s="651" t="s">
        <v>825</v>
      </c>
      <c r="C995" s="434" t="s">
        <v>338</v>
      </c>
      <c r="D995" s="650" t="s">
        <v>1099</v>
      </c>
      <c r="E995" s="651">
        <v>201509</v>
      </c>
      <c r="F995" s="652">
        <v>347.05</v>
      </c>
      <c r="G995" s="387" t="s">
        <v>481</v>
      </c>
      <c r="H995" s="387" t="s">
        <v>482</v>
      </c>
    </row>
    <row r="996" spans="1:8">
      <c r="A996" s="650" t="s">
        <v>326</v>
      </c>
      <c r="B996" s="651" t="s">
        <v>782</v>
      </c>
      <c r="C996" s="434" t="s">
        <v>340</v>
      </c>
      <c r="D996" s="650" t="s">
        <v>1193</v>
      </c>
      <c r="E996" s="651">
        <v>201509</v>
      </c>
      <c r="F996" s="652">
        <v>69.23</v>
      </c>
      <c r="G996" s="387" t="s">
        <v>481</v>
      </c>
      <c r="H996" s="387" t="s">
        <v>482</v>
      </c>
    </row>
    <row r="997" spans="1:8" ht="15">
      <c r="A997" s="650" t="s">
        <v>326</v>
      </c>
      <c r="B997" s="651" t="s">
        <v>782</v>
      </c>
      <c r="C997" s="435" t="s">
        <v>340</v>
      </c>
      <c r="D997" s="650" t="s">
        <v>783</v>
      </c>
      <c r="E997" s="651">
        <v>201510</v>
      </c>
      <c r="F997" s="652">
        <v>-21.24</v>
      </c>
      <c r="G997" s="387" t="s">
        <v>481</v>
      </c>
      <c r="H997" s="387" t="s">
        <v>482</v>
      </c>
    </row>
    <row r="998" spans="1:8">
      <c r="A998" s="650" t="s">
        <v>319</v>
      </c>
      <c r="B998" s="651" t="s">
        <v>829</v>
      </c>
      <c r="C998" s="434" t="s">
        <v>335</v>
      </c>
      <c r="D998" s="650" t="s">
        <v>830</v>
      </c>
      <c r="E998" s="651">
        <v>201509</v>
      </c>
      <c r="F998" s="652">
        <v>3004.32</v>
      </c>
      <c r="G998" s="387" t="s">
        <v>481</v>
      </c>
      <c r="H998" s="387" t="s">
        <v>482</v>
      </c>
    </row>
    <row r="999" spans="1:8" ht="15">
      <c r="A999" s="650" t="s">
        <v>319</v>
      </c>
      <c r="B999" s="651" t="s">
        <v>829</v>
      </c>
      <c r="C999" s="435" t="s">
        <v>335</v>
      </c>
      <c r="D999" s="650" t="s">
        <v>830</v>
      </c>
      <c r="E999" s="651">
        <v>201510</v>
      </c>
      <c r="F999" s="652">
        <v>0.46</v>
      </c>
      <c r="G999" s="387" t="s">
        <v>481</v>
      </c>
      <c r="H999" s="387" t="s">
        <v>482</v>
      </c>
    </row>
    <row r="1000" spans="1:8" ht="15">
      <c r="A1000" s="650" t="s">
        <v>319</v>
      </c>
      <c r="B1000" s="651" t="s">
        <v>968</v>
      </c>
      <c r="C1000" s="435" t="s">
        <v>338</v>
      </c>
      <c r="D1000" s="650" t="s">
        <v>969</v>
      </c>
      <c r="E1000" s="651">
        <v>201512</v>
      </c>
      <c r="F1000" s="652">
        <v>163168.26999999999</v>
      </c>
      <c r="G1000" s="387" t="s">
        <v>481</v>
      </c>
      <c r="H1000" s="387" t="s">
        <v>482</v>
      </c>
    </row>
    <row r="1001" spans="1:8">
      <c r="A1001" s="650" t="s">
        <v>319</v>
      </c>
      <c r="B1001" s="651" t="s">
        <v>970</v>
      </c>
      <c r="C1001" s="434" t="s">
        <v>338</v>
      </c>
      <c r="D1001" s="650" t="s">
        <v>971</v>
      </c>
      <c r="E1001" s="651">
        <v>201509</v>
      </c>
      <c r="F1001" s="652">
        <v>-2688.21</v>
      </c>
      <c r="G1001" s="387" t="s">
        <v>481</v>
      </c>
      <c r="H1001" s="387" t="s">
        <v>482</v>
      </c>
    </row>
    <row r="1002" spans="1:8" ht="15">
      <c r="A1002" s="650" t="s">
        <v>319</v>
      </c>
      <c r="B1002" s="651" t="s">
        <v>970</v>
      </c>
      <c r="C1002" s="435" t="s">
        <v>338</v>
      </c>
      <c r="D1002" s="650" t="s">
        <v>971</v>
      </c>
      <c r="E1002" s="651">
        <v>201511</v>
      </c>
      <c r="F1002" s="652">
        <v>2450.79</v>
      </c>
      <c r="G1002" s="387" t="s">
        <v>481</v>
      </c>
      <c r="H1002" s="387" t="s">
        <v>482</v>
      </c>
    </row>
    <row r="1003" spans="1:8">
      <c r="A1003" s="650" t="s">
        <v>319</v>
      </c>
      <c r="B1003" s="651" t="s">
        <v>972</v>
      </c>
      <c r="C1003" s="434" t="s">
        <v>338</v>
      </c>
      <c r="D1003" s="650" t="s">
        <v>1106</v>
      </c>
      <c r="E1003" s="651">
        <v>201509</v>
      </c>
      <c r="F1003" s="652">
        <v>-1110.82</v>
      </c>
      <c r="G1003" s="387" t="s">
        <v>481</v>
      </c>
      <c r="H1003" s="387" t="s">
        <v>482</v>
      </c>
    </row>
    <row r="1004" spans="1:8" ht="15">
      <c r="A1004" s="650" t="s">
        <v>319</v>
      </c>
      <c r="B1004" s="651" t="s">
        <v>972</v>
      </c>
      <c r="C1004" s="435" t="s">
        <v>338</v>
      </c>
      <c r="D1004" s="650" t="s">
        <v>973</v>
      </c>
      <c r="E1004" s="651">
        <v>201510</v>
      </c>
      <c r="F1004" s="652">
        <v>113.69</v>
      </c>
      <c r="G1004" s="387" t="s">
        <v>481</v>
      </c>
      <c r="H1004" s="387" t="s">
        <v>482</v>
      </c>
    </row>
    <row r="1005" spans="1:8" ht="15">
      <c r="A1005" s="650" t="s">
        <v>319</v>
      </c>
      <c r="B1005" s="651" t="s">
        <v>972</v>
      </c>
      <c r="C1005" s="435" t="s">
        <v>338</v>
      </c>
      <c r="D1005" s="650" t="s">
        <v>973</v>
      </c>
      <c r="E1005" s="651">
        <v>201511</v>
      </c>
      <c r="F1005" s="652">
        <v>5428.8</v>
      </c>
      <c r="G1005" s="387" t="s">
        <v>481</v>
      </c>
      <c r="H1005" s="387" t="s">
        <v>482</v>
      </c>
    </row>
    <row r="1006" spans="1:8" ht="15">
      <c r="A1006" s="650" t="s">
        <v>319</v>
      </c>
      <c r="B1006" s="651" t="s">
        <v>972</v>
      </c>
      <c r="C1006" s="435" t="s">
        <v>338</v>
      </c>
      <c r="D1006" s="650" t="s">
        <v>973</v>
      </c>
      <c r="E1006" s="651">
        <v>201512</v>
      </c>
      <c r="F1006" s="652">
        <v>3.58</v>
      </c>
      <c r="G1006" s="387" t="s">
        <v>481</v>
      </c>
      <c r="H1006" s="387" t="s">
        <v>482</v>
      </c>
    </row>
    <row r="1007" spans="1:8">
      <c r="A1007" s="650" t="s">
        <v>319</v>
      </c>
      <c r="B1007" s="651" t="s">
        <v>784</v>
      </c>
      <c r="C1007" s="434" t="s">
        <v>340</v>
      </c>
      <c r="D1007" s="650" t="s">
        <v>785</v>
      </c>
      <c r="E1007" s="651">
        <v>201509</v>
      </c>
      <c r="F1007" s="652">
        <v>-3400.7200000000003</v>
      </c>
      <c r="G1007" s="387" t="s">
        <v>481</v>
      </c>
      <c r="H1007" s="387" t="s">
        <v>482</v>
      </c>
    </row>
    <row r="1008" spans="1:8" ht="15">
      <c r="A1008" s="650" t="s">
        <v>319</v>
      </c>
      <c r="B1008" s="651" t="s">
        <v>833</v>
      </c>
      <c r="C1008" s="435" t="s">
        <v>338</v>
      </c>
      <c r="D1008" s="650" t="s">
        <v>834</v>
      </c>
      <c r="E1008" s="651">
        <v>201511</v>
      </c>
      <c r="F1008" s="652">
        <v>12896.7</v>
      </c>
      <c r="G1008" s="387" t="s">
        <v>481</v>
      </c>
      <c r="H1008" s="387" t="s">
        <v>482</v>
      </c>
    </row>
    <row r="1009" spans="1:8">
      <c r="A1009" s="650" t="s">
        <v>319</v>
      </c>
      <c r="B1009" s="651" t="s">
        <v>835</v>
      </c>
      <c r="C1009" s="434" t="s">
        <v>338</v>
      </c>
      <c r="D1009" s="650" t="s">
        <v>1109</v>
      </c>
      <c r="E1009" s="651">
        <v>201509</v>
      </c>
      <c r="F1009" s="652">
        <v>20971.99</v>
      </c>
      <c r="G1009" s="387" t="s">
        <v>481</v>
      </c>
      <c r="H1009" s="387" t="s">
        <v>482</v>
      </c>
    </row>
    <row r="1010" spans="1:8">
      <c r="A1010" s="650" t="s">
        <v>319</v>
      </c>
      <c r="B1010" s="651" t="s">
        <v>837</v>
      </c>
      <c r="C1010" s="434" t="s">
        <v>338</v>
      </c>
      <c r="D1010" s="650" t="s">
        <v>1110</v>
      </c>
      <c r="E1010" s="651">
        <v>201509</v>
      </c>
      <c r="F1010" s="652">
        <v>30596.05</v>
      </c>
      <c r="G1010" s="387" t="s">
        <v>481</v>
      </c>
      <c r="H1010" s="387" t="s">
        <v>482</v>
      </c>
    </row>
    <row r="1011" spans="1:8" ht="15">
      <c r="A1011" s="650" t="s">
        <v>319</v>
      </c>
      <c r="B1011" s="651" t="s">
        <v>837</v>
      </c>
      <c r="C1011" s="435" t="s">
        <v>338</v>
      </c>
      <c r="D1011" s="650" t="s">
        <v>838</v>
      </c>
      <c r="E1011" s="651">
        <v>201510</v>
      </c>
      <c r="F1011" s="652">
        <v>14.69</v>
      </c>
      <c r="G1011" s="387" t="s">
        <v>481</v>
      </c>
      <c r="H1011" s="387" t="s">
        <v>482</v>
      </c>
    </row>
    <row r="1012" spans="1:8" ht="15">
      <c r="A1012" s="650" t="s">
        <v>319</v>
      </c>
      <c r="B1012" s="651" t="s">
        <v>837</v>
      </c>
      <c r="C1012" s="435" t="s">
        <v>338</v>
      </c>
      <c r="D1012" s="650" t="s">
        <v>838</v>
      </c>
      <c r="E1012" s="651">
        <v>201511</v>
      </c>
      <c r="F1012" s="652">
        <v>-0.01</v>
      </c>
      <c r="G1012" s="387" t="s">
        <v>481</v>
      </c>
      <c r="H1012" s="387" t="s">
        <v>482</v>
      </c>
    </row>
    <row r="1013" spans="1:8" ht="15">
      <c r="A1013" s="650" t="s">
        <v>319</v>
      </c>
      <c r="B1013" s="651" t="s">
        <v>837</v>
      </c>
      <c r="C1013" s="435" t="s">
        <v>338</v>
      </c>
      <c r="D1013" s="650" t="s">
        <v>838</v>
      </c>
      <c r="E1013" s="651">
        <v>201512</v>
      </c>
      <c r="F1013" s="652">
        <v>0.48</v>
      </c>
      <c r="G1013" s="387" t="s">
        <v>481</v>
      </c>
      <c r="H1013" s="387" t="s">
        <v>482</v>
      </c>
    </row>
    <row r="1014" spans="1:8">
      <c r="A1014" s="650" t="s">
        <v>319</v>
      </c>
      <c r="B1014" s="651" t="s">
        <v>839</v>
      </c>
      <c r="C1014" s="434" t="s">
        <v>338</v>
      </c>
      <c r="D1014" s="650" t="s">
        <v>1111</v>
      </c>
      <c r="E1014" s="651">
        <v>201509</v>
      </c>
      <c r="F1014" s="652">
        <v>11433.79</v>
      </c>
      <c r="G1014" s="387" t="s">
        <v>481</v>
      </c>
      <c r="H1014" s="387" t="s">
        <v>482</v>
      </c>
    </row>
    <row r="1015" spans="1:8" ht="15">
      <c r="A1015" s="650" t="s">
        <v>319</v>
      </c>
      <c r="B1015" s="651" t="s">
        <v>839</v>
      </c>
      <c r="C1015" s="435" t="s">
        <v>338</v>
      </c>
      <c r="D1015" s="650" t="s">
        <v>840</v>
      </c>
      <c r="E1015" s="651">
        <v>201510</v>
      </c>
      <c r="F1015" s="652">
        <v>15.45</v>
      </c>
      <c r="G1015" s="387" t="s">
        <v>481</v>
      </c>
      <c r="H1015" s="387" t="s">
        <v>482</v>
      </c>
    </row>
    <row r="1016" spans="1:8" ht="15">
      <c r="A1016" s="650" t="s">
        <v>319</v>
      </c>
      <c r="B1016" s="651" t="s">
        <v>839</v>
      </c>
      <c r="C1016" s="435" t="s">
        <v>338</v>
      </c>
      <c r="D1016" s="650" t="s">
        <v>840</v>
      </c>
      <c r="E1016" s="651">
        <v>201511</v>
      </c>
      <c r="F1016" s="652">
        <v>-0.02</v>
      </c>
      <c r="G1016" s="387" t="s">
        <v>481</v>
      </c>
      <c r="H1016" s="387" t="s">
        <v>482</v>
      </c>
    </row>
    <row r="1017" spans="1:8" ht="15">
      <c r="A1017" s="650" t="s">
        <v>319</v>
      </c>
      <c r="B1017" s="651" t="s">
        <v>839</v>
      </c>
      <c r="C1017" s="435" t="s">
        <v>338</v>
      </c>
      <c r="D1017" s="650" t="s">
        <v>840</v>
      </c>
      <c r="E1017" s="651">
        <v>201512</v>
      </c>
      <c r="F1017" s="652">
        <v>0.52</v>
      </c>
      <c r="G1017" s="387" t="s">
        <v>481</v>
      </c>
      <c r="H1017" s="387" t="s">
        <v>482</v>
      </c>
    </row>
    <row r="1018" spans="1:8">
      <c r="A1018" s="650" t="s">
        <v>319</v>
      </c>
      <c r="B1018" s="651" t="s">
        <v>841</v>
      </c>
      <c r="C1018" s="434" t="s">
        <v>338</v>
      </c>
      <c r="D1018" s="650" t="s">
        <v>842</v>
      </c>
      <c r="E1018" s="651">
        <v>201509</v>
      </c>
      <c r="F1018" s="652">
        <v>9530.1</v>
      </c>
      <c r="G1018" s="387" t="s">
        <v>481</v>
      </c>
      <c r="H1018" s="387" t="s">
        <v>482</v>
      </c>
    </row>
    <row r="1019" spans="1:8">
      <c r="A1019" s="650" t="s">
        <v>319</v>
      </c>
      <c r="B1019" s="651" t="s">
        <v>843</v>
      </c>
      <c r="C1019" s="434" t="s">
        <v>338</v>
      </c>
      <c r="D1019" s="650" t="s">
        <v>844</v>
      </c>
      <c r="E1019" s="651">
        <v>201509</v>
      </c>
      <c r="F1019" s="652">
        <v>15057.720000000001</v>
      </c>
      <c r="G1019" s="387" t="s">
        <v>481</v>
      </c>
      <c r="H1019" s="387" t="s">
        <v>482</v>
      </c>
    </row>
    <row r="1020" spans="1:8" ht="15">
      <c r="A1020" s="650" t="s">
        <v>319</v>
      </c>
      <c r="B1020" s="651" t="s">
        <v>843</v>
      </c>
      <c r="C1020" s="435" t="s">
        <v>338</v>
      </c>
      <c r="D1020" s="650" t="s">
        <v>844</v>
      </c>
      <c r="E1020" s="651">
        <v>201510</v>
      </c>
      <c r="F1020" s="652">
        <v>-32.36</v>
      </c>
      <c r="G1020" s="387" t="s">
        <v>481</v>
      </c>
      <c r="H1020" s="387" t="s">
        <v>482</v>
      </c>
    </row>
    <row r="1021" spans="1:8" ht="15">
      <c r="A1021" s="650" t="s">
        <v>319</v>
      </c>
      <c r="B1021" s="651" t="s">
        <v>843</v>
      </c>
      <c r="C1021" s="435" t="s">
        <v>338</v>
      </c>
      <c r="D1021" s="650" t="s">
        <v>844</v>
      </c>
      <c r="E1021" s="651">
        <v>201511</v>
      </c>
      <c r="F1021" s="652">
        <v>0.06</v>
      </c>
      <c r="G1021" s="387" t="s">
        <v>481</v>
      </c>
      <c r="H1021" s="387" t="s">
        <v>482</v>
      </c>
    </row>
    <row r="1022" spans="1:8" ht="15">
      <c r="A1022" s="650" t="s">
        <v>319</v>
      </c>
      <c r="B1022" s="651" t="s">
        <v>843</v>
      </c>
      <c r="C1022" s="435" t="s">
        <v>338</v>
      </c>
      <c r="D1022" s="650" t="s">
        <v>844</v>
      </c>
      <c r="E1022" s="651">
        <v>201512</v>
      </c>
      <c r="F1022" s="652">
        <v>-7.82</v>
      </c>
      <c r="G1022" s="387" t="s">
        <v>481</v>
      </c>
      <c r="H1022" s="387" t="s">
        <v>482</v>
      </c>
    </row>
    <row r="1023" spans="1:8">
      <c r="A1023" s="650" t="s">
        <v>319</v>
      </c>
      <c r="B1023" s="651" t="s">
        <v>579</v>
      </c>
      <c r="C1023" s="434" t="s">
        <v>340</v>
      </c>
      <c r="D1023" s="650" t="s">
        <v>613</v>
      </c>
      <c r="E1023" s="651">
        <v>201509</v>
      </c>
      <c r="F1023" s="652">
        <v>1.37</v>
      </c>
      <c r="G1023" s="387" t="s">
        <v>481</v>
      </c>
      <c r="H1023" s="387" t="s">
        <v>482</v>
      </c>
    </row>
    <row r="1024" spans="1:8">
      <c r="A1024" s="650" t="s">
        <v>319</v>
      </c>
      <c r="B1024" s="651" t="s">
        <v>786</v>
      </c>
      <c r="C1024" s="434" t="s">
        <v>340</v>
      </c>
      <c r="D1024" s="650" t="s">
        <v>1194</v>
      </c>
      <c r="E1024" s="651">
        <v>201509</v>
      </c>
      <c r="F1024" s="652">
        <v>-167.78</v>
      </c>
      <c r="G1024" s="387" t="s">
        <v>481</v>
      </c>
      <c r="H1024" s="387" t="s">
        <v>482</v>
      </c>
    </row>
    <row r="1025" spans="1:8" ht="15">
      <c r="A1025" s="650" t="s">
        <v>319</v>
      </c>
      <c r="B1025" s="651" t="s">
        <v>786</v>
      </c>
      <c r="C1025" s="435" t="s">
        <v>340</v>
      </c>
      <c r="D1025" s="650" t="s">
        <v>787</v>
      </c>
      <c r="E1025" s="651">
        <v>201510</v>
      </c>
      <c r="F1025" s="652">
        <v>-0.39</v>
      </c>
      <c r="G1025" s="387" t="s">
        <v>481</v>
      </c>
      <c r="H1025" s="387" t="s">
        <v>482</v>
      </c>
    </row>
    <row r="1026" spans="1:8">
      <c r="A1026" s="650" t="s">
        <v>319</v>
      </c>
      <c r="B1026" s="651" t="s">
        <v>979</v>
      </c>
      <c r="C1026" s="434" t="s">
        <v>338</v>
      </c>
      <c r="D1026" s="650" t="s">
        <v>1115</v>
      </c>
      <c r="E1026" s="651">
        <v>201509</v>
      </c>
      <c r="F1026" s="652">
        <v>-2232.41</v>
      </c>
      <c r="G1026" s="387" t="s">
        <v>481</v>
      </c>
      <c r="H1026" s="387" t="s">
        <v>482</v>
      </c>
    </row>
    <row r="1027" spans="1:8" ht="15">
      <c r="A1027" s="650" t="s">
        <v>319</v>
      </c>
      <c r="B1027" s="651" t="s">
        <v>979</v>
      </c>
      <c r="C1027" s="435" t="s">
        <v>338</v>
      </c>
      <c r="D1027" s="650" t="s">
        <v>980</v>
      </c>
      <c r="E1027" s="651">
        <v>201510</v>
      </c>
      <c r="F1027" s="652">
        <v>17.27</v>
      </c>
      <c r="G1027" s="387" t="s">
        <v>481</v>
      </c>
      <c r="H1027" s="387" t="s">
        <v>482</v>
      </c>
    </row>
    <row r="1028" spans="1:8" ht="15">
      <c r="A1028" s="650" t="s">
        <v>319</v>
      </c>
      <c r="B1028" s="651" t="s">
        <v>979</v>
      </c>
      <c r="C1028" s="435" t="s">
        <v>338</v>
      </c>
      <c r="D1028" s="650" t="s">
        <v>980</v>
      </c>
      <c r="E1028" s="651">
        <v>201511</v>
      </c>
      <c r="F1028" s="652">
        <v>994.93</v>
      </c>
      <c r="G1028" s="387" t="s">
        <v>481</v>
      </c>
      <c r="H1028" s="387" t="s">
        <v>482</v>
      </c>
    </row>
    <row r="1029" spans="1:8" ht="15">
      <c r="A1029" s="650" t="s">
        <v>319</v>
      </c>
      <c r="B1029" s="651" t="s">
        <v>979</v>
      </c>
      <c r="C1029" s="435" t="s">
        <v>338</v>
      </c>
      <c r="D1029" s="650" t="s">
        <v>980</v>
      </c>
      <c r="E1029" s="651">
        <v>201512</v>
      </c>
      <c r="F1029" s="652">
        <v>83.23</v>
      </c>
      <c r="G1029" s="387" t="s">
        <v>481</v>
      </c>
      <c r="H1029" s="387" t="s">
        <v>482</v>
      </c>
    </row>
    <row r="1030" spans="1:8">
      <c r="A1030" s="650" t="s">
        <v>319</v>
      </c>
      <c r="B1030" s="651" t="s">
        <v>981</v>
      </c>
      <c r="C1030" s="434" t="s">
        <v>338</v>
      </c>
      <c r="D1030" s="650" t="s">
        <v>982</v>
      </c>
      <c r="E1030" s="651">
        <v>201509</v>
      </c>
      <c r="F1030" s="652">
        <v>-1251.6200000000001</v>
      </c>
      <c r="G1030" s="387" t="s">
        <v>481</v>
      </c>
      <c r="H1030" s="387" t="s">
        <v>482</v>
      </c>
    </row>
    <row r="1031" spans="1:8" ht="15">
      <c r="A1031" s="650" t="s">
        <v>319</v>
      </c>
      <c r="B1031" s="651" t="s">
        <v>981</v>
      </c>
      <c r="C1031" s="435" t="s">
        <v>338</v>
      </c>
      <c r="D1031" s="650" t="s">
        <v>982</v>
      </c>
      <c r="E1031" s="651">
        <v>201511</v>
      </c>
      <c r="F1031" s="652">
        <v>194.36</v>
      </c>
      <c r="G1031" s="387" t="s">
        <v>481</v>
      </c>
      <c r="H1031" s="387" t="s">
        <v>482</v>
      </c>
    </row>
    <row r="1032" spans="1:8" ht="15">
      <c r="A1032" s="650" t="s">
        <v>319</v>
      </c>
      <c r="B1032" s="651" t="s">
        <v>981</v>
      </c>
      <c r="C1032" s="435" t="s">
        <v>338</v>
      </c>
      <c r="D1032" s="650" t="s">
        <v>982</v>
      </c>
      <c r="E1032" s="651">
        <v>201512</v>
      </c>
      <c r="F1032" s="652">
        <v>17.14</v>
      </c>
      <c r="G1032" s="387" t="s">
        <v>481</v>
      </c>
      <c r="H1032" s="387" t="s">
        <v>482</v>
      </c>
    </row>
    <row r="1033" spans="1:8">
      <c r="A1033" s="650" t="s">
        <v>319</v>
      </c>
      <c r="B1033" s="651" t="s">
        <v>851</v>
      </c>
      <c r="C1033" s="434" t="s">
        <v>338</v>
      </c>
      <c r="D1033" s="650" t="s">
        <v>1116</v>
      </c>
      <c r="E1033" s="651">
        <v>201509</v>
      </c>
      <c r="F1033" s="652">
        <v>-64448.480000000003</v>
      </c>
      <c r="G1033" s="387" t="s">
        <v>481</v>
      </c>
      <c r="H1033" s="387" t="s">
        <v>482</v>
      </c>
    </row>
    <row r="1034" spans="1:8" ht="15">
      <c r="A1034" s="650" t="s">
        <v>319</v>
      </c>
      <c r="B1034" s="651" t="s">
        <v>851</v>
      </c>
      <c r="C1034" s="435" t="s">
        <v>338</v>
      </c>
      <c r="D1034" s="650" t="s">
        <v>852</v>
      </c>
      <c r="E1034" s="651">
        <v>201510</v>
      </c>
      <c r="F1034" s="652">
        <v>11.48</v>
      </c>
      <c r="G1034" s="387" t="s">
        <v>481</v>
      </c>
      <c r="H1034" s="387" t="s">
        <v>482</v>
      </c>
    </row>
    <row r="1035" spans="1:8">
      <c r="A1035" s="650" t="s">
        <v>319</v>
      </c>
      <c r="B1035" s="651" t="s">
        <v>751</v>
      </c>
      <c r="C1035" s="434" t="s">
        <v>338</v>
      </c>
      <c r="D1035" s="650" t="s">
        <v>1117</v>
      </c>
      <c r="E1035" s="651">
        <v>201509</v>
      </c>
      <c r="F1035" s="652">
        <v>-90.58</v>
      </c>
      <c r="G1035" s="387" t="s">
        <v>481</v>
      </c>
      <c r="H1035" s="387" t="s">
        <v>482</v>
      </c>
    </row>
    <row r="1036" spans="1:8">
      <c r="A1036" s="650" t="s">
        <v>319</v>
      </c>
      <c r="B1036" s="651" t="s">
        <v>853</v>
      </c>
      <c r="C1036" s="434" t="s">
        <v>338</v>
      </c>
      <c r="D1036" s="650" t="s">
        <v>1118</v>
      </c>
      <c r="E1036" s="651">
        <v>201509</v>
      </c>
      <c r="F1036" s="652">
        <v>143475.06</v>
      </c>
      <c r="G1036" s="387" t="s">
        <v>481</v>
      </c>
      <c r="H1036" s="387" t="s">
        <v>482</v>
      </c>
    </row>
    <row r="1037" spans="1:8">
      <c r="A1037" s="650" t="s">
        <v>319</v>
      </c>
      <c r="B1037" s="651" t="s">
        <v>855</v>
      </c>
      <c r="C1037" s="434" t="s">
        <v>338</v>
      </c>
      <c r="D1037" s="650" t="s">
        <v>856</v>
      </c>
      <c r="E1037" s="651">
        <v>201509</v>
      </c>
      <c r="F1037" s="652">
        <v>11272</v>
      </c>
      <c r="G1037" s="387" t="s">
        <v>481</v>
      </c>
      <c r="H1037" s="387" t="s">
        <v>482</v>
      </c>
    </row>
    <row r="1038" spans="1:8" ht="15">
      <c r="A1038" s="650" t="s">
        <v>319</v>
      </c>
      <c r="B1038" s="651" t="s">
        <v>855</v>
      </c>
      <c r="C1038" s="435" t="s">
        <v>338</v>
      </c>
      <c r="D1038" s="650" t="s">
        <v>856</v>
      </c>
      <c r="E1038" s="651">
        <v>201510</v>
      </c>
      <c r="F1038" s="652">
        <v>4.1500000000000004</v>
      </c>
      <c r="G1038" s="387" t="s">
        <v>481</v>
      </c>
      <c r="H1038" s="387" t="s">
        <v>482</v>
      </c>
    </row>
    <row r="1039" spans="1:8">
      <c r="A1039" s="650" t="s">
        <v>319</v>
      </c>
      <c r="B1039" s="651" t="s">
        <v>857</v>
      </c>
      <c r="C1039" s="434" t="s">
        <v>338</v>
      </c>
      <c r="D1039" s="650" t="s">
        <v>1119</v>
      </c>
      <c r="E1039" s="651">
        <v>201509</v>
      </c>
      <c r="F1039" s="652">
        <v>40343.950000000004</v>
      </c>
      <c r="G1039" s="387" t="s">
        <v>481</v>
      </c>
      <c r="H1039" s="387" t="s">
        <v>482</v>
      </c>
    </row>
    <row r="1040" spans="1:8">
      <c r="A1040" s="650" t="s">
        <v>319</v>
      </c>
      <c r="B1040" s="651" t="s">
        <v>756</v>
      </c>
      <c r="C1040" s="434" t="s">
        <v>340</v>
      </c>
      <c r="D1040" s="650" t="s">
        <v>757</v>
      </c>
      <c r="E1040" s="651">
        <v>201509</v>
      </c>
      <c r="F1040" s="652">
        <v>-567.54</v>
      </c>
      <c r="G1040" s="387" t="s">
        <v>481</v>
      </c>
      <c r="H1040" s="387" t="s">
        <v>482</v>
      </c>
    </row>
    <row r="1041" spans="1:8">
      <c r="A1041" s="650" t="s">
        <v>319</v>
      </c>
      <c r="B1041" s="651" t="s">
        <v>758</v>
      </c>
      <c r="C1041" s="434" t="s">
        <v>340</v>
      </c>
      <c r="D1041" s="650" t="s">
        <v>759</v>
      </c>
      <c r="E1041" s="651">
        <v>201509</v>
      </c>
      <c r="F1041" s="652">
        <v>-726.74</v>
      </c>
      <c r="G1041" s="387" t="s">
        <v>481</v>
      </c>
      <c r="H1041" s="387" t="s">
        <v>482</v>
      </c>
    </row>
    <row r="1042" spans="1:8">
      <c r="A1042" s="650" t="s">
        <v>319</v>
      </c>
      <c r="B1042" s="651" t="s">
        <v>722</v>
      </c>
      <c r="C1042" s="434" t="s">
        <v>469</v>
      </c>
      <c r="D1042" s="650" t="s">
        <v>723</v>
      </c>
      <c r="E1042" s="651">
        <v>201509</v>
      </c>
      <c r="F1042" s="652">
        <v>-85.78</v>
      </c>
      <c r="G1042" s="387" t="s">
        <v>481</v>
      </c>
      <c r="H1042" s="387" t="s">
        <v>694</v>
      </c>
    </row>
    <row r="1043" spans="1:8">
      <c r="A1043" s="650" t="s">
        <v>319</v>
      </c>
      <c r="B1043" s="651" t="s">
        <v>760</v>
      </c>
      <c r="C1043" s="434" t="s">
        <v>469</v>
      </c>
      <c r="D1043" s="650" t="s">
        <v>1195</v>
      </c>
      <c r="E1043" s="651">
        <v>201509</v>
      </c>
      <c r="F1043" s="652">
        <v>-880.86</v>
      </c>
      <c r="G1043" s="387" t="s">
        <v>481</v>
      </c>
      <c r="H1043" s="387" t="s">
        <v>482</v>
      </c>
    </row>
    <row r="1044" spans="1:8">
      <c r="A1044" s="650" t="s">
        <v>319</v>
      </c>
      <c r="B1044" s="651" t="s">
        <v>865</v>
      </c>
      <c r="C1044" s="434" t="s">
        <v>338</v>
      </c>
      <c r="D1044" s="650" t="s">
        <v>1125</v>
      </c>
      <c r="E1044" s="651">
        <v>201509</v>
      </c>
      <c r="F1044" s="652">
        <v>-577.52</v>
      </c>
      <c r="G1044" s="387" t="s">
        <v>481</v>
      </c>
      <c r="H1044" s="387" t="s">
        <v>482</v>
      </c>
    </row>
    <row r="1045" spans="1:8" ht="15">
      <c r="A1045" s="650" t="s">
        <v>319</v>
      </c>
      <c r="B1045" s="651" t="s">
        <v>865</v>
      </c>
      <c r="C1045" s="435" t="s">
        <v>338</v>
      </c>
      <c r="D1045" s="650" t="s">
        <v>866</v>
      </c>
      <c r="E1045" s="651">
        <v>201510</v>
      </c>
      <c r="F1045" s="652">
        <v>6.99</v>
      </c>
      <c r="G1045" s="387" t="s">
        <v>481</v>
      </c>
      <c r="H1045" s="387" t="s">
        <v>482</v>
      </c>
    </row>
    <row r="1046" spans="1:8">
      <c r="A1046" s="650" t="s">
        <v>319</v>
      </c>
      <c r="B1046" s="651" t="s">
        <v>720</v>
      </c>
      <c r="C1046" s="434" t="s">
        <v>338</v>
      </c>
      <c r="D1046" s="650" t="s">
        <v>1126</v>
      </c>
      <c r="E1046" s="651">
        <v>201509</v>
      </c>
      <c r="F1046" s="652">
        <v>-32.910000000000004</v>
      </c>
      <c r="G1046" s="387" t="s">
        <v>481</v>
      </c>
      <c r="H1046" s="387" t="s">
        <v>482</v>
      </c>
    </row>
    <row r="1047" spans="1:8">
      <c r="A1047" s="650" t="s">
        <v>319</v>
      </c>
      <c r="B1047" s="651" t="s">
        <v>867</v>
      </c>
      <c r="C1047" s="434" t="s">
        <v>338</v>
      </c>
      <c r="D1047" s="650" t="s">
        <v>868</v>
      </c>
      <c r="E1047" s="651">
        <v>201509</v>
      </c>
      <c r="F1047" s="652">
        <v>-32613.27</v>
      </c>
      <c r="G1047" s="387" t="s">
        <v>481</v>
      </c>
      <c r="H1047" s="387" t="s">
        <v>694</v>
      </c>
    </row>
    <row r="1048" spans="1:8" ht="15">
      <c r="A1048" s="650" t="s">
        <v>319</v>
      </c>
      <c r="B1048" s="651" t="s">
        <v>867</v>
      </c>
      <c r="C1048" s="435" t="s">
        <v>338</v>
      </c>
      <c r="D1048" s="650" t="s">
        <v>1127</v>
      </c>
      <c r="E1048" s="651">
        <v>201510</v>
      </c>
      <c r="F1048" s="652">
        <v>-14.29</v>
      </c>
      <c r="G1048" s="387" t="s">
        <v>481</v>
      </c>
      <c r="H1048" s="387" t="s">
        <v>694</v>
      </c>
    </row>
    <row r="1049" spans="1:8" ht="15">
      <c r="A1049" s="650" t="s">
        <v>319</v>
      </c>
      <c r="B1049" s="651" t="s">
        <v>867</v>
      </c>
      <c r="C1049" s="435" t="s">
        <v>338</v>
      </c>
      <c r="D1049" s="650" t="s">
        <v>1127</v>
      </c>
      <c r="E1049" s="651">
        <v>201511</v>
      </c>
      <c r="F1049" s="652">
        <v>0.02</v>
      </c>
      <c r="G1049" s="387" t="s">
        <v>481</v>
      </c>
      <c r="H1049" s="387" t="s">
        <v>694</v>
      </c>
    </row>
    <row r="1050" spans="1:8" ht="15">
      <c r="A1050" s="650" t="s">
        <v>319</v>
      </c>
      <c r="B1050" s="651" t="s">
        <v>867</v>
      </c>
      <c r="C1050" s="435" t="s">
        <v>338</v>
      </c>
      <c r="D1050" s="650" t="s">
        <v>1127</v>
      </c>
      <c r="E1050" s="651">
        <v>201512</v>
      </c>
      <c r="F1050" s="652">
        <v>-0.97</v>
      </c>
      <c r="G1050" s="387" t="s">
        <v>481</v>
      </c>
      <c r="H1050" s="387" t="s">
        <v>694</v>
      </c>
    </row>
    <row r="1051" spans="1:8" ht="15">
      <c r="A1051" s="650" t="s">
        <v>319</v>
      </c>
      <c r="B1051" s="651" t="s">
        <v>1128</v>
      </c>
      <c r="C1051" s="435" t="s">
        <v>338</v>
      </c>
      <c r="D1051" s="650" t="s">
        <v>1129</v>
      </c>
      <c r="E1051" s="651">
        <v>201512</v>
      </c>
      <c r="F1051" s="652">
        <v>123314.47</v>
      </c>
      <c r="G1051" s="387" t="s">
        <v>481</v>
      </c>
      <c r="H1051" s="387" t="s">
        <v>482</v>
      </c>
    </row>
    <row r="1052" spans="1:8">
      <c r="A1052" s="650" t="s">
        <v>319</v>
      </c>
      <c r="B1052" s="651" t="s">
        <v>989</v>
      </c>
      <c r="C1052" s="434" t="s">
        <v>338</v>
      </c>
      <c r="D1052" s="650" t="s">
        <v>1131</v>
      </c>
      <c r="E1052" s="651">
        <v>201509</v>
      </c>
      <c r="F1052" s="652">
        <v>-660.31000000000006</v>
      </c>
      <c r="G1052" s="387" t="s">
        <v>481</v>
      </c>
      <c r="H1052" s="387" t="s">
        <v>482</v>
      </c>
    </row>
    <row r="1053" spans="1:8" ht="15">
      <c r="A1053" s="650" t="s">
        <v>319</v>
      </c>
      <c r="B1053" s="651" t="s">
        <v>989</v>
      </c>
      <c r="C1053" s="435" t="s">
        <v>338</v>
      </c>
      <c r="D1053" s="650" t="s">
        <v>990</v>
      </c>
      <c r="E1053" s="651">
        <v>201510</v>
      </c>
      <c r="F1053" s="652">
        <v>453.39</v>
      </c>
      <c r="G1053" s="387" t="s">
        <v>481</v>
      </c>
      <c r="H1053" s="387" t="s">
        <v>482</v>
      </c>
    </row>
    <row r="1054" spans="1:8" ht="15">
      <c r="A1054" s="650" t="s">
        <v>319</v>
      </c>
      <c r="B1054" s="651" t="s">
        <v>989</v>
      </c>
      <c r="C1054" s="435" t="s">
        <v>338</v>
      </c>
      <c r="D1054" s="650" t="s">
        <v>990</v>
      </c>
      <c r="E1054" s="651">
        <v>201511</v>
      </c>
      <c r="F1054" s="652">
        <v>-0.34</v>
      </c>
      <c r="G1054" s="387" t="s">
        <v>481</v>
      </c>
      <c r="H1054" s="387" t="s">
        <v>482</v>
      </c>
    </row>
    <row r="1055" spans="1:8" ht="15">
      <c r="A1055" s="650" t="s">
        <v>319</v>
      </c>
      <c r="B1055" s="651" t="s">
        <v>989</v>
      </c>
      <c r="C1055" s="435" t="s">
        <v>338</v>
      </c>
      <c r="D1055" s="650" t="s">
        <v>990</v>
      </c>
      <c r="E1055" s="651">
        <v>201512</v>
      </c>
      <c r="F1055" s="652">
        <v>-4356.04</v>
      </c>
      <c r="G1055" s="387" t="s">
        <v>481</v>
      </c>
      <c r="H1055" s="387" t="s">
        <v>482</v>
      </c>
    </row>
    <row r="1056" spans="1:8">
      <c r="A1056" s="650" t="s">
        <v>319</v>
      </c>
      <c r="B1056" s="651" t="s">
        <v>871</v>
      </c>
      <c r="C1056" s="434" t="s">
        <v>338</v>
      </c>
      <c r="D1056" s="650" t="s">
        <v>1132</v>
      </c>
      <c r="E1056" s="651">
        <v>201509</v>
      </c>
      <c r="F1056" s="652">
        <v>-102284.82</v>
      </c>
      <c r="G1056" s="387" t="s">
        <v>481</v>
      </c>
      <c r="H1056" s="387" t="s">
        <v>482</v>
      </c>
    </row>
    <row r="1057" spans="1:8" ht="15">
      <c r="A1057" s="650" t="s">
        <v>319</v>
      </c>
      <c r="B1057" s="651" t="s">
        <v>871</v>
      </c>
      <c r="C1057" s="435" t="s">
        <v>338</v>
      </c>
      <c r="D1057" s="650" t="s">
        <v>872</v>
      </c>
      <c r="E1057" s="651">
        <v>201510</v>
      </c>
      <c r="F1057" s="652">
        <v>53.95</v>
      </c>
      <c r="G1057" s="387" t="s">
        <v>481</v>
      </c>
      <c r="H1057" s="387" t="s">
        <v>482</v>
      </c>
    </row>
    <row r="1058" spans="1:8">
      <c r="A1058" s="650" t="s">
        <v>326</v>
      </c>
      <c r="B1058" s="651" t="s">
        <v>724</v>
      </c>
      <c r="C1058" s="434" t="s">
        <v>340</v>
      </c>
      <c r="D1058" s="650" t="s">
        <v>1196</v>
      </c>
      <c r="E1058" s="651">
        <v>201509</v>
      </c>
      <c r="F1058" s="652">
        <v>-100.57000000000001</v>
      </c>
      <c r="G1058" s="387" t="s">
        <v>481</v>
      </c>
      <c r="H1058" s="387" t="s">
        <v>482</v>
      </c>
    </row>
    <row r="1059" spans="1:8">
      <c r="A1059" s="650" t="s">
        <v>319</v>
      </c>
      <c r="B1059" s="651" t="s">
        <v>991</v>
      </c>
      <c r="C1059" s="434" t="s">
        <v>338</v>
      </c>
      <c r="D1059" s="650" t="s">
        <v>1133</v>
      </c>
      <c r="E1059" s="651">
        <v>201509</v>
      </c>
      <c r="F1059" s="652">
        <v>-469.56</v>
      </c>
      <c r="G1059" s="387" t="s">
        <v>481</v>
      </c>
      <c r="H1059" s="387" t="s">
        <v>482</v>
      </c>
    </row>
    <row r="1060" spans="1:8" ht="15">
      <c r="A1060" s="650" t="s">
        <v>319</v>
      </c>
      <c r="B1060" s="651" t="s">
        <v>991</v>
      </c>
      <c r="C1060" s="435" t="s">
        <v>338</v>
      </c>
      <c r="D1060" s="650" t="s">
        <v>992</v>
      </c>
      <c r="E1060" s="651">
        <v>201511</v>
      </c>
      <c r="F1060" s="652">
        <v>-76.45</v>
      </c>
      <c r="G1060" s="387" t="s">
        <v>481</v>
      </c>
      <c r="H1060" s="387" t="s">
        <v>482</v>
      </c>
    </row>
    <row r="1061" spans="1:8" ht="15">
      <c r="A1061" s="650" t="s">
        <v>319</v>
      </c>
      <c r="B1061" s="651" t="s">
        <v>991</v>
      </c>
      <c r="C1061" s="435" t="s">
        <v>338</v>
      </c>
      <c r="D1061" s="650" t="s">
        <v>992</v>
      </c>
      <c r="E1061" s="651">
        <v>201512</v>
      </c>
      <c r="F1061" s="652">
        <v>-109.51</v>
      </c>
      <c r="G1061" s="387" t="s">
        <v>481</v>
      </c>
      <c r="H1061" s="387" t="s">
        <v>482</v>
      </c>
    </row>
    <row r="1062" spans="1:8">
      <c r="A1062" s="650" t="s">
        <v>319</v>
      </c>
      <c r="B1062" s="651" t="s">
        <v>873</v>
      </c>
      <c r="C1062" s="434" t="s">
        <v>338</v>
      </c>
      <c r="D1062" s="650" t="s">
        <v>1134</v>
      </c>
      <c r="E1062" s="651">
        <v>201509</v>
      </c>
      <c r="F1062" s="652">
        <v>-64879.040000000001</v>
      </c>
      <c r="G1062" s="387" t="s">
        <v>481</v>
      </c>
      <c r="H1062" s="387" t="s">
        <v>482</v>
      </c>
    </row>
    <row r="1063" spans="1:8" ht="15">
      <c r="A1063" s="650" t="s">
        <v>319</v>
      </c>
      <c r="B1063" s="651" t="s">
        <v>873</v>
      </c>
      <c r="C1063" s="435" t="s">
        <v>338</v>
      </c>
      <c r="D1063" s="650" t="s">
        <v>874</v>
      </c>
      <c r="E1063" s="651">
        <v>201510</v>
      </c>
      <c r="F1063" s="652">
        <v>-6.31</v>
      </c>
      <c r="G1063" s="387" t="s">
        <v>481</v>
      </c>
      <c r="H1063" s="387" t="s">
        <v>482</v>
      </c>
    </row>
    <row r="1064" spans="1:8" ht="15">
      <c r="A1064" s="650" t="s">
        <v>319</v>
      </c>
      <c r="B1064" s="651" t="s">
        <v>873</v>
      </c>
      <c r="C1064" s="435" t="s">
        <v>338</v>
      </c>
      <c r="D1064" s="650" t="s">
        <v>874</v>
      </c>
      <c r="E1064" s="651">
        <v>201512</v>
      </c>
      <c r="F1064" s="652">
        <v>-0.82</v>
      </c>
      <c r="G1064" s="387" t="s">
        <v>481</v>
      </c>
      <c r="H1064" s="387" t="s">
        <v>482</v>
      </c>
    </row>
    <row r="1065" spans="1:8">
      <c r="A1065" s="650" t="s">
        <v>319</v>
      </c>
      <c r="B1065" s="651" t="s">
        <v>993</v>
      </c>
      <c r="C1065" s="434" t="s">
        <v>338</v>
      </c>
      <c r="D1065" s="650" t="s">
        <v>1135</v>
      </c>
      <c r="E1065" s="651">
        <v>201509</v>
      </c>
      <c r="F1065" s="652">
        <v>-1333.98</v>
      </c>
      <c r="G1065" s="387" t="s">
        <v>481</v>
      </c>
      <c r="H1065" s="387" t="s">
        <v>482</v>
      </c>
    </row>
    <row r="1066" spans="1:8" ht="15">
      <c r="A1066" s="650" t="s">
        <v>319</v>
      </c>
      <c r="B1066" s="651" t="s">
        <v>993</v>
      </c>
      <c r="C1066" s="435" t="s">
        <v>338</v>
      </c>
      <c r="D1066" s="650" t="s">
        <v>994</v>
      </c>
      <c r="E1066" s="651">
        <v>201510</v>
      </c>
      <c r="F1066" s="652">
        <v>149.08000000000001</v>
      </c>
      <c r="G1066" s="387" t="s">
        <v>481</v>
      </c>
      <c r="H1066" s="387" t="s">
        <v>482</v>
      </c>
    </row>
    <row r="1067" spans="1:8" ht="15">
      <c r="A1067" s="650" t="s">
        <v>319</v>
      </c>
      <c r="B1067" s="651" t="s">
        <v>993</v>
      </c>
      <c r="C1067" s="435" t="s">
        <v>338</v>
      </c>
      <c r="D1067" s="650" t="s">
        <v>994</v>
      </c>
      <c r="E1067" s="651">
        <v>201511</v>
      </c>
      <c r="F1067" s="652">
        <v>1032.8399999999999</v>
      </c>
      <c r="G1067" s="387" t="s">
        <v>481</v>
      </c>
      <c r="H1067" s="387" t="s">
        <v>482</v>
      </c>
    </row>
    <row r="1068" spans="1:8" ht="15">
      <c r="A1068" s="650" t="s">
        <v>319</v>
      </c>
      <c r="B1068" s="651" t="s">
        <v>993</v>
      </c>
      <c r="C1068" s="435" t="s">
        <v>338</v>
      </c>
      <c r="D1068" s="650" t="s">
        <v>994</v>
      </c>
      <c r="E1068" s="651">
        <v>201512</v>
      </c>
      <c r="F1068" s="652">
        <v>-144.91</v>
      </c>
      <c r="G1068" s="387" t="s">
        <v>481</v>
      </c>
      <c r="H1068" s="387" t="s">
        <v>482</v>
      </c>
    </row>
    <row r="1069" spans="1:8">
      <c r="A1069" s="650" t="s">
        <v>319</v>
      </c>
      <c r="B1069" s="651" t="s">
        <v>995</v>
      </c>
      <c r="C1069" s="434" t="s">
        <v>338</v>
      </c>
      <c r="D1069" s="650" t="s">
        <v>1136</v>
      </c>
      <c r="E1069" s="651">
        <v>201509</v>
      </c>
      <c r="F1069" s="652">
        <v>1441.88</v>
      </c>
      <c r="G1069" s="387" t="s">
        <v>481</v>
      </c>
      <c r="H1069" s="387" t="s">
        <v>482</v>
      </c>
    </row>
    <row r="1070" spans="1:8" ht="15">
      <c r="A1070" s="650" t="s">
        <v>319</v>
      </c>
      <c r="B1070" s="651" t="s">
        <v>995</v>
      </c>
      <c r="C1070" s="435" t="s">
        <v>338</v>
      </c>
      <c r="D1070" s="650" t="s">
        <v>996</v>
      </c>
      <c r="E1070" s="651">
        <v>201511</v>
      </c>
      <c r="F1070" s="652">
        <v>657.62</v>
      </c>
      <c r="G1070" s="387" t="s">
        <v>481</v>
      </c>
      <c r="H1070" s="387" t="s">
        <v>482</v>
      </c>
    </row>
    <row r="1071" spans="1:8" ht="15">
      <c r="A1071" s="650" t="s">
        <v>319</v>
      </c>
      <c r="B1071" s="651" t="s">
        <v>995</v>
      </c>
      <c r="C1071" s="435" t="s">
        <v>338</v>
      </c>
      <c r="D1071" s="650" t="s">
        <v>996</v>
      </c>
      <c r="E1071" s="651">
        <v>201512</v>
      </c>
      <c r="F1071" s="652">
        <v>-162.03</v>
      </c>
      <c r="G1071" s="387" t="s">
        <v>481</v>
      </c>
      <c r="H1071" s="387" t="s">
        <v>482</v>
      </c>
    </row>
    <row r="1072" spans="1:8">
      <c r="A1072" s="650" t="s">
        <v>319</v>
      </c>
      <c r="B1072" s="651" t="s">
        <v>875</v>
      </c>
      <c r="C1072" s="434" t="s">
        <v>338</v>
      </c>
      <c r="D1072" s="650" t="s">
        <v>876</v>
      </c>
      <c r="E1072" s="651">
        <v>201509</v>
      </c>
      <c r="F1072" s="652">
        <v>-13628.710000000001</v>
      </c>
      <c r="G1072" s="387" t="s">
        <v>481</v>
      </c>
      <c r="H1072" s="387" t="s">
        <v>482</v>
      </c>
    </row>
    <row r="1073" spans="1:8" ht="15">
      <c r="A1073" s="650" t="s">
        <v>319</v>
      </c>
      <c r="B1073" s="651" t="s">
        <v>875</v>
      </c>
      <c r="C1073" s="435" t="s">
        <v>338</v>
      </c>
      <c r="D1073" s="650" t="s">
        <v>876</v>
      </c>
      <c r="E1073" s="651">
        <v>201510</v>
      </c>
      <c r="F1073" s="652">
        <v>-2.13</v>
      </c>
      <c r="G1073" s="387" t="s">
        <v>481</v>
      </c>
      <c r="H1073" s="387" t="s">
        <v>482</v>
      </c>
    </row>
    <row r="1074" spans="1:8">
      <c r="A1074" s="650" t="s">
        <v>319</v>
      </c>
      <c r="B1074" s="651" t="s">
        <v>877</v>
      </c>
      <c r="C1074" s="434" t="s">
        <v>338</v>
      </c>
      <c r="D1074" s="650" t="s">
        <v>1137</v>
      </c>
      <c r="E1074" s="651">
        <v>201509</v>
      </c>
      <c r="F1074" s="652">
        <v>3602.9900000000002</v>
      </c>
      <c r="G1074" s="387" t="s">
        <v>481</v>
      </c>
      <c r="H1074" s="387" t="s">
        <v>482</v>
      </c>
    </row>
    <row r="1075" spans="1:8" ht="15">
      <c r="A1075" s="650" t="s">
        <v>319</v>
      </c>
      <c r="B1075" s="651" t="s">
        <v>877</v>
      </c>
      <c r="C1075" s="435" t="s">
        <v>338</v>
      </c>
      <c r="D1075" s="650" t="s">
        <v>878</v>
      </c>
      <c r="E1075" s="651">
        <v>201510</v>
      </c>
      <c r="F1075" s="652">
        <v>26.89</v>
      </c>
      <c r="G1075" s="387" t="s">
        <v>481</v>
      </c>
      <c r="H1075" s="387" t="s">
        <v>482</v>
      </c>
    </row>
    <row r="1076" spans="1:8">
      <c r="A1076" s="650" t="s">
        <v>319</v>
      </c>
      <c r="B1076" s="651" t="s">
        <v>879</v>
      </c>
      <c r="C1076" s="434" t="s">
        <v>338</v>
      </c>
      <c r="D1076" s="650" t="s">
        <v>1138</v>
      </c>
      <c r="E1076" s="651">
        <v>201509</v>
      </c>
      <c r="F1076" s="652">
        <v>-234.17000000000002</v>
      </c>
      <c r="G1076" s="387" t="s">
        <v>481</v>
      </c>
      <c r="H1076" s="387" t="s">
        <v>482</v>
      </c>
    </row>
    <row r="1077" spans="1:8" ht="15">
      <c r="A1077" s="650" t="s">
        <v>319</v>
      </c>
      <c r="B1077" s="651" t="s">
        <v>879</v>
      </c>
      <c r="C1077" s="435" t="s">
        <v>338</v>
      </c>
      <c r="D1077" s="650" t="s">
        <v>880</v>
      </c>
      <c r="E1077" s="651">
        <v>201510</v>
      </c>
      <c r="F1077" s="652">
        <v>-63.69</v>
      </c>
      <c r="G1077" s="387" t="s">
        <v>481</v>
      </c>
      <c r="H1077" s="387" t="s">
        <v>482</v>
      </c>
    </row>
    <row r="1078" spans="1:8">
      <c r="A1078" s="650" t="s">
        <v>319</v>
      </c>
      <c r="B1078" s="651" t="s">
        <v>881</v>
      </c>
      <c r="C1078" s="434" t="s">
        <v>338</v>
      </c>
      <c r="D1078" s="650" t="s">
        <v>1139</v>
      </c>
      <c r="E1078" s="651">
        <v>201509</v>
      </c>
      <c r="F1078" s="652">
        <v>-4938.82</v>
      </c>
      <c r="G1078" s="387" t="s">
        <v>481</v>
      </c>
      <c r="H1078" s="387" t="s">
        <v>482</v>
      </c>
    </row>
    <row r="1079" spans="1:8" ht="15">
      <c r="A1079" s="650" t="s">
        <v>319</v>
      </c>
      <c r="B1079" s="651" t="s">
        <v>881</v>
      </c>
      <c r="C1079" s="435" t="s">
        <v>338</v>
      </c>
      <c r="D1079" s="650" t="s">
        <v>882</v>
      </c>
      <c r="E1079" s="651">
        <v>201510</v>
      </c>
      <c r="F1079" s="652">
        <v>7.97</v>
      </c>
      <c r="G1079" s="387" t="s">
        <v>481</v>
      </c>
      <c r="H1079" s="387" t="s">
        <v>482</v>
      </c>
    </row>
    <row r="1080" spans="1:8">
      <c r="A1080" s="650" t="s">
        <v>319</v>
      </c>
      <c r="B1080" s="651" t="s">
        <v>883</v>
      </c>
      <c r="C1080" s="434" t="s">
        <v>338</v>
      </c>
      <c r="D1080" s="650" t="s">
        <v>1140</v>
      </c>
      <c r="E1080" s="651">
        <v>201509</v>
      </c>
      <c r="F1080" s="652">
        <v>-455.99</v>
      </c>
      <c r="G1080" s="387" t="s">
        <v>481</v>
      </c>
      <c r="H1080" s="387" t="s">
        <v>482</v>
      </c>
    </row>
    <row r="1081" spans="1:8" ht="15">
      <c r="A1081" s="650" t="s">
        <v>319</v>
      </c>
      <c r="B1081" s="651" t="s">
        <v>883</v>
      </c>
      <c r="C1081" s="435" t="s">
        <v>338</v>
      </c>
      <c r="D1081" s="650" t="s">
        <v>884</v>
      </c>
      <c r="E1081" s="651">
        <v>201510</v>
      </c>
      <c r="F1081" s="652">
        <v>6.41</v>
      </c>
      <c r="G1081" s="387" t="s">
        <v>481</v>
      </c>
      <c r="H1081" s="387" t="s">
        <v>482</v>
      </c>
    </row>
    <row r="1082" spans="1:8">
      <c r="A1082" s="650" t="s">
        <v>319</v>
      </c>
      <c r="B1082" s="651" t="s">
        <v>581</v>
      </c>
      <c r="C1082" s="434" t="s">
        <v>340</v>
      </c>
      <c r="D1082" s="650" t="s">
        <v>1197</v>
      </c>
      <c r="E1082" s="651">
        <v>201509</v>
      </c>
      <c r="F1082" s="652">
        <v>0.1</v>
      </c>
      <c r="G1082" s="387" t="s">
        <v>481</v>
      </c>
      <c r="H1082" s="387" t="s">
        <v>482</v>
      </c>
    </row>
    <row r="1083" spans="1:8">
      <c r="A1083" s="650" t="s">
        <v>319</v>
      </c>
      <c r="B1083" s="651" t="s">
        <v>885</v>
      </c>
      <c r="C1083" s="434" t="s">
        <v>338</v>
      </c>
      <c r="D1083" s="650" t="s">
        <v>1141</v>
      </c>
      <c r="E1083" s="651">
        <v>201509</v>
      </c>
      <c r="F1083" s="652">
        <v>-1496.97</v>
      </c>
      <c r="G1083" s="387" t="s">
        <v>481</v>
      </c>
      <c r="H1083" s="387" t="s">
        <v>482</v>
      </c>
    </row>
    <row r="1084" spans="1:8" ht="15">
      <c r="A1084" s="650" t="s">
        <v>319</v>
      </c>
      <c r="B1084" s="651" t="s">
        <v>885</v>
      </c>
      <c r="C1084" s="435" t="s">
        <v>338</v>
      </c>
      <c r="D1084" s="650" t="s">
        <v>886</v>
      </c>
      <c r="E1084" s="651">
        <v>201510</v>
      </c>
      <c r="F1084" s="652">
        <v>34.85</v>
      </c>
      <c r="G1084" s="387" t="s">
        <v>481</v>
      </c>
      <c r="H1084" s="387" t="s">
        <v>482</v>
      </c>
    </row>
    <row r="1085" spans="1:8">
      <c r="A1085" s="650" t="s">
        <v>319</v>
      </c>
      <c r="B1085" s="651" t="s">
        <v>887</v>
      </c>
      <c r="C1085" s="434" t="s">
        <v>338</v>
      </c>
      <c r="D1085" s="650" t="s">
        <v>888</v>
      </c>
      <c r="E1085" s="651">
        <v>201509</v>
      </c>
      <c r="F1085" s="652">
        <v>-2176.86</v>
      </c>
      <c r="G1085" s="387" t="s">
        <v>481</v>
      </c>
      <c r="H1085" s="387" t="s">
        <v>694</v>
      </c>
    </row>
    <row r="1086" spans="1:8" ht="15">
      <c r="A1086" s="650" t="s">
        <v>319</v>
      </c>
      <c r="B1086" s="651" t="s">
        <v>887</v>
      </c>
      <c r="C1086" s="435" t="s">
        <v>338</v>
      </c>
      <c r="D1086" s="650" t="s">
        <v>888</v>
      </c>
      <c r="E1086" s="651">
        <v>201510</v>
      </c>
      <c r="F1086" s="652">
        <v>8340.17</v>
      </c>
      <c r="G1086" s="387" t="s">
        <v>481</v>
      </c>
      <c r="H1086" s="387" t="s">
        <v>694</v>
      </c>
    </row>
    <row r="1087" spans="1:8">
      <c r="A1087" s="650" t="s">
        <v>319</v>
      </c>
      <c r="B1087" s="651" t="s">
        <v>889</v>
      </c>
      <c r="C1087" s="434" t="s">
        <v>338</v>
      </c>
      <c r="D1087" s="650" t="s">
        <v>890</v>
      </c>
      <c r="E1087" s="651">
        <v>201509</v>
      </c>
      <c r="F1087" s="652">
        <v>822.96</v>
      </c>
      <c r="G1087" s="387" t="s">
        <v>481</v>
      </c>
      <c r="H1087" s="387" t="s">
        <v>482</v>
      </c>
    </row>
    <row r="1088" spans="1:8" ht="15">
      <c r="A1088" s="650" t="s">
        <v>319</v>
      </c>
      <c r="B1088" s="651" t="s">
        <v>889</v>
      </c>
      <c r="C1088" s="435" t="s">
        <v>338</v>
      </c>
      <c r="D1088" s="650" t="s">
        <v>890</v>
      </c>
      <c r="E1088" s="651">
        <v>201510</v>
      </c>
      <c r="F1088" s="652">
        <v>0.6</v>
      </c>
      <c r="G1088" s="387" t="s">
        <v>481</v>
      </c>
      <c r="H1088" s="387" t="s">
        <v>482</v>
      </c>
    </row>
    <row r="1089" spans="1:8">
      <c r="A1089" s="650" t="s">
        <v>319</v>
      </c>
      <c r="B1089" s="651" t="s">
        <v>762</v>
      </c>
      <c r="C1089" s="434" t="s">
        <v>340</v>
      </c>
      <c r="D1089" s="650" t="s">
        <v>763</v>
      </c>
      <c r="E1089" s="651">
        <v>201509</v>
      </c>
      <c r="F1089" s="652">
        <v>-26.46</v>
      </c>
      <c r="G1089" s="387" t="s">
        <v>481</v>
      </c>
      <c r="H1089" s="387" t="s">
        <v>482</v>
      </c>
    </row>
    <row r="1090" spans="1:8">
      <c r="A1090" s="650" t="s">
        <v>319</v>
      </c>
      <c r="B1090" s="651" t="s">
        <v>891</v>
      </c>
      <c r="C1090" s="434" t="s">
        <v>338</v>
      </c>
      <c r="D1090" s="650" t="s">
        <v>1146</v>
      </c>
      <c r="E1090" s="651">
        <v>201509</v>
      </c>
      <c r="F1090" s="652">
        <v>29.11</v>
      </c>
      <c r="G1090" s="387" t="s">
        <v>481</v>
      </c>
      <c r="H1090" s="387" t="s">
        <v>482</v>
      </c>
    </row>
    <row r="1091" spans="1:8">
      <c r="A1091" s="650" t="s">
        <v>319</v>
      </c>
      <c r="B1091" s="651" t="s">
        <v>893</v>
      </c>
      <c r="C1091" s="434" t="s">
        <v>338</v>
      </c>
      <c r="D1091" s="650" t="s">
        <v>894</v>
      </c>
      <c r="E1091" s="651">
        <v>201509</v>
      </c>
      <c r="F1091" s="652">
        <v>-33510.61</v>
      </c>
      <c r="G1091" s="387" t="s">
        <v>481</v>
      </c>
      <c r="H1091" s="387" t="s">
        <v>482</v>
      </c>
    </row>
    <row r="1092" spans="1:8" ht="15">
      <c r="A1092" s="650" t="s">
        <v>319</v>
      </c>
      <c r="B1092" s="651" t="s">
        <v>893</v>
      </c>
      <c r="C1092" s="435" t="s">
        <v>338</v>
      </c>
      <c r="D1092" s="650" t="s">
        <v>894</v>
      </c>
      <c r="E1092" s="651">
        <v>201510</v>
      </c>
      <c r="F1092" s="652">
        <v>-58.62</v>
      </c>
      <c r="G1092" s="387" t="s">
        <v>481</v>
      </c>
      <c r="H1092" s="387" t="s">
        <v>482</v>
      </c>
    </row>
    <row r="1093" spans="1:8">
      <c r="A1093" s="650" t="s">
        <v>319</v>
      </c>
      <c r="B1093" s="651" t="s">
        <v>1152</v>
      </c>
      <c r="C1093" s="434" t="s">
        <v>338</v>
      </c>
      <c r="D1093" s="650" t="s">
        <v>1153</v>
      </c>
      <c r="E1093" s="651">
        <v>201509</v>
      </c>
      <c r="F1093" s="652">
        <v>130921.07</v>
      </c>
      <c r="G1093" s="387" t="s">
        <v>481</v>
      </c>
      <c r="H1093" s="387" t="s">
        <v>482</v>
      </c>
    </row>
    <row r="1094" spans="1:8" ht="15">
      <c r="A1094" s="650" t="s">
        <v>319</v>
      </c>
      <c r="B1094" s="651" t="s">
        <v>1152</v>
      </c>
      <c r="C1094" s="435" t="s">
        <v>338</v>
      </c>
      <c r="D1094" s="650" t="s">
        <v>1153</v>
      </c>
      <c r="E1094" s="651">
        <v>201510</v>
      </c>
      <c r="F1094" s="652">
        <v>207.36</v>
      </c>
      <c r="G1094" s="387" t="s">
        <v>481</v>
      </c>
      <c r="H1094" s="387" t="s">
        <v>482</v>
      </c>
    </row>
    <row r="1095" spans="1:8" ht="15">
      <c r="A1095" s="650" t="s">
        <v>319</v>
      </c>
      <c r="B1095" s="651" t="s">
        <v>1152</v>
      </c>
      <c r="C1095" s="435" t="s">
        <v>338</v>
      </c>
      <c r="D1095" s="650" t="s">
        <v>1153</v>
      </c>
      <c r="E1095" s="651">
        <v>201511</v>
      </c>
      <c r="F1095" s="652">
        <v>-918.56</v>
      </c>
      <c r="G1095" s="387" t="s">
        <v>481</v>
      </c>
      <c r="H1095" s="387" t="s">
        <v>482</v>
      </c>
    </row>
    <row r="1096" spans="1:8" ht="15">
      <c r="A1096" s="650" t="s">
        <v>319</v>
      </c>
      <c r="B1096" s="651" t="s">
        <v>1152</v>
      </c>
      <c r="C1096" s="435" t="s">
        <v>338</v>
      </c>
      <c r="D1096" s="650" t="s">
        <v>1153</v>
      </c>
      <c r="E1096" s="651">
        <v>201512</v>
      </c>
      <c r="F1096" s="652">
        <v>18.09</v>
      </c>
      <c r="G1096" s="387" t="s">
        <v>481</v>
      </c>
      <c r="H1096" s="387" t="s">
        <v>482</v>
      </c>
    </row>
    <row r="1097" spans="1:8" ht="15">
      <c r="A1097" s="650" t="s">
        <v>319</v>
      </c>
      <c r="B1097" s="651" t="s">
        <v>1154</v>
      </c>
      <c r="C1097" s="435" t="s">
        <v>338</v>
      </c>
      <c r="D1097" s="650" t="s">
        <v>1155</v>
      </c>
      <c r="E1097" s="651">
        <v>201511</v>
      </c>
      <c r="F1097" s="652">
        <v>844.95</v>
      </c>
      <c r="G1097" s="387" t="s">
        <v>481</v>
      </c>
      <c r="H1097" s="387" t="s">
        <v>482</v>
      </c>
    </row>
    <row r="1098" spans="1:8">
      <c r="A1098" s="650" t="s">
        <v>319</v>
      </c>
      <c r="B1098" s="651" t="s">
        <v>792</v>
      </c>
      <c r="C1098" s="434" t="s">
        <v>469</v>
      </c>
      <c r="D1098" s="650" t="s">
        <v>793</v>
      </c>
      <c r="E1098" s="651">
        <v>201509</v>
      </c>
      <c r="F1098" s="652">
        <v>11350.4</v>
      </c>
      <c r="G1098" s="387" t="s">
        <v>481</v>
      </c>
      <c r="H1098" s="387" t="s">
        <v>694</v>
      </c>
    </row>
    <row r="1099" spans="1:8" ht="15">
      <c r="A1099" s="650" t="s">
        <v>319</v>
      </c>
      <c r="B1099" s="651" t="s">
        <v>792</v>
      </c>
      <c r="C1099" s="435" t="s">
        <v>469</v>
      </c>
      <c r="D1099" s="650" t="s">
        <v>793</v>
      </c>
      <c r="E1099" s="651">
        <v>201510</v>
      </c>
      <c r="F1099" s="652">
        <v>-35.57</v>
      </c>
      <c r="G1099" s="387" t="s">
        <v>481</v>
      </c>
      <c r="H1099" s="387" t="s">
        <v>694</v>
      </c>
    </row>
    <row r="1100" spans="1:8">
      <c r="A1100" s="650" t="s">
        <v>319</v>
      </c>
      <c r="B1100" s="651" t="s">
        <v>794</v>
      </c>
      <c r="C1100" s="434" t="s">
        <v>469</v>
      </c>
      <c r="D1100" s="650" t="s">
        <v>795</v>
      </c>
      <c r="E1100" s="651">
        <v>201509</v>
      </c>
      <c r="F1100" s="652">
        <v>-1019.7</v>
      </c>
      <c r="G1100" s="387" t="s">
        <v>481</v>
      </c>
      <c r="H1100" s="387" t="s">
        <v>694</v>
      </c>
    </row>
    <row r="1101" spans="1:8">
      <c r="A1101" s="650" t="s">
        <v>326</v>
      </c>
      <c r="B1101" s="651" t="s">
        <v>796</v>
      </c>
      <c r="C1101" s="434" t="s">
        <v>340</v>
      </c>
      <c r="D1101" s="650" t="s">
        <v>1198</v>
      </c>
      <c r="E1101" s="651">
        <v>201509</v>
      </c>
      <c r="F1101" s="652">
        <v>-22.7</v>
      </c>
      <c r="G1101" s="387" t="s">
        <v>481</v>
      </c>
      <c r="H1101" s="387" t="s">
        <v>482</v>
      </c>
    </row>
    <row r="1102" spans="1:8" ht="15">
      <c r="A1102" s="650" t="s">
        <v>326</v>
      </c>
      <c r="B1102" s="651" t="s">
        <v>796</v>
      </c>
      <c r="C1102" s="435" t="s">
        <v>340</v>
      </c>
      <c r="D1102" s="650" t="s">
        <v>797</v>
      </c>
      <c r="E1102" s="651">
        <v>201510</v>
      </c>
      <c r="F1102" s="652">
        <v>-26.98</v>
      </c>
      <c r="G1102" s="387" t="s">
        <v>481</v>
      </c>
      <c r="H1102" s="387" t="s">
        <v>482</v>
      </c>
    </row>
    <row r="1103" spans="1:8">
      <c r="A1103" s="650" t="s">
        <v>319</v>
      </c>
      <c r="B1103" s="651" t="s">
        <v>1017</v>
      </c>
      <c r="C1103" s="434" t="s">
        <v>340</v>
      </c>
      <c r="D1103" s="650" t="s">
        <v>1018</v>
      </c>
      <c r="E1103" s="651">
        <v>201509</v>
      </c>
      <c r="F1103" s="652">
        <v>-506.7</v>
      </c>
      <c r="G1103" s="387" t="s">
        <v>481</v>
      </c>
      <c r="H1103" s="387" t="s">
        <v>482</v>
      </c>
    </row>
    <row r="1104" spans="1:8">
      <c r="A1104" s="650" t="s">
        <v>319</v>
      </c>
      <c r="B1104" s="651" t="s">
        <v>997</v>
      </c>
      <c r="C1104" s="434" t="s">
        <v>338</v>
      </c>
      <c r="D1104" s="650" t="s">
        <v>1157</v>
      </c>
      <c r="E1104" s="651">
        <v>201509</v>
      </c>
      <c r="F1104" s="652">
        <v>-296.05</v>
      </c>
      <c r="G1104" s="387" t="s">
        <v>481</v>
      </c>
      <c r="H1104" s="387" t="s">
        <v>482</v>
      </c>
    </row>
    <row r="1105" spans="1:8">
      <c r="A1105" s="650" t="s">
        <v>319</v>
      </c>
      <c r="B1105" s="651" t="s">
        <v>1158</v>
      </c>
      <c r="C1105" s="434" t="s">
        <v>338</v>
      </c>
      <c r="D1105" s="650" t="s">
        <v>1159</v>
      </c>
      <c r="E1105" s="651">
        <v>201509</v>
      </c>
      <c r="F1105" s="652">
        <v>36205.770000000004</v>
      </c>
      <c r="G1105" s="387" t="s">
        <v>481</v>
      </c>
      <c r="H1105" s="387" t="s">
        <v>482</v>
      </c>
    </row>
    <row r="1106" spans="1:8" ht="15">
      <c r="A1106" s="650" t="s">
        <v>319</v>
      </c>
      <c r="B1106" s="651" t="s">
        <v>1158</v>
      </c>
      <c r="C1106" s="435" t="s">
        <v>338</v>
      </c>
      <c r="D1106" s="650" t="s">
        <v>1160</v>
      </c>
      <c r="E1106" s="651">
        <v>201510</v>
      </c>
      <c r="F1106" s="652">
        <v>729.87</v>
      </c>
      <c r="G1106" s="387" t="s">
        <v>481</v>
      </c>
      <c r="H1106" s="387" t="s">
        <v>482</v>
      </c>
    </row>
    <row r="1107" spans="1:8" ht="15">
      <c r="A1107" s="650" t="s">
        <v>319</v>
      </c>
      <c r="B1107" s="651" t="s">
        <v>1158</v>
      </c>
      <c r="C1107" s="435" t="s">
        <v>338</v>
      </c>
      <c r="D1107" s="650" t="s">
        <v>1160</v>
      </c>
      <c r="E1107" s="651">
        <v>201511</v>
      </c>
      <c r="F1107" s="652">
        <v>-495.83</v>
      </c>
      <c r="G1107" s="387" t="s">
        <v>481</v>
      </c>
      <c r="H1107" s="387" t="s">
        <v>482</v>
      </c>
    </row>
    <row r="1108" spans="1:8" ht="15">
      <c r="A1108" s="650" t="s">
        <v>319</v>
      </c>
      <c r="B1108" s="651" t="s">
        <v>1158</v>
      </c>
      <c r="C1108" s="435" t="s">
        <v>338</v>
      </c>
      <c r="D1108" s="650" t="s">
        <v>1160</v>
      </c>
      <c r="E1108" s="651">
        <v>201512</v>
      </c>
      <c r="F1108" s="652">
        <v>17.41</v>
      </c>
      <c r="G1108" s="387" t="s">
        <v>481</v>
      </c>
      <c r="H1108" s="387" t="s">
        <v>482</v>
      </c>
    </row>
    <row r="1109" spans="1:8">
      <c r="A1109" s="650" t="s">
        <v>319</v>
      </c>
      <c r="B1109" s="651" t="s">
        <v>1199</v>
      </c>
      <c r="C1109" s="434" t="s">
        <v>469</v>
      </c>
      <c r="D1109" s="650" t="s">
        <v>1200</v>
      </c>
      <c r="E1109" s="651">
        <v>201509</v>
      </c>
      <c r="F1109" s="652">
        <v>86750.41</v>
      </c>
      <c r="G1109" s="387" t="s">
        <v>481</v>
      </c>
      <c r="H1109" s="387" t="s">
        <v>694</v>
      </c>
    </row>
    <row r="1110" spans="1:8" ht="15">
      <c r="A1110" s="650" t="s">
        <v>319</v>
      </c>
      <c r="B1110" s="651" t="s">
        <v>1199</v>
      </c>
      <c r="C1110" s="435" t="s">
        <v>469</v>
      </c>
      <c r="D1110" s="650" t="s">
        <v>1200</v>
      </c>
      <c r="E1110" s="651">
        <v>201510</v>
      </c>
      <c r="F1110" s="652">
        <v>211.04</v>
      </c>
      <c r="G1110" s="387" t="s">
        <v>481</v>
      </c>
      <c r="H1110" s="387" t="s">
        <v>694</v>
      </c>
    </row>
    <row r="1111" spans="1:8" ht="15">
      <c r="A1111" s="650" t="s">
        <v>319</v>
      </c>
      <c r="B1111" s="651" t="s">
        <v>1199</v>
      </c>
      <c r="C1111" s="435" t="s">
        <v>469</v>
      </c>
      <c r="D1111" s="650" t="s">
        <v>1200</v>
      </c>
      <c r="E1111" s="651">
        <v>201511</v>
      </c>
      <c r="F1111" s="652">
        <v>4342.54</v>
      </c>
      <c r="G1111" s="387" t="s">
        <v>481</v>
      </c>
      <c r="H1111" s="387" t="s">
        <v>694</v>
      </c>
    </row>
    <row r="1112" spans="1:8" ht="15">
      <c r="A1112" s="650" t="s">
        <v>319</v>
      </c>
      <c r="B1112" s="651" t="s">
        <v>1199</v>
      </c>
      <c r="C1112" s="435" t="s">
        <v>469</v>
      </c>
      <c r="D1112" s="650" t="s">
        <v>1200</v>
      </c>
      <c r="E1112" s="651">
        <v>201512</v>
      </c>
      <c r="F1112" s="652">
        <v>19.149999999999999</v>
      </c>
      <c r="G1112" s="387" t="s">
        <v>481</v>
      </c>
      <c r="H1112" s="387" t="s">
        <v>694</v>
      </c>
    </row>
    <row r="1113" spans="1:8">
      <c r="A1113" s="650" t="s">
        <v>319</v>
      </c>
      <c r="B1113" s="651" t="s">
        <v>999</v>
      </c>
      <c r="C1113" s="434" t="s">
        <v>340</v>
      </c>
      <c r="D1113" s="650" t="s">
        <v>1000</v>
      </c>
      <c r="E1113" s="651">
        <v>201509</v>
      </c>
      <c r="F1113" s="652">
        <v>-28.8</v>
      </c>
      <c r="G1113" s="387" t="s">
        <v>481</v>
      </c>
      <c r="H1113" s="387" t="s">
        <v>482</v>
      </c>
    </row>
    <row r="1114" spans="1:8" ht="15">
      <c r="A1114" s="650" t="s">
        <v>319</v>
      </c>
      <c r="B1114" s="651" t="s">
        <v>999</v>
      </c>
      <c r="C1114" s="435" t="s">
        <v>340</v>
      </c>
      <c r="D1114" s="650" t="s">
        <v>1000</v>
      </c>
      <c r="E1114" s="651">
        <v>201511</v>
      </c>
      <c r="F1114" s="652">
        <v>18.46</v>
      </c>
      <c r="G1114" s="387" t="s">
        <v>481</v>
      </c>
      <c r="H1114" s="387" t="s">
        <v>482</v>
      </c>
    </row>
    <row r="1115" spans="1:8" ht="15">
      <c r="A1115" s="650" t="s">
        <v>319</v>
      </c>
      <c r="B1115" s="651" t="s">
        <v>999</v>
      </c>
      <c r="C1115" s="435" t="s">
        <v>340</v>
      </c>
      <c r="D1115" s="650" t="s">
        <v>1000</v>
      </c>
      <c r="E1115" s="651">
        <v>201512</v>
      </c>
      <c r="F1115" s="652">
        <v>-3.72</v>
      </c>
      <c r="G1115" s="387" t="s">
        <v>481</v>
      </c>
      <c r="H1115" s="387" t="s">
        <v>482</v>
      </c>
    </row>
    <row r="1116" spans="1:8" ht="15">
      <c r="A1116" s="650" t="s">
        <v>319</v>
      </c>
      <c r="B1116" s="651" t="s">
        <v>1201</v>
      </c>
      <c r="C1116" s="435" t="s">
        <v>340</v>
      </c>
      <c r="D1116" s="650" t="s">
        <v>1202</v>
      </c>
      <c r="E1116" s="651">
        <v>201512</v>
      </c>
      <c r="F1116" s="652">
        <v>7738.91</v>
      </c>
      <c r="G1116" s="387" t="s">
        <v>481</v>
      </c>
      <c r="H1116" s="387" t="s">
        <v>482</v>
      </c>
    </row>
    <row r="1117" spans="1:8" ht="15">
      <c r="A1117" s="650" t="s">
        <v>319</v>
      </c>
      <c r="B1117" s="651" t="s">
        <v>1165</v>
      </c>
      <c r="C1117" s="435" t="s">
        <v>338</v>
      </c>
      <c r="D1117" s="650" t="s">
        <v>1166</v>
      </c>
      <c r="E1117" s="651">
        <v>201512</v>
      </c>
      <c r="F1117" s="652">
        <v>127254.14</v>
      </c>
      <c r="G1117" s="387" t="s">
        <v>481</v>
      </c>
      <c r="H1117" s="387" t="s">
        <v>482</v>
      </c>
    </row>
    <row r="1118" spans="1:8">
      <c r="A1118" s="650" t="s">
        <v>319</v>
      </c>
      <c r="B1118" s="651" t="s">
        <v>1019</v>
      </c>
      <c r="C1118" s="434" t="s">
        <v>340</v>
      </c>
      <c r="D1118" s="650" t="s">
        <v>1203</v>
      </c>
      <c r="E1118" s="651">
        <v>201509</v>
      </c>
      <c r="F1118" s="652">
        <v>-53.56</v>
      </c>
      <c r="G1118" s="387" t="s">
        <v>481</v>
      </c>
      <c r="H1118" s="387" t="s">
        <v>694</v>
      </c>
    </row>
    <row r="1119" spans="1:8" ht="15">
      <c r="A1119" s="650" t="s">
        <v>319</v>
      </c>
      <c r="B1119" s="651" t="s">
        <v>1019</v>
      </c>
      <c r="C1119" s="435" t="s">
        <v>340</v>
      </c>
      <c r="D1119" s="650" t="s">
        <v>1020</v>
      </c>
      <c r="E1119" s="651">
        <v>201511</v>
      </c>
      <c r="F1119" s="652">
        <v>50.94</v>
      </c>
      <c r="G1119" s="387" t="s">
        <v>481</v>
      </c>
      <c r="H1119" s="387" t="s">
        <v>694</v>
      </c>
    </row>
    <row r="1120" spans="1:8" ht="15">
      <c r="A1120" s="650" t="s">
        <v>319</v>
      </c>
      <c r="B1120" s="651" t="s">
        <v>1019</v>
      </c>
      <c r="C1120" s="435" t="s">
        <v>340</v>
      </c>
      <c r="D1120" s="650" t="s">
        <v>1020</v>
      </c>
      <c r="E1120" s="651">
        <v>201512</v>
      </c>
      <c r="F1120" s="652">
        <v>59.77</v>
      </c>
      <c r="G1120" s="387" t="s">
        <v>481</v>
      </c>
      <c r="H1120" s="387" t="s">
        <v>694</v>
      </c>
    </row>
    <row r="1121" spans="1:8">
      <c r="A1121" s="650" t="s">
        <v>319</v>
      </c>
      <c r="B1121" s="651" t="s">
        <v>1001</v>
      </c>
      <c r="C1121" s="434" t="s">
        <v>340</v>
      </c>
      <c r="D1121" s="650" t="s">
        <v>1002</v>
      </c>
      <c r="E1121" s="651">
        <v>201509</v>
      </c>
      <c r="F1121" s="652">
        <v>-112.98</v>
      </c>
      <c r="G1121" s="387" t="s">
        <v>481</v>
      </c>
      <c r="H1121" s="387" t="s">
        <v>694</v>
      </c>
    </row>
    <row r="1122" spans="1:8" ht="15">
      <c r="A1122" s="650" t="s">
        <v>319</v>
      </c>
      <c r="B1122" s="651" t="s">
        <v>1001</v>
      </c>
      <c r="C1122" s="435" t="s">
        <v>340</v>
      </c>
      <c r="D1122" s="650" t="s">
        <v>1002</v>
      </c>
      <c r="E1122" s="651">
        <v>201511</v>
      </c>
      <c r="F1122" s="652">
        <v>74.23</v>
      </c>
      <c r="G1122" s="387" t="s">
        <v>481</v>
      </c>
      <c r="H1122" s="387" t="s">
        <v>694</v>
      </c>
    </row>
    <row r="1123" spans="1:8" ht="15">
      <c r="A1123" s="650" t="s">
        <v>319</v>
      </c>
      <c r="B1123" s="651" t="s">
        <v>1001</v>
      </c>
      <c r="C1123" s="435" t="s">
        <v>340</v>
      </c>
      <c r="D1123" s="650" t="s">
        <v>1002</v>
      </c>
      <c r="E1123" s="651">
        <v>201512</v>
      </c>
      <c r="F1123" s="652">
        <v>-57.92</v>
      </c>
      <c r="G1123" s="387" t="s">
        <v>481</v>
      </c>
      <c r="H1123" s="387" t="s">
        <v>694</v>
      </c>
    </row>
    <row r="1124" spans="1:8">
      <c r="A1124" s="650" t="s">
        <v>319</v>
      </c>
      <c r="B1124" s="651" t="s">
        <v>1167</v>
      </c>
      <c r="C1124" s="434" t="s">
        <v>338</v>
      </c>
      <c r="D1124" s="650" t="s">
        <v>1168</v>
      </c>
      <c r="E1124" s="651">
        <v>201509</v>
      </c>
      <c r="F1124" s="652">
        <v>39837.129999999997</v>
      </c>
      <c r="G1124" s="387" t="s">
        <v>481</v>
      </c>
      <c r="H1124" s="387" t="s">
        <v>482</v>
      </c>
    </row>
    <row r="1125" spans="1:8" ht="15">
      <c r="A1125" s="650" t="s">
        <v>319</v>
      </c>
      <c r="B1125" s="651" t="s">
        <v>1167</v>
      </c>
      <c r="C1125" s="435" t="s">
        <v>338</v>
      </c>
      <c r="D1125" s="650" t="s">
        <v>1169</v>
      </c>
      <c r="E1125" s="651">
        <v>201510</v>
      </c>
      <c r="F1125" s="652">
        <v>2993.07</v>
      </c>
      <c r="G1125" s="387" t="s">
        <v>481</v>
      </c>
      <c r="H1125" s="387" t="s">
        <v>482</v>
      </c>
    </row>
    <row r="1126" spans="1:8" ht="15">
      <c r="A1126" s="650" t="s">
        <v>319</v>
      </c>
      <c r="B1126" s="651" t="s">
        <v>1167</v>
      </c>
      <c r="C1126" s="435" t="s">
        <v>338</v>
      </c>
      <c r="D1126" s="650" t="s">
        <v>1169</v>
      </c>
      <c r="E1126" s="651">
        <v>201511</v>
      </c>
      <c r="F1126" s="652">
        <v>-587.87</v>
      </c>
      <c r="G1126" s="387" t="s">
        <v>481</v>
      </c>
      <c r="H1126" s="387" t="s">
        <v>482</v>
      </c>
    </row>
    <row r="1127" spans="1:8" ht="15">
      <c r="A1127" s="650" t="s">
        <v>319</v>
      </c>
      <c r="B1127" s="651" t="s">
        <v>1167</v>
      </c>
      <c r="C1127" s="435" t="s">
        <v>338</v>
      </c>
      <c r="D1127" s="650" t="s">
        <v>1169</v>
      </c>
      <c r="E1127" s="651">
        <v>201512</v>
      </c>
      <c r="F1127" s="652">
        <v>57.72</v>
      </c>
      <c r="G1127" s="387" t="s">
        <v>481</v>
      </c>
      <c r="H1127" s="387" t="s">
        <v>482</v>
      </c>
    </row>
    <row r="1128" spans="1:8" ht="15">
      <c r="A1128" s="650" t="s">
        <v>319</v>
      </c>
      <c r="B1128" s="651" t="s">
        <v>1170</v>
      </c>
      <c r="C1128" s="435" t="s">
        <v>338</v>
      </c>
      <c r="D1128" s="650" t="s">
        <v>1171</v>
      </c>
      <c r="E1128" s="651">
        <v>201512</v>
      </c>
      <c r="F1128" s="652">
        <v>43124.45</v>
      </c>
      <c r="G1128" s="387" t="s">
        <v>481</v>
      </c>
      <c r="H1128" s="387" t="s">
        <v>482</v>
      </c>
    </row>
    <row r="1129" spans="1:8">
      <c r="A1129" s="650" t="s">
        <v>319</v>
      </c>
      <c r="B1129" s="651" t="s">
        <v>1172</v>
      </c>
      <c r="C1129" s="434" t="s">
        <v>338</v>
      </c>
      <c r="D1129" s="650" t="s">
        <v>1173</v>
      </c>
      <c r="E1129" s="651">
        <v>201509</v>
      </c>
      <c r="F1129" s="652">
        <v>7283.29</v>
      </c>
      <c r="G1129" s="387" t="s">
        <v>481</v>
      </c>
      <c r="H1129" s="387" t="s">
        <v>482</v>
      </c>
    </row>
    <row r="1130" spans="1:8" ht="15">
      <c r="A1130" s="650" t="s">
        <v>319</v>
      </c>
      <c r="B1130" s="651" t="s">
        <v>1172</v>
      </c>
      <c r="C1130" s="435" t="s">
        <v>338</v>
      </c>
      <c r="D1130" s="650" t="s">
        <v>1173</v>
      </c>
      <c r="E1130" s="651">
        <v>201510</v>
      </c>
      <c r="F1130" s="652">
        <v>1543.49</v>
      </c>
      <c r="G1130" s="387" t="s">
        <v>481</v>
      </c>
      <c r="H1130" s="387" t="s">
        <v>482</v>
      </c>
    </row>
    <row r="1131" spans="1:8" ht="15">
      <c r="A1131" s="650" t="s">
        <v>319</v>
      </c>
      <c r="B1131" s="651" t="s">
        <v>1172</v>
      </c>
      <c r="C1131" s="435" t="s">
        <v>338</v>
      </c>
      <c r="D1131" s="650" t="s">
        <v>1173</v>
      </c>
      <c r="E1131" s="651">
        <v>201511</v>
      </c>
      <c r="F1131" s="652">
        <v>-46.49</v>
      </c>
      <c r="G1131" s="387" t="s">
        <v>481</v>
      </c>
      <c r="H1131" s="387" t="s">
        <v>482</v>
      </c>
    </row>
    <row r="1132" spans="1:8" ht="15">
      <c r="A1132" s="650" t="s">
        <v>319</v>
      </c>
      <c r="B1132" s="651" t="s">
        <v>1172</v>
      </c>
      <c r="C1132" s="435" t="s">
        <v>338</v>
      </c>
      <c r="D1132" s="650" t="s">
        <v>1173</v>
      </c>
      <c r="E1132" s="651">
        <v>201512</v>
      </c>
      <c r="F1132" s="652">
        <v>-0.94</v>
      </c>
      <c r="G1132" s="387" t="s">
        <v>481</v>
      </c>
      <c r="H1132" s="387" t="s">
        <v>482</v>
      </c>
    </row>
    <row r="1133" spans="1:8" ht="15">
      <c r="A1133" s="650" t="s">
        <v>319</v>
      </c>
      <c r="B1133" s="651" t="s">
        <v>1176</v>
      </c>
      <c r="C1133" s="435" t="s">
        <v>338</v>
      </c>
      <c r="D1133" s="650" t="s">
        <v>1177</v>
      </c>
      <c r="E1133" s="651">
        <v>201512</v>
      </c>
      <c r="F1133" s="652">
        <v>18186.66</v>
      </c>
      <c r="G1133" s="387" t="s">
        <v>481</v>
      </c>
      <c r="H1133" s="387" t="s">
        <v>482</v>
      </c>
    </row>
    <row r="1134" spans="1:8">
      <c r="A1134" s="650" t="s">
        <v>319</v>
      </c>
      <c r="B1134" s="651" t="s">
        <v>1003</v>
      </c>
      <c r="C1134" s="434" t="s">
        <v>340</v>
      </c>
      <c r="D1134" s="650" t="s">
        <v>1004</v>
      </c>
      <c r="E1134" s="651">
        <v>201509</v>
      </c>
      <c r="F1134" s="652">
        <v>-26.91</v>
      </c>
      <c r="G1134" s="387" t="s">
        <v>481</v>
      </c>
      <c r="H1134" s="387" t="s">
        <v>482</v>
      </c>
    </row>
    <row r="1135" spans="1:8" ht="15">
      <c r="A1135" s="650" t="s">
        <v>319</v>
      </c>
      <c r="B1135" s="651" t="s">
        <v>1003</v>
      </c>
      <c r="C1135" s="435" t="s">
        <v>340</v>
      </c>
      <c r="D1135" s="650" t="s">
        <v>1204</v>
      </c>
      <c r="E1135" s="651">
        <v>201511</v>
      </c>
      <c r="F1135" s="652">
        <v>-20.9</v>
      </c>
      <c r="G1135" s="387" t="s">
        <v>481</v>
      </c>
      <c r="H1135" s="387" t="s">
        <v>482</v>
      </c>
    </row>
    <row r="1136" spans="1:8" ht="15">
      <c r="A1136" s="650" t="s">
        <v>319</v>
      </c>
      <c r="B1136" s="651" t="s">
        <v>1003</v>
      </c>
      <c r="C1136" s="435" t="s">
        <v>340</v>
      </c>
      <c r="D1136" s="650" t="s">
        <v>1204</v>
      </c>
      <c r="E1136" s="651">
        <v>201512</v>
      </c>
      <c r="F1136" s="652">
        <v>0.52</v>
      </c>
      <c r="G1136" s="387" t="s">
        <v>481</v>
      </c>
      <c r="H1136" s="387" t="s">
        <v>482</v>
      </c>
    </row>
    <row r="1137" spans="1:8">
      <c r="A1137" s="650" t="s">
        <v>319</v>
      </c>
      <c r="B1137" s="651" t="s">
        <v>1178</v>
      </c>
      <c r="C1137" s="434" t="s">
        <v>338</v>
      </c>
      <c r="D1137" s="650" t="s">
        <v>1179</v>
      </c>
      <c r="E1137" s="651">
        <v>201509</v>
      </c>
      <c r="F1137" s="652">
        <v>4324.1000000000004</v>
      </c>
      <c r="G1137" s="387" t="s">
        <v>481</v>
      </c>
      <c r="H1137" s="387" t="s">
        <v>482</v>
      </c>
    </row>
    <row r="1138" spans="1:8" ht="15">
      <c r="A1138" s="650" t="s">
        <v>319</v>
      </c>
      <c r="B1138" s="651" t="s">
        <v>1178</v>
      </c>
      <c r="C1138" s="435" t="s">
        <v>338</v>
      </c>
      <c r="D1138" s="650" t="s">
        <v>1180</v>
      </c>
      <c r="E1138" s="651">
        <v>201510</v>
      </c>
      <c r="F1138" s="652">
        <v>333.31</v>
      </c>
      <c r="G1138" s="387" t="s">
        <v>481</v>
      </c>
      <c r="H1138" s="387" t="s">
        <v>482</v>
      </c>
    </row>
    <row r="1139" spans="1:8" ht="15">
      <c r="A1139" s="650" t="s">
        <v>319</v>
      </c>
      <c r="B1139" s="651" t="s">
        <v>1178</v>
      </c>
      <c r="C1139" s="435" t="s">
        <v>338</v>
      </c>
      <c r="D1139" s="650" t="s">
        <v>1180</v>
      </c>
      <c r="E1139" s="651">
        <v>201511</v>
      </c>
      <c r="F1139" s="652">
        <v>-0.34</v>
      </c>
      <c r="G1139" s="387" t="s">
        <v>481</v>
      </c>
      <c r="H1139" s="387" t="s">
        <v>482</v>
      </c>
    </row>
    <row r="1140" spans="1:8" ht="15">
      <c r="A1140" s="650" t="s">
        <v>319</v>
      </c>
      <c r="B1140" s="651" t="s">
        <v>1178</v>
      </c>
      <c r="C1140" s="435" t="s">
        <v>338</v>
      </c>
      <c r="D1140" s="650" t="s">
        <v>1180</v>
      </c>
      <c r="E1140" s="651">
        <v>201512</v>
      </c>
      <c r="F1140" s="652">
        <v>12.67</v>
      </c>
      <c r="G1140" s="387" t="s">
        <v>481</v>
      </c>
      <c r="H1140" s="387" t="s">
        <v>482</v>
      </c>
    </row>
    <row r="1141" spans="1:8" ht="15">
      <c r="A1141" s="650" t="s">
        <v>319</v>
      </c>
      <c r="B1141" s="651" t="s">
        <v>1183</v>
      </c>
      <c r="C1141" s="435" t="s">
        <v>340</v>
      </c>
      <c r="D1141" s="650" t="s">
        <v>1420</v>
      </c>
      <c r="E1141" s="651">
        <v>201601</v>
      </c>
      <c r="F1141" s="652">
        <v>287.45999999999998</v>
      </c>
      <c r="G1141" s="387" t="s">
        <v>481</v>
      </c>
      <c r="H1141" s="387" t="s">
        <v>482</v>
      </c>
    </row>
    <row r="1142" spans="1:8" ht="15">
      <c r="A1142" s="650" t="s">
        <v>319</v>
      </c>
      <c r="B1142" s="651" t="s">
        <v>1021</v>
      </c>
      <c r="C1142" s="435" t="s">
        <v>338</v>
      </c>
      <c r="D1142" s="650" t="s">
        <v>1022</v>
      </c>
      <c r="E1142" s="651">
        <v>201601</v>
      </c>
      <c r="F1142" s="652">
        <v>-287.86</v>
      </c>
      <c r="G1142" s="387" t="s">
        <v>481</v>
      </c>
      <c r="H1142" s="387" t="s">
        <v>482</v>
      </c>
    </row>
    <row r="1143" spans="1:8" ht="15">
      <c r="A1143" s="650" t="s">
        <v>319</v>
      </c>
      <c r="B1143" s="651" t="s">
        <v>1186</v>
      </c>
      <c r="C1143" s="435" t="s">
        <v>352</v>
      </c>
      <c r="D1143" s="650" t="s">
        <v>1187</v>
      </c>
      <c r="E1143" s="651">
        <v>201601</v>
      </c>
      <c r="F1143" s="652">
        <v>-4.7300000000000004</v>
      </c>
      <c r="G1143" s="387" t="s">
        <v>481</v>
      </c>
      <c r="H1143" s="387" t="s">
        <v>482</v>
      </c>
    </row>
    <row r="1144" spans="1:8" ht="15">
      <c r="A1144" s="650" t="s">
        <v>319</v>
      </c>
      <c r="B1144" s="651" t="s">
        <v>1045</v>
      </c>
      <c r="C1144" s="435" t="s">
        <v>338</v>
      </c>
      <c r="D1144" s="650" t="s">
        <v>1046</v>
      </c>
      <c r="E1144" s="651">
        <v>201601</v>
      </c>
      <c r="F1144" s="652">
        <v>370.59</v>
      </c>
      <c r="G1144" s="387" t="s">
        <v>481</v>
      </c>
      <c r="H1144" s="387" t="s">
        <v>482</v>
      </c>
    </row>
    <row r="1145" spans="1:8" ht="15">
      <c r="A1145" s="650" t="s">
        <v>319</v>
      </c>
      <c r="B1145" s="651" t="s">
        <v>1190</v>
      </c>
      <c r="C1145" s="435" t="s">
        <v>340</v>
      </c>
      <c r="D1145" s="650" t="s">
        <v>1191</v>
      </c>
      <c r="E1145" s="651">
        <v>201601</v>
      </c>
      <c r="F1145" s="652">
        <v>3032.4</v>
      </c>
      <c r="G1145" s="387" t="s">
        <v>481</v>
      </c>
      <c r="H1145" s="387" t="s">
        <v>482</v>
      </c>
    </row>
    <row r="1146" spans="1:8" ht="15">
      <c r="A1146" s="650" t="s">
        <v>319</v>
      </c>
      <c r="B1146" s="651" t="s">
        <v>509</v>
      </c>
      <c r="C1146" s="435" t="s">
        <v>338</v>
      </c>
      <c r="D1146" s="650" t="s">
        <v>510</v>
      </c>
      <c r="E1146" s="651">
        <v>201601</v>
      </c>
      <c r="F1146" s="652">
        <v>-0.03</v>
      </c>
      <c r="G1146" s="387" t="s">
        <v>481</v>
      </c>
      <c r="H1146" s="387" t="s">
        <v>482</v>
      </c>
    </row>
    <row r="1147" spans="1:8" ht="15">
      <c r="A1147" s="650" t="s">
        <v>319</v>
      </c>
      <c r="B1147" s="651" t="s">
        <v>1082</v>
      </c>
      <c r="C1147" s="435" t="s">
        <v>338</v>
      </c>
      <c r="D1147" s="650" t="s">
        <v>1084</v>
      </c>
      <c r="E1147" s="651">
        <v>201601</v>
      </c>
      <c r="F1147" s="652">
        <v>183207.64</v>
      </c>
      <c r="G1147" s="387" t="s">
        <v>481</v>
      </c>
      <c r="H1147" s="387" t="s">
        <v>482</v>
      </c>
    </row>
    <row r="1148" spans="1:8" ht="15">
      <c r="A1148" s="650" t="s">
        <v>319</v>
      </c>
      <c r="B1148" s="651" t="s">
        <v>962</v>
      </c>
      <c r="C1148" s="435" t="s">
        <v>338</v>
      </c>
      <c r="D1148" s="650" t="s">
        <v>963</v>
      </c>
      <c r="E1148" s="651">
        <v>201601</v>
      </c>
      <c r="F1148" s="652">
        <v>47917.26</v>
      </c>
      <c r="G1148" s="387" t="s">
        <v>481</v>
      </c>
      <c r="H1148" s="387" t="s">
        <v>482</v>
      </c>
    </row>
    <row r="1149" spans="1:8" ht="15">
      <c r="A1149" s="650" t="s">
        <v>319</v>
      </c>
      <c r="B1149" s="651" t="s">
        <v>964</v>
      </c>
      <c r="C1149" s="435" t="s">
        <v>338</v>
      </c>
      <c r="D1149" s="650" t="s">
        <v>965</v>
      </c>
      <c r="E1149" s="651">
        <v>201601</v>
      </c>
      <c r="F1149" s="652">
        <v>0.73</v>
      </c>
      <c r="G1149" s="387" t="s">
        <v>481</v>
      </c>
      <c r="H1149" s="387" t="s">
        <v>482</v>
      </c>
    </row>
    <row r="1150" spans="1:8" ht="15">
      <c r="A1150" s="650" t="s">
        <v>319</v>
      </c>
      <c r="B1150" s="651" t="s">
        <v>1089</v>
      </c>
      <c r="C1150" s="435" t="s">
        <v>338</v>
      </c>
      <c r="D1150" s="650" t="s">
        <v>1090</v>
      </c>
      <c r="E1150" s="651">
        <v>201601</v>
      </c>
      <c r="F1150" s="652">
        <v>-97.28</v>
      </c>
      <c r="G1150" s="387" t="s">
        <v>481</v>
      </c>
      <c r="H1150" s="387" t="s">
        <v>482</v>
      </c>
    </row>
    <row r="1151" spans="1:8" ht="15">
      <c r="A1151" s="650" t="s">
        <v>319</v>
      </c>
      <c r="B1151" s="651" t="s">
        <v>972</v>
      </c>
      <c r="C1151" s="435" t="s">
        <v>338</v>
      </c>
      <c r="D1151" s="650" t="s">
        <v>973</v>
      </c>
      <c r="E1151" s="651">
        <v>201601</v>
      </c>
      <c r="F1151" s="652">
        <v>0.62</v>
      </c>
      <c r="G1151" s="387" t="s">
        <v>481</v>
      </c>
      <c r="H1151" s="387" t="s">
        <v>482</v>
      </c>
    </row>
    <row r="1152" spans="1:8" ht="15">
      <c r="A1152" s="650" t="s">
        <v>319</v>
      </c>
      <c r="B1152" s="651" t="s">
        <v>837</v>
      </c>
      <c r="C1152" s="435" t="s">
        <v>338</v>
      </c>
      <c r="D1152" s="650" t="s">
        <v>838</v>
      </c>
      <c r="E1152" s="651">
        <v>201601</v>
      </c>
      <c r="F1152" s="652">
        <v>0.09</v>
      </c>
      <c r="G1152" s="387" t="s">
        <v>481</v>
      </c>
      <c r="H1152" s="387" t="s">
        <v>482</v>
      </c>
    </row>
    <row r="1153" spans="1:8" ht="15">
      <c r="A1153" s="650" t="s">
        <v>319</v>
      </c>
      <c r="B1153" s="651" t="s">
        <v>839</v>
      </c>
      <c r="C1153" s="435" t="s">
        <v>338</v>
      </c>
      <c r="D1153" s="650" t="s">
        <v>840</v>
      </c>
      <c r="E1153" s="651">
        <v>201601</v>
      </c>
      <c r="F1153" s="652">
        <v>0.09</v>
      </c>
      <c r="G1153" s="387" t="s">
        <v>481</v>
      </c>
      <c r="H1153" s="387" t="s">
        <v>482</v>
      </c>
    </row>
    <row r="1154" spans="1:8" ht="15">
      <c r="A1154" s="650" t="s">
        <v>319</v>
      </c>
      <c r="B1154" s="651" t="s">
        <v>843</v>
      </c>
      <c r="C1154" s="435" t="s">
        <v>338</v>
      </c>
      <c r="D1154" s="650" t="s">
        <v>844</v>
      </c>
      <c r="E1154" s="651">
        <v>201601</v>
      </c>
      <c r="F1154" s="652">
        <v>-0.28000000000000003</v>
      </c>
      <c r="G1154" s="387" t="s">
        <v>481</v>
      </c>
      <c r="H1154" s="387" t="s">
        <v>482</v>
      </c>
    </row>
    <row r="1155" spans="1:8" ht="15">
      <c r="A1155" s="650" t="s">
        <v>319</v>
      </c>
      <c r="B1155" s="651" t="s">
        <v>979</v>
      </c>
      <c r="C1155" s="435" t="s">
        <v>338</v>
      </c>
      <c r="D1155" s="650" t="s">
        <v>980</v>
      </c>
      <c r="E1155" s="651">
        <v>201601</v>
      </c>
      <c r="F1155" s="652">
        <v>18.18</v>
      </c>
      <c r="G1155" s="387" t="s">
        <v>481</v>
      </c>
      <c r="H1155" s="387" t="s">
        <v>482</v>
      </c>
    </row>
    <row r="1156" spans="1:8" ht="15">
      <c r="A1156" s="650" t="s">
        <v>319</v>
      </c>
      <c r="B1156" s="651" t="s">
        <v>1412</v>
      </c>
      <c r="C1156" s="435" t="s">
        <v>338</v>
      </c>
      <c r="D1156" s="650" t="s">
        <v>1413</v>
      </c>
      <c r="E1156" s="651">
        <v>201601</v>
      </c>
      <c r="F1156" s="652">
        <v>114083.31</v>
      </c>
      <c r="G1156" s="387" t="s">
        <v>481</v>
      </c>
      <c r="H1156" s="387" t="s">
        <v>482</v>
      </c>
    </row>
    <row r="1157" spans="1:8" ht="15">
      <c r="A1157" s="650" t="s">
        <v>319</v>
      </c>
      <c r="B1157" s="651" t="s">
        <v>867</v>
      </c>
      <c r="C1157" s="435" t="s">
        <v>338</v>
      </c>
      <c r="D1157" s="650" t="s">
        <v>1127</v>
      </c>
      <c r="E1157" s="651">
        <v>201601</v>
      </c>
      <c r="F1157" s="652">
        <v>-0.16</v>
      </c>
      <c r="G1157" s="387" t="s">
        <v>481</v>
      </c>
      <c r="H1157" s="387" t="s">
        <v>694</v>
      </c>
    </row>
    <row r="1158" spans="1:8" ht="15">
      <c r="A1158" s="650" t="s">
        <v>319</v>
      </c>
      <c r="B1158" s="651" t="s">
        <v>1128</v>
      </c>
      <c r="C1158" s="435" t="s">
        <v>338</v>
      </c>
      <c r="D1158" s="650" t="s">
        <v>1129</v>
      </c>
      <c r="E1158" s="651">
        <v>201601</v>
      </c>
      <c r="F1158" s="652">
        <v>-1157.71</v>
      </c>
      <c r="G1158" s="387" t="s">
        <v>481</v>
      </c>
      <c r="H1158" s="387" t="s">
        <v>482</v>
      </c>
    </row>
    <row r="1159" spans="1:8" ht="15">
      <c r="A1159" s="650" t="s">
        <v>319</v>
      </c>
      <c r="B1159" s="651" t="s">
        <v>989</v>
      </c>
      <c r="C1159" s="435" t="s">
        <v>338</v>
      </c>
      <c r="D1159" s="650" t="s">
        <v>990</v>
      </c>
      <c r="E1159" s="651">
        <v>201601</v>
      </c>
      <c r="F1159" s="652">
        <v>3.7</v>
      </c>
      <c r="G1159" s="387" t="s">
        <v>481</v>
      </c>
      <c r="H1159" s="387" t="s">
        <v>482</v>
      </c>
    </row>
    <row r="1160" spans="1:8" ht="15">
      <c r="A1160" s="650" t="s">
        <v>319</v>
      </c>
      <c r="B1160" s="651" t="s">
        <v>1015</v>
      </c>
      <c r="C1160" s="435" t="s">
        <v>340</v>
      </c>
      <c r="D1160" s="650" t="s">
        <v>1016</v>
      </c>
      <c r="E1160" s="651">
        <v>201601</v>
      </c>
      <c r="F1160" s="652">
        <v>2248.73</v>
      </c>
      <c r="G1160" s="387" t="s">
        <v>481</v>
      </c>
      <c r="H1160" s="387" t="s">
        <v>482</v>
      </c>
    </row>
    <row r="1161" spans="1:8" ht="15">
      <c r="A1161" s="650" t="s">
        <v>326</v>
      </c>
      <c r="B1161" s="651" t="s">
        <v>1015</v>
      </c>
      <c r="C1161" s="435" t="s">
        <v>340</v>
      </c>
      <c r="D1161" s="650" t="s">
        <v>1016</v>
      </c>
      <c r="E1161" s="651">
        <v>201601</v>
      </c>
      <c r="F1161" s="652">
        <v>3000.78</v>
      </c>
      <c r="G1161" s="387" t="s">
        <v>481</v>
      </c>
      <c r="H1161" s="387" t="s">
        <v>482</v>
      </c>
    </row>
    <row r="1162" spans="1:8" ht="15">
      <c r="A1162" s="650" t="s">
        <v>319</v>
      </c>
      <c r="B1162" s="651" t="s">
        <v>993</v>
      </c>
      <c r="C1162" s="435" t="s">
        <v>338</v>
      </c>
      <c r="D1162" s="650" t="s">
        <v>994</v>
      </c>
      <c r="E1162" s="651">
        <v>201601</v>
      </c>
      <c r="F1162" s="652">
        <v>0.87</v>
      </c>
      <c r="G1162" s="387" t="s">
        <v>481</v>
      </c>
      <c r="H1162" s="387" t="s">
        <v>482</v>
      </c>
    </row>
    <row r="1163" spans="1:8" ht="15">
      <c r="A1163" s="650" t="s">
        <v>319</v>
      </c>
      <c r="B1163" s="651" t="s">
        <v>887</v>
      </c>
      <c r="C1163" s="435" t="s">
        <v>338</v>
      </c>
      <c r="D1163" s="650" t="s">
        <v>888</v>
      </c>
      <c r="E1163" s="651">
        <v>201601</v>
      </c>
      <c r="F1163" s="652">
        <v>3672.61</v>
      </c>
      <c r="G1163" s="387" t="s">
        <v>481</v>
      </c>
      <c r="H1163" s="387" t="s">
        <v>694</v>
      </c>
    </row>
    <row r="1164" spans="1:8" ht="15">
      <c r="A1164" s="650" t="s">
        <v>319</v>
      </c>
      <c r="B1164" s="651" t="s">
        <v>1414</v>
      </c>
      <c r="C1164" s="435" t="s">
        <v>338</v>
      </c>
      <c r="D1164" s="650" t="s">
        <v>1415</v>
      </c>
      <c r="E1164" s="651">
        <v>201601</v>
      </c>
      <c r="F1164" s="652">
        <v>59618.98</v>
      </c>
      <c r="G1164" s="387" t="s">
        <v>481</v>
      </c>
      <c r="H1164" s="387" t="s">
        <v>482</v>
      </c>
    </row>
    <row r="1165" spans="1:8" ht="15">
      <c r="A1165" s="650" t="s">
        <v>319</v>
      </c>
      <c r="B1165" s="651" t="s">
        <v>1152</v>
      </c>
      <c r="C1165" s="435" t="s">
        <v>338</v>
      </c>
      <c r="D1165" s="650" t="s">
        <v>1153</v>
      </c>
      <c r="E1165" s="651">
        <v>201601</v>
      </c>
      <c r="F1165" s="652">
        <v>1309.8399999999999</v>
      </c>
      <c r="G1165" s="387" t="s">
        <v>481</v>
      </c>
      <c r="H1165" s="387" t="s">
        <v>482</v>
      </c>
    </row>
    <row r="1166" spans="1:8" ht="15">
      <c r="A1166" s="650" t="s">
        <v>319</v>
      </c>
      <c r="B1166" s="651" t="s">
        <v>1017</v>
      </c>
      <c r="C1166" s="435" t="s">
        <v>340</v>
      </c>
      <c r="D1166" s="650" t="s">
        <v>1018</v>
      </c>
      <c r="E1166" s="651">
        <v>201601</v>
      </c>
      <c r="F1166" s="652">
        <v>9744.33</v>
      </c>
      <c r="G1166" s="387" t="s">
        <v>481</v>
      </c>
      <c r="H1166" s="387" t="s">
        <v>482</v>
      </c>
    </row>
    <row r="1167" spans="1:8" ht="15">
      <c r="A1167" s="650" t="s">
        <v>319</v>
      </c>
      <c r="B1167" s="651" t="s">
        <v>1158</v>
      </c>
      <c r="C1167" s="435" t="s">
        <v>338</v>
      </c>
      <c r="D1167" s="650" t="s">
        <v>1160</v>
      </c>
      <c r="E1167" s="651">
        <v>201601</v>
      </c>
      <c r="F1167" s="652">
        <v>1188.6300000000001</v>
      </c>
      <c r="G1167" s="387" t="s">
        <v>481</v>
      </c>
      <c r="H1167" s="387" t="s">
        <v>482</v>
      </c>
    </row>
    <row r="1168" spans="1:8" ht="15">
      <c r="A1168" s="650" t="s">
        <v>319</v>
      </c>
      <c r="B1168" s="651" t="s">
        <v>1199</v>
      </c>
      <c r="C1168" s="435" t="s">
        <v>469</v>
      </c>
      <c r="D1168" s="650" t="s">
        <v>1200</v>
      </c>
      <c r="E1168" s="651">
        <v>201601</v>
      </c>
      <c r="F1168" s="652">
        <v>360.17</v>
      </c>
      <c r="G1168" s="387" t="s">
        <v>481</v>
      </c>
      <c r="H1168" s="387" t="s">
        <v>694</v>
      </c>
    </row>
    <row r="1169" spans="1:8" ht="15">
      <c r="A1169" s="650" t="s">
        <v>319</v>
      </c>
      <c r="B1169" s="651" t="s">
        <v>1201</v>
      </c>
      <c r="C1169" s="435" t="s">
        <v>340</v>
      </c>
      <c r="D1169" s="650" t="s">
        <v>1202</v>
      </c>
      <c r="E1169" s="651">
        <v>201601</v>
      </c>
      <c r="F1169" s="652">
        <v>-292.33999999999997</v>
      </c>
      <c r="G1169" s="387" t="s">
        <v>481</v>
      </c>
      <c r="H1169" s="387" t="s">
        <v>482</v>
      </c>
    </row>
    <row r="1170" spans="1:8" ht="15">
      <c r="A1170" s="650" t="s">
        <v>319</v>
      </c>
      <c r="B1170" s="651" t="s">
        <v>1165</v>
      </c>
      <c r="C1170" s="435" t="s">
        <v>338</v>
      </c>
      <c r="D1170" s="650" t="s">
        <v>1166</v>
      </c>
      <c r="E1170" s="651">
        <v>201601</v>
      </c>
      <c r="F1170" s="652">
        <v>-970.73</v>
      </c>
      <c r="G1170" s="387" t="s">
        <v>481</v>
      </c>
      <c r="H1170" s="387" t="s">
        <v>482</v>
      </c>
    </row>
    <row r="1171" spans="1:8" ht="15">
      <c r="A1171" s="650" t="s">
        <v>319</v>
      </c>
      <c r="B1171" s="651" t="s">
        <v>1019</v>
      </c>
      <c r="C1171" s="435" t="s">
        <v>340</v>
      </c>
      <c r="D1171" s="650" t="s">
        <v>1020</v>
      </c>
      <c r="E1171" s="651">
        <v>201601</v>
      </c>
      <c r="F1171" s="652">
        <v>0.31</v>
      </c>
      <c r="G1171" s="387" t="s">
        <v>481</v>
      </c>
      <c r="H1171" s="387" t="s">
        <v>694</v>
      </c>
    </row>
    <row r="1172" spans="1:8" ht="15">
      <c r="A1172" s="650" t="s">
        <v>319</v>
      </c>
      <c r="B1172" s="651" t="s">
        <v>1167</v>
      </c>
      <c r="C1172" s="435" t="s">
        <v>338</v>
      </c>
      <c r="D1172" s="650" t="s">
        <v>1169</v>
      </c>
      <c r="E1172" s="651">
        <v>201601</v>
      </c>
      <c r="F1172" s="652">
        <v>-899.27</v>
      </c>
      <c r="G1172" s="387" t="s">
        <v>481</v>
      </c>
      <c r="H1172" s="387" t="s">
        <v>482</v>
      </c>
    </row>
    <row r="1173" spans="1:8" ht="15">
      <c r="A1173" s="650" t="s">
        <v>319</v>
      </c>
      <c r="B1173" s="651" t="s">
        <v>1170</v>
      </c>
      <c r="C1173" s="435" t="s">
        <v>338</v>
      </c>
      <c r="D1173" s="650" t="s">
        <v>1171</v>
      </c>
      <c r="E1173" s="651">
        <v>201601</v>
      </c>
      <c r="F1173" s="652">
        <v>33.299999999999997</v>
      </c>
      <c r="G1173" s="387" t="s">
        <v>481</v>
      </c>
      <c r="H1173" s="387" t="s">
        <v>482</v>
      </c>
    </row>
    <row r="1174" spans="1:8" ht="15">
      <c r="A1174" s="650" t="s">
        <v>319</v>
      </c>
      <c r="B1174" s="651" t="s">
        <v>1172</v>
      </c>
      <c r="C1174" s="435" t="s">
        <v>338</v>
      </c>
      <c r="D1174" s="650" t="s">
        <v>1173</v>
      </c>
      <c r="E1174" s="651">
        <v>201601</v>
      </c>
      <c r="F1174" s="652">
        <v>-5954.93</v>
      </c>
      <c r="G1174" s="387" t="s">
        <v>481</v>
      </c>
      <c r="H1174" s="387" t="s">
        <v>482</v>
      </c>
    </row>
    <row r="1175" spans="1:8" ht="15">
      <c r="A1175" s="650" t="s">
        <v>319</v>
      </c>
      <c r="B1175" s="651" t="s">
        <v>1176</v>
      </c>
      <c r="C1175" s="435" t="s">
        <v>338</v>
      </c>
      <c r="D1175" s="650" t="s">
        <v>1177</v>
      </c>
      <c r="E1175" s="651">
        <v>201601</v>
      </c>
      <c r="F1175" s="652">
        <v>635.51</v>
      </c>
      <c r="G1175" s="387" t="s">
        <v>481</v>
      </c>
      <c r="H1175" s="387" t="s">
        <v>482</v>
      </c>
    </row>
    <row r="1176" spans="1:8" ht="15">
      <c r="A1176" s="650" t="s">
        <v>319</v>
      </c>
      <c r="B1176" s="651" t="s">
        <v>1418</v>
      </c>
      <c r="C1176" s="435" t="s">
        <v>338</v>
      </c>
      <c r="D1176" s="650" t="s">
        <v>1419</v>
      </c>
      <c r="E1176" s="651">
        <v>201601</v>
      </c>
      <c r="F1176" s="652">
        <v>15372.28</v>
      </c>
      <c r="G1176" s="387" t="s">
        <v>481</v>
      </c>
      <c r="H1176" s="387" t="s">
        <v>694</v>
      </c>
    </row>
    <row r="1177" spans="1:8" ht="15">
      <c r="A1177" s="650" t="s">
        <v>319</v>
      </c>
      <c r="B1177" s="651" t="s">
        <v>1178</v>
      </c>
      <c r="C1177" s="435" t="s">
        <v>338</v>
      </c>
      <c r="D1177" s="650" t="s">
        <v>1180</v>
      </c>
      <c r="E1177" s="651">
        <v>201601</v>
      </c>
      <c r="F1177" s="652">
        <v>1.9</v>
      </c>
      <c r="G1177" s="387" t="s">
        <v>481</v>
      </c>
      <c r="H1177" s="387" t="s">
        <v>482</v>
      </c>
    </row>
    <row r="1178" spans="1:8" ht="15">
      <c r="A1178" s="650"/>
      <c r="B1178" s="651"/>
      <c r="C1178" s="435"/>
      <c r="D1178" s="650"/>
      <c r="E1178" s="651"/>
      <c r="F1178" s="652"/>
      <c r="G1178" s="387"/>
      <c r="H1178" s="387"/>
    </row>
    <row r="1179" spans="1:8" ht="15">
      <c r="A1179" s="650" t="s">
        <v>319</v>
      </c>
      <c r="B1179" s="435" t="s">
        <v>1021</v>
      </c>
      <c r="C1179" s="599" t="s">
        <v>338</v>
      </c>
      <c r="D1179" s="939" t="s">
        <v>1022</v>
      </c>
      <c r="E1179" s="651">
        <v>201602</v>
      </c>
      <c r="F1179" s="940">
        <v>256.74</v>
      </c>
      <c r="G1179" s="387" t="s">
        <v>481</v>
      </c>
      <c r="H1179" s="387" t="s">
        <v>482</v>
      </c>
    </row>
    <row r="1180" spans="1:8" ht="15">
      <c r="A1180" s="650" t="s">
        <v>319</v>
      </c>
      <c r="B1180" s="435" t="s">
        <v>1186</v>
      </c>
      <c r="C1180" s="599" t="s">
        <v>352</v>
      </c>
      <c r="D1180" s="939" t="s">
        <v>1187</v>
      </c>
      <c r="E1180" s="651">
        <v>201602</v>
      </c>
      <c r="F1180" s="940">
        <v>-3.95</v>
      </c>
      <c r="G1180" s="387" t="s">
        <v>481</v>
      </c>
      <c r="H1180" s="387" t="s">
        <v>482</v>
      </c>
    </row>
    <row r="1181" spans="1:8" ht="15">
      <c r="A1181" s="650" t="s">
        <v>319</v>
      </c>
      <c r="B1181" s="435" t="s">
        <v>731</v>
      </c>
      <c r="C1181" s="599" t="s">
        <v>338</v>
      </c>
      <c r="D1181" s="939" t="s">
        <v>732</v>
      </c>
      <c r="E1181" s="651">
        <v>201602</v>
      </c>
      <c r="F1181" s="940">
        <v>-1.22</v>
      </c>
      <c r="G1181" s="387" t="s">
        <v>481</v>
      </c>
      <c r="H1181" s="387" t="s">
        <v>482</v>
      </c>
    </row>
    <row r="1182" spans="1:8" ht="15">
      <c r="A1182" s="650" t="s">
        <v>319</v>
      </c>
      <c r="B1182" s="435" t="s">
        <v>1045</v>
      </c>
      <c r="C1182" s="599" t="s">
        <v>338</v>
      </c>
      <c r="D1182" s="939" t="s">
        <v>1046</v>
      </c>
      <c r="E1182" s="651">
        <v>201602</v>
      </c>
      <c r="F1182" s="940">
        <v>487.96</v>
      </c>
      <c r="G1182" s="387" t="s">
        <v>481</v>
      </c>
      <c r="H1182" s="387" t="s">
        <v>482</v>
      </c>
    </row>
    <row r="1183" spans="1:8" ht="15">
      <c r="A1183" s="650" t="s">
        <v>319</v>
      </c>
      <c r="B1183" s="435" t="s">
        <v>1190</v>
      </c>
      <c r="C1183" s="599" t="s">
        <v>340</v>
      </c>
      <c r="D1183" s="939" t="s">
        <v>1191</v>
      </c>
      <c r="E1183" s="651">
        <v>201602</v>
      </c>
      <c r="F1183" s="940">
        <v>-2068.56</v>
      </c>
      <c r="G1183" s="387" t="s">
        <v>481</v>
      </c>
      <c r="H1183" s="387" t="s">
        <v>482</v>
      </c>
    </row>
    <row r="1184" spans="1:8" ht="15">
      <c r="A1184" s="650" t="s">
        <v>319</v>
      </c>
      <c r="B1184" s="435" t="s">
        <v>1025</v>
      </c>
      <c r="C1184" s="599" t="s">
        <v>338</v>
      </c>
      <c r="D1184" s="939" t="s">
        <v>1026</v>
      </c>
      <c r="E1184" s="651">
        <v>201602</v>
      </c>
      <c r="F1184" s="940">
        <v>116733.33</v>
      </c>
      <c r="G1184" s="387" t="s">
        <v>481</v>
      </c>
      <c r="H1184" s="387" t="s">
        <v>482</v>
      </c>
    </row>
    <row r="1185" spans="1:8" ht="15">
      <c r="A1185" s="650" t="s">
        <v>319</v>
      </c>
      <c r="B1185" s="435" t="s">
        <v>1082</v>
      </c>
      <c r="C1185" s="599" t="s">
        <v>338</v>
      </c>
      <c r="D1185" s="939" t="s">
        <v>1084</v>
      </c>
      <c r="E1185" s="651">
        <v>201602</v>
      </c>
      <c r="F1185" s="940">
        <v>13.51</v>
      </c>
      <c r="G1185" s="387" t="s">
        <v>481</v>
      </c>
      <c r="H1185" s="387" t="s">
        <v>482</v>
      </c>
    </row>
    <row r="1186" spans="1:8" ht="15">
      <c r="A1186" s="650" t="s">
        <v>319</v>
      </c>
      <c r="B1186" s="435" t="s">
        <v>962</v>
      </c>
      <c r="C1186" s="599" t="s">
        <v>338</v>
      </c>
      <c r="D1186" s="939" t="s">
        <v>963</v>
      </c>
      <c r="E1186" s="651">
        <v>201602</v>
      </c>
      <c r="F1186" s="940">
        <v>1.03</v>
      </c>
      <c r="G1186" s="387" t="s">
        <v>481</v>
      </c>
      <c r="H1186" s="387" t="s">
        <v>482</v>
      </c>
    </row>
    <row r="1187" spans="1:8" ht="15">
      <c r="A1187" s="650" t="s">
        <v>319</v>
      </c>
      <c r="B1187" s="435" t="s">
        <v>964</v>
      </c>
      <c r="C1187" s="599" t="s">
        <v>338</v>
      </c>
      <c r="D1187" s="939" t="s">
        <v>965</v>
      </c>
      <c r="E1187" s="651">
        <v>201602</v>
      </c>
      <c r="F1187" s="940">
        <v>0.18</v>
      </c>
      <c r="G1187" s="387" t="s">
        <v>481</v>
      </c>
      <c r="H1187" s="387" t="s">
        <v>482</v>
      </c>
    </row>
    <row r="1188" spans="1:8" ht="15">
      <c r="A1188" s="650" t="s">
        <v>319</v>
      </c>
      <c r="B1188" s="435" t="s">
        <v>1089</v>
      </c>
      <c r="C1188" s="599" t="s">
        <v>338</v>
      </c>
      <c r="D1188" s="939" t="s">
        <v>1090</v>
      </c>
      <c r="E1188" s="651">
        <v>201602</v>
      </c>
      <c r="F1188" s="940">
        <v>-184.15</v>
      </c>
      <c r="G1188" s="387" t="s">
        <v>481</v>
      </c>
      <c r="H1188" s="387" t="s">
        <v>482</v>
      </c>
    </row>
    <row r="1189" spans="1:8" ht="15">
      <c r="A1189" s="650" t="s">
        <v>319</v>
      </c>
      <c r="B1189" s="435" t="s">
        <v>1096</v>
      </c>
      <c r="C1189" s="599" t="s">
        <v>338</v>
      </c>
      <c r="D1189" s="939" t="s">
        <v>1098</v>
      </c>
      <c r="E1189" s="651">
        <v>201602</v>
      </c>
      <c r="F1189" s="940">
        <v>101230.5</v>
      </c>
      <c r="G1189" s="387" t="s">
        <v>481</v>
      </c>
      <c r="H1189" s="387" t="s">
        <v>482</v>
      </c>
    </row>
    <row r="1190" spans="1:8" ht="15">
      <c r="A1190" s="650" t="s">
        <v>319</v>
      </c>
      <c r="B1190" s="435" t="s">
        <v>1431</v>
      </c>
      <c r="C1190" s="599" t="s">
        <v>338</v>
      </c>
      <c r="D1190" s="939" t="s">
        <v>1432</v>
      </c>
      <c r="E1190" s="651">
        <v>201602</v>
      </c>
      <c r="F1190" s="940">
        <v>209.55</v>
      </c>
      <c r="G1190" s="387" t="s">
        <v>481</v>
      </c>
      <c r="H1190" s="387" t="s">
        <v>482</v>
      </c>
    </row>
    <row r="1191" spans="1:8" ht="15">
      <c r="A1191" s="650" t="s">
        <v>319</v>
      </c>
      <c r="B1191" s="435" t="s">
        <v>1433</v>
      </c>
      <c r="C1191" s="599" t="s">
        <v>338</v>
      </c>
      <c r="D1191" s="939" t="s">
        <v>1434</v>
      </c>
      <c r="E1191" s="651">
        <v>201602</v>
      </c>
      <c r="F1191" s="940">
        <v>102928.9</v>
      </c>
      <c r="G1191" s="387" t="s">
        <v>481</v>
      </c>
      <c r="H1191" s="387" t="s">
        <v>482</v>
      </c>
    </row>
    <row r="1192" spans="1:8" ht="15">
      <c r="A1192" s="650" t="s">
        <v>319</v>
      </c>
      <c r="B1192" s="435" t="s">
        <v>968</v>
      </c>
      <c r="C1192" s="599" t="s">
        <v>338</v>
      </c>
      <c r="D1192" s="939" t="s">
        <v>969</v>
      </c>
      <c r="E1192" s="651">
        <v>201602</v>
      </c>
      <c r="F1192" s="940">
        <v>-23.68</v>
      </c>
      <c r="G1192" s="387" t="s">
        <v>481</v>
      </c>
      <c r="H1192" s="387" t="s">
        <v>482</v>
      </c>
    </row>
    <row r="1193" spans="1:8" ht="15">
      <c r="A1193" s="650" t="s">
        <v>319</v>
      </c>
      <c r="B1193" s="435" t="s">
        <v>972</v>
      </c>
      <c r="C1193" s="599" t="s">
        <v>338</v>
      </c>
      <c r="D1193" s="939" t="s">
        <v>973</v>
      </c>
      <c r="E1193" s="651">
        <v>201602</v>
      </c>
      <c r="F1193" s="940">
        <v>0.21</v>
      </c>
      <c r="G1193" s="387" t="s">
        <v>481</v>
      </c>
      <c r="H1193" s="387" t="s">
        <v>482</v>
      </c>
    </row>
    <row r="1194" spans="1:8" ht="15">
      <c r="A1194" s="650" t="s">
        <v>319</v>
      </c>
      <c r="B1194" s="435" t="s">
        <v>837</v>
      </c>
      <c r="C1194" s="599" t="s">
        <v>338</v>
      </c>
      <c r="D1194" s="939" t="s">
        <v>838</v>
      </c>
      <c r="E1194" s="651">
        <v>201602</v>
      </c>
      <c r="F1194" s="940">
        <v>0.02</v>
      </c>
      <c r="G1194" s="387" t="s">
        <v>481</v>
      </c>
      <c r="H1194" s="387" t="s">
        <v>482</v>
      </c>
    </row>
    <row r="1195" spans="1:8" ht="15">
      <c r="A1195" s="650" t="s">
        <v>319</v>
      </c>
      <c r="B1195" s="435" t="s">
        <v>839</v>
      </c>
      <c r="C1195" s="599" t="s">
        <v>338</v>
      </c>
      <c r="D1195" s="939" t="s">
        <v>840</v>
      </c>
      <c r="E1195" s="651">
        <v>201602</v>
      </c>
      <c r="F1195" s="940">
        <v>9.93</v>
      </c>
      <c r="G1195" s="387" t="s">
        <v>481</v>
      </c>
      <c r="H1195" s="387" t="s">
        <v>482</v>
      </c>
    </row>
    <row r="1196" spans="1:8" ht="15">
      <c r="A1196" s="650" t="s">
        <v>319</v>
      </c>
      <c r="B1196" s="435" t="s">
        <v>843</v>
      </c>
      <c r="C1196" s="599" t="s">
        <v>338</v>
      </c>
      <c r="D1196" s="939" t="s">
        <v>844</v>
      </c>
      <c r="E1196" s="651">
        <v>201602</v>
      </c>
      <c r="F1196" s="940">
        <v>-0.08</v>
      </c>
      <c r="G1196" s="387" t="s">
        <v>481</v>
      </c>
      <c r="H1196" s="387" t="s">
        <v>482</v>
      </c>
    </row>
    <row r="1197" spans="1:8" ht="15">
      <c r="A1197" s="650" t="s">
        <v>319</v>
      </c>
      <c r="B1197" s="435" t="s">
        <v>979</v>
      </c>
      <c r="C1197" s="599" t="s">
        <v>338</v>
      </c>
      <c r="D1197" s="939" t="s">
        <v>980</v>
      </c>
      <c r="E1197" s="651">
        <v>201602</v>
      </c>
      <c r="F1197" s="940">
        <v>17.920000000000002</v>
      </c>
      <c r="G1197" s="387" t="s">
        <v>481</v>
      </c>
      <c r="H1197" s="387" t="s">
        <v>482</v>
      </c>
    </row>
    <row r="1198" spans="1:8" ht="15">
      <c r="A1198" s="650" t="s">
        <v>319</v>
      </c>
      <c r="B1198" s="435" t="s">
        <v>1412</v>
      </c>
      <c r="C1198" s="599" t="s">
        <v>338</v>
      </c>
      <c r="D1198" s="939" t="s">
        <v>1413</v>
      </c>
      <c r="E1198" s="651">
        <v>201602</v>
      </c>
      <c r="F1198" s="940">
        <v>167.09</v>
      </c>
      <c r="G1198" s="387" t="s">
        <v>481</v>
      </c>
      <c r="H1198" s="387" t="s">
        <v>482</v>
      </c>
    </row>
    <row r="1199" spans="1:8" ht="15">
      <c r="A1199" s="650" t="s">
        <v>319</v>
      </c>
      <c r="B1199" s="435" t="s">
        <v>867</v>
      </c>
      <c r="C1199" s="599" t="s">
        <v>338</v>
      </c>
      <c r="D1199" s="939" t="s">
        <v>1127</v>
      </c>
      <c r="E1199" s="651">
        <v>201602</v>
      </c>
      <c r="F1199" s="940">
        <v>-0.06</v>
      </c>
      <c r="G1199" s="387" t="s">
        <v>481</v>
      </c>
      <c r="H1199" s="387" t="s">
        <v>694</v>
      </c>
    </row>
    <row r="1200" spans="1:8" ht="15">
      <c r="A1200" s="650" t="s">
        <v>319</v>
      </c>
      <c r="B1200" s="435" t="s">
        <v>1128</v>
      </c>
      <c r="C1200" s="599" t="s">
        <v>338</v>
      </c>
      <c r="D1200" s="939" t="s">
        <v>1129</v>
      </c>
      <c r="E1200" s="651">
        <v>201602</v>
      </c>
      <c r="F1200" s="940">
        <v>1014.63</v>
      </c>
      <c r="G1200" s="387" t="s">
        <v>481</v>
      </c>
      <c r="H1200" s="387" t="s">
        <v>482</v>
      </c>
    </row>
    <row r="1201" spans="1:8" ht="15">
      <c r="A1201" s="650" t="s">
        <v>319</v>
      </c>
      <c r="B1201" s="435" t="s">
        <v>987</v>
      </c>
      <c r="C1201" s="599" t="s">
        <v>338</v>
      </c>
      <c r="D1201" s="939" t="s">
        <v>988</v>
      </c>
      <c r="E1201" s="651">
        <v>201602</v>
      </c>
      <c r="F1201" s="940">
        <v>25681.53</v>
      </c>
      <c r="G1201" s="387" t="s">
        <v>481</v>
      </c>
      <c r="H1201" s="387" t="s">
        <v>482</v>
      </c>
    </row>
    <row r="1202" spans="1:8" ht="15">
      <c r="A1202" s="650" t="s">
        <v>319</v>
      </c>
      <c r="B1202" s="435" t="s">
        <v>989</v>
      </c>
      <c r="C1202" s="599" t="s">
        <v>338</v>
      </c>
      <c r="D1202" s="939" t="s">
        <v>990</v>
      </c>
      <c r="E1202" s="651">
        <v>201602</v>
      </c>
      <c r="F1202" s="940">
        <v>0.65</v>
      </c>
      <c r="G1202" s="387" t="s">
        <v>481</v>
      </c>
      <c r="H1202" s="387" t="s">
        <v>482</v>
      </c>
    </row>
    <row r="1203" spans="1:8" ht="15">
      <c r="A1203" s="650" t="s">
        <v>319</v>
      </c>
      <c r="B1203" s="435" t="s">
        <v>991</v>
      </c>
      <c r="C1203" s="599" t="s">
        <v>338</v>
      </c>
      <c r="D1203" s="939" t="s">
        <v>992</v>
      </c>
      <c r="E1203" s="651">
        <v>201602</v>
      </c>
      <c r="F1203" s="940">
        <v>8.5</v>
      </c>
      <c r="G1203" s="387" t="s">
        <v>481</v>
      </c>
      <c r="H1203" s="387" t="s">
        <v>482</v>
      </c>
    </row>
    <row r="1204" spans="1:8" ht="15">
      <c r="A1204" s="650" t="s">
        <v>319</v>
      </c>
      <c r="B1204" s="435" t="s">
        <v>993</v>
      </c>
      <c r="C1204" s="599" t="s">
        <v>338</v>
      </c>
      <c r="D1204" s="939" t="s">
        <v>994</v>
      </c>
      <c r="E1204" s="651">
        <v>201602</v>
      </c>
      <c r="F1204" s="940">
        <v>0.27</v>
      </c>
      <c r="G1204" s="387" t="s">
        <v>481</v>
      </c>
      <c r="H1204" s="387" t="s">
        <v>482</v>
      </c>
    </row>
    <row r="1205" spans="1:8" ht="15">
      <c r="A1205" s="650" t="s">
        <v>319</v>
      </c>
      <c r="B1205" s="435" t="s">
        <v>1442</v>
      </c>
      <c r="C1205" s="599" t="s">
        <v>338</v>
      </c>
      <c r="D1205" s="939" t="s">
        <v>1443</v>
      </c>
      <c r="E1205" s="651">
        <v>201602</v>
      </c>
      <c r="F1205" s="940">
        <v>186038.23</v>
      </c>
      <c r="G1205" s="387" t="s">
        <v>481</v>
      </c>
      <c r="H1205" s="387" t="s">
        <v>482</v>
      </c>
    </row>
    <row r="1206" spans="1:8" ht="15">
      <c r="A1206" s="650" t="s">
        <v>319</v>
      </c>
      <c r="B1206" s="435" t="s">
        <v>1414</v>
      </c>
      <c r="C1206" s="599" t="s">
        <v>338</v>
      </c>
      <c r="D1206" s="939" t="s">
        <v>1415</v>
      </c>
      <c r="E1206" s="651">
        <v>201602</v>
      </c>
      <c r="F1206" s="940">
        <v>3123.49</v>
      </c>
      <c r="G1206" s="387" t="s">
        <v>481</v>
      </c>
      <c r="H1206" s="387" t="s">
        <v>482</v>
      </c>
    </row>
    <row r="1207" spans="1:8" ht="15">
      <c r="A1207" s="650" t="s">
        <v>319</v>
      </c>
      <c r="B1207" s="435" t="s">
        <v>1152</v>
      </c>
      <c r="C1207" s="599" t="s">
        <v>338</v>
      </c>
      <c r="D1207" s="939" t="s">
        <v>1153</v>
      </c>
      <c r="E1207" s="651">
        <v>201602</v>
      </c>
      <c r="F1207" s="940">
        <v>61.73</v>
      </c>
      <c r="G1207" s="387" t="s">
        <v>481</v>
      </c>
      <c r="H1207" s="387" t="s">
        <v>482</v>
      </c>
    </row>
    <row r="1208" spans="1:8" ht="15">
      <c r="A1208" s="650" t="s">
        <v>319</v>
      </c>
      <c r="B1208" s="435" t="s">
        <v>1017</v>
      </c>
      <c r="C1208" s="599" t="s">
        <v>340</v>
      </c>
      <c r="D1208" s="939" t="s">
        <v>1018</v>
      </c>
      <c r="E1208" s="651">
        <v>201602</v>
      </c>
      <c r="F1208" s="940">
        <v>22752.84</v>
      </c>
      <c r="G1208" s="387" t="s">
        <v>481</v>
      </c>
      <c r="H1208" s="387" t="s">
        <v>482</v>
      </c>
    </row>
    <row r="1209" spans="1:8" ht="15">
      <c r="A1209" s="650" t="s">
        <v>319</v>
      </c>
      <c r="B1209" s="435" t="s">
        <v>997</v>
      </c>
      <c r="C1209" s="599" t="s">
        <v>338</v>
      </c>
      <c r="D1209" s="939" t="s">
        <v>998</v>
      </c>
      <c r="E1209" s="651">
        <v>201602</v>
      </c>
      <c r="F1209" s="940">
        <v>222.95</v>
      </c>
      <c r="G1209" s="387" t="s">
        <v>481</v>
      </c>
      <c r="H1209" s="387" t="s">
        <v>482</v>
      </c>
    </row>
    <row r="1210" spans="1:8" ht="15">
      <c r="A1210" s="650" t="s">
        <v>319</v>
      </c>
      <c r="B1210" s="435" t="s">
        <v>1158</v>
      </c>
      <c r="C1210" s="599" t="s">
        <v>338</v>
      </c>
      <c r="D1210" s="939" t="s">
        <v>1160</v>
      </c>
      <c r="E1210" s="651">
        <v>201602</v>
      </c>
      <c r="F1210" s="940">
        <v>-2.74</v>
      </c>
      <c r="G1210" s="387" t="s">
        <v>481</v>
      </c>
      <c r="H1210" s="387" t="s">
        <v>482</v>
      </c>
    </row>
    <row r="1211" spans="1:8" ht="15">
      <c r="A1211" s="650" t="s">
        <v>319</v>
      </c>
      <c r="B1211" s="435" t="s">
        <v>1199</v>
      </c>
      <c r="C1211" s="599" t="s">
        <v>469</v>
      </c>
      <c r="D1211" s="939" t="s">
        <v>1200</v>
      </c>
      <c r="E1211" s="651">
        <v>201602</v>
      </c>
      <c r="F1211" s="940">
        <v>447.73</v>
      </c>
      <c r="G1211" s="387" t="s">
        <v>481</v>
      </c>
      <c r="H1211" s="387" t="s">
        <v>482</v>
      </c>
    </row>
    <row r="1212" spans="1:8" ht="15">
      <c r="A1212" s="650" t="s">
        <v>319</v>
      </c>
      <c r="B1212" s="435" t="s">
        <v>1201</v>
      </c>
      <c r="C1212" s="599" t="s">
        <v>340</v>
      </c>
      <c r="D1212" s="939" t="s">
        <v>1202</v>
      </c>
      <c r="E1212" s="651">
        <v>201602</v>
      </c>
      <c r="F1212" s="940">
        <v>161.93</v>
      </c>
      <c r="G1212" s="387" t="s">
        <v>481</v>
      </c>
      <c r="H1212" s="387" t="s">
        <v>482</v>
      </c>
    </row>
    <row r="1213" spans="1:8" ht="15">
      <c r="A1213" s="650" t="s">
        <v>319</v>
      </c>
      <c r="B1213" s="435" t="s">
        <v>1450</v>
      </c>
      <c r="C1213" s="599" t="s">
        <v>338</v>
      </c>
      <c r="D1213" s="939" t="s">
        <v>1451</v>
      </c>
      <c r="E1213" s="651">
        <v>201602</v>
      </c>
      <c r="F1213" s="940">
        <v>168988.64</v>
      </c>
      <c r="G1213" s="387" t="s">
        <v>481</v>
      </c>
      <c r="H1213" s="387" t="s">
        <v>482</v>
      </c>
    </row>
    <row r="1214" spans="1:8" ht="15">
      <c r="A1214" s="650" t="s">
        <v>319</v>
      </c>
      <c r="B1214" s="435" t="s">
        <v>1165</v>
      </c>
      <c r="C1214" s="599" t="s">
        <v>338</v>
      </c>
      <c r="D1214" s="939" t="s">
        <v>1166</v>
      </c>
      <c r="E1214" s="651">
        <v>201602</v>
      </c>
      <c r="F1214" s="940">
        <v>18555.23</v>
      </c>
      <c r="G1214" s="387" t="s">
        <v>481</v>
      </c>
      <c r="H1214" s="387" t="s">
        <v>482</v>
      </c>
    </row>
    <row r="1215" spans="1:8" ht="15">
      <c r="A1215" s="650" t="s">
        <v>319</v>
      </c>
      <c r="B1215" s="435" t="s">
        <v>1019</v>
      </c>
      <c r="C1215" s="599" t="s">
        <v>340</v>
      </c>
      <c r="D1215" s="939" t="s">
        <v>1020</v>
      </c>
      <c r="E1215" s="651">
        <v>201602</v>
      </c>
      <c r="F1215" s="940">
        <v>7.0000000000000007E-2</v>
      </c>
      <c r="G1215" s="387" t="s">
        <v>481</v>
      </c>
      <c r="H1215" s="387" t="s">
        <v>694</v>
      </c>
    </row>
    <row r="1216" spans="1:8" ht="15">
      <c r="A1216" s="650" t="s">
        <v>319</v>
      </c>
      <c r="B1216" s="435" t="s">
        <v>1167</v>
      </c>
      <c r="C1216" s="599" t="s">
        <v>338</v>
      </c>
      <c r="D1216" s="939" t="s">
        <v>1169</v>
      </c>
      <c r="E1216" s="651">
        <v>201602</v>
      </c>
      <c r="F1216" s="940">
        <v>21.07</v>
      </c>
      <c r="G1216" s="387" t="s">
        <v>481</v>
      </c>
      <c r="H1216" s="387" t="s">
        <v>482</v>
      </c>
    </row>
    <row r="1217" spans="1:8" ht="15">
      <c r="A1217" s="650" t="s">
        <v>319</v>
      </c>
      <c r="B1217" s="435" t="s">
        <v>1170</v>
      </c>
      <c r="C1217" s="599" t="s">
        <v>338</v>
      </c>
      <c r="D1217" s="939" t="s">
        <v>1171</v>
      </c>
      <c r="E1217" s="651">
        <v>201602</v>
      </c>
      <c r="F1217" s="940">
        <v>0.36</v>
      </c>
      <c r="G1217" s="387" t="s">
        <v>481</v>
      </c>
      <c r="H1217" s="387" t="s">
        <v>482</v>
      </c>
    </row>
    <row r="1218" spans="1:8" ht="15">
      <c r="A1218" s="650" t="s">
        <v>319</v>
      </c>
      <c r="B1218" s="435" t="s">
        <v>1172</v>
      </c>
      <c r="C1218" s="599" t="s">
        <v>338</v>
      </c>
      <c r="D1218" s="939" t="s">
        <v>1173</v>
      </c>
      <c r="E1218" s="651">
        <v>201602</v>
      </c>
      <c r="F1218" s="940">
        <v>-0.61</v>
      </c>
      <c r="G1218" s="387" t="s">
        <v>481</v>
      </c>
      <c r="H1218" s="387" t="s">
        <v>482</v>
      </c>
    </row>
    <row r="1219" spans="1:8" ht="15">
      <c r="A1219" s="650" t="s">
        <v>319</v>
      </c>
      <c r="B1219" s="435" t="s">
        <v>1176</v>
      </c>
      <c r="C1219" s="599" t="s">
        <v>338</v>
      </c>
      <c r="D1219" s="939" t="s">
        <v>1177</v>
      </c>
      <c r="E1219" s="651">
        <v>201602</v>
      </c>
      <c r="F1219" s="940">
        <v>-638.19000000000005</v>
      </c>
      <c r="G1219" s="387" t="s">
        <v>481</v>
      </c>
      <c r="H1219" s="387" t="s">
        <v>482</v>
      </c>
    </row>
    <row r="1220" spans="1:8" ht="15">
      <c r="A1220" s="650" t="s">
        <v>319</v>
      </c>
      <c r="B1220" s="435" t="s">
        <v>1418</v>
      </c>
      <c r="C1220" s="599" t="s">
        <v>469</v>
      </c>
      <c r="D1220" s="939" t="s">
        <v>1419</v>
      </c>
      <c r="E1220" s="651">
        <v>201602</v>
      </c>
      <c r="F1220" s="940">
        <v>2759.55</v>
      </c>
      <c r="G1220" s="387" t="s">
        <v>481</v>
      </c>
      <c r="H1220" s="387" t="s">
        <v>694</v>
      </c>
    </row>
    <row r="1221" spans="1:8" ht="15">
      <c r="A1221" s="650" t="s">
        <v>319</v>
      </c>
      <c r="B1221" s="435" t="s">
        <v>1178</v>
      </c>
      <c r="C1221" s="599" t="s">
        <v>338</v>
      </c>
      <c r="D1221" s="939" t="s">
        <v>1180</v>
      </c>
      <c r="E1221" s="651">
        <v>201602</v>
      </c>
      <c r="F1221" s="940">
        <v>0.55000000000000004</v>
      </c>
      <c r="G1221" s="387" t="s">
        <v>481</v>
      </c>
      <c r="H1221" s="387" t="s">
        <v>482</v>
      </c>
    </row>
    <row r="1222" spans="1:8" ht="15">
      <c r="A1222" s="650" t="s">
        <v>319</v>
      </c>
      <c r="B1222" s="435" t="s">
        <v>1454</v>
      </c>
      <c r="C1222" s="599" t="s">
        <v>338</v>
      </c>
      <c r="D1222" s="939" t="s">
        <v>1455</v>
      </c>
      <c r="E1222" s="651">
        <v>201602</v>
      </c>
      <c r="F1222" s="940">
        <v>66960.83</v>
      </c>
      <c r="G1222" s="387" t="s">
        <v>481</v>
      </c>
      <c r="H1222" s="387" t="s">
        <v>482</v>
      </c>
    </row>
    <row r="1223" spans="1:8" ht="15">
      <c r="A1223" s="650"/>
      <c r="B1223" s="651"/>
      <c r="C1223" s="435"/>
      <c r="D1223" s="650"/>
      <c r="E1223" s="651"/>
      <c r="F1223" s="652"/>
      <c r="G1223" s="387"/>
      <c r="H1223" s="387"/>
    </row>
    <row r="1224" spans="1:8">
      <c r="A1224" s="605"/>
      <c r="B1224" s="499"/>
      <c r="C1224" s="608"/>
      <c r="D1224" s="605"/>
      <c r="E1224" s="499"/>
      <c r="F1224" s="606"/>
      <c r="G1224" s="387"/>
      <c r="H1224" s="387"/>
    </row>
    <row r="1225" spans="1:8">
      <c r="A1225" s="605"/>
      <c r="B1225" s="499"/>
      <c r="C1225" s="608"/>
      <c r="D1225" s="605"/>
      <c r="E1225" s="499"/>
      <c r="F1225" s="606"/>
      <c r="G1225" s="387"/>
      <c r="H1225" s="387"/>
    </row>
    <row r="1226" spans="1:8">
      <c r="A1226" s="113"/>
      <c r="B1226" s="923"/>
      <c r="C1226" s="923"/>
      <c r="D1226" s="169"/>
      <c r="E1226" s="164"/>
      <c r="F1226" s="115"/>
      <c r="G1226" s="923"/>
      <c r="H1226" s="923"/>
    </row>
    <row r="1227" spans="1:8" ht="13.5" thickBot="1">
      <c r="A1227" s="717"/>
      <c r="B1227" s="118"/>
      <c r="C1227" s="717"/>
      <c r="D1227" s="102"/>
      <c r="E1227" s="73" t="s">
        <v>107</v>
      </c>
      <c r="F1227" s="776">
        <f>SUM(F929:F1225)</f>
        <v>2886594.4999999972</v>
      </c>
      <c r="G1227" s="923"/>
      <c r="H1227" s="923"/>
    </row>
    <row r="1228" spans="1:8" ht="13.5" thickTop="1">
      <c r="A1228" s="103"/>
      <c r="B1228" s="923"/>
      <c r="C1228" s="923"/>
      <c r="D1228" s="923"/>
      <c r="E1228" s="164"/>
      <c r="F1228" s="115"/>
      <c r="G1228" s="923"/>
      <c r="H1228" s="923"/>
    </row>
    <row r="1229" spans="1:8">
      <c r="A1229" s="88" t="s">
        <v>350</v>
      </c>
      <c r="B1229" s="102"/>
      <c r="C1229" s="102"/>
      <c r="D1229" s="102"/>
      <c r="E1229" s="152"/>
      <c r="F1229" s="123"/>
      <c r="G1229" s="923"/>
      <c r="H1229" s="923"/>
    </row>
    <row r="1230" spans="1:8">
      <c r="A1230" s="102"/>
      <c r="B1230" s="102"/>
      <c r="C1230" s="102"/>
      <c r="D1230" s="102"/>
      <c r="E1230" s="152"/>
      <c r="F1230" s="123"/>
      <c r="G1230" s="923"/>
      <c r="H1230" s="923"/>
    </row>
    <row r="1231" spans="1:8">
      <c r="A1231" s="81" t="s">
        <v>86</v>
      </c>
      <c r="B1231" s="81" t="s">
        <v>87</v>
      </c>
      <c r="C1231" s="81" t="s">
        <v>88</v>
      </c>
      <c r="D1231" s="81"/>
      <c r="E1231" s="146" t="s">
        <v>89</v>
      </c>
      <c r="F1231" s="90" t="s">
        <v>90</v>
      </c>
      <c r="G1231" s="923"/>
      <c r="H1231" s="923"/>
    </row>
    <row r="1232" spans="1:8">
      <c r="A1232" s="86" t="s">
        <v>94</v>
      </c>
      <c r="B1232" s="86" t="s">
        <v>95</v>
      </c>
      <c r="C1232" s="86" t="s">
        <v>96</v>
      </c>
      <c r="D1232" s="86" t="s">
        <v>97</v>
      </c>
      <c r="E1232" s="148" t="s">
        <v>98</v>
      </c>
      <c r="F1232" s="92" t="s">
        <v>99</v>
      </c>
      <c r="G1232" s="923"/>
      <c r="H1232" s="923"/>
    </row>
    <row r="1233" spans="1:8">
      <c r="A1233" s="650" t="s">
        <v>341</v>
      </c>
      <c r="B1233" s="651" t="s">
        <v>342</v>
      </c>
      <c r="C1233" s="434" t="s">
        <v>343</v>
      </c>
      <c r="D1233" s="650" t="s">
        <v>344</v>
      </c>
      <c r="E1233" s="651">
        <v>201509</v>
      </c>
      <c r="F1233" s="652">
        <v>134905.03</v>
      </c>
      <c r="G1233" s="387" t="s">
        <v>681</v>
      </c>
      <c r="H1233" s="387" t="s">
        <v>682</v>
      </c>
    </row>
    <row r="1234" spans="1:8" ht="15">
      <c r="A1234" s="650" t="s">
        <v>341</v>
      </c>
      <c r="B1234" s="651" t="s">
        <v>342</v>
      </c>
      <c r="C1234" s="435" t="s">
        <v>343</v>
      </c>
      <c r="D1234" s="650" t="s">
        <v>344</v>
      </c>
      <c r="E1234" s="651">
        <v>201510</v>
      </c>
      <c r="F1234" s="652">
        <v>162185.59</v>
      </c>
      <c r="G1234" s="387" t="s">
        <v>681</v>
      </c>
      <c r="H1234" s="387" t="s">
        <v>682</v>
      </c>
    </row>
    <row r="1235" spans="1:8" ht="15">
      <c r="A1235" s="650" t="s">
        <v>341</v>
      </c>
      <c r="B1235" s="651" t="s">
        <v>342</v>
      </c>
      <c r="C1235" s="435" t="s">
        <v>343</v>
      </c>
      <c r="D1235" s="650" t="s">
        <v>344</v>
      </c>
      <c r="E1235" s="651">
        <v>201511</v>
      </c>
      <c r="F1235" s="652">
        <v>136594.06</v>
      </c>
      <c r="G1235" s="387" t="s">
        <v>681</v>
      </c>
      <c r="H1235" s="387" t="s">
        <v>682</v>
      </c>
    </row>
    <row r="1236" spans="1:8" ht="15">
      <c r="A1236" s="650" t="s">
        <v>341</v>
      </c>
      <c r="B1236" s="651" t="s">
        <v>342</v>
      </c>
      <c r="C1236" s="435" t="s">
        <v>343</v>
      </c>
      <c r="D1236" s="650" t="s">
        <v>344</v>
      </c>
      <c r="E1236" s="651">
        <v>201512</v>
      </c>
      <c r="F1236" s="652">
        <v>169339.75</v>
      </c>
      <c r="G1236" s="387" t="s">
        <v>681</v>
      </c>
      <c r="H1236" s="387" t="s">
        <v>682</v>
      </c>
    </row>
    <row r="1237" spans="1:8">
      <c r="A1237" s="650" t="s">
        <v>341</v>
      </c>
      <c r="B1237" s="651" t="s">
        <v>345</v>
      </c>
      <c r="C1237" s="434" t="s">
        <v>343</v>
      </c>
      <c r="D1237" s="650" t="s">
        <v>346</v>
      </c>
      <c r="E1237" s="651">
        <v>201509</v>
      </c>
      <c r="F1237" s="652">
        <v>6396.4400000000005</v>
      </c>
      <c r="G1237" s="387" t="s">
        <v>681</v>
      </c>
      <c r="H1237" s="387" t="s">
        <v>682</v>
      </c>
    </row>
    <row r="1238" spans="1:8" ht="15">
      <c r="A1238" s="650" t="s">
        <v>341</v>
      </c>
      <c r="B1238" s="651" t="s">
        <v>345</v>
      </c>
      <c r="C1238" s="435" t="s">
        <v>343</v>
      </c>
      <c r="D1238" s="650" t="s">
        <v>346</v>
      </c>
      <c r="E1238" s="651">
        <v>201510</v>
      </c>
      <c r="F1238" s="652">
        <v>4785.1000000000004</v>
      </c>
      <c r="G1238" s="387" t="s">
        <v>681</v>
      </c>
      <c r="H1238" s="387" t="s">
        <v>682</v>
      </c>
    </row>
    <row r="1239" spans="1:8" ht="15">
      <c r="A1239" s="650" t="s">
        <v>341</v>
      </c>
      <c r="B1239" s="651" t="s">
        <v>345</v>
      </c>
      <c r="C1239" s="435" t="s">
        <v>343</v>
      </c>
      <c r="D1239" s="650" t="s">
        <v>346</v>
      </c>
      <c r="E1239" s="651">
        <v>201511</v>
      </c>
      <c r="F1239" s="652">
        <v>261.37</v>
      </c>
      <c r="G1239" s="387" t="s">
        <v>681</v>
      </c>
      <c r="H1239" s="387" t="s">
        <v>682</v>
      </c>
    </row>
    <row r="1240" spans="1:8" ht="15">
      <c r="A1240" s="650" t="s">
        <v>341</v>
      </c>
      <c r="B1240" s="651" t="s">
        <v>345</v>
      </c>
      <c r="C1240" s="435" t="s">
        <v>343</v>
      </c>
      <c r="D1240" s="650" t="s">
        <v>346</v>
      </c>
      <c r="E1240" s="651">
        <v>201512</v>
      </c>
      <c r="F1240" s="652">
        <v>51.71</v>
      </c>
      <c r="G1240" s="387" t="s">
        <v>681</v>
      </c>
      <c r="H1240" s="387" t="s">
        <v>682</v>
      </c>
    </row>
    <row r="1241" spans="1:8" ht="15">
      <c r="A1241" s="650" t="s">
        <v>341</v>
      </c>
      <c r="B1241" s="651" t="s">
        <v>342</v>
      </c>
      <c r="C1241" s="435" t="s">
        <v>343</v>
      </c>
      <c r="D1241" s="650" t="s">
        <v>344</v>
      </c>
      <c r="E1241" s="651">
        <v>201601</v>
      </c>
      <c r="F1241" s="652">
        <v>189810.55</v>
      </c>
      <c r="G1241" s="387" t="s">
        <v>681</v>
      </c>
      <c r="H1241" s="387" t="s">
        <v>682</v>
      </c>
    </row>
    <row r="1242" spans="1:8" ht="15">
      <c r="A1242" s="650" t="s">
        <v>341</v>
      </c>
      <c r="B1242" s="651" t="s">
        <v>345</v>
      </c>
      <c r="C1242" s="435" t="s">
        <v>343</v>
      </c>
      <c r="D1242" s="650" t="s">
        <v>346</v>
      </c>
      <c r="E1242" s="651">
        <v>201601</v>
      </c>
      <c r="F1242" s="652">
        <v>629.6</v>
      </c>
      <c r="G1242" s="387" t="s">
        <v>681</v>
      </c>
      <c r="H1242" s="387" t="s">
        <v>682</v>
      </c>
    </row>
    <row r="1243" spans="1:8" ht="15">
      <c r="A1243" s="650"/>
      <c r="B1243" s="651"/>
      <c r="C1243" s="435"/>
      <c r="D1243" s="650"/>
      <c r="E1243" s="651"/>
      <c r="F1243" s="652"/>
      <c r="G1243" s="387"/>
      <c r="H1243" s="387"/>
    </row>
    <row r="1244" spans="1:8" ht="15">
      <c r="A1244" s="650" t="s">
        <v>341</v>
      </c>
      <c r="B1244" s="435" t="s">
        <v>342</v>
      </c>
      <c r="C1244" s="599" t="s">
        <v>343</v>
      </c>
      <c r="D1244" s="939" t="s">
        <v>344</v>
      </c>
      <c r="E1244" s="651">
        <v>201602</v>
      </c>
      <c r="F1244" s="940">
        <v>235435.13</v>
      </c>
      <c r="G1244" s="387" t="s">
        <v>681</v>
      </c>
      <c r="H1244" s="387" t="s">
        <v>682</v>
      </c>
    </row>
    <row r="1245" spans="1:8" ht="15">
      <c r="A1245" s="650" t="s">
        <v>341</v>
      </c>
      <c r="B1245" s="435" t="s">
        <v>345</v>
      </c>
      <c r="C1245" s="599" t="s">
        <v>343</v>
      </c>
      <c r="D1245" s="939" t="s">
        <v>346</v>
      </c>
      <c r="E1245" s="651">
        <v>201602</v>
      </c>
      <c r="F1245" s="940">
        <v>7892.39</v>
      </c>
      <c r="G1245" s="387" t="s">
        <v>681</v>
      </c>
      <c r="H1245" s="387" t="s">
        <v>682</v>
      </c>
    </row>
    <row r="1246" spans="1:8" ht="15">
      <c r="A1246" s="650"/>
      <c r="B1246" s="651"/>
      <c r="C1246" s="435"/>
      <c r="D1246" s="650"/>
      <c r="E1246" s="651"/>
      <c r="F1246" s="652"/>
      <c r="G1246" s="387"/>
      <c r="H1246" s="387"/>
    </row>
    <row r="1247" spans="1:8">
      <c r="A1247" s="605"/>
      <c r="B1247" s="608"/>
      <c r="C1247" s="499"/>
      <c r="D1247" s="541"/>
      <c r="E1247" s="499"/>
      <c r="F1247" s="606"/>
      <c r="G1247" s="387"/>
      <c r="H1247" s="387"/>
    </row>
    <row r="1248" spans="1:8">
      <c r="A1248" s="605"/>
      <c r="B1248" s="608"/>
      <c r="C1248" s="499"/>
      <c r="D1248" s="541"/>
      <c r="E1248" s="499"/>
      <c r="F1248" s="606"/>
      <c r="G1248" s="387"/>
      <c r="H1248" s="387"/>
    </row>
    <row r="1249" spans="1:8">
      <c r="A1249" s="923"/>
      <c r="B1249" s="923"/>
      <c r="C1249" s="923"/>
      <c r="D1249" s="923"/>
      <c r="E1249" s="164"/>
      <c r="F1249" s="103"/>
      <c r="G1249" s="923"/>
      <c r="H1249" s="923"/>
    </row>
    <row r="1250" spans="1:8" ht="13.5" thickBot="1">
      <c r="A1250" s="102"/>
      <c r="B1250" s="102"/>
      <c r="C1250" s="102"/>
      <c r="D1250" s="102"/>
      <c r="E1250" s="73" t="s">
        <v>107</v>
      </c>
      <c r="F1250" s="130">
        <f>SUM(F1233:F1249)</f>
        <v>1048286.7199999999</v>
      </c>
      <c r="G1250" s="923"/>
      <c r="H1250" s="923"/>
    </row>
    <row r="1251" spans="1:8" ht="13.5" thickTop="1">
      <c r="A1251" s="102"/>
      <c r="B1251" s="102"/>
      <c r="C1251" s="102"/>
      <c r="D1251" s="102"/>
      <c r="E1251" s="73"/>
      <c r="F1251" s="103"/>
      <c r="G1251" s="923"/>
      <c r="H1251" s="923"/>
    </row>
    <row r="1252" spans="1:8">
      <c r="A1252" s="102"/>
      <c r="B1252" s="102"/>
      <c r="C1252" s="102"/>
      <c r="D1252" s="102"/>
      <c r="E1252" s="73"/>
      <c r="F1252" s="103"/>
      <c r="G1252" s="923"/>
      <c r="H1252" s="923"/>
    </row>
    <row r="1253" spans="1:8">
      <c r="A1253" s="88" t="s">
        <v>351</v>
      </c>
      <c r="B1253" s="102"/>
      <c r="C1253" s="102"/>
      <c r="D1253" s="102"/>
      <c r="E1253" s="152"/>
      <c r="F1253" s="123"/>
      <c r="G1253" s="923"/>
      <c r="H1253" s="923"/>
    </row>
    <row r="1254" spans="1:8">
      <c r="A1254" s="102"/>
      <c r="B1254" s="102"/>
      <c r="C1254" s="102"/>
      <c r="D1254" s="102"/>
      <c r="E1254" s="152"/>
      <c r="F1254" s="123"/>
      <c r="G1254" s="923"/>
      <c r="H1254" s="923"/>
    </row>
    <row r="1255" spans="1:8">
      <c r="A1255" s="81" t="s">
        <v>86</v>
      </c>
      <c r="B1255" s="81" t="s">
        <v>87</v>
      </c>
      <c r="C1255" s="81" t="s">
        <v>88</v>
      </c>
      <c r="D1255" s="81"/>
      <c r="E1255" s="146" t="s">
        <v>89</v>
      </c>
      <c r="F1255" s="90" t="s">
        <v>90</v>
      </c>
      <c r="G1255" s="923"/>
      <c r="H1255" s="923"/>
    </row>
    <row r="1256" spans="1:8">
      <c r="A1256" s="86" t="s">
        <v>94</v>
      </c>
      <c r="B1256" s="86" t="s">
        <v>95</v>
      </c>
      <c r="C1256" s="86" t="s">
        <v>96</v>
      </c>
      <c r="D1256" s="86" t="s">
        <v>97</v>
      </c>
      <c r="E1256" s="148" t="s">
        <v>98</v>
      </c>
      <c r="F1256" s="92" t="s">
        <v>99</v>
      </c>
      <c r="G1256" s="923"/>
      <c r="H1256" s="923"/>
    </row>
    <row r="1257" spans="1:8">
      <c r="A1257" s="650" t="s">
        <v>326</v>
      </c>
      <c r="B1257" s="651" t="s">
        <v>347</v>
      </c>
      <c r="C1257" s="434" t="s">
        <v>348</v>
      </c>
      <c r="D1257" s="650" t="s">
        <v>349</v>
      </c>
      <c r="E1257" s="651">
        <v>201509</v>
      </c>
      <c r="F1257" s="652">
        <v>4902.32</v>
      </c>
      <c r="G1257" s="387" t="s">
        <v>681</v>
      </c>
      <c r="H1257" s="387" t="s">
        <v>683</v>
      </c>
    </row>
    <row r="1258" spans="1:8" ht="15">
      <c r="A1258" s="650" t="s">
        <v>326</v>
      </c>
      <c r="B1258" s="651" t="s">
        <v>347</v>
      </c>
      <c r="C1258" s="435" t="s">
        <v>348</v>
      </c>
      <c r="D1258" s="650" t="s">
        <v>349</v>
      </c>
      <c r="E1258" s="651">
        <v>201510</v>
      </c>
      <c r="F1258" s="652">
        <v>2129.19</v>
      </c>
      <c r="G1258" s="387" t="s">
        <v>681</v>
      </c>
      <c r="H1258" s="387" t="s">
        <v>683</v>
      </c>
    </row>
    <row r="1259" spans="1:8" ht="15">
      <c r="A1259" s="650" t="s">
        <v>326</v>
      </c>
      <c r="B1259" s="651" t="s">
        <v>347</v>
      </c>
      <c r="C1259" s="435" t="s">
        <v>348</v>
      </c>
      <c r="D1259" s="650" t="s">
        <v>349</v>
      </c>
      <c r="E1259" s="651">
        <v>201511</v>
      </c>
      <c r="F1259" s="652">
        <v>2667.94</v>
      </c>
      <c r="G1259" s="387" t="s">
        <v>681</v>
      </c>
      <c r="H1259" s="387" t="s">
        <v>683</v>
      </c>
    </row>
    <row r="1260" spans="1:8" ht="15">
      <c r="A1260" s="650" t="s">
        <v>326</v>
      </c>
      <c r="B1260" s="651" t="s">
        <v>347</v>
      </c>
      <c r="C1260" s="435" t="s">
        <v>348</v>
      </c>
      <c r="D1260" s="650" t="s">
        <v>349</v>
      </c>
      <c r="E1260" s="651">
        <v>201512</v>
      </c>
      <c r="F1260" s="652">
        <v>350.93</v>
      </c>
      <c r="G1260" s="387" t="s">
        <v>681</v>
      </c>
      <c r="H1260" s="387" t="s">
        <v>683</v>
      </c>
    </row>
    <row r="1261" spans="1:8" ht="15">
      <c r="A1261" s="650" t="s">
        <v>326</v>
      </c>
      <c r="B1261" s="651" t="s">
        <v>347</v>
      </c>
      <c r="C1261" s="435" t="s">
        <v>348</v>
      </c>
      <c r="D1261" s="650" t="s">
        <v>349</v>
      </c>
      <c r="E1261" s="651">
        <v>201601</v>
      </c>
      <c r="F1261" s="652">
        <v>154.59</v>
      </c>
      <c r="G1261" s="387" t="s">
        <v>481</v>
      </c>
      <c r="H1261" s="387" t="s">
        <v>482</v>
      </c>
    </row>
    <row r="1262" spans="1:8" ht="15">
      <c r="A1262" s="650"/>
      <c r="B1262" s="651"/>
      <c r="C1262" s="435"/>
      <c r="D1262" s="650"/>
      <c r="E1262" s="651"/>
      <c r="F1262" s="652"/>
      <c r="G1262" s="387"/>
      <c r="H1262" s="387"/>
    </row>
    <row r="1263" spans="1:8" ht="15">
      <c r="A1263" s="650" t="s">
        <v>326</v>
      </c>
      <c r="B1263" s="435" t="s">
        <v>347</v>
      </c>
      <c r="C1263" s="599" t="s">
        <v>348</v>
      </c>
      <c r="D1263" s="939" t="s">
        <v>349</v>
      </c>
      <c r="E1263" s="651">
        <v>201602</v>
      </c>
      <c r="F1263" s="940">
        <v>5187.0600000000004</v>
      </c>
      <c r="G1263" s="387" t="s">
        <v>681</v>
      </c>
      <c r="H1263" s="387" t="s">
        <v>682</v>
      </c>
    </row>
    <row r="1264" spans="1:8" ht="15">
      <c r="A1264" s="650" t="s">
        <v>326</v>
      </c>
      <c r="B1264" s="435" t="s">
        <v>1272</v>
      </c>
      <c r="C1264" s="599" t="s">
        <v>1273</v>
      </c>
      <c r="D1264" s="939" t="s">
        <v>1456</v>
      </c>
      <c r="E1264" s="651">
        <v>201602</v>
      </c>
      <c r="F1264" s="940">
        <v>4.71</v>
      </c>
      <c r="G1264" s="387" t="s">
        <v>681</v>
      </c>
      <c r="H1264" s="387" t="s">
        <v>682</v>
      </c>
    </row>
    <row r="1265" spans="1:8" ht="15">
      <c r="A1265" s="650"/>
      <c r="B1265" s="651"/>
      <c r="C1265" s="435"/>
      <c r="D1265" s="650"/>
      <c r="E1265" s="651"/>
      <c r="F1265" s="652"/>
      <c r="G1265" s="387"/>
      <c r="H1265" s="387"/>
    </row>
    <row r="1266" spans="1:8">
      <c r="A1266" s="605"/>
      <c r="B1266" s="608"/>
      <c r="C1266" s="499"/>
      <c r="D1266" s="541"/>
      <c r="E1266" s="499"/>
      <c r="F1266" s="606"/>
      <c r="G1266" s="387"/>
      <c r="H1266" s="387"/>
    </row>
    <row r="1267" spans="1:8">
      <c r="A1267" s="605"/>
      <c r="B1267" s="608"/>
      <c r="C1267" s="499"/>
      <c r="D1267" s="541"/>
      <c r="E1267" s="499"/>
      <c r="F1267" s="606"/>
      <c r="G1267" s="387"/>
      <c r="H1267" s="387"/>
    </row>
    <row r="1268" spans="1:8">
      <c r="A1268" s="923"/>
      <c r="B1268" s="923"/>
      <c r="C1268" s="923"/>
      <c r="D1268" s="923"/>
      <c r="E1268" s="164"/>
      <c r="F1268" s="129"/>
      <c r="G1268" s="923"/>
      <c r="H1268" s="923"/>
    </row>
    <row r="1269" spans="1:8" ht="13.5" thickBot="1">
      <c r="A1269" s="102"/>
      <c r="B1269" s="102"/>
      <c r="C1269" s="102"/>
      <c r="D1269" s="102"/>
      <c r="E1269" s="73" t="s">
        <v>107</v>
      </c>
      <c r="F1269" s="130">
        <f>SUM(F1257:F1268)</f>
        <v>15396.740000000002</v>
      </c>
      <c r="G1269" s="923"/>
      <c r="H1269" s="923"/>
    </row>
    <row r="1270" spans="1:8" ht="13.5" thickTop="1">
      <c r="A1270" s="102"/>
      <c r="B1270" s="102"/>
      <c r="C1270" s="102"/>
      <c r="D1270" s="102"/>
      <c r="E1270" s="73"/>
      <c r="F1270" s="103"/>
      <c r="G1270" s="923"/>
      <c r="H1270" s="923"/>
    </row>
    <row r="1271" spans="1:8">
      <c r="A1271" s="102"/>
      <c r="B1271" s="102"/>
      <c r="C1271" s="102"/>
      <c r="D1271" s="102"/>
      <c r="E1271" s="73"/>
      <c r="F1271" s="103"/>
      <c r="G1271" s="923"/>
      <c r="H1271" s="923"/>
    </row>
    <row r="1272" spans="1:8" ht="13.5" thickBot="1">
      <c r="A1272" s="95" t="s">
        <v>108</v>
      </c>
      <c r="B1272" s="102"/>
      <c r="C1272" s="102"/>
      <c r="D1272" s="102"/>
      <c r="E1272" s="73"/>
      <c r="F1272" s="130">
        <f>+F1250+F1227+F923+F1269</f>
        <v>19810002.250000011</v>
      </c>
      <c r="G1272" s="923"/>
      <c r="H1272" s="923"/>
    </row>
    <row r="1273" spans="1:8" ht="13.5" thickTop="1">
      <c r="A1273" s="102"/>
      <c r="B1273" s="102"/>
      <c r="C1273" s="102"/>
      <c r="D1273" s="102"/>
      <c r="E1273" s="73"/>
      <c r="F1273" s="103"/>
      <c r="G1273" s="923"/>
      <c r="H1273" s="923"/>
    </row>
    <row r="1274" spans="1:8">
      <c r="A1274" s="95" t="s">
        <v>109</v>
      </c>
      <c r="B1274" s="102"/>
      <c r="C1274" s="102"/>
      <c r="D1274" s="102"/>
      <c r="E1274" s="73"/>
      <c r="F1274" s="103"/>
      <c r="G1274" s="923"/>
      <c r="H1274" s="923"/>
    </row>
    <row r="1275" spans="1:8">
      <c r="A1275" s="102"/>
      <c r="B1275" s="102"/>
      <c r="C1275" s="102"/>
      <c r="D1275" s="102"/>
      <c r="E1275" s="73"/>
      <c r="F1275" s="103"/>
      <c r="G1275" s="923"/>
      <c r="H1275" s="923"/>
    </row>
    <row r="1276" spans="1:8">
      <c r="A1276" s="88" t="s">
        <v>421</v>
      </c>
      <c r="B1276" s="102"/>
      <c r="C1276" s="102"/>
      <c r="D1276" s="102"/>
      <c r="E1276" s="152"/>
      <c r="F1276" s="123"/>
      <c r="G1276" s="923"/>
      <c r="H1276" s="923"/>
    </row>
    <row r="1277" spans="1:8">
      <c r="A1277" s="102"/>
      <c r="B1277" s="102"/>
      <c r="C1277" s="102"/>
      <c r="D1277" s="102"/>
      <c r="E1277" s="152"/>
      <c r="F1277" s="123"/>
      <c r="G1277" s="923"/>
      <c r="H1277" s="923"/>
    </row>
    <row r="1278" spans="1:8">
      <c r="A1278" s="81" t="s">
        <v>86</v>
      </c>
      <c r="B1278" s="81" t="s">
        <v>87</v>
      </c>
      <c r="C1278" s="81" t="s">
        <v>88</v>
      </c>
      <c r="D1278" s="81"/>
      <c r="E1278" s="146" t="s">
        <v>89</v>
      </c>
      <c r="F1278" s="90" t="s">
        <v>90</v>
      </c>
      <c r="G1278" s="923"/>
      <c r="H1278" s="923"/>
    </row>
    <row r="1279" spans="1:8">
      <c r="A1279" s="86" t="s">
        <v>94</v>
      </c>
      <c r="B1279" s="96" t="s">
        <v>95</v>
      </c>
      <c r="C1279" s="96" t="s">
        <v>96</v>
      </c>
      <c r="D1279" s="96" t="s">
        <v>97</v>
      </c>
      <c r="E1279" s="150" t="s">
        <v>98</v>
      </c>
      <c r="F1279" s="98" t="s">
        <v>99</v>
      </c>
      <c r="G1279" s="923"/>
      <c r="H1279" s="923"/>
    </row>
    <row r="1280" spans="1:8">
      <c r="A1280" s="650" t="s">
        <v>418</v>
      </c>
      <c r="B1280" s="651" t="s">
        <v>410</v>
      </c>
      <c r="C1280" s="651"/>
      <c r="D1280" s="650" t="s">
        <v>411</v>
      </c>
      <c r="E1280" s="651">
        <v>201509</v>
      </c>
      <c r="F1280" s="652">
        <v>81095.87</v>
      </c>
      <c r="G1280" s="387" t="s">
        <v>481</v>
      </c>
      <c r="H1280" s="387" t="s">
        <v>482</v>
      </c>
    </row>
    <row r="1281" spans="1:8">
      <c r="A1281" s="402" t="s">
        <v>418</v>
      </c>
      <c r="B1281" s="651" t="s">
        <v>410</v>
      </c>
      <c r="C1281" s="651"/>
      <c r="D1281" s="402" t="s">
        <v>411</v>
      </c>
      <c r="E1281" s="651">
        <v>201510</v>
      </c>
      <c r="F1281" s="453">
        <v>76786.45</v>
      </c>
      <c r="G1281" s="387" t="s">
        <v>481</v>
      </c>
      <c r="H1281" s="387" t="s">
        <v>482</v>
      </c>
    </row>
    <row r="1282" spans="1:8">
      <c r="A1282" s="650" t="s">
        <v>418</v>
      </c>
      <c r="B1282" s="651" t="s">
        <v>410</v>
      </c>
      <c r="C1282" s="651"/>
      <c r="D1282" s="402" t="s">
        <v>411</v>
      </c>
      <c r="E1282" s="651">
        <v>201511</v>
      </c>
      <c r="F1282" s="453">
        <v>17413.27</v>
      </c>
      <c r="G1282" s="387" t="s">
        <v>481</v>
      </c>
      <c r="H1282" s="387" t="s">
        <v>482</v>
      </c>
    </row>
    <row r="1283" spans="1:8">
      <c r="A1283" s="650" t="s">
        <v>418</v>
      </c>
      <c r="B1283" s="651" t="s">
        <v>410</v>
      </c>
      <c r="C1283" s="651"/>
      <c r="D1283" s="650" t="s">
        <v>411</v>
      </c>
      <c r="E1283" s="651">
        <v>201512</v>
      </c>
      <c r="F1283" s="652">
        <v>68965.64</v>
      </c>
      <c r="G1283" s="387" t="s">
        <v>481</v>
      </c>
      <c r="H1283" s="387" t="s">
        <v>482</v>
      </c>
    </row>
    <row r="1284" spans="1:8">
      <c r="A1284" s="650" t="s">
        <v>418</v>
      </c>
      <c r="B1284" s="651" t="s">
        <v>412</v>
      </c>
      <c r="C1284" s="651"/>
      <c r="D1284" s="650" t="s">
        <v>413</v>
      </c>
      <c r="E1284" s="651">
        <v>201509</v>
      </c>
      <c r="F1284" s="652">
        <v>-783.38</v>
      </c>
      <c r="G1284" s="387" t="s">
        <v>481</v>
      </c>
      <c r="H1284" s="387" t="s">
        <v>482</v>
      </c>
    </row>
    <row r="1285" spans="1:8">
      <c r="A1285" s="650" t="s">
        <v>418</v>
      </c>
      <c r="B1285" s="651" t="s">
        <v>419</v>
      </c>
      <c r="C1285" s="651"/>
      <c r="D1285" s="650" t="s">
        <v>420</v>
      </c>
      <c r="E1285" s="651">
        <v>201509</v>
      </c>
      <c r="F1285" s="652">
        <v>-2060.69</v>
      </c>
      <c r="G1285" s="387" t="s">
        <v>481</v>
      </c>
      <c r="H1285" s="387" t="s">
        <v>482</v>
      </c>
    </row>
    <row r="1286" spans="1:8">
      <c r="A1286" s="650" t="s">
        <v>418</v>
      </c>
      <c r="B1286" s="651" t="s">
        <v>770</v>
      </c>
      <c r="C1286" s="651"/>
      <c r="D1286" s="650" t="s">
        <v>771</v>
      </c>
      <c r="E1286" s="651">
        <v>201509</v>
      </c>
      <c r="F1286" s="652">
        <v>4477.72</v>
      </c>
      <c r="G1286" s="387" t="s">
        <v>481</v>
      </c>
      <c r="H1286" s="387" t="s">
        <v>482</v>
      </c>
    </row>
    <row r="1287" spans="1:8">
      <c r="A1287" s="650" t="s">
        <v>418</v>
      </c>
      <c r="B1287" s="651" t="s">
        <v>770</v>
      </c>
      <c r="C1287" s="651"/>
      <c r="D1287" s="402" t="s">
        <v>771</v>
      </c>
      <c r="E1287" s="651">
        <v>201511</v>
      </c>
      <c r="F1287" s="453">
        <v>10376.31</v>
      </c>
      <c r="G1287" s="387" t="s">
        <v>481</v>
      </c>
      <c r="H1287" s="387" t="s">
        <v>482</v>
      </c>
    </row>
    <row r="1288" spans="1:8">
      <c r="A1288" s="650" t="s">
        <v>418</v>
      </c>
      <c r="B1288" s="651" t="s">
        <v>770</v>
      </c>
      <c r="C1288" s="651"/>
      <c r="D1288" s="650" t="s">
        <v>771</v>
      </c>
      <c r="E1288" s="651">
        <v>201512</v>
      </c>
      <c r="F1288" s="652">
        <v>-1623.36</v>
      </c>
      <c r="G1288" s="387" t="s">
        <v>481</v>
      </c>
      <c r="H1288" s="387" t="s">
        <v>482</v>
      </c>
    </row>
    <row r="1289" spans="1:8">
      <c r="A1289" s="650" t="s">
        <v>418</v>
      </c>
      <c r="B1289" s="651" t="s">
        <v>414</v>
      </c>
      <c r="C1289" s="651"/>
      <c r="D1289" s="650" t="s">
        <v>415</v>
      </c>
      <c r="E1289" s="651">
        <v>201509</v>
      </c>
      <c r="F1289" s="652">
        <v>7544.2</v>
      </c>
      <c r="G1289" s="387" t="s">
        <v>481</v>
      </c>
      <c r="H1289" s="387" t="s">
        <v>482</v>
      </c>
    </row>
    <row r="1290" spans="1:8">
      <c r="A1290" s="650" t="s">
        <v>418</v>
      </c>
      <c r="B1290" s="651" t="s">
        <v>414</v>
      </c>
      <c r="C1290" s="651"/>
      <c r="D1290" s="402" t="s">
        <v>415</v>
      </c>
      <c r="E1290" s="651">
        <v>201511</v>
      </c>
      <c r="F1290" s="453">
        <v>-221.28</v>
      </c>
      <c r="G1290" s="387" t="s">
        <v>481</v>
      </c>
      <c r="H1290" s="387" t="s">
        <v>482</v>
      </c>
    </row>
    <row r="1291" spans="1:8">
      <c r="A1291" s="650" t="s">
        <v>418</v>
      </c>
      <c r="B1291" s="651" t="s">
        <v>414</v>
      </c>
      <c r="C1291" s="651"/>
      <c r="D1291" s="650" t="s">
        <v>415</v>
      </c>
      <c r="E1291" s="651">
        <v>201512</v>
      </c>
      <c r="F1291" s="652">
        <v>3.19</v>
      </c>
      <c r="G1291" s="387" t="s">
        <v>481</v>
      </c>
      <c r="H1291" s="387" t="s">
        <v>482</v>
      </c>
    </row>
    <row r="1292" spans="1:8">
      <c r="A1292" s="650" t="s">
        <v>418</v>
      </c>
      <c r="B1292" s="651" t="s">
        <v>416</v>
      </c>
      <c r="C1292" s="651"/>
      <c r="D1292" s="650" t="s">
        <v>417</v>
      </c>
      <c r="E1292" s="651">
        <v>201509</v>
      </c>
      <c r="F1292" s="652">
        <v>73559.19</v>
      </c>
      <c r="G1292" s="387" t="s">
        <v>481</v>
      </c>
      <c r="H1292" s="387" t="s">
        <v>482</v>
      </c>
    </row>
    <row r="1293" spans="1:8">
      <c r="A1293" s="402" t="s">
        <v>418</v>
      </c>
      <c r="B1293" s="651" t="s">
        <v>416</v>
      </c>
      <c r="C1293" s="651"/>
      <c r="D1293" s="402" t="s">
        <v>417</v>
      </c>
      <c r="E1293" s="651">
        <v>201510</v>
      </c>
      <c r="F1293" s="453">
        <v>64801.56</v>
      </c>
      <c r="G1293" s="387" t="s">
        <v>481</v>
      </c>
      <c r="H1293" s="387" t="s">
        <v>482</v>
      </c>
    </row>
    <row r="1294" spans="1:8">
      <c r="A1294" s="650" t="s">
        <v>418</v>
      </c>
      <c r="B1294" s="651" t="s">
        <v>416</v>
      </c>
      <c r="C1294" s="651"/>
      <c r="D1294" s="402" t="s">
        <v>417</v>
      </c>
      <c r="E1294" s="651">
        <v>201511</v>
      </c>
      <c r="F1294" s="453">
        <v>32210.34</v>
      </c>
      <c r="G1294" s="387" t="s">
        <v>481</v>
      </c>
      <c r="H1294" s="387" t="s">
        <v>482</v>
      </c>
    </row>
    <row r="1295" spans="1:8">
      <c r="A1295" s="650" t="s">
        <v>418</v>
      </c>
      <c r="B1295" s="651" t="s">
        <v>416</v>
      </c>
      <c r="C1295" s="651"/>
      <c r="D1295" s="650" t="s">
        <v>417</v>
      </c>
      <c r="E1295" s="651">
        <v>201512</v>
      </c>
      <c r="F1295" s="652">
        <v>30000.85</v>
      </c>
      <c r="G1295" s="387" t="s">
        <v>481</v>
      </c>
      <c r="H1295" s="387" t="s">
        <v>482</v>
      </c>
    </row>
    <row r="1296" spans="1:8">
      <c r="A1296" s="532" t="s">
        <v>418</v>
      </c>
      <c r="B1296" s="599" t="s">
        <v>509</v>
      </c>
      <c r="C1296" s="599"/>
      <c r="D1296" s="532" t="s">
        <v>510</v>
      </c>
      <c r="E1296" s="599">
        <v>201509</v>
      </c>
      <c r="F1296" s="534">
        <v>-0.04</v>
      </c>
      <c r="G1296" s="387" t="s">
        <v>481</v>
      </c>
      <c r="H1296" s="387" t="s">
        <v>482</v>
      </c>
    </row>
    <row r="1297" spans="1:8">
      <c r="A1297" s="402" t="s">
        <v>418</v>
      </c>
      <c r="B1297" s="651" t="s">
        <v>509</v>
      </c>
      <c r="C1297" s="651"/>
      <c r="D1297" s="402" t="s">
        <v>510</v>
      </c>
      <c r="E1297" s="651">
        <v>201510</v>
      </c>
      <c r="F1297" s="453">
        <v>0.16</v>
      </c>
      <c r="G1297" s="387" t="s">
        <v>481</v>
      </c>
      <c r="H1297" s="387" t="s">
        <v>482</v>
      </c>
    </row>
    <row r="1298" spans="1:8">
      <c r="A1298" s="650" t="s">
        <v>418</v>
      </c>
      <c r="B1298" s="651" t="s">
        <v>509</v>
      </c>
      <c r="C1298" s="651"/>
      <c r="D1298" s="402" t="s">
        <v>510</v>
      </c>
      <c r="E1298" s="651">
        <v>201511</v>
      </c>
      <c r="F1298" s="453">
        <v>-0.01</v>
      </c>
      <c r="G1298" s="387" t="s">
        <v>481</v>
      </c>
      <c r="H1298" s="387" t="s">
        <v>482</v>
      </c>
    </row>
    <row r="1299" spans="1:8">
      <c r="A1299" s="650" t="s">
        <v>418</v>
      </c>
      <c r="B1299" s="651" t="s">
        <v>509</v>
      </c>
      <c r="C1299" s="651"/>
      <c r="D1299" s="650" t="s">
        <v>510</v>
      </c>
      <c r="E1299" s="651">
        <v>201512</v>
      </c>
      <c r="F1299" s="652">
        <v>0.79</v>
      </c>
      <c r="G1299" s="387" t="s">
        <v>481</v>
      </c>
      <c r="H1299" s="387" t="s">
        <v>482</v>
      </c>
    </row>
    <row r="1300" spans="1:8">
      <c r="A1300" s="650" t="s">
        <v>418</v>
      </c>
      <c r="B1300" s="651" t="s">
        <v>735</v>
      </c>
      <c r="C1300" s="651"/>
      <c r="D1300" s="650" t="s">
        <v>811</v>
      </c>
      <c r="E1300" s="651">
        <v>201509</v>
      </c>
      <c r="F1300" s="652">
        <v>-33.39</v>
      </c>
      <c r="G1300" s="387" t="s">
        <v>481</v>
      </c>
      <c r="H1300" s="387" t="s">
        <v>482</v>
      </c>
    </row>
    <row r="1301" spans="1:8">
      <c r="A1301" s="650" t="s">
        <v>418</v>
      </c>
      <c r="B1301" s="651" t="s">
        <v>724</v>
      </c>
      <c r="C1301" s="651"/>
      <c r="D1301" s="650" t="s">
        <v>725</v>
      </c>
      <c r="E1301" s="651">
        <v>201509</v>
      </c>
      <c r="F1301" s="652">
        <v>-163.69999999999999</v>
      </c>
      <c r="G1301" s="387" t="s">
        <v>481</v>
      </c>
      <c r="H1301" s="387" t="s">
        <v>482</v>
      </c>
    </row>
    <row r="1302" spans="1:8">
      <c r="A1302" s="650" t="s">
        <v>418</v>
      </c>
      <c r="B1302" s="651" t="s">
        <v>877</v>
      </c>
      <c r="C1302" s="651"/>
      <c r="D1302" s="650" t="s">
        <v>878</v>
      </c>
      <c r="E1302" s="651">
        <v>201509</v>
      </c>
      <c r="F1302" s="652">
        <v>7104.3</v>
      </c>
      <c r="G1302" s="387" t="s">
        <v>481</v>
      </c>
      <c r="H1302" s="387" t="s">
        <v>482</v>
      </c>
    </row>
    <row r="1303" spans="1:8">
      <c r="A1303" s="650" t="s">
        <v>418</v>
      </c>
      <c r="B1303" s="651" t="s">
        <v>877</v>
      </c>
      <c r="C1303" s="651"/>
      <c r="D1303" s="402" t="s">
        <v>878</v>
      </c>
      <c r="E1303" s="651">
        <v>201510</v>
      </c>
      <c r="F1303" s="453">
        <v>3.2</v>
      </c>
      <c r="G1303" s="387" t="s">
        <v>481</v>
      </c>
      <c r="H1303" s="387" t="s">
        <v>482</v>
      </c>
    </row>
    <row r="1304" spans="1:8">
      <c r="A1304" s="650" t="s">
        <v>418</v>
      </c>
      <c r="B1304" s="651" t="s">
        <v>792</v>
      </c>
      <c r="C1304" s="651"/>
      <c r="D1304" s="650" t="s">
        <v>793</v>
      </c>
      <c r="E1304" s="651">
        <v>201509</v>
      </c>
      <c r="F1304" s="652">
        <v>-15149.95</v>
      </c>
      <c r="G1304" s="387" t="s">
        <v>481</v>
      </c>
      <c r="H1304" s="387" t="s">
        <v>694</v>
      </c>
    </row>
    <row r="1305" spans="1:8">
      <c r="A1305" s="650" t="s">
        <v>418</v>
      </c>
      <c r="B1305" s="651" t="s">
        <v>410</v>
      </c>
      <c r="C1305" s="651"/>
      <c r="D1305" s="650" t="s">
        <v>411</v>
      </c>
      <c r="E1305" s="651">
        <v>201601</v>
      </c>
      <c r="F1305" s="652">
        <v>105172.2</v>
      </c>
      <c r="G1305" s="387" t="s">
        <v>481</v>
      </c>
      <c r="H1305" s="387" t="s">
        <v>482</v>
      </c>
    </row>
    <row r="1306" spans="1:8">
      <c r="A1306" s="650" t="s">
        <v>418</v>
      </c>
      <c r="B1306" s="651" t="s">
        <v>419</v>
      </c>
      <c r="C1306" s="651"/>
      <c r="D1306" s="650" t="s">
        <v>420</v>
      </c>
      <c r="E1306" s="651">
        <v>201601</v>
      </c>
      <c r="F1306" s="652">
        <v>3977.42</v>
      </c>
      <c r="G1306" s="387" t="s">
        <v>481</v>
      </c>
      <c r="H1306" s="387" t="s">
        <v>482</v>
      </c>
    </row>
    <row r="1307" spans="1:8">
      <c r="A1307" s="650" t="s">
        <v>418</v>
      </c>
      <c r="B1307" s="651" t="s">
        <v>770</v>
      </c>
      <c r="C1307" s="651"/>
      <c r="D1307" s="650" t="s">
        <v>771</v>
      </c>
      <c r="E1307" s="651">
        <v>201601</v>
      </c>
      <c r="F1307" s="652">
        <v>6292.34</v>
      </c>
      <c r="G1307" s="387" t="s">
        <v>481</v>
      </c>
      <c r="H1307" s="387" t="s">
        <v>482</v>
      </c>
    </row>
    <row r="1308" spans="1:8">
      <c r="A1308" s="650" t="s">
        <v>418</v>
      </c>
      <c r="B1308" s="651" t="s">
        <v>414</v>
      </c>
      <c r="C1308" s="651"/>
      <c r="D1308" s="650" t="s">
        <v>415</v>
      </c>
      <c r="E1308" s="651">
        <v>201601</v>
      </c>
      <c r="F1308" s="652">
        <v>-13.85</v>
      </c>
      <c r="G1308" s="387" t="s">
        <v>481</v>
      </c>
      <c r="H1308" s="387" t="s">
        <v>482</v>
      </c>
    </row>
    <row r="1309" spans="1:8">
      <c r="A1309" s="650" t="s">
        <v>418</v>
      </c>
      <c r="B1309" s="651" t="s">
        <v>416</v>
      </c>
      <c r="C1309" s="651"/>
      <c r="D1309" s="650" t="s">
        <v>417</v>
      </c>
      <c r="E1309" s="651">
        <v>201601</v>
      </c>
      <c r="F1309" s="652">
        <v>623.86</v>
      </c>
      <c r="G1309" s="387" t="s">
        <v>481</v>
      </c>
      <c r="H1309" s="387" t="s">
        <v>482</v>
      </c>
    </row>
    <row r="1310" spans="1:8">
      <c r="A1310" s="650" t="s">
        <v>418</v>
      </c>
      <c r="B1310" s="651" t="s">
        <v>509</v>
      </c>
      <c r="C1310" s="651"/>
      <c r="D1310" s="650" t="s">
        <v>510</v>
      </c>
      <c r="E1310" s="651">
        <v>201601</v>
      </c>
      <c r="F1310" s="652">
        <v>-0.03</v>
      </c>
      <c r="G1310" s="387" t="s">
        <v>481</v>
      </c>
      <c r="H1310" s="387" t="s">
        <v>482</v>
      </c>
    </row>
    <row r="1311" spans="1:8">
      <c r="A1311" s="650"/>
      <c r="B1311" s="651"/>
      <c r="C1311" s="651"/>
      <c r="D1311" s="650"/>
      <c r="E1311" s="651"/>
      <c r="F1311" s="652"/>
      <c r="G1311" s="387"/>
      <c r="H1311" s="387"/>
    </row>
    <row r="1312" spans="1:8">
      <c r="A1312" s="650" t="s">
        <v>418</v>
      </c>
      <c r="B1312" s="651" t="s">
        <v>410</v>
      </c>
      <c r="C1312" s="650"/>
      <c r="D1312" s="650" t="s">
        <v>411</v>
      </c>
      <c r="E1312" s="651">
        <v>201602</v>
      </c>
      <c r="F1312" s="652">
        <v>4993.93</v>
      </c>
      <c r="G1312" s="387" t="s">
        <v>481</v>
      </c>
      <c r="H1312" s="387" t="s">
        <v>482</v>
      </c>
    </row>
    <row r="1313" spans="1:8">
      <c r="A1313" s="650" t="s">
        <v>418</v>
      </c>
      <c r="B1313" s="651" t="s">
        <v>419</v>
      </c>
      <c r="C1313" s="650"/>
      <c r="D1313" s="650" t="s">
        <v>420</v>
      </c>
      <c r="E1313" s="651">
        <v>201602</v>
      </c>
      <c r="F1313" s="652">
        <v>-1116.6300000000001</v>
      </c>
      <c r="G1313" s="387" t="s">
        <v>481</v>
      </c>
      <c r="H1313" s="387" t="s">
        <v>482</v>
      </c>
    </row>
    <row r="1314" spans="1:8">
      <c r="A1314" s="650" t="s">
        <v>418</v>
      </c>
      <c r="B1314" s="651" t="s">
        <v>770</v>
      </c>
      <c r="C1314" s="650"/>
      <c r="D1314" s="650" t="s">
        <v>771</v>
      </c>
      <c r="E1314" s="651">
        <v>201602</v>
      </c>
      <c r="F1314" s="652">
        <v>-1600.31</v>
      </c>
      <c r="G1314" s="387" t="s">
        <v>481</v>
      </c>
      <c r="H1314" s="387" t="s">
        <v>482</v>
      </c>
    </row>
    <row r="1315" spans="1:8">
      <c r="A1315" s="650" t="s">
        <v>418</v>
      </c>
      <c r="B1315" s="651" t="s">
        <v>414</v>
      </c>
      <c r="C1315" s="650"/>
      <c r="D1315" s="650" t="s">
        <v>415</v>
      </c>
      <c r="E1315" s="651">
        <v>201602</v>
      </c>
      <c r="F1315" s="652">
        <v>227.95</v>
      </c>
      <c r="G1315" s="387" t="s">
        <v>481</v>
      </c>
      <c r="H1315" s="387" t="s">
        <v>482</v>
      </c>
    </row>
    <row r="1316" spans="1:8">
      <c r="A1316" s="650" t="s">
        <v>418</v>
      </c>
      <c r="B1316" s="651" t="s">
        <v>416</v>
      </c>
      <c r="C1316" s="650"/>
      <c r="D1316" s="650" t="s">
        <v>417</v>
      </c>
      <c r="E1316" s="651">
        <v>201602</v>
      </c>
      <c r="F1316" s="652">
        <v>60830.879999999997</v>
      </c>
      <c r="G1316" s="387" t="s">
        <v>481</v>
      </c>
      <c r="H1316" s="387" t="s">
        <v>482</v>
      </c>
    </row>
    <row r="1317" spans="1:8">
      <c r="A1317" s="650"/>
      <c r="B1317" s="651"/>
      <c r="C1317" s="651"/>
      <c r="D1317" s="650"/>
      <c r="E1317" s="651"/>
      <c r="F1317" s="652"/>
      <c r="G1317" s="387"/>
      <c r="H1317" s="387"/>
    </row>
    <row r="1318" spans="1:8">
      <c r="A1318" s="443"/>
      <c r="B1318" s="741"/>
      <c r="C1318" s="457"/>
      <c r="D1318" s="767"/>
      <c r="E1318" s="457"/>
      <c r="F1318" s="444"/>
      <c r="G1318" s="387"/>
      <c r="H1318" s="387"/>
    </row>
    <row r="1319" spans="1:8">
      <c r="A1319" s="443"/>
      <c r="B1319" s="741"/>
      <c r="C1319" s="457"/>
      <c r="D1319" s="767"/>
      <c r="E1319" s="457"/>
      <c r="F1319" s="444"/>
      <c r="G1319" s="387"/>
      <c r="H1319" s="387"/>
    </row>
    <row r="1320" spans="1:8">
      <c r="A1320" s="923"/>
      <c r="B1320" s="923"/>
      <c r="C1320" s="923"/>
      <c r="D1320" s="923"/>
      <c r="E1320" s="164"/>
      <c r="F1320" s="129"/>
      <c r="G1320" s="923"/>
      <c r="H1320" s="923"/>
    </row>
    <row r="1321" spans="1:8" ht="13.5" thickBot="1">
      <c r="A1321" s="102"/>
      <c r="B1321" s="102"/>
      <c r="C1321" s="102"/>
      <c r="D1321" s="102"/>
      <c r="E1321" s="73" t="s">
        <v>107</v>
      </c>
      <c r="F1321" s="130">
        <f>SUM(F1280:F1320)</f>
        <v>633694.99999999988</v>
      </c>
      <c r="G1321" s="923"/>
      <c r="H1321" s="923"/>
    </row>
    <row r="1322" spans="1:8" ht="13.5" thickTop="1">
      <c r="A1322" s="102"/>
      <c r="B1322" s="102"/>
      <c r="C1322" s="102"/>
      <c r="D1322" s="102"/>
      <c r="E1322" s="152"/>
      <c r="F1322" s="123"/>
      <c r="G1322" s="923"/>
      <c r="H1322" s="923"/>
    </row>
    <row r="1323" spans="1:8">
      <c r="A1323" s="88" t="s">
        <v>354</v>
      </c>
      <c r="B1323" s="102"/>
      <c r="C1323" s="102"/>
      <c r="D1323" s="102"/>
      <c r="E1323" s="152"/>
      <c r="F1323" s="123"/>
      <c r="G1323" s="923"/>
      <c r="H1323" s="923"/>
    </row>
    <row r="1324" spans="1:8">
      <c r="A1324" s="102"/>
      <c r="B1324" s="102"/>
      <c r="C1324" s="102"/>
      <c r="D1324" s="102"/>
      <c r="E1324" s="152"/>
      <c r="F1324" s="123"/>
      <c r="G1324" s="923"/>
      <c r="H1324" s="923"/>
    </row>
    <row r="1325" spans="1:8">
      <c r="A1325" s="81" t="s">
        <v>86</v>
      </c>
      <c r="B1325" s="81" t="s">
        <v>87</v>
      </c>
      <c r="C1325" s="81" t="s">
        <v>88</v>
      </c>
      <c r="D1325" s="81"/>
      <c r="E1325" s="146" t="s">
        <v>89</v>
      </c>
      <c r="F1325" s="90" t="s">
        <v>90</v>
      </c>
      <c r="G1325" s="923"/>
      <c r="H1325" s="923"/>
    </row>
    <row r="1326" spans="1:8">
      <c r="A1326" s="86" t="s">
        <v>94</v>
      </c>
      <c r="B1326" s="86" t="s">
        <v>95</v>
      </c>
      <c r="C1326" s="86" t="s">
        <v>96</v>
      </c>
      <c r="D1326" s="86" t="s">
        <v>97</v>
      </c>
      <c r="E1326" s="148" t="s">
        <v>98</v>
      </c>
      <c r="F1326" s="92" t="s">
        <v>99</v>
      </c>
      <c r="G1326" s="923"/>
      <c r="H1326" s="923"/>
    </row>
    <row r="1327" spans="1:8">
      <c r="A1327" s="650" t="s">
        <v>355</v>
      </c>
      <c r="B1327" s="651" t="s">
        <v>1240</v>
      </c>
      <c r="C1327" s="651"/>
      <c r="D1327" s="650" t="s">
        <v>1241</v>
      </c>
      <c r="E1327" s="651">
        <v>201509</v>
      </c>
      <c r="F1327" s="652">
        <v>2847.96</v>
      </c>
      <c r="G1327" s="387" t="s">
        <v>481</v>
      </c>
      <c r="H1327" s="387" t="s">
        <v>482</v>
      </c>
    </row>
    <row r="1328" spans="1:8">
      <c r="A1328" s="650" t="s">
        <v>355</v>
      </c>
      <c r="B1328" s="651" t="s">
        <v>897</v>
      </c>
      <c r="C1328" s="651"/>
      <c r="D1328" s="650" t="s">
        <v>898</v>
      </c>
      <c r="E1328" s="651">
        <v>201509</v>
      </c>
      <c r="F1328" s="652">
        <v>38.1</v>
      </c>
      <c r="G1328" s="387" t="s">
        <v>481</v>
      </c>
      <c r="H1328" s="387" t="s">
        <v>482</v>
      </c>
    </row>
    <row r="1329" spans="1:8">
      <c r="A1329" s="650" t="s">
        <v>355</v>
      </c>
      <c r="B1329" s="651" t="s">
        <v>356</v>
      </c>
      <c r="C1329" s="651"/>
      <c r="D1329" s="650" t="s">
        <v>357</v>
      </c>
      <c r="E1329" s="651">
        <v>201509</v>
      </c>
      <c r="F1329" s="652">
        <v>1015583.28</v>
      </c>
      <c r="G1329" s="387" t="s">
        <v>481</v>
      </c>
      <c r="H1329" s="387" t="s">
        <v>482</v>
      </c>
    </row>
    <row r="1330" spans="1:8">
      <c r="A1330" s="402" t="s">
        <v>355</v>
      </c>
      <c r="B1330" s="651" t="s">
        <v>356</v>
      </c>
      <c r="C1330" s="651"/>
      <c r="D1330" s="402" t="s">
        <v>357</v>
      </c>
      <c r="E1330" s="651">
        <v>201510</v>
      </c>
      <c r="F1330" s="453">
        <v>819355.35</v>
      </c>
      <c r="G1330" s="387" t="s">
        <v>481</v>
      </c>
      <c r="H1330" s="387" t="s">
        <v>482</v>
      </c>
    </row>
    <row r="1331" spans="1:8">
      <c r="A1331" s="650" t="s">
        <v>355</v>
      </c>
      <c r="B1331" s="651" t="s">
        <v>356</v>
      </c>
      <c r="C1331" s="651"/>
      <c r="D1331" s="402" t="s">
        <v>357</v>
      </c>
      <c r="E1331" s="651">
        <v>201511</v>
      </c>
      <c r="F1331" s="453">
        <v>699429.55</v>
      </c>
      <c r="G1331" s="387" t="s">
        <v>481</v>
      </c>
      <c r="H1331" s="387" t="s">
        <v>482</v>
      </c>
    </row>
    <row r="1332" spans="1:8">
      <c r="A1332" s="650" t="s">
        <v>355</v>
      </c>
      <c r="B1332" s="651" t="s">
        <v>356</v>
      </c>
      <c r="C1332" s="651"/>
      <c r="D1332" s="650" t="s">
        <v>357</v>
      </c>
      <c r="E1332" s="651">
        <v>201512</v>
      </c>
      <c r="F1332" s="652">
        <v>778786.74</v>
      </c>
      <c r="G1332" s="387" t="s">
        <v>481</v>
      </c>
      <c r="H1332" s="387" t="s">
        <v>482</v>
      </c>
    </row>
    <row r="1333" spans="1:8">
      <c r="A1333" s="650" t="s">
        <v>355</v>
      </c>
      <c r="B1333" s="651" t="s">
        <v>358</v>
      </c>
      <c r="C1333" s="651"/>
      <c r="D1333" s="650" t="s">
        <v>359</v>
      </c>
      <c r="E1333" s="651">
        <v>201509</v>
      </c>
      <c r="F1333" s="652">
        <v>-8796.56</v>
      </c>
      <c r="G1333" s="387" t="s">
        <v>481</v>
      </c>
      <c r="H1333" s="387" t="s">
        <v>482</v>
      </c>
    </row>
    <row r="1334" spans="1:8">
      <c r="A1334" s="402" t="s">
        <v>355</v>
      </c>
      <c r="B1334" s="651" t="s">
        <v>358</v>
      </c>
      <c r="C1334" s="651"/>
      <c r="D1334" s="402" t="s">
        <v>359</v>
      </c>
      <c r="E1334" s="651">
        <v>201510</v>
      </c>
      <c r="F1334" s="453">
        <v>64389.29</v>
      </c>
      <c r="G1334" s="387" t="s">
        <v>481</v>
      </c>
      <c r="H1334" s="387" t="s">
        <v>482</v>
      </c>
    </row>
    <row r="1335" spans="1:8">
      <c r="A1335" s="650" t="s">
        <v>355</v>
      </c>
      <c r="B1335" s="651" t="s">
        <v>358</v>
      </c>
      <c r="C1335" s="651"/>
      <c r="D1335" s="402" t="s">
        <v>359</v>
      </c>
      <c r="E1335" s="651">
        <v>201511</v>
      </c>
      <c r="F1335" s="453">
        <v>25419.91</v>
      </c>
      <c r="G1335" s="387" t="s">
        <v>481</v>
      </c>
      <c r="H1335" s="387" t="s">
        <v>482</v>
      </c>
    </row>
    <row r="1336" spans="1:8">
      <c r="A1336" s="650" t="s">
        <v>355</v>
      </c>
      <c r="B1336" s="651" t="s">
        <v>358</v>
      </c>
      <c r="C1336" s="651"/>
      <c r="D1336" s="650" t="s">
        <v>359</v>
      </c>
      <c r="E1336" s="651">
        <v>201512</v>
      </c>
      <c r="F1336" s="652">
        <v>49459.64</v>
      </c>
      <c r="G1336" s="387" t="s">
        <v>481</v>
      </c>
      <c r="H1336" s="387" t="s">
        <v>482</v>
      </c>
    </row>
    <row r="1337" spans="1:8">
      <c r="A1337" s="650" t="s">
        <v>355</v>
      </c>
      <c r="B1337" s="651" t="s">
        <v>360</v>
      </c>
      <c r="C1337" s="651"/>
      <c r="D1337" s="650" t="s">
        <v>361</v>
      </c>
      <c r="E1337" s="651">
        <v>201509</v>
      </c>
      <c r="F1337" s="652">
        <v>-1131.57</v>
      </c>
      <c r="G1337" s="387" t="s">
        <v>481</v>
      </c>
      <c r="H1337" s="387" t="s">
        <v>482</v>
      </c>
    </row>
    <row r="1338" spans="1:8">
      <c r="A1338" s="402" t="s">
        <v>355</v>
      </c>
      <c r="B1338" s="651" t="s">
        <v>360</v>
      </c>
      <c r="C1338" s="651"/>
      <c r="D1338" s="402" t="s">
        <v>361</v>
      </c>
      <c r="E1338" s="651">
        <v>201510</v>
      </c>
      <c r="F1338" s="453">
        <v>-6258.83</v>
      </c>
      <c r="G1338" s="387" t="s">
        <v>481</v>
      </c>
      <c r="H1338" s="387" t="s">
        <v>482</v>
      </c>
    </row>
    <row r="1339" spans="1:8">
      <c r="A1339" s="650" t="s">
        <v>355</v>
      </c>
      <c r="B1339" s="651" t="s">
        <v>360</v>
      </c>
      <c r="C1339" s="651"/>
      <c r="D1339" s="650" t="s">
        <v>361</v>
      </c>
      <c r="E1339" s="651">
        <v>201512</v>
      </c>
      <c r="F1339" s="652">
        <v>5351.42</v>
      </c>
      <c r="G1339" s="387" t="s">
        <v>481</v>
      </c>
      <c r="H1339" s="387" t="s">
        <v>482</v>
      </c>
    </row>
    <row r="1340" spans="1:8">
      <c r="A1340" s="650" t="s">
        <v>355</v>
      </c>
      <c r="B1340" s="651" t="s">
        <v>362</v>
      </c>
      <c r="C1340" s="651"/>
      <c r="D1340" s="650" t="s">
        <v>363</v>
      </c>
      <c r="E1340" s="651">
        <v>201509</v>
      </c>
      <c r="F1340" s="652">
        <v>-457.46</v>
      </c>
      <c r="G1340" s="387" t="s">
        <v>481</v>
      </c>
      <c r="H1340" s="387" t="s">
        <v>482</v>
      </c>
    </row>
    <row r="1341" spans="1:8">
      <c r="A1341" s="650" t="s">
        <v>355</v>
      </c>
      <c r="B1341" s="651" t="s">
        <v>362</v>
      </c>
      <c r="C1341" s="651"/>
      <c r="D1341" s="402" t="s">
        <v>363</v>
      </c>
      <c r="E1341" s="651">
        <v>201511</v>
      </c>
      <c r="F1341" s="453">
        <v>-2037.82</v>
      </c>
      <c r="G1341" s="387" t="s">
        <v>481</v>
      </c>
      <c r="H1341" s="387" t="s">
        <v>482</v>
      </c>
    </row>
    <row r="1342" spans="1:8">
      <c r="A1342" s="650" t="s">
        <v>355</v>
      </c>
      <c r="B1342" s="651" t="s">
        <v>362</v>
      </c>
      <c r="C1342" s="651"/>
      <c r="D1342" s="650" t="s">
        <v>363</v>
      </c>
      <c r="E1342" s="651">
        <v>201512</v>
      </c>
      <c r="F1342" s="652">
        <v>9.9700000000000006</v>
      </c>
      <c r="G1342" s="387" t="s">
        <v>481</v>
      </c>
      <c r="H1342" s="387" t="s">
        <v>482</v>
      </c>
    </row>
    <row r="1343" spans="1:8">
      <c r="A1343" s="650" t="s">
        <v>355</v>
      </c>
      <c r="B1343" s="651" t="s">
        <v>364</v>
      </c>
      <c r="C1343" s="651"/>
      <c r="D1343" s="650" t="s">
        <v>365</v>
      </c>
      <c r="E1343" s="651">
        <v>201509</v>
      </c>
      <c r="F1343" s="652">
        <v>14906.84</v>
      </c>
      <c r="G1343" s="387" t="s">
        <v>481</v>
      </c>
      <c r="H1343" s="387" t="s">
        <v>482</v>
      </c>
    </row>
    <row r="1344" spans="1:8">
      <c r="A1344" s="402" t="s">
        <v>355</v>
      </c>
      <c r="B1344" s="651" t="s">
        <v>364</v>
      </c>
      <c r="C1344" s="651"/>
      <c r="D1344" s="402" t="s">
        <v>365</v>
      </c>
      <c r="E1344" s="651">
        <v>201510</v>
      </c>
      <c r="F1344" s="453">
        <v>59569.83</v>
      </c>
      <c r="G1344" s="387" t="s">
        <v>481</v>
      </c>
      <c r="H1344" s="387" t="s">
        <v>482</v>
      </c>
    </row>
    <row r="1345" spans="1:8">
      <c r="A1345" s="650" t="s">
        <v>355</v>
      </c>
      <c r="B1345" s="651" t="s">
        <v>364</v>
      </c>
      <c r="C1345" s="651"/>
      <c r="D1345" s="402" t="s">
        <v>365</v>
      </c>
      <c r="E1345" s="651">
        <v>201511</v>
      </c>
      <c r="F1345" s="453">
        <v>28817.24</v>
      </c>
      <c r="G1345" s="387" t="s">
        <v>481</v>
      </c>
      <c r="H1345" s="387" t="s">
        <v>482</v>
      </c>
    </row>
    <row r="1346" spans="1:8">
      <c r="A1346" s="650" t="s">
        <v>355</v>
      </c>
      <c r="B1346" s="651" t="s">
        <v>364</v>
      </c>
      <c r="C1346" s="651"/>
      <c r="D1346" s="650" t="s">
        <v>365</v>
      </c>
      <c r="E1346" s="651">
        <v>201512</v>
      </c>
      <c r="F1346" s="652">
        <v>62661.33</v>
      </c>
      <c r="G1346" s="387" t="s">
        <v>481</v>
      </c>
      <c r="H1346" s="387" t="s">
        <v>482</v>
      </c>
    </row>
    <row r="1347" spans="1:8">
      <c r="A1347" s="650" t="s">
        <v>355</v>
      </c>
      <c r="B1347" s="651" t="s">
        <v>366</v>
      </c>
      <c r="C1347" s="651"/>
      <c r="D1347" s="650" t="s">
        <v>367</v>
      </c>
      <c r="E1347" s="651">
        <v>201509</v>
      </c>
      <c r="F1347" s="652">
        <v>-1610.04</v>
      </c>
      <c r="G1347" s="387" t="s">
        <v>481</v>
      </c>
      <c r="H1347" s="387" t="s">
        <v>482</v>
      </c>
    </row>
    <row r="1348" spans="1:8">
      <c r="A1348" s="402" t="s">
        <v>355</v>
      </c>
      <c r="B1348" s="651" t="s">
        <v>366</v>
      </c>
      <c r="C1348" s="651"/>
      <c r="D1348" s="402" t="s">
        <v>367</v>
      </c>
      <c r="E1348" s="651">
        <v>201510</v>
      </c>
      <c r="F1348" s="453">
        <v>12462.83</v>
      </c>
      <c r="G1348" s="387" t="s">
        <v>481</v>
      </c>
      <c r="H1348" s="387" t="s">
        <v>482</v>
      </c>
    </row>
    <row r="1349" spans="1:8">
      <c r="A1349" s="650" t="s">
        <v>355</v>
      </c>
      <c r="B1349" s="651" t="s">
        <v>366</v>
      </c>
      <c r="C1349" s="651"/>
      <c r="D1349" s="402" t="s">
        <v>367</v>
      </c>
      <c r="E1349" s="651">
        <v>201511</v>
      </c>
      <c r="F1349" s="453">
        <v>17438.349999999999</v>
      </c>
      <c r="G1349" s="387" t="s">
        <v>481</v>
      </c>
      <c r="H1349" s="387" t="s">
        <v>482</v>
      </c>
    </row>
    <row r="1350" spans="1:8">
      <c r="A1350" s="650" t="s">
        <v>355</v>
      </c>
      <c r="B1350" s="651" t="s">
        <v>366</v>
      </c>
      <c r="C1350" s="651"/>
      <c r="D1350" s="650" t="s">
        <v>367</v>
      </c>
      <c r="E1350" s="651">
        <v>201512</v>
      </c>
      <c r="F1350" s="652">
        <v>2691.06</v>
      </c>
      <c r="G1350" s="387" t="s">
        <v>481</v>
      </c>
      <c r="H1350" s="387" t="s">
        <v>482</v>
      </c>
    </row>
    <row r="1351" spans="1:8">
      <c r="A1351" s="650" t="s">
        <v>355</v>
      </c>
      <c r="B1351" s="651" t="s">
        <v>368</v>
      </c>
      <c r="C1351" s="651"/>
      <c r="D1351" s="650" t="s">
        <v>369</v>
      </c>
      <c r="E1351" s="651">
        <v>201509</v>
      </c>
      <c r="F1351" s="652">
        <v>-5057.09</v>
      </c>
      <c r="G1351" s="387" t="s">
        <v>481</v>
      </c>
      <c r="H1351" s="387" t="s">
        <v>482</v>
      </c>
    </row>
    <row r="1352" spans="1:8">
      <c r="A1352" s="402" t="s">
        <v>355</v>
      </c>
      <c r="B1352" s="651" t="s">
        <v>368</v>
      </c>
      <c r="C1352" s="651"/>
      <c r="D1352" s="402" t="s">
        <v>369</v>
      </c>
      <c r="E1352" s="651">
        <v>201510</v>
      </c>
      <c r="F1352" s="453">
        <v>23290.43</v>
      </c>
      <c r="G1352" s="387" t="s">
        <v>481</v>
      </c>
      <c r="H1352" s="387" t="s">
        <v>482</v>
      </c>
    </row>
    <row r="1353" spans="1:8">
      <c r="A1353" s="650" t="s">
        <v>355</v>
      </c>
      <c r="B1353" s="651" t="s">
        <v>368</v>
      </c>
      <c r="C1353" s="651"/>
      <c r="D1353" s="402" t="s">
        <v>369</v>
      </c>
      <c r="E1353" s="651">
        <v>201511</v>
      </c>
      <c r="F1353" s="453">
        <v>765.11</v>
      </c>
      <c r="G1353" s="387" t="s">
        <v>481</v>
      </c>
      <c r="H1353" s="387" t="s">
        <v>482</v>
      </c>
    </row>
    <row r="1354" spans="1:8">
      <c r="A1354" s="650" t="s">
        <v>355</v>
      </c>
      <c r="B1354" s="651" t="s">
        <v>368</v>
      </c>
      <c r="C1354" s="651"/>
      <c r="D1354" s="650" t="s">
        <v>369</v>
      </c>
      <c r="E1354" s="651">
        <v>201512</v>
      </c>
      <c r="F1354" s="652">
        <v>379.8</v>
      </c>
      <c r="G1354" s="387" t="s">
        <v>481</v>
      </c>
      <c r="H1354" s="387" t="s">
        <v>482</v>
      </c>
    </row>
    <row r="1355" spans="1:8">
      <c r="A1355" s="650" t="s">
        <v>355</v>
      </c>
      <c r="B1355" s="651" t="s">
        <v>370</v>
      </c>
      <c r="C1355" s="651"/>
      <c r="D1355" s="650" t="s">
        <v>371</v>
      </c>
      <c r="E1355" s="651">
        <v>201509</v>
      </c>
      <c r="F1355" s="652">
        <v>-123.77</v>
      </c>
      <c r="G1355" s="387" t="s">
        <v>481</v>
      </c>
      <c r="H1355" s="387" t="s">
        <v>482</v>
      </c>
    </row>
    <row r="1356" spans="1:8">
      <c r="A1356" s="650" t="s">
        <v>355</v>
      </c>
      <c r="B1356" s="651" t="s">
        <v>370</v>
      </c>
      <c r="C1356" s="651"/>
      <c r="D1356" s="402" t="s">
        <v>371</v>
      </c>
      <c r="E1356" s="651">
        <v>201511</v>
      </c>
      <c r="F1356" s="453">
        <v>-2937.13</v>
      </c>
      <c r="G1356" s="387" t="s">
        <v>481</v>
      </c>
      <c r="H1356" s="387" t="s">
        <v>482</v>
      </c>
    </row>
    <row r="1357" spans="1:8">
      <c r="A1357" s="650" t="s">
        <v>355</v>
      </c>
      <c r="B1357" s="651" t="s">
        <v>370</v>
      </c>
      <c r="C1357" s="651"/>
      <c r="D1357" s="650" t="s">
        <v>371</v>
      </c>
      <c r="E1357" s="651">
        <v>201512</v>
      </c>
      <c r="F1357" s="652">
        <v>2406.75</v>
      </c>
      <c r="G1357" s="387" t="s">
        <v>481</v>
      </c>
      <c r="H1357" s="387" t="s">
        <v>482</v>
      </c>
    </row>
    <row r="1358" spans="1:8">
      <c r="A1358" s="650" t="s">
        <v>355</v>
      </c>
      <c r="B1358" s="651" t="s">
        <v>372</v>
      </c>
      <c r="C1358" s="651"/>
      <c r="D1358" s="650" t="s">
        <v>373</v>
      </c>
      <c r="E1358" s="651">
        <v>201509</v>
      </c>
      <c r="F1358" s="652">
        <v>-563.97</v>
      </c>
      <c r="G1358" s="387" t="s">
        <v>481</v>
      </c>
      <c r="H1358" s="387" t="s">
        <v>482</v>
      </c>
    </row>
    <row r="1359" spans="1:8">
      <c r="A1359" s="650" t="s">
        <v>355</v>
      </c>
      <c r="B1359" s="651" t="s">
        <v>374</v>
      </c>
      <c r="C1359" s="651"/>
      <c r="D1359" s="650" t="s">
        <v>375</v>
      </c>
      <c r="E1359" s="651">
        <v>201509</v>
      </c>
      <c r="F1359" s="652">
        <v>-10.3</v>
      </c>
      <c r="G1359" s="387" t="s">
        <v>481</v>
      </c>
      <c r="H1359" s="387" t="s">
        <v>482</v>
      </c>
    </row>
    <row r="1360" spans="1:8">
      <c r="A1360" s="402" t="s">
        <v>355</v>
      </c>
      <c r="B1360" s="651" t="s">
        <v>374</v>
      </c>
      <c r="C1360" s="651"/>
      <c r="D1360" s="402" t="s">
        <v>375</v>
      </c>
      <c r="E1360" s="651">
        <v>201510</v>
      </c>
      <c r="F1360" s="453">
        <v>-154.25</v>
      </c>
      <c r="G1360" s="387" t="s">
        <v>481</v>
      </c>
      <c r="H1360" s="387" t="s">
        <v>482</v>
      </c>
    </row>
    <row r="1361" spans="1:8">
      <c r="A1361" s="650" t="s">
        <v>355</v>
      </c>
      <c r="B1361" s="651" t="s">
        <v>374</v>
      </c>
      <c r="C1361" s="651"/>
      <c r="D1361" s="402" t="s">
        <v>375</v>
      </c>
      <c r="E1361" s="651">
        <v>201511</v>
      </c>
      <c r="F1361" s="453">
        <v>-4.88</v>
      </c>
      <c r="G1361" s="387" t="s">
        <v>481</v>
      </c>
      <c r="H1361" s="387" t="s">
        <v>482</v>
      </c>
    </row>
    <row r="1362" spans="1:8">
      <c r="A1362" s="650" t="s">
        <v>355</v>
      </c>
      <c r="B1362" s="651" t="s">
        <v>374</v>
      </c>
      <c r="C1362" s="651"/>
      <c r="D1362" s="650" t="s">
        <v>375</v>
      </c>
      <c r="E1362" s="651">
        <v>201512</v>
      </c>
      <c r="F1362" s="652">
        <v>0.9</v>
      </c>
      <c r="G1362" s="387" t="s">
        <v>481</v>
      </c>
      <c r="H1362" s="387" t="s">
        <v>482</v>
      </c>
    </row>
    <row r="1363" spans="1:8">
      <c r="A1363" s="650" t="s">
        <v>355</v>
      </c>
      <c r="B1363" s="651" t="s">
        <v>376</v>
      </c>
      <c r="C1363" s="651"/>
      <c r="D1363" s="650" t="s">
        <v>377</v>
      </c>
      <c r="E1363" s="651">
        <v>201509</v>
      </c>
      <c r="F1363" s="652">
        <v>-2034.8</v>
      </c>
      <c r="G1363" s="387" t="s">
        <v>481</v>
      </c>
      <c r="H1363" s="387" t="s">
        <v>482</v>
      </c>
    </row>
    <row r="1364" spans="1:8">
      <c r="A1364" s="402" t="s">
        <v>355</v>
      </c>
      <c r="B1364" s="651" t="s">
        <v>376</v>
      </c>
      <c r="C1364" s="651"/>
      <c r="D1364" s="402" t="s">
        <v>377</v>
      </c>
      <c r="E1364" s="651">
        <v>201510</v>
      </c>
      <c r="F1364" s="453">
        <v>6942.87</v>
      </c>
      <c r="G1364" s="387" t="s">
        <v>481</v>
      </c>
      <c r="H1364" s="387" t="s">
        <v>482</v>
      </c>
    </row>
    <row r="1365" spans="1:8">
      <c r="A1365" s="650" t="s">
        <v>355</v>
      </c>
      <c r="B1365" s="651" t="s">
        <v>376</v>
      </c>
      <c r="C1365" s="651"/>
      <c r="D1365" s="402" t="s">
        <v>377</v>
      </c>
      <c r="E1365" s="651">
        <v>201511</v>
      </c>
      <c r="F1365" s="453">
        <v>6015.88</v>
      </c>
      <c r="G1365" s="387" t="s">
        <v>481</v>
      </c>
      <c r="H1365" s="387" t="s">
        <v>482</v>
      </c>
    </row>
    <row r="1366" spans="1:8">
      <c r="A1366" s="650" t="s">
        <v>355</v>
      </c>
      <c r="B1366" s="651" t="s">
        <v>376</v>
      </c>
      <c r="C1366" s="651"/>
      <c r="D1366" s="650" t="s">
        <v>377</v>
      </c>
      <c r="E1366" s="651">
        <v>201512</v>
      </c>
      <c r="F1366" s="652">
        <v>12028.49</v>
      </c>
      <c r="G1366" s="387" t="s">
        <v>481</v>
      </c>
      <c r="H1366" s="387" t="s">
        <v>482</v>
      </c>
    </row>
    <row r="1367" spans="1:8">
      <c r="A1367" s="650" t="s">
        <v>355</v>
      </c>
      <c r="B1367" s="651" t="s">
        <v>378</v>
      </c>
      <c r="C1367" s="651"/>
      <c r="D1367" s="650" t="s">
        <v>379</v>
      </c>
      <c r="E1367" s="651">
        <v>201509</v>
      </c>
      <c r="F1367" s="652">
        <v>-51.38</v>
      </c>
      <c r="G1367" s="387" t="s">
        <v>481</v>
      </c>
      <c r="H1367" s="387" t="s">
        <v>482</v>
      </c>
    </row>
    <row r="1368" spans="1:8">
      <c r="A1368" s="650" t="s">
        <v>355</v>
      </c>
      <c r="B1368" s="651" t="s">
        <v>899</v>
      </c>
      <c r="C1368" s="651"/>
      <c r="D1368" s="650" t="s">
        <v>900</v>
      </c>
      <c r="E1368" s="651">
        <v>201509</v>
      </c>
      <c r="F1368" s="652">
        <v>-94.23</v>
      </c>
      <c r="G1368" s="387" t="s">
        <v>481</v>
      </c>
      <c r="H1368" s="387" t="s">
        <v>482</v>
      </c>
    </row>
    <row r="1369" spans="1:8">
      <c r="A1369" s="650" t="s">
        <v>355</v>
      </c>
      <c r="B1369" s="651" t="s">
        <v>930</v>
      </c>
      <c r="C1369" s="651"/>
      <c r="D1369" s="650" t="s">
        <v>931</v>
      </c>
      <c r="E1369" s="651">
        <v>201509</v>
      </c>
      <c r="F1369" s="652">
        <v>47782.12</v>
      </c>
      <c r="G1369" s="387" t="s">
        <v>481</v>
      </c>
      <c r="H1369" s="387" t="s">
        <v>482</v>
      </c>
    </row>
    <row r="1370" spans="1:8">
      <c r="A1370" s="402" t="s">
        <v>355</v>
      </c>
      <c r="B1370" s="651" t="s">
        <v>930</v>
      </c>
      <c r="C1370" s="651"/>
      <c r="D1370" s="402" t="s">
        <v>931</v>
      </c>
      <c r="E1370" s="651">
        <v>201510</v>
      </c>
      <c r="F1370" s="453">
        <v>2539.4499999999998</v>
      </c>
      <c r="G1370" s="387" t="s">
        <v>481</v>
      </c>
      <c r="H1370" s="387" t="s">
        <v>482</v>
      </c>
    </row>
    <row r="1371" spans="1:8">
      <c r="A1371" s="650" t="s">
        <v>355</v>
      </c>
      <c r="B1371" s="651" t="s">
        <v>930</v>
      </c>
      <c r="C1371" s="651"/>
      <c r="D1371" s="402" t="s">
        <v>931</v>
      </c>
      <c r="E1371" s="651">
        <v>201511</v>
      </c>
      <c r="F1371" s="453">
        <v>-4.6399999999999997</v>
      </c>
      <c r="G1371" s="387" t="s">
        <v>481</v>
      </c>
      <c r="H1371" s="387" t="s">
        <v>482</v>
      </c>
    </row>
    <row r="1372" spans="1:8">
      <c r="A1372" s="650" t="s">
        <v>355</v>
      </c>
      <c r="B1372" s="651" t="s">
        <v>930</v>
      </c>
      <c r="C1372" s="651"/>
      <c r="D1372" s="650" t="s">
        <v>931</v>
      </c>
      <c r="E1372" s="651">
        <v>201512</v>
      </c>
      <c r="F1372" s="652">
        <v>2432.2199999999998</v>
      </c>
      <c r="G1372" s="387" t="s">
        <v>481</v>
      </c>
      <c r="H1372" s="387" t="s">
        <v>482</v>
      </c>
    </row>
    <row r="1373" spans="1:8">
      <c r="A1373" s="650" t="s">
        <v>355</v>
      </c>
      <c r="B1373" s="651" t="s">
        <v>380</v>
      </c>
      <c r="C1373" s="651"/>
      <c r="D1373" s="650" t="s">
        <v>381</v>
      </c>
      <c r="E1373" s="651">
        <v>201509</v>
      </c>
      <c r="F1373" s="652">
        <v>16580.43</v>
      </c>
      <c r="G1373" s="387" t="s">
        <v>481</v>
      </c>
      <c r="H1373" s="387" t="s">
        <v>482</v>
      </c>
    </row>
    <row r="1374" spans="1:8">
      <c r="A1374" s="402" t="s">
        <v>355</v>
      </c>
      <c r="B1374" s="651" t="s">
        <v>380</v>
      </c>
      <c r="C1374" s="651"/>
      <c r="D1374" s="402" t="s">
        <v>381</v>
      </c>
      <c r="E1374" s="651">
        <v>201510</v>
      </c>
      <c r="F1374" s="453">
        <v>33691.07</v>
      </c>
      <c r="G1374" s="387" t="s">
        <v>481</v>
      </c>
      <c r="H1374" s="387" t="s">
        <v>482</v>
      </c>
    </row>
    <row r="1375" spans="1:8">
      <c r="A1375" s="650" t="s">
        <v>355</v>
      </c>
      <c r="B1375" s="651" t="s">
        <v>380</v>
      </c>
      <c r="C1375" s="651"/>
      <c r="D1375" s="402" t="s">
        <v>381</v>
      </c>
      <c r="E1375" s="651">
        <v>201511</v>
      </c>
      <c r="F1375" s="453">
        <v>15513.72</v>
      </c>
      <c r="G1375" s="387" t="s">
        <v>481</v>
      </c>
      <c r="H1375" s="387" t="s">
        <v>482</v>
      </c>
    </row>
    <row r="1376" spans="1:8">
      <c r="A1376" s="650" t="s">
        <v>355</v>
      </c>
      <c r="B1376" s="651" t="s">
        <v>380</v>
      </c>
      <c r="C1376" s="651"/>
      <c r="D1376" s="650" t="s">
        <v>381</v>
      </c>
      <c r="E1376" s="651">
        <v>201512</v>
      </c>
      <c r="F1376" s="652">
        <v>43142.55</v>
      </c>
      <c r="G1376" s="387" t="s">
        <v>481</v>
      </c>
      <c r="H1376" s="387" t="s">
        <v>482</v>
      </c>
    </row>
    <row r="1377" spans="1:8">
      <c r="A1377" s="650" t="s">
        <v>355</v>
      </c>
      <c r="B1377" s="651" t="s">
        <v>382</v>
      </c>
      <c r="C1377" s="651"/>
      <c r="D1377" s="650" t="s">
        <v>383</v>
      </c>
      <c r="E1377" s="651">
        <v>201509</v>
      </c>
      <c r="F1377" s="652">
        <v>-640.69000000000005</v>
      </c>
      <c r="G1377" s="387" t="s">
        <v>481</v>
      </c>
      <c r="H1377" s="387" t="s">
        <v>482</v>
      </c>
    </row>
    <row r="1378" spans="1:8">
      <c r="A1378" s="402" t="s">
        <v>355</v>
      </c>
      <c r="B1378" s="651" t="s">
        <v>382</v>
      </c>
      <c r="C1378" s="651"/>
      <c r="D1378" s="402" t="s">
        <v>383</v>
      </c>
      <c r="E1378" s="651">
        <v>201510</v>
      </c>
      <c r="F1378" s="453">
        <v>50.25</v>
      </c>
      <c r="G1378" s="387" t="s">
        <v>481</v>
      </c>
      <c r="H1378" s="387" t="s">
        <v>482</v>
      </c>
    </row>
    <row r="1379" spans="1:8">
      <c r="A1379" s="650" t="s">
        <v>355</v>
      </c>
      <c r="B1379" s="651" t="s">
        <v>382</v>
      </c>
      <c r="C1379" s="651"/>
      <c r="D1379" s="402" t="s">
        <v>383</v>
      </c>
      <c r="E1379" s="651">
        <v>201511</v>
      </c>
      <c r="F1379" s="453">
        <v>-0.19</v>
      </c>
      <c r="G1379" s="387" t="s">
        <v>481</v>
      </c>
      <c r="H1379" s="387" t="s">
        <v>482</v>
      </c>
    </row>
    <row r="1380" spans="1:8">
      <c r="A1380" s="650" t="s">
        <v>355</v>
      </c>
      <c r="B1380" s="651" t="s">
        <v>382</v>
      </c>
      <c r="C1380" s="651"/>
      <c r="D1380" s="650" t="s">
        <v>383</v>
      </c>
      <c r="E1380" s="651">
        <v>201512</v>
      </c>
      <c r="F1380" s="652">
        <v>1.76</v>
      </c>
      <c r="G1380" s="387" t="s">
        <v>481</v>
      </c>
      <c r="H1380" s="387" t="s">
        <v>482</v>
      </c>
    </row>
    <row r="1381" spans="1:8">
      <c r="A1381" s="650" t="s">
        <v>355</v>
      </c>
      <c r="B1381" s="651" t="s">
        <v>901</v>
      </c>
      <c r="C1381" s="651"/>
      <c r="D1381" s="650" t="s">
        <v>902</v>
      </c>
      <c r="E1381" s="651">
        <v>201509</v>
      </c>
      <c r="F1381" s="652">
        <v>-1192.78</v>
      </c>
      <c r="G1381" s="387" t="s">
        <v>481</v>
      </c>
      <c r="H1381" s="387" t="s">
        <v>482</v>
      </c>
    </row>
    <row r="1382" spans="1:8">
      <c r="A1382" s="650" t="s">
        <v>355</v>
      </c>
      <c r="B1382" s="651" t="s">
        <v>384</v>
      </c>
      <c r="C1382" s="651"/>
      <c r="D1382" s="650" t="s">
        <v>385</v>
      </c>
      <c r="E1382" s="651">
        <v>201509</v>
      </c>
      <c r="F1382" s="652">
        <v>587.15</v>
      </c>
      <c r="G1382" s="387" t="s">
        <v>481</v>
      </c>
      <c r="H1382" s="387" t="s">
        <v>482</v>
      </c>
    </row>
    <row r="1383" spans="1:8">
      <c r="A1383" s="402" t="s">
        <v>355</v>
      </c>
      <c r="B1383" s="651" t="s">
        <v>384</v>
      </c>
      <c r="C1383" s="651"/>
      <c r="D1383" s="402" t="s">
        <v>385</v>
      </c>
      <c r="E1383" s="651">
        <v>201510</v>
      </c>
      <c r="F1383" s="453">
        <v>-1537</v>
      </c>
      <c r="G1383" s="387" t="s">
        <v>481</v>
      </c>
      <c r="H1383" s="387" t="s">
        <v>482</v>
      </c>
    </row>
    <row r="1384" spans="1:8">
      <c r="A1384" s="650" t="s">
        <v>355</v>
      </c>
      <c r="B1384" s="651" t="s">
        <v>384</v>
      </c>
      <c r="C1384" s="651"/>
      <c r="D1384" s="402" t="s">
        <v>385</v>
      </c>
      <c r="E1384" s="651">
        <v>201511</v>
      </c>
      <c r="F1384" s="453">
        <v>-1979</v>
      </c>
      <c r="G1384" s="387" t="s">
        <v>481</v>
      </c>
      <c r="H1384" s="387" t="s">
        <v>482</v>
      </c>
    </row>
    <row r="1385" spans="1:8">
      <c r="A1385" s="650" t="s">
        <v>355</v>
      </c>
      <c r="B1385" s="651" t="s">
        <v>384</v>
      </c>
      <c r="C1385" s="651"/>
      <c r="D1385" s="650" t="s">
        <v>385</v>
      </c>
      <c r="E1385" s="651">
        <v>201512</v>
      </c>
      <c r="F1385" s="652">
        <v>447</v>
      </c>
      <c r="G1385" s="387" t="s">
        <v>481</v>
      </c>
      <c r="H1385" s="387" t="s">
        <v>482</v>
      </c>
    </row>
    <row r="1386" spans="1:8">
      <c r="A1386" s="650" t="s">
        <v>355</v>
      </c>
      <c r="B1386" s="651" t="s">
        <v>386</v>
      </c>
      <c r="C1386" s="651"/>
      <c r="D1386" s="650" t="s">
        <v>387</v>
      </c>
      <c r="E1386" s="651">
        <v>201509</v>
      </c>
      <c r="F1386" s="652">
        <v>-1067.24</v>
      </c>
      <c r="G1386" s="387" t="s">
        <v>481</v>
      </c>
      <c r="H1386" s="387" t="s">
        <v>482</v>
      </c>
    </row>
    <row r="1387" spans="1:8">
      <c r="A1387" s="402" t="s">
        <v>355</v>
      </c>
      <c r="B1387" s="651" t="s">
        <v>386</v>
      </c>
      <c r="C1387" s="651"/>
      <c r="D1387" s="402" t="s">
        <v>387</v>
      </c>
      <c r="E1387" s="651">
        <v>201510</v>
      </c>
      <c r="F1387" s="453">
        <v>-7713.26</v>
      </c>
      <c r="G1387" s="387" t="s">
        <v>481</v>
      </c>
      <c r="H1387" s="387" t="s">
        <v>482</v>
      </c>
    </row>
    <row r="1388" spans="1:8">
      <c r="A1388" s="650" t="s">
        <v>355</v>
      </c>
      <c r="B1388" s="651" t="s">
        <v>386</v>
      </c>
      <c r="C1388" s="651"/>
      <c r="D1388" s="402" t="s">
        <v>387</v>
      </c>
      <c r="E1388" s="651">
        <v>201511</v>
      </c>
      <c r="F1388" s="453">
        <v>-6755.26</v>
      </c>
      <c r="G1388" s="387" t="s">
        <v>481</v>
      </c>
      <c r="H1388" s="387" t="s">
        <v>482</v>
      </c>
    </row>
    <row r="1389" spans="1:8">
      <c r="A1389" s="650" t="s">
        <v>355</v>
      </c>
      <c r="B1389" s="651" t="s">
        <v>386</v>
      </c>
      <c r="C1389" s="651"/>
      <c r="D1389" s="650" t="s">
        <v>387</v>
      </c>
      <c r="E1389" s="651">
        <v>201512</v>
      </c>
      <c r="F1389" s="652">
        <v>-3236.25</v>
      </c>
      <c r="G1389" s="387" t="s">
        <v>481</v>
      </c>
      <c r="H1389" s="387" t="s">
        <v>482</v>
      </c>
    </row>
    <row r="1390" spans="1:8">
      <c r="A1390" s="650" t="s">
        <v>355</v>
      </c>
      <c r="B1390" s="651" t="s">
        <v>388</v>
      </c>
      <c r="C1390" s="651"/>
      <c r="D1390" s="650" t="s">
        <v>389</v>
      </c>
      <c r="E1390" s="651">
        <v>201509</v>
      </c>
      <c r="F1390" s="652">
        <v>87612.81</v>
      </c>
      <c r="G1390" s="387" t="s">
        <v>481</v>
      </c>
      <c r="H1390" s="387" t="s">
        <v>482</v>
      </c>
    </row>
    <row r="1391" spans="1:8">
      <c r="A1391" s="402" t="s">
        <v>355</v>
      </c>
      <c r="B1391" s="651" t="s">
        <v>388</v>
      </c>
      <c r="C1391" s="651"/>
      <c r="D1391" s="402" t="s">
        <v>389</v>
      </c>
      <c r="E1391" s="651">
        <v>201510</v>
      </c>
      <c r="F1391" s="453">
        <v>57300.46</v>
      </c>
      <c r="G1391" s="387" t="s">
        <v>481</v>
      </c>
      <c r="H1391" s="387" t="s">
        <v>482</v>
      </c>
    </row>
    <row r="1392" spans="1:8">
      <c r="A1392" s="650" t="s">
        <v>355</v>
      </c>
      <c r="B1392" s="651" t="s">
        <v>388</v>
      </c>
      <c r="C1392" s="651"/>
      <c r="D1392" s="402" t="s">
        <v>389</v>
      </c>
      <c r="E1392" s="651">
        <v>201511</v>
      </c>
      <c r="F1392" s="453">
        <v>61747.62</v>
      </c>
      <c r="G1392" s="387" t="s">
        <v>481</v>
      </c>
      <c r="H1392" s="387" t="s">
        <v>482</v>
      </c>
    </row>
    <row r="1393" spans="1:8">
      <c r="A1393" s="650" t="s">
        <v>355</v>
      </c>
      <c r="B1393" s="651" t="s">
        <v>388</v>
      </c>
      <c r="C1393" s="651"/>
      <c r="D1393" s="650" t="s">
        <v>389</v>
      </c>
      <c r="E1393" s="651">
        <v>201512</v>
      </c>
      <c r="F1393" s="652">
        <v>62357.71</v>
      </c>
      <c r="G1393" s="387" t="s">
        <v>481</v>
      </c>
      <c r="H1393" s="387" t="s">
        <v>482</v>
      </c>
    </row>
    <row r="1394" spans="1:8">
      <c r="A1394" s="650" t="s">
        <v>355</v>
      </c>
      <c r="B1394" s="651" t="s">
        <v>390</v>
      </c>
      <c r="C1394" s="651"/>
      <c r="D1394" s="650" t="s">
        <v>391</v>
      </c>
      <c r="E1394" s="651">
        <v>201509</v>
      </c>
      <c r="F1394" s="652">
        <v>-1223.21</v>
      </c>
      <c r="G1394" s="387" t="s">
        <v>481</v>
      </c>
      <c r="H1394" s="387" t="s">
        <v>482</v>
      </c>
    </row>
    <row r="1395" spans="1:8">
      <c r="A1395" s="402" t="s">
        <v>355</v>
      </c>
      <c r="B1395" s="651" t="s">
        <v>390</v>
      </c>
      <c r="C1395" s="651"/>
      <c r="D1395" s="402" t="s">
        <v>391</v>
      </c>
      <c r="E1395" s="651">
        <v>201510</v>
      </c>
      <c r="F1395" s="453">
        <v>3336.74</v>
      </c>
      <c r="G1395" s="387" t="s">
        <v>481</v>
      </c>
      <c r="H1395" s="387" t="s">
        <v>482</v>
      </c>
    </row>
    <row r="1396" spans="1:8">
      <c r="A1396" s="650" t="s">
        <v>355</v>
      </c>
      <c r="B1396" s="651" t="s">
        <v>390</v>
      </c>
      <c r="C1396" s="651"/>
      <c r="D1396" s="402" t="s">
        <v>391</v>
      </c>
      <c r="E1396" s="651">
        <v>201511</v>
      </c>
      <c r="F1396" s="453">
        <v>-425.22</v>
      </c>
      <c r="G1396" s="387" t="s">
        <v>481</v>
      </c>
      <c r="H1396" s="387" t="s">
        <v>482</v>
      </c>
    </row>
    <row r="1397" spans="1:8">
      <c r="A1397" s="650" t="s">
        <v>355</v>
      </c>
      <c r="B1397" s="651" t="s">
        <v>390</v>
      </c>
      <c r="C1397" s="651"/>
      <c r="D1397" s="650" t="s">
        <v>391</v>
      </c>
      <c r="E1397" s="651">
        <v>201512</v>
      </c>
      <c r="F1397" s="652">
        <v>34.08</v>
      </c>
      <c r="G1397" s="387" t="s">
        <v>481</v>
      </c>
      <c r="H1397" s="387" t="s">
        <v>482</v>
      </c>
    </row>
    <row r="1398" spans="1:8">
      <c r="A1398" s="402" t="s">
        <v>355</v>
      </c>
      <c r="B1398" s="651" t="s">
        <v>392</v>
      </c>
      <c r="C1398" s="651"/>
      <c r="D1398" s="402" t="s">
        <v>393</v>
      </c>
      <c r="E1398" s="651">
        <v>201510</v>
      </c>
      <c r="F1398" s="453">
        <v>-486.94</v>
      </c>
      <c r="G1398" s="387" t="s">
        <v>481</v>
      </c>
      <c r="H1398" s="387" t="s">
        <v>482</v>
      </c>
    </row>
    <row r="1399" spans="1:8">
      <c r="A1399" s="650" t="s">
        <v>355</v>
      </c>
      <c r="B1399" s="651" t="s">
        <v>394</v>
      </c>
      <c r="C1399" s="651"/>
      <c r="D1399" s="650" t="s">
        <v>395</v>
      </c>
      <c r="E1399" s="651">
        <v>201509</v>
      </c>
      <c r="F1399" s="652">
        <v>38674.769999999997</v>
      </c>
      <c r="G1399" s="387" t="s">
        <v>481</v>
      </c>
      <c r="H1399" s="387" t="s">
        <v>482</v>
      </c>
    </row>
    <row r="1400" spans="1:8">
      <c r="A1400" s="402" t="s">
        <v>355</v>
      </c>
      <c r="B1400" s="651" t="s">
        <v>394</v>
      </c>
      <c r="C1400" s="651"/>
      <c r="D1400" s="402" t="s">
        <v>395</v>
      </c>
      <c r="E1400" s="651">
        <v>201510</v>
      </c>
      <c r="F1400" s="453">
        <v>369.08</v>
      </c>
      <c r="G1400" s="387" t="s">
        <v>481</v>
      </c>
      <c r="H1400" s="387" t="s">
        <v>482</v>
      </c>
    </row>
    <row r="1401" spans="1:8">
      <c r="A1401" s="650" t="s">
        <v>355</v>
      </c>
      <c r="B1401" s="651" t="s">
        <v>394</v>
      </c>
      <c r="C1401" s="651"/>
      <c r="D1401" s="402" t="s">
        <v>395</v>
      </c>
      <c r="E1401" s="651">
        <v>201511</v>
      </c>
      <c r="F1401" s="453">
        <v>-190.6</v>
      </c>
      <c r="G1401" s="387" t="s">
        <v>481</v>
      </c>
      <c r="H1401" s="387" t="s">
        <v>482</v>
      </c>
    </row>
    <row r="1402" spans="1:8">
      <c r="A1402" s="650" t="s">
        <v>355</v>
      </c>
      <c r="B1402" s="651" t="s">
        <v>394</v>
      </c>
      <c r="C1402" s="651"/>
      <c r="D1402" s="650" t="s">
        <v>395</v>
      </c>
      <c r="E1402" s="651">
        <v>201512</v>
      </c>
      <c r="F1402" s="652">
        <v>15.49</v>
      </c>
      <c r="G1402" s="387" t="s">
        <v>481</v>
      </c>
      <c r="H1402" s="387" t="s">
        <v>482</v>
      </c>
    </row>
    <row r="1403" spans="1:8">
      <c r="A1403" s="650" t="s">
        <v>355</v>
      </c>
      <c r="B1403" s="651" t="s">
        <v>396</v>
      </c>
      <c r="C1403" s="651"/>
      <c r="D1403" s="650" t="s">
        <v>397</v>
      </c>
      <c r="E1403" s="651">
        <v>201509</v>
      </c>
      <c r="F1403" s="652">
        <v>-0.79</v>
      </c>
      <c r="G1403" s="387" t="s">
        <v>481</v>
      </c>
      <c r="H1403" s="387" t="s">
        <v>482</v>
      </c>
    </row>
    <row r="1404" spans="1:8">
      <c r="A1404" s="650" t="s">
        <v>355</v>
      </c>
      <c r="B1404" s="651" t="s">
        <v>398</v>
      </c>
      <c r="C1404" s="651"/>
      <c r="D1404" s="650" t="s">
        <v>399</v>
      </c>
      <c r="E1404" s="651">
        <v>201509</v>
      </c>
      <c r="F1404" s="652">
        <v>432940</v>
      </c>
      <c r="G1404" s="387" t="s">
        <v>481</v>
      </c>
      <c r="H1404" s="387" t="s">
        <v>482</v>
      </c>
    </row>
    <row r="1405" spans="1:8">
      <c r="A1405" s="402" t="s">
        <v>355</v>
      </c>
      <c r="B1405" s="651" t="s">
        <v>398</v>
      </c>
      <c r="C1405" s="651"/>
      <c r="D1405" s="402" t="s">
        <v>399</v>
      </c>
      <c r="E1405" s="651">
        <v>201510</v>
      </c>
      <c r="F1405" s="453">
        <v>434467.63</v>
      </c>
      <c r="G1405" s="387" t="s">
        <v>481</v>
      </c>
      <c r="H1405" s="387" t="s">
        <v>482</v>
      </c>
    </row>
    <row r="1406" spans="1:8">
      <c r="A1406" s="650" t="s">
        <v>355</v>
      </c>
      <c r="B1406" s="651" t="s">
        <v>398</v>
      </c>
      <c r="C1406" s="651"/>
      <c r="D1406" s="402" t="s">
        <v>399</v>
      </c>
      <c r="E1406" s="651">
        <v>201511</v>
      </c>
      <c r="F1406" s="453">
        <v>317649.33</v>
      </c>
      <c r="G1406" s="387" t="s">
        <v>481</v>
      </c>
      <c r="H1406" s="387" t="s">
        <v>482</v>
      </c>
    </row>
    <row r="1407" spans="1:8">
      <c r="A1407" s="650" t="s">
        <v>355</v>
      </c>
      <c r="B1407" s="651" t="s">
        <v>398</v>
      </c>
      <c r="C1407" s="651"/>
      <c r="D1407" s="650" t="s">
        <v>399</v>
      </c>
      <c r="E1407" s="651">
        <v>201512</v>
      </c>
      <c r="F1407" s="652">
        <v>280160.74</v>
      </c>
      <c r="G1407" s="387" t="s">
        <v>481</v>
      </c>
      <c r="H1407" s="387" t="s">
        <v>482</v>
      </c>
    </row>
    <row r="1408" spans="1:8">
      <c r="A1408" s="650" t="s">
        <v>355</v>
      </c>
      <c r="B1408" s="651" t="s">
        <v>400</v>
      </c>
      <c r="C1408" s="651"/>
      <c r="D1408" s="650" t="s">
        <v>401</v>
      </c>
      <c r="E1408" s="651">
        <v>201509</v>
      </c>
      <c r="F1408" s="652">
        <v>53316.639999999999</v>
      </c>
      <c r="G1408" s="387" t="s">
        <v>481</v>
      </c>
      <c r="H1408" s="387" t="s">
        <v>482</v>
      </c>
    </row>
    <row r="1409" spans="1:8">
      <c r="A1409" s="402" t="s">
        <v>355</v>
      </c>
      <c r="B1409" s="651" t="s">
        <v>400</v>
      </c>
      <c r="C1409" s="651"/>
      <c r="D1409" s="402" t="s">
        <v>401</v>
      </c>
      <c r="E1409" s="651">
        <v>201510</v>
      </c>
      <c r="F1409" s="453">
        <v>83810.28</v>
      </c>
      <c r="G1409" s="387" t="s">
        <v>481</v>
      </c>
      <c r="H1409" s="387" t="s">
        <v>482</v>
      </c>
    </row>
    <row r="1410" spans="1:8">
      <c r="A1410" s="650" t="s">
        <v>355</v>
      </c>
      <c r="B1410" s="651" t="s">
        <v>400</v>
      </c>
      <c r="C1410" s="651"/>
      <c r="D1410" s="402" t="s">
        <v>401</v>
      </c>
      <c r="E1410" s="651">
        <v>201511</v>
      </c>
      <c r="F1410" s="453">
        <v>100483.86</v>
      </c>
      <c r="G1410" s="387" t="s">
        <v>481</v>
      </c>
      <c r="H1410" s="387" t="s">
        <v>482</v>
      </c>
    </row>
    <row r="1411" spans="1:8">
      <c r="A1411" s="650" t="s">
        <v>355</v>
      </c>
      <c r="B1411" s="651" t="s">
        <v>400</v>
      </c>
      <c r="C1411" s="651"/>
      <c r="D1411" s="650" t="s">
        <v>401</v>
      </c>
      <c r="E1411" s="651">
        <v>201512</v>
      </c>
      <c r="F1411" s="652">
        <v>30648.41</v>
      </c>
      <c r="G1411" s="387" t="s">
        <v>481</v>
      </c>
      <c r="H1411" s="387" t="s">
        <v>482</v>
      </c>
    </row>
    <row r="1412" spans="1:8">
      <c r="A1412" s="650" t="s">
        <v>355</v>
      </c>
      <c r="B1412" s="651" t="s">
        <v>402</v>
      </c>
      <c r="C1412" s="651"/>
      <c r="D1412" s="650" t="s">
        <v>403</v>
      </c>
      <c r="E1412" s="651">
        <v>201509</v>
      </c>
      <c r="F1412" s="652">
        <v>7579.91</v>
      </c>
      <c r="G1412" s="387" t="s">
        <v>481</v>
      </c>
      <c r="H1412" s="387" t="s">
        <v>482</v>
      </c>
    </row>
    <row r="1413" spans="1:8">
      <c r="A1413" s="402" t="s">
        <v>355</v>
      </c>
      <c r="B1413" s="651" t="s">
        <v>402</v>
      </c>
      <c r="C1413" s="651"/>
      <c r="D1413" s="402" t="s">
        <v>403</v>
      </c>
      <c r="E1413" s="651">
        <v>201510</v>
      </c>
      <c r="F1413" s="453">
        <v>14789.72</v>
      </c>
      <c r="G1413" s="387" t="s">
        <v>481</v>
      </c>
      <c r="H1413" s="387" t="s">
        <v>482</v>
      </c>
    </row>
    <row r="1414" spans="1:8">
      <c r="A1414" s="650" t="s">
        <v>355</v>
      </c>
      <c r="B1414" s="651" t="s">
        <v>402</v>
      </c>
      <c r="C1414" s="651"/>
      <c r="D1414" s="402" t="s">
        <v>403</v>
      </c>
      <c r="E1414" s="651">
        <v>201511</v>
      </c>
      <c r="F1414" s="453">
        <v>2409.88</v>
      </c>
      <c r="G1414" s="387" t="s">
        <v>481</v>
      </c>
      <c r="H1414" s="387" t="s">
        <v>482</v>
      </c>
    </row>
    <row r="1415" spans="1:8">
      <c r="A1415" s="650" t="s">
        <v>355</v>
      </c>
      <c r="B1415" s="651" t="s">
        <v>402</v>
      </c>
      <c r="C1415" s="651"/>
      <c r="D1415" s="650" t="s">
        <v>403</v>
      </c>
      <c r="E1415" s="651">
        <v>201512</v>
      </c>
      <c r="F1415" s="652">
        <v>302.08999999999997</v>
      </c>
      <c r="G1415" s="387" t="s">
        <v>481</v>
      </c>
      <c r="H1415" s="387" t="s">
        <v>482</v>
      </c>
    </row>
    <row r="1416" spans="1:8">
      <c r="A1416" s="650" t="s">
        <v>355</v>
      </c>
      <c r="B1416" s="651" t="s">
        <v>404</v>
      </c>
      <c r="C1416" s="651"/>
      <c r="D1416" s="650" t="s">
        <v>405</v>
      </c>
      <c r="E1416" s="651">
        <v>201509</v>
      </c>
      <c r="F1416" s="652">
        <v>4093.98</v>
      </c>
      <c r="G1416" s="387" t="s">
        <v>481</v>
      </c>
      <c r="H1416" s="387" t="s">
        <v>482</v>
      </c>
    </row>
    <row r="1417" spans="1:8">
      <c r="A1417" s="402" t="s">
        <v>355</v>
      </c>
      <c r="B1417" s="651" t="s">
        <v>404</v>
      </c>
      <c r="C1417" s="651"/>
      <c r="D1417" s="402" t="s">
        <v>405</v>
      </c>
      <c r="E1417" s="651">
        <v>201510</v>
      </c>
      <c r="F1417" s="453">
        <v>1614.47</v>
      </c>
      <c r="G1417" s="387" t="s">
        <v>481</v>
      </c>
      <c r="H1417" s="387" t="s">
        <v>482</v>
      </c>
    </row>
    <row r="1418" spans="1:8">
      <c r="A1418" s="650" t="s">
        <v>355</v>
      </c>
      <c r="B1418" s="651" t="s">
        <v>404</v>
      </c>
      <c r="C1418" s="651"/>
      <c r="D1418" s="402" t="s">
        <v>405</v>
      </c>
      <c r="E1418" s="651">
        <v>201511</v>
      </c>
      <c r="F1418" s="453">
        <v>-10296.27</v>
      </c>
      <c r="G1418" s="387" t="s">
        <v>481</v>
      </c>
      <c r="H1418" s="387" t="s">
        <v>482</v>
      </c>
    </row>
    <row r="1419" spans="1:8">
      <c r="A1419" s="650" t="s">
        <v>355</v>
      </c>
      <c r="B1419" s="651" t="s">
        <v>404</v>
      </c>
      <c r="C1419" s="651"/>
      <c r="D1419" s="650" t="s">
        <v>405</v>
      </c>
      <c r="E1419" s="651">
        <v>201512</v>
      </c>
      <c r="F1419" s="652">
        <v>22892.86</v>
      </c>
      <c r="G1419" s="387" t="s">
        <v>481</v>
      </c>
      <c r="H1419" s="387" t="s">
        <v>482</v>
      </c>
    </row>
    <row r="1420" spans="1:8">
      <c r="A1420" s="650" t="s">
        <v>355</v>
      </c>
      <c r="B1420" s="651" t="s">
        <v>406</v>
      </c>
      <c r="C1420" s="651"/>
      <c r="D1420" s="650" t="s">
        <v>407</v>
      </c>
      <c r="E1420" s="651">
        <v>201509</v>
      </c>
      <c r="F1420" s="652">
        <v>-7535.83</v>
      </c>
      <c r="G1420" s="387" t="s">
        <v>481</v>
      </c>
      <c r="H1420" s="387" t="s">
        <v>482</v>
      </c>
    </row>
    <row r="1421" spans="1:8">
      <c r="A1421" s="402" t="s">
        <v>355</v>
      </c>
      <c r="B1421" s="651" t="s">
        <v>406</v>
      </c>
      <c r="C1421" s="651"/>
      <c r="D1421" s="402" t="s">
        <v>407</v>
      </c>
      <c r="E1421" s="651">
        <v>201510</v>
      </c>
      <c r="F1421" s="453">
        <v>-11724.15</v>
      </c>
      <c r="G1421" s="387" t="s">
        <v>481</v>
      </c>
      <c r="H1421" s="387" t="s">
        <v>482</v>
      </c>
    </row>
    <row r="1422" spans="1:8">
      <c r="A1422" s="650" t="s">
        <v>355</v>
      </c>
      <c r="B1422" s="651" t="s">
        <v>406</v>
      </c>
      <c r="C1422" s="651"/>
      <c r="D1422" s="402" t="s">
        <v>407</v>
      </c>
      <c r="E1422" s="651">
        <v>201511</v>
      </c>
      <c r="F1422" s="453">
        <v>-24352.04</v>
      </c>
      <c r="G1422" s="387" t="s">
        <v>481</v>
      </c>
      <c r="H1422" s="387" t="s">
        <v>482</v>
      </c>
    </row>
    <row r="1423" spans="1:8">
      <c r="A1423" s="650" t="s">
        <v>355</v>
      </c>
      <c r="B1423" s="651" t="s">
        <v>406</v>
      </c>
      <c r="C1423" s="651"/>
      <c r="D1423" s="650" t="s">
        <v>407</v>
      </c>
      <c r="E1423" s="651">
        <v>201512</v>
      </c>
      <c r="F1423" s="652">
        <v>-5167.2299999999996</v>
      </c>
      <c r="G1423" s="387" t="s">
        <v>481</v>
      </c>
      <c r="H1423" s="387" t="s">
        <v>482</v>
      </c>
    </row>
    <row r="1424" spans="1:8">
      <c r="A1424" s="650" t="s">
        <v>355</v>
      </c>
      <c r="B1424" s="651" t="s">
        <v>408</v>
      </c>
      <c r="C1424" s="651"/>
      <c r="D1424" s="650" t="s">
        <v>409</v>
      </c>
      <c r="E1424" s="651">
        <v>201509</v>
      </c>
      <c r="F1424" s="652">
        <v>-15484.93</v>
      </c>
      <c r="G1424" s="387" t="s">
        <v>481</v>
      </c>
      <c r="H1424" s="387" t="s">
        <v>482</v>
      </c>
    </row>
    <row r="1425" spans="1:8">
      <c r="A1425" s="402" t="s">
        <v>355</v>
      </c>
      <c r="B1425" s="651" t="s">
        <v>408</v>
      </c>
      <c r="C1425" s="651"/>
      <c r="D1425" s="402" t="s">
        <v>409</v>
      </c>
      <c r="E1425" s="651">
        <v>201510</v>
      </c>
      <c r="F1425" s="453">
        <v>-54764.14</v>
      </c>
      <c r="G1425" s="387" t="s">
        <v>481</v>
      </c>
      <c r="H1425" s="387" t="s">
        <v>482</v>
      </c>
    </row>
    <row r="1426" spans="1:8">
      <c r="A1426" s="650" t="s">
        <v>355</v>
      </c>
      <c r="B1426" s="651" t="s">
        <v>408</v>
      </c>
      <c r="C1426" s="651"/>
      <c r="D1426" s="402" t="s">
        <v>409</v>
      </c>
      <c r="E1426" s="651">
        <v>201511</v>
      </c>
      <c r="F1426" s="453">
        <v>-23011.87</v>
      </c>
      <c r="G1426" s="387" t="s">
        <v>481</v>
      </c>
      <c r="H1426" s="387" t="s">
        <v>482</v>
      </c>
    </row>
    <row r="1427" spans="1:8">
      <c r="A1427" s="650" t="s">
        <v>355</v>
      </c>
      <c r="B1427" s="651" t="s">
        <v>408</v>
      </c>
      <c r="C1427" s="651"/>
      <c r="D1427" s="650" t="s">
        <v>409</v>
      </c>
      <c r="E1427" s="651">
        <v>201512</v>
      </c>
      <c r="F1427" s="652">
        <v>-11885.14</v>
      </c>
      <c r="G1427" s="387" t="s">
        <v>481</v>
      </c>
      <c r="H1427" s="387" t="s">
        <v>482</v>
      </c>
    </row>
    <row r="1428" spans="1:8">
      <c r="A1428" s="650" t="s">
        <v>355</v>
      </c>
      <c r="B1428" s="651" t="s">
        <v>731</v>
      </c>
      <c r="C1428" s="651"/>
      <c r="D1428" s="650" t="s">
        <v>732</v>
      </c>
      <c r="E1428" s="651">
        <v>201509</v>
      </c>
      <c r="F1428" s="652">
        <v>-75.19</v>
      </c>
      <c r="G1428" s="387" t="s">
        <v>481</v>
      </c>
      <c r="H1428" s="387" t="s">
        <v>482</v>
      </c>
    </row>
    <row r="1429" spans="1:8">
      <c r="A1429" s="650" t="s">
        <v>355</v>
      </c>
      <c r="B1429" s="651" t="s">
        <v>940</v>
      </c>
      <c r="C1429" s="651"/>
      <c r="D1429" s="650" t="s">
        <v>941</v>
      </c>
      <c r="E1429" s="651">
        <v>201509</v>
      </c>
      <c r="F1429" s="652">
        <v>21832.48</v>
      </c>
      <c r="G1429" s="387" t="s">
        <v>481</v>
      </c>
      <c r="H1429" s="387" t="s">
        <v>482</v>
      </c>
    </row>
    <row r="1430" spans="1:8">
      <c r="A1430" s="402" t="s">
        <v>355</v>
      </c>
      <c r="B1430" s="651" t="s">
        <v>940</v>
      </c>
      <c r="C1430" s="651"/>
      <c r="D1430" s="402" t="s">
        <v>941</v>
      </c>
      <c r="E1430" s="651">
        <v>201510</v>
      </c>
      <c r="F1430" s="453">
        <v>1443.09</v>
      </c>
      <c r="G1430" s="387" t="s">
        <v>481</v>
      </c>
      <c r="H1430" s="387" t="s">
        <v>482</v>
      </c>
    </row>
    <row r="1431" spans="1:8">
      <c r="A1431" s="650" t="s">
        <v>355</v>
      </c>
      <c r="B1431" s="651" t="s">
        <v>940</v>
      </c>
      <c r="C1431" s="651"/>
      <c r="D1431" s="402" t="s">
        <v>941</v>
      </c>
      <c r="E1431" s="651">
        <v>201511</v>
      </c>
      <c r="F1431" s="453">
        <v>-51.06</v>
      </c>
      <c r="G1431" s="387" t="s">
        <v>481</v>
      </c>
      <c r="H1431" s="387" t="s">
        <v>482</v>
      </c>
    </row>
    <row r="1432" spans="1:8">
      <c r="A1432" s="650" t="s">
        <v>355</v>
      </c>
      <c r="B1432" s="651" t="s">
        <v>940</v>
      </c>
      <c r="C1432" s="651"/>
      <c r="D1432" s="650" t="s">
        <v>941</v>
      </c>
      <c r="E1432" s="651">
        <v>201512</v>
      </c>
      <c r="F1432" s="652">
        <v>2262.8200000000002</v>
      </c>
      <c r="G1432" s="387" t="s">
        <v>481</v>
      </c>
      <c r="H1432" s="387" t="s">
        <v>482</v>
      </c>
    </row>
    <row r="1433" spans="1:8">
      <c r="A1433" s="650" t="s">
        <v>355</v>
      </c>
      <c r="B1433" s="651" t="s">
        <v>1045</v>
      </c>
      <c r="C1433" s="651"/>
      <c r="D1433" s="402" t="s">
        <v>1046</v>
      </c>
      <c r="E1433" s="651">
        <v>201511</v>
      </c>
      <c r="F1433" s="453">
        <v>673722.7</v>
      </c>
      <c r="G1433" s="387" t="s">
        <v>481</v>
      </c>
      <c r="H1433" s="387" t="s">
        <v>482</v>
      </c>
    </row>
    <row r="1434" spans="1:8">
      <c r="A1434" s="650" t="s">
        <v>355</v>
      </c>
      <c r="B1434" s="651" t="s">
        <v>1045</v>
      </c>
      <c r="C1434" s="651"/>
      <c r="D1434" s="650" t="s">
        <v>1046</v>
      </c>
      <c r="E1434" s="651">
        <v>201512</v>
      </c>
      <c r="F1434" s="652">
        <v>2227.25</v>
      </c>
      <c r="G1434" s="387" t="s">
        <v>481</v>
      </c>
      <c r="H1434" s="387" t="s">
        <v>482</v>
      </c>
    </row>
    <row r="1435" spans="1:8">
      <c r="A1435" s="650" t="s">
        <v>355</v>
      </c>
      <c r="B1435" s="651" t="s">
        <v>501</v>
      </c>
      <c r="C1435" s="651"/>
      <c r="D1435" s="650" t="s">
        <v>808</v>
      </c>
      <c r="E1435" s="651">
        <v>201509</v>
      </c>
      <c r="F1435" s="652">
        <v>-0.09</v>
      </c>
      <c r="G1435" s="387" t="s">
        <v>481</v>
      </c>
      <c r="H1435" s="387" t="s">
        <v>482</v>
      </c>
    </row>
    <row r="1436" spans="1:8">
      <c r="A1436" s="650" t="s">
        <v>355</v>
      </c>
      <c r="B1436" s="651" t="s">
        <v>810</v>
      </c>
      <c r="C1436" s="651"/>
      <c r="D1436" s="650" t="s">
        <v>809</v>
      </c>
      <c r="E1436" s="651">
        <v>201509</v>
      </c>
      <c r="F1436" s="652">
        <v>-299740.25</v>
      </c>
      <c r="G1436" s="387" t="s">
        <v>481</v>
      </c>
      <c r="H1436" s="387" t="s">
        <v>482</v>
      </c>
    </row>
    <row r="1437" spans="1:8">
      <c r="A1437" s="402" t="s">
        <v>355</v>
      </c>
      <c r="B1437" s="651" t="s">
        <v>810</v>
      </c>
      <c r="C1437" s="651"/>
      <c r="D1437" s="402" t="s">
        <v>809</v>
      </c>
      <c r="E1437" s="651">
        <v>201510</v>
      </c>
      <c r="F1437" s="453">
        <v>160.19999999999999</v>
      </c>
      <c r="G1437" s="387" t="s">
        <v>481</v>
      </c>
      <c r="H1437" s="387" t="s">
        <v>482</v>
      </c>
    </row>
    <row r="1438" spans="1:8">
      <c r="A1438" s="650" t="s">
        <v>355</v>
      </c>
      <c r="B1438" s="651" t="s">
        <v>503</v>
      </c>
      <c r="C1438" s="651"/>
      <c r="D1438" s="650" t="s">
        <v>504</v>
      </c>
      <c r="E1438" s="651">
        <v>201509</v>
      </c>
      <c r="F1438" s="652">
        <v>0.06</v>
      </c>
      <c r="G1438" s="387" t="s">
        <v>481</v>
      </c>
      <c r="H1438" s="387" t="s">
        <v>482</v>
      </c>
    </row>
    <row r="1439" spans="1:8">
      <c r="A1439" s="650" t="s">
        <v>355</v>
      </c>
      <c r="B1439" s="651" t="s">
        <v>755</v>
      </c>
      <c r="C1439" s="651"/>
      <c r="D1439" s="650" t="s">
        <v>774</v>
      </c>
      <c r="E1439" s="651">
        <v>201509</v>
      </c>
      <c r="F1439" s="652">
        <v>-72.37</v>
      </c>
      <c r="G1439" s="387" t="s">
        <v>481</v>
      </c>
      <c r="H1439" s="387" t="s">
        <v>482</v>
      </c>
    </row>
    <row r="1440" spans="1:8">
      <c r="A1440" s="650" t="s">
        <v>355</v>
      </c>
      <c r="B1440" s="651" t="s">
        <v>586</v>
      </c>
      <c r="C1440" s="651"/>
      <c r="D1440" s="650" t="s">
        <v>587</v>
      </c>
      <c r="E1440" s="651">
        <v>201509</v>
      </c>
      <c r="F1440" s="652">
        <v>-0.18</v>
      </c>
      <c r="G1440" s="387" t="s">
        <v>481</v>
      </c>
      <c r="H1440" s="387" t="s">
        <v>482</v>
      </c>
    </row>
    <row r="1441" spans="1:8">
      <c r="A1441" s="650" t="s">
        <v>355</v>
      </c>
      <c r="B1441" s="651" t="s">
        <v>505</v>
      </c>
      <c r="C1441" s="651"/>
      <c r="D1441" s="650" t="s">
        <v>506</v>
      </c>
      <c r="E1441" s="651">
        <v>201509</v>
      </c>
      <c r="F1441" s="652">
        <v>26.72</v>
      </c>
      <c r="G1441" s="387" t="s">
        <v>481</v>
      </c>
      <c r="H1441" s="387" t="s">
        <v>482</v>
      </c>
    </row>
    <row r="1442" spans="1:8">
      <c r="A1442" s="650" t="s">
        <v>355</v>
      </c>
      <c r="B1442" s="651" t="s">
        <v>507</v>
      </c>
      <c r="C1442" s="651"/>
      <c r="D1442" s="650" t="s">
        <v>508</v>
      </c>
      <c r="E1442" s="651">
        <v>201509</v>
      </c>
      <c r="F1442" s="652">
        <v>5.12</v>
      </c>
      <c r="G1442" s="387" t="s">
        <v>481</v>
      </c>
      <c r="H1442" s="387" t="s">
        <v>482</v>
      </c>
    </row>
    <row r="1443" spans="1:8">
      <c r="A1443" s="650" t="s">
        <v>355</v>
      </c>
      <c r="B1443" s="651" t="s">
        <v>509</v>
      </c>
      <c r="C1443" s="651"/>
      <c r="D1443" s="650" t="s">
        <v>510</v>
      </c>
      <c r="E1443" s="651">
        <v>201509</v>
      </c>
      <c r="F1443" s="652">
        <v>-3</v>
      </c>
      <c r="G1443" s="387" t="s">
        <v>481</v>
      </c>
      <c r="H1443" s="387" t="s">
        <v>482</v>
      </c>
    </row>
    <row r="1444" spans="1:8">
      <c r="A1444" s="402" t="s">
        <v>355</v>
      </c>
      <c r="B1444" s="651" t="s">
        <v>509</v>
      </c>
      <c r="C1444" s="651"/>
      <c r="D1444" s="402" t="s">
        <v>510</v>
      </c>
      <c r="E1444" s="651">
        <v>201510</v>
      </c>
      <c r="F1444" s="453">
        <v>14.69</v>
      </c>
      <c r="G1444" s="387" t="s">
        <v>481</v>
      </c>
      <c r="H1444" s="387" t="s">
        <v>482</v>
      </c>
    </row>
    <row r="1445" spans="1:8">
      <c r="A1445" s="650" t="s">
        <v>355</v>
      </c>
      <c r="B1445" s="651" t="s">
        <v>509</v>
      </c>
      <c r="C1445" s="651"/>
      <c r="D1445" s="402" t="s">
        <v>510</v>
      </c>
      <c r="E1445" s="651">
        <v>201511</v>
      </c>
      <c r="F1445" s="453">
        <v>-0.91</v>
      </c>
      <c r="G1445" s="387" t="s">
        <v>481</v>
      </c>
      <c r="H1445" s="387" t="s">
        <v>482</v>
      </c>
    </row>
    <row r="1446" spans="1:8">
      <c r="A1446" s="650" t="s">
        <v>355</v>
      </c>
      <c r="B1446" s="651" t="s">
        <v>509</v>
      </c>
      <c r="C1446" s="651"/>
      <c r="D1446" s="650" t="s">
        <v>510</v>
      </c>
      <c r="E1446" s="651">
        <v>201512</v>
      </c>
      <c r="F1446" s="652">
        <v>68.290000000000006</v>
      </c>
      <c r="G1446" s="387" t="s">
        <v>481</v>
      </c>
      <c r="H1446" s="387" t="s">
        <v>482</v>
      </c>
    </row>
    <row r="1447" spans="1:8">
      <c r="A1447" s="650" t="s">
        <v>355</v>
      </c>
      <c r="B1447" s="651" t="s">
        <v>511</v>
      </c>
      <c r="C1447" s="651"/>
      <c r="D1447" s="650" t="s">
        <v>512</v>
      </c>
      <c r="E1447" s="651">
        <v>201509</v>
      </c>
      <c r="F1447" s="652">
        <v>4.5199999999999996</v>
      </c>
      <c r="G1447" s="387" t="s">
        <v>481</v>
      </c>
      <c r="H1447" s="387" t="s">
        <v>482</v>
      </c>
    </row>
    <row r="1448" spans="1:8">
      <c r="A1448" s="650" t="s">
        <v>355</v>
      </c>
      <c r="B1448" s="651" t="s">
        <v>513</v>
      </c>
      <c r="C1448" s="651"/>
      <c r="D1448" s="650" t="s">
        <v>514</v>
      </c>
      <c r="E1448" s="651">
        <v>201509</v>
      </c>
      <c r="F1448" s="652">
        <v>2.58</v>
      </c>
      <c r="G1448" s="387" t="s">
        <v>481</v>
      </c>
      <c r="H1448" s="387" t="s">
        <v>482</v>
      </c>
    </row>
    <row r="1449" spans="1:8">
      <c r="A1449" s="650" t="s">
        <v>355</v>
      </c>
      <c r="B1449" s="651" t="s">
        <v>570</v>
      </c>
      <c r="C1449" s="651"/>
      <c r="D1449" s="650" t="s">
        <v>571</v>
      </c>
      <c r="E1449" s="651">
        <v>201509</v>
      </c>
      <c r="F1449" s="652">
        <v>-791.57</v>
      </c>
      <c r="G1449" s="387" t="s">
        <v>481</v>
      </c>
      <c r="H1449" s="387" t="s">
        <v>482</v>
      </c>
    </row>
    <row r="1450" spans="1:8">
      <c r="A1450" s="650" t="s">
        <v>355</v>
      </c>
      <c r="B1450" s="651" t="s">
        <v>942</v>
      </c>
      <c r="C1450" s="651"/>
      <c r="D1450" s="650" t="s">
        <v>943</v>
      </c>
      <c r="E1450" s="651">
        <v>201509</v>
      </c>
      <c r="F1450" s="652">
        <v>-915.37</v>
      </c>
      <c r="G1450" s="387" t="s">
        <v>481</v>
      </c>
      <c r="H1450" s="387" t="s">
        <v>482</v>
      </c>
    </row>
    <row r="1451" spans="1:8">
      <c r="A1451" s="650" t="s">
        <v>355</v>
      </c>
      <c r="B1451" s="651" t="s">
        <v>942</v>
      </c>
      <c r="C1451" s="651"/>
      <c r="D1451" s="402" t="s">
        <v>943</v>
      </c>
      <c r="E1451" s="651">
        <v>201511</v>
      </c>
      <c r="F1451" s="453">
        <v>1487.4</v>
      </c>
      <c r="G1451" s="387" t="s">
        <v>481</v>
      </c>
      <c r="H1451" s="387" t="s">
        <v>482</v>
      </c>
    </row>
    <row r="1452" spans="1:8">
      <c r="A1452" s="650" t="s">
        <v>355</v>
      </c>
      <c r="B1452" s="651" t="s">
        <v>944</v>
      </c>
      <c r="C1452" s="651"/>
      <c r="D1452" s="650" t="s">
        <v>945</v>
      </c>
      <c r="E1452" s="651">
        <v>201509</v>
      </c>
      <c r="F1452" s="652">
        <v>-3666.46</v>
      </c>
      <c r="G1452" s="387" t="s">
        <v>481</v>
      </c>
      <c r="H1452" s="387" t="s">
        <v>482</v>
      </c>
    </row>
    <row r="1453" spans="1:8">
      <c r="A1453" s="650" t="s">
        <v>355</v>
      </c>
      <c r="B1453" s="651" t="s">
        <v>944</v>
      </c>
      <c r="C1453" s="651"/>
      <c r="D1453" s="402" t="s">
        <v>945</v>
      </c>
      <c r="E1453" s="651">
        <v>201511</v>
      </c>
      <c r="F1453" s="453">
        <v>1954.92</v>
      </c>
      <c r="G1453" s="387" t="s">
        <v>481</v>
      </c>
      <c r="H1453" s="387" t="s">
        <v>482</v>
      </c>
    </row>
    <row r="1454" spans="1:8">
      <c r="A1454" s="650" t="s">
        <v>355</v>
      </c>
      <c r="B1454" s="651" t="s">
        <v>1053</v>
      </c>
      <c r="C1454" s="651"/>
      <c r="D1454" s="650" t="s">
        <v>1054</v>
      </c>
      <c r="E1454" s="651">
        <v>201509</v>
      </c>
      <c r="F1454" s="652">
        <v>358981.28</v>
      </c>
      <c r="G1454" s="387" t="s">
        <v>481</v>
      </c>
      <c r="H1454" s="387" t="s">
        <v>482</v>
      </c>
    </row>
    <row r="1455" spans="1:8">
      <c r="A1455" s="650" t="s">
        <v>355</v>
      </c>
      <c r="B1455" s="651" t="s">
        <v>1053</v>
      </c>
      <c r="C1455" s="651"/>
      <c r="D1455" s="402" t="s">
        <v>1054</v>
      </c>
      <c r="E1455" s="651">
        <v>201511</v>
      </c>
      <c r="F1455" s="453">
        <v>-31</v>
      </c>
      <c r="G1455" s="387" t="s">
        <v>481</v>
      </c>
      <c r="H1455" s="387" t="s">
        <v>482</v>
      </c>
    </row>
    <row r="1456" spans="1:8">
      <c r="A1456" s="650" t="s">
        <v>355</v>
      </c>
      <c r="B1456" s="651" t="s">
        <v>1053</v>
      </c>
      <c r="C1456" s="651"/>
      <c r="D1456" s="650" t="s">
        <v>1054</v>
      </c>
      <c r="E1456" s="651">
        <v>201512</v>
      </c>
      <c r="F1456" s="652">
        <v>0.42</v>
      </c>
      <c r="G1456" s="387" t="s">
        <v>481</v>
      </c>
      <c r="H1456" s="387" t="s">
        <v>482</v>
      </c>
    </row>
    <row r="1457" spans="1:8">
      <c r="A1457" s="402" t="s">
        <v>355</v>
      </c>
      <c r="B1457" s="651" t="s">
        <v>1055</v>
      </c>
      <c r="C1457" s="651"/>
      <c r="D1457" s="402" t="s">
        <v>1056</v>
      </c>
      <c r="E1457" s="651">
        <v>201510</v>
      </c>
      <c r="F1457" s="453">
        <v>483449.97</v>
      </c>
      <c r="G1457" s="387" t="s">
        <v>481</v>
      </c>
      <c r="H1457" s="387" t="s">
        <v>482</v>
      </c>
    </row>
    <row r="1458" spans="1:8">
      <c r="A1458" s="650" t="s">
        <v>355</v>
      </c>
      <c r="B1458" s="651" t="s">
        <v>1055</v>
      </c>
      <c r="C1458" s="651"/>
      <c r="D1458" s="402" t="s">
        <v>1056</v>
      </c>
      <c r="E1458" s="651">
        <v>201511</v>
      </c>
      <c r="F1458" s="453">
        <v>-383.16</v>
      </c>
      <c r="G1458" s="387" t="s">
        <v>481</v>
      </c>
      <c r="H1458" s="387" t="s">
        <v>482</v>
      </c>
    </row>
    <row r="1459" spans="1:8">
      <c r="A1459" s="650" t="s">
        <v>355</v>
      </c>
      <c r="B1459" s="651" t="s">
        <v>1055</v>
      </c>
      <c r="C1459" s="651"/>
      <c r="D1459" s="650" t="s">
        <v>1056</v>
      </c>
      <c r="E1459" s="651">
        <v>201512</v>
      </c>
      <c r="F1459" s="652">
        <v>169.38</v>
      </c>
      <c r="G1459" s="387" t="s">
        <v>481</v>
      </c>
      <c r="H1459" s="387" t="s">
        <v>482</v>
      </c>
    </row>
    <row r="1460" spans="1:8">
      <c r="A1460" s="650" t="s">
        <v>355</v>
      </c>
      <c r="B1460" s="651" t="s">
        <v>946</v>
      </c>
      <c r="C1460" s="651"/>
      <c r="D1460" s="650" t="s">
        <v>947</v>
      </c>
      <c r="E1460" s="651">
        <v>201509</v>
      </c>
      <c r="F1460" s="652">
        <v>-12481.16</v>
      </c>
      <c r="G1460" s="387" t="s">
        <v>481</v>
      </c>
      <c r="H1460" s="387" t="s">
        <v>482</v>
      </c>
    </row>
    <row r="1461" spans="1:8">
      <c r="A1461" s="650" t="s">
        <v>355</v>
      </c>
      <c r="B1461" s="651" t="s">
        <v>946</v>
      </c>
      <c r="C1461" s="651"/>
      <c r="D1461" s="650" t="s">
        <v>947</v>
      </c>
      <c r="E1461" s="651">
        <v>201512</v>
      </c>
      <c r="F1461" s="652">
        <v>-107174.75</v>
      </c>
      <c r="G1461" s="387" t="s">
        <v>481</v>
      </c>
      <c r="H1461" s="387" t="s">
        <v>482</v>
      </c>
    </row>
    <row r="1462" spans="1:8">
      <c r="A1462" s="650" t="s">
        <v>355</v>
      </c>
      <c r="B1462" s="651" t="s">
        <v>733</v>
      </c>
      <c r="C1462" s="651"/>
      <c r="D1462" s="650" t="s">
        <v>734</v>
      </c>
      <c r="E1462" s="651">
        <v>201509</v>
      </c>
      <c r="F1462" s="652">
        <v>-2849.4</v>
      </c>
      <c r="G1462" s="387" t="s">
        <v>481</v>
      </c>
      <c r="H1462" s="387" t="s">
        <v>482</v>
      </c>
    </row>
    <row r="1463" spans="1:8">
      <c r="A1463" s="650" t="s">
        <v>355</v>
      </c>
      <c r="B1463" s="651" t="s">
        <v>515</v>
      </c>
      <c r="C1463" s="651"/>
      <c r="D1463" s="650" t="s">
        <v>516</v>
      </c>
      <c r="E1463" s="651">
        <v>201509</v>
      </c>
      <c r="F1463" s="652">
        <v>-128.05000000000001</v>
      </c>
      <c r="G1463" s="387" t="s">
        <v>481</v>
      </c>
      <c r="H1463" s="387" t="s">
        <v>482</v>
      </c>
    </row>
    <row r="1464" spans="1:8">
      <c r="A1464" s="650" t="s">
        <v>355</v>
      </c>
      <c r="B1464" s="651" t="s">
        <v>700</v>
      </c>
      <c r="C1464" s="651"/>
      <c r="D1464" s="650" t="s">
        <v>701</v>
      </c>
      <c r="E1464" s="651">
        <v>201509</v>
      </c>
      <c r="F1464" s="652">
        <v>-141.25</v>
      </c>
      <c r="G1464" s="387" t="s">
        <v>481</v>
      </c>
      <c r="H1464" s="387" t="s">
        <v>482</v>
      </c>
    </row>
    <row r="1465" spans="1:8">
      <c r="A1465" s="650" t="s">
        <v>355</v>
      </c>
      <c r="B1465" s="651" t="s">
        <v>735</v>
      </c>
      <c r="C1465" s="651"/>
      <c r="D1465" s="650" t="s">
        <v>811</v>
      </c>
      <c r="E1465" s="651">
        <v>201509</v>
      </c>
      <c r="F1465" s="652">
        <v>-1934.34</v>
      </c>
      <c r="G1465" s="387" t="s">
        <v>481</v>
      </c>
      <c r="H1465" s="387" t="s">
        <v>482</v>
      </c>
    </row>
    <row r="1466" spans="1:8">
      <c r="A1466" s="650" t="s">
        <v>355</v>
      </c>
      <c r="B1466" s="651" t="s">
        <v>517</v>
      </c>
      <c r="C1466" s="651"/>
      <c r="D1466" s="650" t="s">
        <v>518</v>
      </c>
      <c r="E1466" s="651">
        <v>201509</v>
      </c>
      <c r="F1466" s="652">
        <v>-0.84</v>
      </c>
      <c r="G1466" s="387" t="s">
        <v>481</v>
      </c>
      <c r="H1466" s="387" t="s">
        <v>482</v>
      </c>
    </row>
    <row r="1467" spans="1:8">
      <c r="A1467" s="650" t="s">
        <v>355</v>
      </c>
      <c r="B1467" s="651" t="s">
        <v>737</v>
      </c>
      <c r="C1467" s="651"/>
      <c r="D1467" s="650" t="s">
        <v>738</v>
      </c>
      <c r="E1467" s="651">
        <v>201509</v>
      </c>
      <c r="F1467" s="652">
        <v>-2841.81</v>
      </c>
      <c r="G1467" s="387" t="s">
        <v>481</v>
      </c>
      <c r="H1467" s="387" t="s">
        <v>482</v>
      </c>
    </row>
    <row r="1468" spans="1:8">
      <c r="A1468" s="650" t="s">
        <v>355</v>
      </c>
      <c r="B1468" s="651" t="s">
        <v>519</v>
      </c>
      <c r="C1468" s="651"/>
      <c r="D1468" s="650" t="s">
        <v>520</v>
      </c>
      <c r="E1468" s="651">
        <v>201509</v>
      </c>
      <c r="F1468" s="652">
        <v>1.78</v>
      </c>
      <c r="G1468" s="387" t="s">
        <v>481</v>
      </c>
      <c r="H1468" s="387" t="s">
        <v>482</v>
      </c>
    </row>
    <row r="1469" spans="1:8">
      <c r="A1469" s="650" t="s">
        <v>355</v>
      </c>
      <c r="B1469" s="651" t="s">
        <v>739</v>
      </c>
      <c r="C1469" s="651"/>
      <c r="D1469" s="650" t="s">
        <v>740</v>
      </c>
      <c r="E1469" s="651">
        <v>201509</v>
      </c>
      <c r="F1469" s="652">
        <v>-1608.98</v>
      </c>
      <c r="G1469" s="387" t="s">
        <v>481</v>
      </c>
      <c r="H1469" s="387" t="s">
        <v>482</v>
      </c>
    </row>
    <row r="1470" spans="1:8">
      <c r="A1470" s="650" t="s">
        <v>355</v>
      </c>
      <c r="B1470" s="651" t="s">
        <v>948</v>
      </c>
      <c r="C1470" s="651"/>
      <c r="D1470" s="402" t="s">
        <v>949</v>
      </c>
      <c r="E1470" s="651">
        <v>201511</v>
      </c>
      <c r="F1470" s="453">
        <v>85.11</v>
      </c>
      <c r="G1470" s="387" t="s">
        <v>481</v>
      </c>
      <c r="H1470" s="387" t="s">
        <v>482</v>
      </c>
    </row>
    <row r="1471" spans="1:8">
      <c r="A1471" s="402" t="s">
        <v>355</v>
      </c>
      <c r="B1471" s="651" t="s">
        <v>470</v>
      </c>
      <c r="C1471" s="651"/>
      <c r="D1471" s="402" t="s">
        <v>471</v>
      </c>
      <c r="E1471" s="651">
        <v>201510</v>
      </c>
      <c r="F1471" s="453">
        <v>-297.22000000000003</v>
      </c>
      <c r="G1471" s="387" t="s">
        <v>481</v>
      </c>
      <c r="H1471" s="387" t="s">
        <v>482</v>
      </c>
    </row>
    <row r="1472" spans="1:8">
      <c r="A1472" s="650" t="s">
        <v>355</v>
      </c>
      <c r="B1472" s="651" t="s">
        <v>521</v>
      </c>
      <c r="C1472" s="651"/>
      <c r="D1472" s="650" t="s">
        <v>522</v>
      </c>
      <c r="E1472" s="651">
        <v>201509</v>
      </c>
      <c r="F1472" s="652">
        <v>0.17</v>
      </c>
      <c r="G1472" s="387" t="s">
        <v>481</v>
      </c>
      <c r="H1472" s="387" t="s">
        <v>482</v>
      </c>
    </row>
    <row r="1473" spans="1:8">
      <c r="A1473" s="650" t="s">
        <v>355</v>
      </c>
      <c r="B1473" s="651" t="s">
        <v>572</v>
      </c>
      <c r="C1473" s="651"/>
      <c r="D1473" s="650" t="s">
        <v>573</v>
      </c>
      <c r="E1473" s="651">
        <v>201509</v>
      </c>
      <c r="F1473" s="652">
        <v>-295.64</v>
      </c>
      <c r="G1473" s="387" t="s">
        <v>481</v>
      </c>
      <c r="H1473" s="387" t="s">
        <v>482</v>
      </c>
    </row>
    <row r="1474" spans="1:8">
      <c r="A1474" s="650" t="s">
        <v>355</v>
      </c>
      <c r="B1474" s="651" t="s">
        <v>702</v>
      </c>
      <c r="C1474" s="651"/>
      <c r="D1474" s="650" t="s">
        <v>703</v>
      </c>
      <c r="E1474" s="651">
        <v>201509</v>
      </c>
      <c r="F1474" s="652">
        <v>-7.34</v>
      </c>
      <c r="G1474" s="387" t="s">
        <v>481</v>
      </c>
      <c r="H1474" s="387" t="s">
        <v>482</v>
      </c>
    </row>
    <row r="1475" spans="1:8">
      <c r="A1475" s="650" t="s">
        <v>355</v>
      </c>
      <c r="B1475" s="651" t="s">
        <v>523</v>
      </c>
      <c r="C1475" s="651"/>
      <c r="D1475" s="650" t="s">
        <v>524</v>
      </c>
      <c r="E1475" s="651">
        <v>201509</v>
      </c>
      <c r="F1475" s="652">
        <v>-2.61</v>
      </c>
      <c r="G1475" s="387" t="s">
        <v>481</v>
      </c>
      <c r="H1475" s="387" t="s">
        <v>482</v>
      </c>
    </row>
    <row r="1476" spans="1:8">
      <c r="A1476" s="650" t="s">
        <v>355</v>
      </c>
      <c r="B1476" s="651" t="s">
        <v>525</v>
      </c>
      <c r="C1476" s="651"/>
      <c r="D1476" s="650" t="s">
        <v>526</v>
      </c>
      <c r="E1476" s="651">
        <v>201509</v>
      </c>
      <c r="F1476" s="652">
        <v>-0.83</v>
      </c>
      <c r="G1476" s="387" t="s">
        <v>481</v>
      </c>
      <c r="H1476" s="387" t="s">
        <v>482</v>
      </c>
    </row>
    <row r="1477" spans="1:8">
      <c r="A1477" s="650" t="s">
        <v>355</v>
      </c>
      <c r="B1477" s="651" t="s">
        <v>483</v>
      </c>
      <c r="C1477" s="651"/>
      <c r="D1477" s="650" t="s">
        <v>484</v>
      </c>
      <c r="E1477" s="651">
        <v>201509</v>
      </c>
      <c r="F1477" s="652">
        <v>-0.08</v>
      </c>
      <c r="G1477" s="387" t="s">
        <v>481</v>
      </c>
      <c r="H1477" s="387" t="s">
        <v>482</v>
      </c>
    </row>
    <row r="1478" spans="1:8">
      <c r="A1478" s="650" t="s">
        <v>355</v>
      </c>
      <c r="B1478" s="651" t="s">
        <v>459</v>
      </c>
      <c r="C1478" s="651"/>
      <c r="D1478" s="650" t="s">
        <v>460</v>
      </c>
      <c r="E1478" s="651">
        <v>201509</v>
      </c>
      <c r="F1478" s="652">
        <v>-0.01</v>
      </c>
      <c r="G1478" s="387" t="s">
        <v>481</v>
      </c>
      <c r="H1478" s="387" t="s">
        <v>482</v>
      </c>
    </row>
    <row r="1479" spans="1:8">
      <c r="A1479" s="650" t="s">
        <v>355</v>
      </c>
      <c r="B1479" s="651" t="s">
        <v>527</v>
      </c>
      <c r="C1479" s="651"/>
      <c r="D1479" s="650" t="s">
        <v>574</v>
      </c>
      <c r="E1479" s="651">
        <v>201509</v>
      </c>
      <c r="F1479" s="652">
        <v>-0.89</v>
      </c>
      <c r="G1479" s="387" t="s">
        <v>481</v>
      </c>
      <c r="H1479" s="387" t="s">
        <v>482</v>
      </c>
    </row>
    <row r="1480" spans="1:8">
      <c r="A1480" s="650" t="s">
        <v>355</v>
      </c>
      <c r="B1480" s="651" t="s">
        <v>530</v>
      </c>
      <c r="C1480" s="651"/>
      <c r="D1480" s="650" t="s">
        <v>531</v>
      </c>
      <c r="E1480" s="651">
        <v>201509</v>
      </c>
      <c r="F1480" s="652">
        <v>-1.63</v>
      </c>
      <c r="G1480" s="387" t="s">
        <v>481</v>
      </c>
      <c r="H1480" s="387" t="s">
        <v>482</v>
      </c>
    </row>
    <row r="1481" spans="1:8">
      <c r="A1481" s="650" t="s">
        <v>355</v>
      </c>
      <c r="B1481" s="651" t="s">
        <v>532</v>
      </c>
      <c r="C1481" s="651"/>
      <c r="D1481" s="650" t="s">
        <v>533</v>
      </c>
      <c r="E1481" s="651">
        <v>201509</v>
      </c>
      <c r="F1481" s="652">
        <v>-0.7</v>
      </c>
      <c r="G1481" s="387" t="s">
        <v>481</v>
      </c>
      <c r="H1481" s="387" t="s">
        <v>482</v>
      </c>
    </row>
    <row r="1482" spans="1:8">
      <c r="A1482" s="650" t="s">
        <v>355</v>
      </c>
      <c r="B1482" s="651" t="s">
        <v>534</v>
      </c>
      <c r="C1482" s="651"/>
      <c r="D1482" s="650" t="s">
        <v>535</v>
      </c>
      <c r="E1482" s="651">
        <v>201509</v>
      </c>
      <c r="F1482" s="652">
        <v>-11.61</v>
      </c>
      <c r="G1482" s="387" t="s">
        <v>481</v>
      </c>
      <c r="H1482" s="387" t="s">
        <v>482</v>
      </c>
    </row>
    <row r="1483" spans="1:8">
      <c r="A1483" s="650" t="s">
        <v>355</v>
      </c>
      <c r="B1483" s="651" t="s">
        <v>536</v>
      </c>
      <c r="C1483" s="651"/>
      <c r="D1483" s="650" t="s">
        <v>537</v>
      </c>
      <c r="E1483" s="651">
        <v>201509</v>
      </c>
      <c r="F1483" s="652">
        <v>-9.0399999999999991</v>
      </c>
      <c r="G1483" s="387" t="s">
        <v>481</v>
      </c>
      <c r="H1483" s="387" t="s">
        <v>482</v>
      </c>
    </row>
    <row r="1484" spans="1:8">
      <c r="A1484" s="650" t="s">
        <v>355</v>
      </c>
      <c r="B1484" s="651" t="s">
        <v>538</v>
      </c>
      <c r="C1484" s="651"/>
      <c r="D1484" s="650" t="s">
        <v>539</v>
      </c>
      <c r="E1484" s="651">
        <v>201509</v>
      </c>
      <c r="F1484" s="652">
        <v>-0.05</v>
      </c>
      <c r="G1484" s="387" t="s">
        <v>481</v>
      </c>
      <c r="H1484" s="387" t="s">
        <v>482</v>
      </c>
    </row>
    <row r="1485" spans="1:8">
      <c r="A1485" s="650" t="s">
        <v>355</v>
      </c>
      <c r="B1485" s="651" t="s">
        <v>540</v>
      </c>
      <c r="C1485" s="651"/>
      <c r="D1485" s="650" t="s">
        <v>541</v>
      </c>
      <c r="E1485" s="651">
        <v>201509</v>
      </c>
      <c r="F1485" s="652">
        <v>0.18</v>
      </c>
      <c r="G1485" s="387" t="s">
        <v>481</v>
      </c>
      <c r="H1485" s="387" t="s">
        <v>482</v>
      </c>
    </row>
    <row r="1486" spans="1:8">
      <c r="A1486" s="650" t="s">
        <v>355</v>
      </c>
      <c r="B1486" s="651" t="s">
        <v>542</v>
      </c>
      <c r="C1486" s="651"/>
      <c r="D1486" s="650" t="s">
        <v>543</v>
      </c>
      <c r="E1486" s="651">
        <v>201509</v>
      </c>
      <c r="F1486" s="652">
        <v>-1.82</v>
      </c>
      <c r="G1486" s="387" t="s">
        <v>481</v>
      </c>
      <c r="H1486" s="387" t="s">
        <v>482</v>
      </c>
    </row>
    <row r="1487" spans="1:8">
      <c r="A1487" s="650" t="s">
        <v>355</v>
      </c>
      <c r="B1487" s="651" t="s">
        <v>544</v>
      </c>
      <c r="C1487" s="651"/>
      <c r="D1487" s="650" t="s">
        <v>545</v>
      </c>
      <c r="E1487" s="651">
        <v>201509</v>
      </c>
      <c r="F1487" s="652">
        <v>-7.69</v>
      </c>
      <c r="G1487" s="387" t="s">
        <v>481</v>
      </c>
      <c r="H1487" s="387" t="s">
        <v>482</v>
      </c>
    </row>
    <row r="1488" spans="1:8">
      <c r="A1488" s="650" t="s">
        <v>355</v>
      </c>
      <c r="B1488" s="651" t="s">
        <v>546</v>
      </c>
      <c r="C1488" s="651"/>
      <c r="D1488" s="650" t="s">
        <v>547</v>
      </c>
      <c r="E1488" s="651">
        <v>201509</v>
      </c>
      <c r="F1488" s="652">
        <v>-8.4700000000000006</v>
      </c>
      <c r="G1488" s="387" t="s">
        <v>481</v>
      </c>
      <c r="H1488" s="387" t="s">
        <v>482</v>
      </c>
    </row>
    <row r="1489" spans="1:8">
      <c r="A1489" s="650" t="s">
        <v>355</v>
      </c>
      <c r="B1489" s="651" t="s">
        <v>548</v>
      </c>
      <c r="C1489" s="651"/>
      <c r="D1489" s="650" t="s">
        <v>814</v>
      </c>
      <c r="E1489" s="651">
        <v>201509</v>
      </c>
      <c r="F1489" s="652">
        <v>-0.5</v>
      </c>
      <c r="G1489" s="387" t="s">
        <v>481</v>
      </c>
      <c r="H1489" s="387" t="s">
        <v>482</v>
      </c>
    </row>
    <row r="1490" spans="1:8">
      <c r="A1490" s="650" t="s">
        <v>355</v>
      </c>
      <c r="B1490" s="651" t="s">
        <v>550</v>
      </c>
      <c r="C1490" s="651"/>
      <c r="D1490" s="650" t="s">
        <v>551</v>
      </c>
      <c r="E1490" s="651">
        <v>201509</v>
      </c>
      <c r="F1490" s="652">
        <v>0.01</v>
      </c>
      <c r="G1490" s="387" t="s">
        <v>481</v>
      </c>
      <c r="H1490" s="387" t="s">
        <v>482</v>
      </c>
    </row>
    <row r="1491" spans="1:8">
      <c r="A1491" s="650" t="s">
        <v>355</v>
      </c>
      <c r="B1491" s="651" t="s">
        <v>552</v>
      </c>
      <c r="C1491" s="651"/>
      <c r="D1491" s="650" t="s">
        <v>553</v>
      </c>
      <c r="E1491" s="651">
        <v>201509</v>
      </c>
      <c r="F1491" s="652">
        <v>-3.18</v>
      </c>
      <c r="G1491" s="387" t="s">
        <v>481</v>
      </c>
      <c r="H1491" s="387" t="s">
        <v>482</v>
      </c>
    </row>
    <row r="1492" spans="1:8">
      <c r="A1492" s="650" t="s">
        <v>355</v>
      </c>
      <c r="B1492" s="651" t="s">
        <v>554</v>
      </c>
      <c r="C1492" s="651"/>
      <c r="D1492" s="650" t="s">
        <v>555</v>
      </c>
      <c r="E1492" s="651">
        <v>201509</v>
      </c>
      <c r="F1492" s="652">
        <v>-2.5099999999999998</v>
      </c>
      <c r="G1492" s="387" t="s">
        <v>481</v>
      </c>
      <c r="H1492" s="387" t="s">
        <v>482</v>
      </c>
    </row>
    <row r="1493" spans="1:8">
      <c r="A1493" s="650" t="s">
        <v>355</v>
      </c>
      <c r="B1493" s="651" t="s">
        <v>556</v>
      </c>
      <c r="C1493" s="651"/>
      <c r="D1493" s="650" t="s">
        <v>557</v>
      </c>
      <c r="E1493" s="651">
        <v>201509</v>
      </c>
      <c r="F1493" s="652">
        <v>-0.21</v>
      </c>
      <c r="G1493" s="387" t="s">
        <v>481</v>
      </c>
      <c r="H1493" s="387" t="s">
        <v>482</v>
      </c>
    </row>
    <row r="1494" spans="1:8">
      <c r="A1494" s="650" t="s">
        <v>355</v>
      </c>
      <c r="B1494" s="651" t="s">
        <v>741</v>
      </c>
      <c r="C1494" s="651"/>
      <c r="D1494" s="650" t="s">
        <v>742</v>
      </c>
      <c r="E1494" s="651">
        <v>201509</v>
      </c>
      <c r="F1494" s="652">
        <v>-1049</v>
      </c>
      <c r="G1494" s="387" t="s">
        <v>481</v>
      </c>
      <c r="H1494" s="387" t="s">
        <v>482</v>
      </c>
    </row>
    <row r="1495" spans="1:8">
      <c r="A1495" s="650" t="s">
        <v>355</v>
      </c>
      <c r="B1495" s="651" t="s">
        <v>704</v>
      </c>
      <c r="C1495" s="651"/>
      <c r="D1495" s="650" t="s">
        <v>705</v>
      </c>
      <c r="E1495" s="651">
        <v>201509</v>
      </c>
      <c r="F1495" s="652">
        <v>-17.649999999999999</v>
      </c>
      <c r="G1495" s="387" t="s">
        <v>481</v>
      </c>
      <c r="H1495" s="387" t="s">
        <v>482</v>
      </c>
    </row>
    <row r="1496" spans="1:8">
      <c r="A1496" s="650" t="s">
        <v>355</v>
      </c>
      <c r="B1496" s="651" t="s">
        <v>743</v>
      </c>
      <c r="C1496" s="651"/>
      <c r="D1496" s="650" t="s">
        <v>744</v>
      </c>
      <c r="E1496" s="651">
        <v>201509</v>
      </c>
      <c r="F1496" s="652">
        <v>-286.44</v>
      </c>
      <c r="G1496" s="387" t="s">
        <v>481</v>
      </c>
      <c r="H1496" s="387" t="s">
        <v>482</v>
      </c>
    </row>
    <row r="1497" spans="1:8">
      <c r="A1497" s="650" t="s">
        <v>355</v>
      </c>
      <c r="B1497" s="651" t="s">
        <v>486</v>
      </c>
      <c r="C1497" s="651"/>
      <c r="D1497" s="650" t="s">
        <v>487</v>
      </c>
      <c r="E1497" s="651">
        <v>201509</v>
      </c>
      <c r="F1497" s="652">
        <v>-0.41</v>
      </c>
      <c r="G1497" s="387" t="s">
        <v>481</v>
      </c>
      <c r="H1497" s="387" t="s">
        <v>694</v>
      </c>
    </row>
    <row r="1498" spans="1:8">
      <c r="A1498" s="650" t="s">
        <v>355</v>
      </c>
      <c r="B1498" s="651" t="s">
        <v>956</v>
      </c>
      <c r="C1498" s="651"/>
      <c r="D1498" s="650" t="s">
        <v>957</v>
      </c>
      <c r="E1498" s="651">
        <v>201509</v>
      </c>
      <c r="F1498" s="652">
        <v>-207.15</v>
      </c>
      <c r="G1498" s="387" t="s">
        <v>481</v>
      </c>
      <c r="H1498" s="387" t="s">
        <v>482</v>
      </c>
    </row>
    <row r="1499" spans="1:8">
      <c r="A1499" s="650" t="s">
        <v>355</v>
      </c>
      <c r="B1499" s="651" t="s">
        <v>956</v>
      </c>
      <c r="C1499" s="651"/>
      <c r="D1499" s="402" t="s">
        <v>957</v>
      </c>
      <c r="E1499" s="651">
        <v>201511</v>
      </c>
      <c r="F1499" s="453">
        <v>106.46</v>
      </c>
      <c r="G1499" s="387" t="s">
        <v>481</v>
      </c>
      <c r="H1499" s="387" t="s">
        <v>482</v>
      </c>
    </row>
    <row r="1500" spans="1:8">
      <c r="A1500" s="650" t="s">
        <v>355</v>
      </c>
      <c r="B1500" s="651" t="s">
        <v>956</v>
      </c>
      <c r="C1500" s="651"/>
      <c r="D1500" s="650" t="s">
        <v>957</v>
      </c>
      <c r="E1500" s="651">
        <v>201512</v>
      </c>
      <c r="F1500" s="652">
        <v>0.27</v>
      </c>
      <c r="G1500" s="387" t="s">
        <v>481</v>
      </c>
      <c r="H1500" s="387" t="s">
        <v>482</v>
      </c>
    </row>
    <row r="1501" spans="1:8">
      <c r="A1501" s="650" t="s">
        <v>355</v>
      </c>
      <c r="B1501" s="651" t="s">
        <v>461</v>
      </c>
      <c r="C1501" s="651"/>
      <c r="D1501" s="650" t="s">
        <v>462</v>
      </c>
      <c r="E1501" s="651">
        <v>201509</v>
      </c>
      <c r="F1501" s="652">
        <v>-7.0000000000000007E-2</v>
      </c>
      <c r="G1501" s="387" t="s">
        <v>481</v>
      </c>
      <c r="H1501" s="387" t="s">
        <v>482</v>
      </c>
    </row>
    <row r="1502" spans="1:8">
      <c r="A1502" s="650" t="s">
        <v>355</v>
      </c>
      <c r="B1502" s="651" t="s">
        <v>490</v>
      </c>
      <c r="C1502" s="651"/>
      <c r="D1502" s="650" t="s">
        <v>491</v>
      </c>
      <c r="E1502" s="651">
        <v>201509</v>
      </c>
      <c r="F1502" s="652">
        <v>6.81</v>
      </c>
      <c r="G1502" s="387" t="s">
        <v>481</v>
      </c>
      <c r="H1502" s="387" t="s">
        <v>482</v>
      </c>
    </row>
    <row r="1503" spans="1:8">
      <c r="A1503" s="650" t="s">
        <v>355</v>
      </c>
      <c r="B1503" s="651" t="s">
        <v>1076</v>
      </c>
      <c r="C1503" s="651"/>
      <c r="D1503" s="650" t="s">
        <v>1077</v>
      </c>
      <c r="E1503" s="651">
        <v>201512</v>
      </c>
      <c r="F1503" s="652">
        <v>753907.38</v>
      </c>
      <c r="G1503" s="387" t="s">
        <v>481</v>
      </c>
      <c r="H1503" s="387" t="s">
        <v>482</v>
      </c>
    </row>
    <row r="1504" spans="1:8">
      <c r="A1504" s="650" t="s">
        <v>355</v>
      </c>
      <c r="B1504" s="651" t="s">
        <v>903</v>
      </c>
      <c r="C1504" s="651"/>
      <c r="D1504" s="650" t="s">
        <v>904</v>
      </c>
      <c r="E1504" s="651">
        <v>201509</v>
      </c>
      <c r="F1504" s="652">
        <v>-14.94</v>
      </c>
      <c r="G1504" s="387" t="s">
        <v>481</v>
      </c>
      <c r="H1504" s="387" t="s">
        <v>482</v>
      </c>
    </row>
    <row r="1505" spans="1:8">
      <c r="A1505" s="650" t="s">
        <v>355</v>
      </c>
      <c r="B1505" s="651" t="s">
        <v>958</v>
      </c>
      <c r="C1505" s="651"/>
      <c r="D1505" s="650" t="s">
        <v>959</v>
      </c>
      <c r="E1505" s="651">
        <v>201509</v>
      </c>
      <c r="F1505" s="652">
        <v>-10.93</v>
      </c>
      <c r="G1505" s="387" t="s">
        <v>481</v>
      </c>
      <c r="H1505" s="387" t="s">
        <v>482</v>
      </c>
    </row>
    <row r="1506" spans="1:8">
      <c r="A1506" s="650" t="s">
        <v>355</v>
      </c>
      <c r="B1506" s="651" t="s">
        <v>960</v>
      </c>
      <c r="C1506" s="651"/>
      <c r="D1506" s="650" t="s">
        <v>961</v>
      </c>
      <c r="E1506" s="651">
        <v>201509</v>
      </c>
      <c r="F1506" s="652">
        <v>-15.07</v>
      </c>
      <c r="G1506" s="387" t="s">
        <v>481</v>
      </c>
      <c r="H1506" s="387" t="s">
        <v>482</v>
      </c>
    </row>
    <row r="1507" spans="1:8">
      <c r="A1507" s="650" t="s">
        <v>355</v>
      </c>
      <c r="B1507" s="651" t="s">
        <v>1078</v>
      </c>
      <c r="C1507" s="651"/>
      <c r="D1507" s="650" t="s">
        <v>1079</v>
      </c>
      <c r="E1507" s="651">
        <v>201512</v>
      </c>
      <c r="F1507" s="652">
        <v>195100.16</v>
      </c>
      <c r="G1507" s="387" t="s">
        <v>481</v>
      </c>
      <c r="H1507" s="387" t="s">
        <v>482</v>
      </c>
    </row>
    <row r="1508" spans="1:8">
      <c r="A1508" s="650" t="s">
        <v>355</v>
      </c>
      <c r="B1508" s="651" t="s">
        <v>1080</v>
      </c>
      <c r="C1508" s="651"/>
      <c r="D1508" s="402" t="s">
        <v>1081</v>
      </c>
      <c r="E1508" s="651">
        <v>201511</v>
      </c>
      <c r="F1508" s="453">
        <v>240805.74</v>
      </c>
      <c r="G1508" s="387" t="s">
        <v>481</v>
      </c>
      <c r="H1508" s="387" t="s">
        <v>482</v>
      </c>
    </row>
    <row r="1509" spans="1:8">
      <c r="A1509" s="650" t="s">
        <v>355</v>
      </c>
      <c r="B1509" s="651" t="s">
        <v>1080</v>
      </c>
      <c r="C1509" s="651"/>
      <c r="D1509" s="650" t="s">
        <v>1081</v>
      </c>
      <c r="E1509" s="651">
        <v>201512</v>
      </c>
      <c r="F1509" s="652">
        <v>6482.6</v>
      </c>
      <c r="G1509" s="387" t="s">
        <v>481</v>
      </c>
      <c r="H1509" s="387" t="s">
        <v>482</v>
      </c>
    </row>
    <row r="1510" spans="1:8">
      <c r="A1510" s="650" t="s">
        <v>355</v>
      </c>
      <c r="B1510" s="651" t="s">
        <v>1082</v>
      </c>
      <c r="C1510" s="651"/>
      <c r="D1510" s="650" t="s">
        <v>1084</v>
      </c>
      <c r="E1510" s="651">
        <v>201509</v>
      </c>
      <c r="F1510" s="652">
        <v>458541.15</v>
      </c>
      <c r="G1510" s="387" t="s">
        <v>481</v>
      </c>
      <c r="H1510" s="387" t="s">
        <v>482</v>
      </c>
    </row>
    <row r="1511" spans="1:8">
      <c r="A1511" s="650" t="s">
        <v>355</v>
      </c>
      <c r="B1511" s="651" t="s">
        <v>1082</v>
      </c>
      <c r="C1511" s="651"/>
      <c r="D1511" s="402" t="s">
        <v>1084</v>
      </c>
      <c r="E1511" s="651">
        <v>201510</v>
      </c>
      <c r="F1511" s="453">
        <v>-8838.3700000000008</v>
      </c>
      <c r="G1511" s="387" t="s">
        <v>481</v>
      </c>
      <c r="H1511" s="387" t="s">
        <v>482</v>
      </c>
    </row>
    <row r="1512" spans="1:8">
      <c r="A1512" s="650" t="s">
        <v>355</v>
      </c>
      <c r="B1512" s="651" t="s">
        <v>1082</v>
      </c>
      <c r="C1512" s="651"/>
      <c r="D1512" s="402" t="s">
        <v>1084</v>
      </c>
      <c r="E1512" s="651">
        <v>201511</v>
      </c>
      <c r="F1512" s="453">
        <v>1271.1300000000001</v>
      </c>
      <c r="G1512" s="387" t="s">
        <v>481</v>
      </c>
      <c r="H1512" s="387" t="s">
        <v>482</v>
      </c>
    </row>
    <row r="1513" spans="1:8">
      <c r="A1513" s="650" t="s">
        <v>355</v>
      </c>
      <c r="B1513" s="651" t="s">
        <v>1082</v>
      </c>
      <c r="C1513" s="651"/>
      <c r="D1513" s="650" t="s">
        <v>1084</v>
      </c>
      <c r="E1513" s="651">
        <v>201512</v>
      </c>
      <c r="F1513" s="652">
        <v>43.45</v>
      </c>
      <c r="G1513" s="387" t="s">
        <v>481</v>
      </c>
      <c r="H1513" s="387" t="s">
        <v>482</v>
      </c>
    </row>
    <row r="1514" spans="1:8">
      <c r="A1514" s="650" t="s">
        <v>355</v>
      </c>
      <c r="B1514" s="651" t="s">
        <v>747</v>
      </c>
      <c r="C1514" s="651"/>
      <c r="D1514" s="650" t="s">
        <v>748</v>
      </c>
      <c r="E1514" s="651">
        <v>201509</v>
      </c>
      <c r="F1514" s="652">
        <v>-4286.66</v>
      </c>
      <c r="G1514" s="387" t="s">
        <v>481</v>
      </c>
      <c r="H1514" s="387" t="s">
        <v>482</v>
      </c>
    </row>
    <row r="1515" spans="1:8">
      <c r="A1515" s="650" t="s">
        <v>355</v>
      </c>
      <c r="B1515" s="651" t="s">
        <v>962</v>
      </c>
      <c r="C1515" s="651"/>
      <c r="D1515" s="650" t="s">
        <v>963</v>
      </c>
      <c r="E1515" s="651">
        <v>201509</v>
      </c>
      <c r="F1515" s="652">
        <v>-15475.52</v>
      </c>
      <c r="G1515" s="387" t="s">
        <v>481</v>
      </c>
      <c r="H1515" s="387" t="s">
        <v>482</v>
      </c>
    </row>
    <row r="1516" spans="1:8">
      <c r="A1516" s="650" t="s">
        <v>355</v>
      </c>
      <c r="B1516" s="651" t="s">
        <v>962</v>
      </c>
      <c r="C1516" s="651"/>
      <c r="D1516" s="402" t="s">
        <v>963</v>
      </c>
      <c r="E1516" s="651">
        <v>201510</v>
      </c>
      <c r="F1516" s="453">
        <v>2008.7</v>
      </c>
      <c r="G1516" s="387" t="s">
        <v>481</v>
      </c>
      <c r="H1516" s="387" t="s">
        <v>482</v>
      </c>
    </row>
    <row r="1517" spans="1:8">
      <c r="A1517" s="650" t="s">
        <v>355</v>
      </c>
      <c r="B1517" s="651" t="s">
        <v>962</v>
      </c>
      <c r="C1517" s="651"/>
      <c r="D1517" s="402" t="s">
        <v>963</v>
      </c>
      <c r="E1517" s="651">
        <v>201511</v>
      </c>
      <c r="F1517" s="453">
        <v>152.53</v>
      </c>
      <c r="G1517" s="387" t="s">
        <v>481</v>
      </c>
      <c r="H1517" s="387" t="s">
        <v>482</v>
      </c>
    </row>
    <row r="1518" spans="1:8">
      <c r="A1518" s="650" t="s">
        <v>355</v>
      </c>
      <c r="B1518" s="651" t="s">
        <v>962</v>
      </c>
      <c r="C1518" s="651"/>
      <c r="D1518" s="650" t="s">
        <v>963</v>
      </c>
      <c r="E1518" s="651">
        <v>201512</v>
      </c>
      <c r="F1518" s="652">
        <v>4.12</v>
      </c>
      <c r="G1518" s="387" t="s">
        <v>481</v>
      </c>
      <c r="H1518" s="387" t="s">
        <v>482</v>
      </c>
    </row>
    <row r="1519" spans="1:8">
      <c r="A1519" s="650" t="s">
        <v>355</v>
      </c>
      <c r="B1519" s="651" t="s">
        <v>964</v>
      </c>
      <c r="C1519" s="651"/>
      <c r="D1519" s="650" t="s">
        <v>965</v>
      </c>
      <c r="E1519" s="651">
        <v>201509</v>
      </c>
      <c r="F1519" s="652">
        <v>-4669.68</v>
      </c>
      <c r="G1519" s="387" t="s">
        <v>481</v>
      </c>
      <c r="H1519" s="387" t="s">
        <v>482</v>
      </c>
    </row>
    <row r="1520" spans="1:8">
      <c r="A1520" s="650" t="s">
        <v>355</v>
      </c>
      <c r="B1520" s="651" t="s">
        <v>964</v>
      </c>
      <c r="C1520" s="651"/>
      <c r="D1520" s="402" t="s">
        <v>965</v>
      </c>
      <c r="E1520" s="651">
        <v>201510</v>
      </c>
      <c r="F1520" s="453">
        <v>-448.13</v>
      </c>
      <c r="G1520" s="387" t="s">
        <v>481</v>
      </c>
      <c r="H1520" s="387" t="s">
        <v>482</v>
      </c>
    </row>
    <row r="1521" spans="1:8">
      <c r="A1521" s="650" t="s">
        <v>355</v>
      </c>
      <c r="B1521" s="651" t="s">
        <v>964</v>
      </c>
      <c r="C1521" s="651"/>
      <c r="D1521" s="402" t="s">
        <v>965</v>
      </c>
      <c r="E1521" s="651">
        <v>201511</v>
      </c>
      <c r="F1521" s="453">
        <v>1814.04</v>
      </c>
      <c r="G1521" s="387" t="s">
        <v>481</v>
      </c>
      <c r="H1521" s="387" t="s">
        <v>482</v>
      </c>
    </row>
    <row r="1522" spans="1:8">
      <c r="A1522" s="650" t="s">
        <v>355</v>
      </c>
      <c r="B1522" s="651" t="s">
        <v>964</v>
      </c>
      <c r="C1522" s="651"/>
      <c r="D1522" s="650" t="s">
        <v>965</v>
      </c>
      <c r="E1522" s="651">
        <v>201512</v>
      </c>
      <c r="F1522" s="652">
        <v>558.17999999999995</v>
      </c>
      <c r="G1522" s="387" t="s">
        <v>481</v>
      </c>
      <c r="H1522" s="387" t="s">
        <v>482</v>
      </c>
    </row>
    <row r="1523" spans="1:8">
      <c r="A1523" s="650" t="s">
        <v>355</v>
      </c>
      <c r="B1523" s="651" t="s">
        <v>1087</v>
      </c>
      <c r="C1523" s="651"/>
      <c r="D1523" s="650" t="s">
        <v>1088</v>
      </c>
      <c r="E1523" s="651">
        <v>201509</v>
      </c>
      <c r="F1523" s="652">
        <v>318859.28000000003</v>
      </c>
      <c r="G1523" s="387" t="s">
        <v>481</v>
      </c>
      <c r="H1523" s="387" t="s">
        <v>482</v>
      </c>
    </row>
    <row r="1524" spans="1:8">
      <c r="A1524" s="650" t="s">
        <v>355</v>
      </c>
      <c r="B1524" s="651" t="s">
        <v>1087</v>
      </c>
      <c r="C1524" s="651"/>
      <c r="D1524" s="402" t="s">
        <v>1088</v>
      </c>
      <c r="E1524" s="651">
        <v>201511</v>
      </c>
      <c r="F1524" s="453">
        <v>-739.17</v>
      </c>
      <c r="G1524" s="387" t="s">
        <v>481</v>
      </c>
      <c r="H1524" s="387" t="s">
        <v>482</v>
      </c>
    </row>
    <row r="1525" spans="1:8">
      <c r="A1525" s="650" t="s">
        <v>355</v>
      </c>
      <c r="B1525" s="651" t="s">
        <v>1087</v>
      </c>
      <c r="C1525" s="651"/>
      <c r="D1525" s="650" t="s">
        <v>1088</v>
      </c>
      <c r="E1525" s="651">
        <v>201512</v>
      </c>
      <c r="F1525" s="652">
        <v>596.54</v>
      </c>
      <c r="G1525" s="387" t="s">
        <v>481</v>
      </c>
      <c r="H1525" s="387" t="s">
        <v>482</v>
      </c>
    </row>
    <row r="1526" spans="1:8">
      <c r="A1526" s="650" t="s">
        <v>355</v>
      </c>
      <c r="B1526" s="651" t="s">
        <v>1092</v>
      </c>
      <c r="C1526" s="651"/>
      <c r="D1526" s="650" t="s">
        <v>1093</v>
      </c>
      <c r="E1526" s="651">
        <v>201512</v>
      </c>
      <c r="F1526" s="652">
        <v>225104.47</v>
      </c>
      <c r="G1526" s="387" t="s">
        <v>481</v>
      </c>
      <c r="H1526" s="387" t="s">
        <v>482</v>
      </c>
    </row>
    <row r="1527" spans="1:8">
      <c r="A1527" s="650" t="s">
        <v>355</v>
      </c>
      <c r="B1527" s="651" t="s">
        <v>1094</v>
      </c>
      <c r="C1527" s="651"/>
      <c r="D1527" s="650" t="s">
        <v>1095</v>
      </c>
      <c r="E1527" s="651">
        <v>201512</v>
      </c>
      <c r="F1527" s="652">
        <v>255753.22</v>
      </c>
      <c r="G1527" s="387" t="s">
        <v>481</v>
      </c>
      <c r="H1527" s="387" t="s">
        <v>482</v>
      </c>
    </row>
    <row r="1528" spans="1:8">
      <c r="A1528" s="650" t="s">
        <v>355</v>
      </c>
      <c r="B1528" s="651" t="s">
        <v>1096</v>
      </c>
      <c r="C1528" s="651"/>
      <c r="D1528" s="650" t="s">
        <v>1098</v>
      </c>
      <c r="E1528" s="651">
        <v>201509</v>
      </c>
      <c r="F1528" s="652">
        <v>169510.47</v>
      </c>
      <c r="G1528" s="387" t="s">
        <v>481</v>
      </c>
      <c r="H1528" s="387" t="s">
        <v>482</v>
      </c>
    </row>
    <row r="1529" spans="1:8">
      <c r="A1529" s="650" t="s">
        <v>355</v>
      </c>
      <c r="B1529" s="651" t="s">
        <v>1096</v>
      </c>
      <c r="C1529" s="651"/>
      <c r="D1529" s="402" t="s">
        <v>1098</v>
      </c>
      <c r="E1529" s="651">
        <v>201510</v>
      </c>
      <c r="F1529" s="453">
        <v>7161.47</v>
      </c>
      <c r="G1529" s="387" t="s">
        <v>481</v>
      </c>
      <c r="H1529" s="387" t="s">
        <v>482</v>
      </c>
    </row>
    <row r="1530" spans="1:8">
      <c r="A1530" s="650" t="s">
        <v>355</v>
      </c>
      <c r="B1530" s="651" t="s">
        <v>1096</v>
      </c>
      <c r="C1530" s="651"/>
      <c r="D1530" s="402" t="s">
        <v>1098</v>
      </c>
      <c r="E1530" s="651">
        <v>201511</v>
      </c>
      <c r="F1530" s="453">
        <v>14694.72</v>
      </c>
      <c r="G1530" s="387" t="s">
        <v>481</v>
      </c>
      <c r="H1530" s="387" t="s">
        <v>482</v>
      </c>
    </row>
    <row r="1531" spans="1:8">
      <c r="A1531" s="650" t="s">
        <v>355</v>
      </c>
      <c r="B1531" s="651" t="s">
        <v>1096</v>
      </c>
      <c r="C1531" s="651"/>
      <c r="D1531" s="650" t="s">
        <v>1098</v>
      </c>
      <c r="E1531" s="651">
        <v>201512</v>
      </c>
      <c r="F1531" s="652">
        <v>188.42</v>
      </c>
      <c r="G1531" s="387" t="s">
        <v>481</v>
      </c>
      <c r="H1531" s="387" t="s">
        <v>482</v>
      </c>
    </row>
    <row r="1532" spans="1:8">
      <c r="A1532" s="650" t="s">
        <v>355</v>
      </c>
      <c r="B1532" s="651" t="s">
        <v>825</v>
      </c>
      <c r="C1532" s="651"/>
      <c r="D1532" s="650" t="s">
        <v>826</v>
      </c>
      <c r="E1532" s="651">
        <v>201509</v>
      </c>
      <c r="F1532" s="652">
        <v>-1679.5</v>
      </c>
      <c r="G1532" s="387" t="s">
        <v>481</v>
      </c>
      <c r="H1532" s="387" t="s">
        <v>482</v>
      </c>
    </row>
    <row r="1533" spans="1:8">
      <c r="A1533" s="650" t="s">
        <v>355</v>
      </c>
      <c r="B1533" s="651" t="s">
        <v>782</v>
      </c>
      <c r="C1533" s="651"/>
      <c r="D1533" s="650" t="s">
        <v>783</v>
      </c>
      <c r="E1533" s="651">
        <v>201509</v>
      </c>
      <c r="F1533" s="652">
        <v>2965.86</v>
      </c>
      <c r="G1533" s="387" t="s">
        <v>481</v>
      </c>
      <c r="H1533" s="387" t="s">
        <v>482</v>
      </c>
    </row>
    <row r="1534" spans="1:8">
      <c r="A1534" s="650" t="s">
        <v>355</v>
      </c>
      <c r="B1534" s="651" t="s">
        <v>782</v>
      </c>
      <c r="C1534" s="651"/>
      <c r="D1534" s="402" t="s">
        <v>783</v>
      </c>
      <c r="E1534" s="651">
        <v>201510</v>
      </c>
      <c r="F1534" s="453">
        <v>-18.96</v>
      </c>
      <c r="G1534" s="387" t="s">
        <v>481</v>
      </c>
      <c r="H1534" s="387" t="s">
        <v>482</v>
      </c>
    </row>
    <row r="1535" spans="1:8">
      <c r="A1535" s="650" t="s">
        <v>355</v>
      </c>
      <c r="B1535" s="651" t="s">
        <v>829</v>
      </c>
      <c r="C1535" s="651"/>
      <c r="D1535" s="650" t="s">
        <v>830</v>
      </c>
      <c r="E1535" s="651">
        <v>201509</v>
      </c>
      <c r="F1535" s="652">
        <v>4484.71</v>
      </c>
      <c r="G1535" s="387" t="s">
        <v>481</v>
      </c>
      <c r="H1535" s="387" t="s">
        <v>482</v>
      </c>
    </row>
    <row r="1536" spans="1:8">
      <c r="A1536" s="650" t="s">
        <v>355</v>
      </c>
      <c r="B1536" s="651" t="s">
        <v>829</v>
      </c>
      <c r="C1536" s="651"/>
      <c r="D1536" s="402" t="s">
        <v>830</v>
      </c>
      <c r="E1536" s="651">
        <v>201510</v>
      </c>
      <c r="F1536" s="453">
        <v>0.72</v>
      </c>
      <c r="G1536" s="387" t="s">
        <v>481</v>
      </c>
      <c r="H1536" s="387" t="s">
        <v>482</v>
      </c>
    </row>
    <row r="1537" spans="1:8">
      <c r="A1537" s="650" t="s">
        <v>355</v>
      </c>
      <c r="B1537" s="651" t="s">
        <v>968</v>
      </c>
      <c r="C1537" s="651"/>
      <c r="D1537" s="650" t="s">
        <v>969</v>
      </c>
      <c r="E1537" s="651">
        <v>201509</v>
      </c>
      <c r="F1537" s="652">
        <v>-17932.32</v>
      </c>
      <c r="G1537" s="387" t="s">
        <v>481</v>
      </c>
      <c r="H1537" s="387" t="s">
        <v>482</v>
      </c>
    </row>
    <row r="1538" spans="1:8">
      <c r="A1538" s="650" t="s">
        <v>355</v>
      </c>
      <c r="B1538" s="651" t="s">
        <v>968</v>
      </c>
      <c r="C1538" s="651"/>
      <c r="D1538" s="650" t="s">
        <v>969</v>
      </c>
      <c r="E1538" s="651">
        <v>201512</v>
      </c>
      <c r="F1538" s="652">
        <v>-164337.66</v>
      </c>
      <c r="G1538" s="387" t="s">
        <v>481</v>
      </c>
      <c r="H1538" s="387" t="s">
        <v>482</v>
      </c>
    </row>
    <row r="1539" spans="1:8">
      <c r="A1539" s="650" t="s">
        <v>355</v>
      </c>
      <c r="B1539" s="651" t="s">
        <v>970</v>
      </c>
      <c r="C1539" s="651"/>
      <c r="D1539" s="650" t="s">
        <v>971</v>
      </c>
      <c r="E1539" s="651">
        <v>201509</v>
      </c>
      <c r="F1539" s="652">
        <v>-3999.18</v>
      </c>
      <c r="G1539" s="387" t="s">
        <v>481</v>
      </c>
      <c r="H1539" s="387" t="s">
        <v>482</v>
      </c>
    </row>
    <row r="1540" spans="1:8">
      <c r="A1540" s="650" t="s">
        <v>355</v>
      </c>
      <c r="B1540" s="651" t="s">
        <v>970</v>
      </c>
      <c r="C1540" s="651"/>
      <c r="D1540" s="402" t="s">
        <v>971</v>
      </c>
      <c r="E1540" s="651">
        <v>201511</v>
      </c>
      <c r="F1540" s="453">
        <v>1542.26</v>
      </c>
      <c r="G1540" s="387" t="s">
        <v>481</v>
      </c>
      <c r="H1540" s="387" t="s">
        <v>482</v>
      </c>
    </row>
    <row r="1541" spans="1:8">
      <c r="A1541" s="650" t="s">
        <v>355</v>
      </c>
      <c r="B1541" s="651" t="s">
        <v>972</v>
      </c>
      <c r="C1541" s="651"/>
      <c r="D1541" s="650" t="s">
        <v>973</v>
      </c>
      <c r="E1541" s="651">
        <v>201509</v>
      </c>
      <c r="F1541" s="652">
        <v>-1685.99</v>
      </c>
      <c r="G1541" s="387" t="s">
        <v>481</v>
      </c>
      <c r="H1541" s="387" t="s">
        <v>482</v>
      </c>
    </row>
    <row r="1542" spans="1:8">
      <c r="A1542" s="650" t="s">
        <v>355</v>
      </c>
      <c r="B1542" s="651" t="s">
        <v>972</v>
      </c>
      <c r="C1542" s="651"/>
      <c r="D1542" s="402" t="s">
        <v>973</v>
      </c>
      <c r="E1542" s="651">
        <v>201510</v>
      </c>
      <c r="F1542" s="453">
        <v>172.57</v>
      </c>
      <c r="G1542" s="387" t="s">
        <v>481</v>
      </c>
      <c r="H1542" s="387" t="s">
        <v>482</v>
      </c>
    </row>
    <row r="1543" spans="1:8">
      <c r="A1543" s="650" t="s">
        <v>355</v>
      </c>
      <c r="B1543" s="651" t="s">
        <v>972</v>
      </c>
      <c r="C1543" s="651"/>
      <c r="D1543" s="402" t="s">
        <v>973</v>
      </c>
      <c r="E1543" s="651">
        <v>201511</v>
      </c>
      <c r="F1543" s="453">
        <v>-2800.41</v>
      </c>
      <c r="G1543" s="387" t="s">
        <v>481</v>
      </c>
      <c r="H1543" s="387" t="s">
        <v>482</v>
      </c>
    </row>
    <row r="1544" spans="1:8">
      <c r="A1544" s="650" t="s">
        <v>355</v>
      </c>
      <c r="B1544" s="651" t="s">
        <v>972</v>
      </c>
      <c r="C1544" s="651"/>
      <c r="D1544" s="650" t="s">
        <v>973</v>
      </c>
      <c r="E1544" s="651">
        <v>201512</v>
      </c>
      <c r="F1544" s="652">
        <v>5.27</v>
      </c>
      <c r="G1544" s="387" t="s">
        <v>481</v>
      </c>
      <c r="H1544" s="387" t="s">
        <v>482</v>
      </c>
    </row>
    <row r="1545" spans="1:8">
      <c r="A1545" s="650" t="s">
        <v>355</v>
      </c>
      <c r="B1545" s="651" t="s">
        <v>784</v>
      </c>
      <c r="C1545" s="651"/>
      <c r="D1545" s="650" t="s">
        <v>785</v>
      </c>
      <c r="E1545" s="651">
        <v>201509</v>
      </c>
      <c r="F1545" s="652">
        <v>2632.89</v>
      </c>
      <c r="G1545" s="387" t="s">
        <v>481</v>
      </c>
      <c r="H1545" s="387" t="s">
        <v>482</v>
      </c>
    </row>
    <row r="1546" spans="1:8">
      <c r="A1546" s="650" t="s">
        <v>355</v>
      </c>
      <c r="B1546" s="651" t="s">
        <v>784</v>
      </c>
      <c r="C1546" s="651"/>
      <c r="D1546" s="402" t="s">
        <v>785</v>
      </c>
      <c r="E1546" s="651">
        <v>201510</v>
      </c>
      <c r="F1546" s="453">
        <v>0.03</v>
      </c>
      <c r="G1546" s="387" t="s">
        <v>481</v>
      </c>
      <c r="H1546" s="387" t="s">
        <v>482</v>
      </c>
    </row>
    <row r="1547" spans="1:8">
      <c r="A1547" s="650" t="s">
        <v>355</v>
      </c>
      <c r="B1547" s="651" t="s">
        <v>831</v>
      </c>
      <c r="C1547" s="651"/>
      <c r="D1547" s="650" t="s">
        <v>978</v>
      </c>
      <c r="E1547" s="651">
        <v>201509</v>
      </c>
      <c r="F1547" s="652">
        <v>6537.41</v>
      </c>
      <c r="G1547" s="387" t="s">
        <v>481</v>
      </c>
      <c r="H1547" s="387" t="s">
        <v>482</v>
      </c>
    </row>
    <row r="1548" spans="1:8">
      <c r="A1548" s="650" t="s">
        <v>355</v>
      </c>
      <c r="B1548" s="651" t="s">
        <v>833</v>
      </c>
      <c r="C1548" s="651"/>
      <c r="D1548" s="650" t="s">
        <v>834</v>
      </c>
      <c r="E1548" s="651">
        <v>201509</v>
      </c>
      <c r="F1548" s="652">
        <v>-628.69000000000005</v>
      </c>
      <c r="G1548" s="387" t="s">
        <v>481</v>
      </c>
      <c r="H1548" s="387" t="s">
        <v>482</v>
      </c>
    </row>
    <row r="1549" spans="1:8">
      <c r="A1549" s="650" t="s">
        <v>355</v>
      </c>
      <c r="B1549" s="651" t="s">
        <v>833</v>
      </c>
      <c r="C1549" s="651"/>
      <c r="D1549" s="402" t="s">
        <v>834</v>
      </c>
      <c r="E1549" s="651">
        <v>201511</v>
      </c>
      <c r="F1549" s="453">
        <v>-8971.6200000000008</v>
      </c>
      <c r="G1549" s="387" t="s">
        <v>481</v>
      </c>
      <c r="H1549" s="387" t="s">
        <v>482</v>
      </c>
    </row>
    <row r="1550" spans="1:8">
      <c r="A1550" s="650" t="s">
        <v>355</v>
      </c>
      <c r="B1550" s="651" t="s">
        <v>835</v>
      </c>
      <c r="C1550" s="651"/>
      <c r="D1550" s="650" t="s">
        <v>836</v>
      </c>
      <c r="E1550" s="651">
        <v>201509</v>
      </c>
      <c r="F1550" s="652">
        <v>-9068.74</v>
      </c>
      <c r="G1550" s="387" t="s">
        <v>481</v>
      </c>
      <c r="H1550" s="387" t="s">
        <v>482</v>
      </c>
    </row>
    <row r="1551" spans="1:8">
      <c r="A1551" s="650" t="s">
        <v>355</v>
      </c>
      <c r="B1551" s="651" t="s">
        <v>837</v>
      </c>
      <c r="C1551" s="651"/>
      <c r="D1551" s="650" t="s">
        <v>838</v>
      </c>
      <c r="E1551" s="651">
        <v>201509</v>
      </c>
      <c r="F1551" s="652">
        <v>-8238.2000000000007</v>
      </c>
      <c r="G1551" s="387" t="s">
        <v>481</v>
      </c>
      <c r="H1551" s="387" t="s">
        <v>482</v>
      </c>
    </row>
    <row r="1552" spans="1:8">
      <c r="A1552" s="650" t="s">
        <v>355</v>
      </c>
      <c r="B1552" s="651" t="s">
        <v>837</v>
      </c>
      <c r="C1552" s="651"/>
      <c r="D1552" s="402" t="s">
        <v>838</v>
      </c>
      <c r="E1552" s="651">
        <v>201510</v>
      </c>
      <c r="F1552" s="453">
        <v>14.17</v>
      </c>
      <c r="G1552" s="387" t="s">
        <v>481</v>
      </c>
      <c r="H1552" s="387" t="s">
        <v>482</v>
      </c>
    </row>
    <row r="1553" spans="1:8">
      <c r="A1553" s="650" t="s">
        <v>355</v>
      </c>
      <c r="B1553" s="651" t="s">
        <v>837</v>
      </c>
      <c r="C1553" s="651"/>
      <c r="D1553" s="402" t="s">
        <v>838</v>
      </c>
      <c r="E1553" s="651">
        <v>201511</v>
      </c>
      <c r="F1553" s="453">
        <v>-0.02</v>
      </c>
      <c r="G1553" s="387" t="s">
        <v>481</v>
      </c>
      <c r="H1553" s="387" t="s">
        <v>482</v>
      </c>
    </row>
    <row r="1554" spans="1:8">
      <c r="A1554" s="650" t="s">
        <v>355</v>
      </c>
      <c r="B1554" s="651" t="s">
        <v>837</v>
      </c>
      <c r="C1554" s="651"/>
      <c r="D1554" s="650" t="s">
        <v>838</v>
      </c>
      <c r="E1554" s="651">
        <v>201512</v>
      </c>
      <c r="F1554" s="652">
        <v>0.64</v>
      </c>
      <c r="G1554" s="387" t="s">
        <v>481</v>
      </c>
      <c r="H1554" s="387" t="s">
        <v>482</v>
      </c>
    </row>
    <row r="1555" spans="1:8">
      <c r="A1555" s="650" t="s">
        <v>355</v>
      </c>
      <c r="B1555" s="651" t="s">
        <v>839</v>
      </c>
      <c r="C1555" s="651"/>
      <c r="D1555" s="650" t="s">
        <v>840</v>
      </c>
      <c r="E1555" s="651">
        <v>201509</v>
      </c>
      <c r="F1555" s="652">
        <v>-6238.78</v>
      </c>
      <c r="G1555" s="387" t="s">
        <v>481</v>
      </c>
      <c r="H1555" s="387" t="s">
        <v>482</v>
      </c>
    </row>
    <row r="1556" spans="1:8">
      <c r="A1556" s="650" t="s">
        <v>355</v>
      </c>
      <c r="B1556" s="651" t="s">
        <v>839</v>
      </c>
      <c r="C1556" s="651"/>
      <c r="D1556" s="402" t="s">
        <v>840</v>
      </c>
      <c r="E1556" s="651">
        <v>201510</v>
      </c>
      <c r="F1556" s="453">
        <v>17.64</v>
      </c>
      <c r="G1556" s="387" t="s">
        <v>481</v>
      </c>
      <c r="H1556" s="387" t="s">
        <v>482</v>
      </c>
    </row>
    <row r="1557" spans="1:8">
      <c r="A1557" s="650" t="s">
        <v>355</v>
      </c>
      <c r="B1557" s="651" t="s">
        <v>839</v>
      </c>
      <c r="C1557" s="651"/>
      <c r="D1557" s="402" t="s">
        <v>840</v>
      </c>
      <c r="E1557" s="651">
        <v>201511</v>
      </c>
      <c r="F1557" s="453">
        <v>-0.04</v>
      </c>
      <c r="G1557" s="387" t="s">
        <v>481</v>
      </c>
      <c r="H1557" s="387" t="s">
        <v>482</v>
      </c>
    </row>
    <row r="1558" spans="1:8">
      <c r="A1558" s="650" t="s">
        <v>355</v>
      </c>
      <c r="B1558" s="651" t="s">
        <v>839</v>
      </c>
      <c r="C1558" s="651"/>
      <c r="D1558" s="650" t="s">
        <v>840</v>
      </c>
      <c r="E1558" s="651">
        <v>201512</v>
      </c>
      <c r="F1558" s="652">
        <v>0.87</v>
      </c>
      <c r="G1558" s="387" t="s">
        <v>481</v>
      </c>
      <c r="H1558" s="387" t="s">
        <v>482</v>
      </c>
    </row>
    <row r="1559" spans="1:8">
      <c r="A1559" s="650" t="s">
        <v>355</v>
      </c>
      <c r="B1559" s="651" t="s">
        <v>841</v>
      </c>
      <c r="C1559" s="651"/>
      <c r="D1559" s="650" t="s">
        <v>842</v>
      </c>
      <c r="E1559" s="651">
        <v>201509</v>
      </c>
      <c r="F1559" s="652">
        <v>-4235.08</v>
      </c>
      <c r="G1559" s="387" t="s">
        <v>481</v>
      </c>
      <c r="H1559" s="387" t="s">
        <v>482</v>
      </c>
    </row>
    <row r="1560" spans="1:8">
      <c r="A1560" s="650" t="s">
        <v>355</v>
      </c>
      <c r="B1560" s="651" t="s">
        <v>843</v>
      </c>
      <c r="C1560" s="651"/>
      <c r="D1560" s="650" t="s">
        <v>844</v>
      </c>
      <c r="E1560" s="651">
        <v>201509</v>
      </c>
      <c r="F1560" s="652">
        <v>-4457.29</v>
      </c>
      <c r="G1560" s="387" t="s">
        <v>481</v>
      </c>
      <c r="H1560" s="387" t="s">
        <v>482</v>
      </c>
    </row>
    <row r="1561" spans="1:8">
      <c r="A1561" s="650" t="s">
        <v>355</v>
      </c>
      <c r="B1561" s="651" t="s">
        <v>843</v>
      </c>
      <c r="C1561" s="651"/>
      <c r="D1561" s="402" t="s">
        <v>844</v>
      </c>
      <c r="E1561" s="651">
        <v>201510</v>
      </c>
      <c r="F1561" s="453">
        <v>-35.11</v>
      </c>
      <c r="G1561" s="387" t="s">
        <v>481</v>
      </c>
      <c r="H1561" s="387" t="s">
        <v>482</v>
      </c>
    </row>
    <row r="1562" spans="1:8">
      <c r="A1562" s="650" t="s">
        <v>355</v>
      </c>
      <c r="B1562" s="651" t="s">
        <v>843</v>
      </c>
      <c r="C1562" s="651"/>
      <c r="D1562" s="402" t="s">
        <v>844</v>
      </c>
      <c r="E1562" s="651">
        <v>201511</v>
      </c>
      <c r="F1562" s="453">
        <v>0.09</v>
      </c>
      <c r="G1562" s="387" t="s">
        <v>481</v>
      </c>
      <c r="H1562" s="387" t="s">
        <v>482</v>
      </c>
    </row>
    <row r="1563" spans="1:8">
      <c r="A1563" s="650" t="s">
        <v>355</v>
      </c>
      <c r="B1563" s="651" t="s">
        <v>843</v>
      </c>
      <c r="C1563" s="651"/>
      <c r="D1563" s="650" t="s">
        <v>844</v>
      </c>
      <c r="E1563" s="651">
        <v>201512</v>
      </c>
      <c r="F1563" s="652">
        <v>-9.0299999999999994</v>
      </c>
      <c r="G1563" s="387" t="s">
        <v>481</v>
      </c>
      <c r="H1563" s="387" t="s">
        <v>482</v>
      </c>
    </row>
    <row r="1564" spans="1:8">
      <c r="A1564" s="650" t="s">
        <v>355</v>
      </c>
      <c r="B1564" s="651" t="s">
        <v>845</v>
      </c>
      <c r="C1564" s="651"/>
      <c r="D1564" s="650" t="s">
        <v>846</v>
      </c>
      <c r="E1564" s="651">
        <v>201509</v>
      </c>
      <c r="F1564" s="652">
        <v>4910.78</v>
      </c>
      <c r="G1564" s="387" t="s">
        <v>481</v>
      </c>
      <c r="H1564" s="387" t="s">
        <v>482</v>
      </c>
    </row>
    <row r="1565" spans="1:8">
      <c r="A1565" s="650" t="s">
        <v>355</v>
      </c>
      <c r="B1565" s="651" t="s">
        <v>845</v>
      </c>
      <c r="C1565" s="651"/>
      <c r="D1565" s="402" t="s">
        <v>846</v>
      </c>
      <c r="E1565" s="651">
        <v>201510</v>
      </c>
      <c r="F1565" s="453">
        <v>1575.17</v>
      </c>
      <c r="G1565" s="387" t="s">
        <v>481</v>
      </c>
      <c r="H1565" s="387" t="s">
        <v>482</v>
      </c>
    </row>
    <row r="1566" spans="1:8">
      <c r="A1566" s="650" t="s">
        <v>355</v>
      </c>
      <c r="B1566" s="651" t="s">
        <v>845</v>
      </c>
      <c r="C1566" s="651"/>
      <c r="D1566" s="402" t="s">
        <v>846</v>
      </c>
      <c r="E1566" s="651">
        <v>201511</v>
      </c>
      <c r="F1566" s="453">
        <v>-35.64</v>
      </c>
      <c r="G1566" s="387" t="s">
        <v>481</v>
      </c>
      <c r="H1566" s="387" t="s">
        <v>482</v>
      </c>
    </row>
    <row r="1567" spans="1:8">
      <c r="A1567" s="650" t="s">
        <v>355</v>
      </c>
      <c r="B1567" s="651" t="s">
        <v>845</v>
      </c>
      <c r="C1567" s="651"/>
      <c r="D1567" s="650" t="s">
        <v>846</v>
      </c>
      <c r="E1567" s="651">
        <v>201512</v>
      </c>
      <c r="F1567" s="652">
        <v>4511.38</v>
      </c>
      <c r="G1567" s="387" t="s">
        <v>481</v>
      </c>
      <c r="H1567" s="387" t="s">
        <v>482</v>
      </c>
    </row>
    <row r="1568" spans="1:8">
      <c r="A1568" s="650" t="s">
        <v>355</v>
      </c>
      <c r="B1568" s="651" t="s">
        <v>579</v>
      </c>
      <c r="C1568" s="651"/>
      <c r="D1568" s="650" t="s">
        <v>580</v>
      </c>
      <c r="E1568" s="651">
        <v>201509</v>
      </c>
      <c r="F1568" s="652">
        <v>1.35</v>
      </c>
      <c r="G1568" s="387" t="s">
        <v>481</v>
      </c>
      <c r="H1568" s="387" t="s">
        <v>482</v>
      </c>
    </row>
    <row r="1569" spans="1:8">
      <c r="A1569" s="650" t="s">
        <v>355</v>
      </c>
      <c r="B1569" s="651" t="s">
        <v>786</v>
      </c>
      <c r="C1569" s="651"/>
      <c r="D1569" s="650" t="s">
        <v>787</v>
      </c>
      <c r="E1569" s="651">
        <v>201509</v>
      </c>
      <c r="F1569" s="652">
        <v>-80.58</v>
      </c>
      <c r="G1569" s="387" t="s">
        <v>481</v>
      </c>
      <c r="H1569" s="387" t="s">
        <v>482</v>
      </c>
    </row>
    <row r="1570" spans="1:8">
      <c r="A1570" s="650" t="s">
        <v>355</v>
      </c>
      <c r="B1570" s="651" t="s">
        <v>786</v>
      </c>
      <c r="C1570" s="651"/>
      <c r="D1570" s="402" t="s">
        <v>787</v>
      </c>
      <c r="E1570" s="651">
        <v>201510</v>
      </c>
      <c r="F1570" s="453">
        <v>-0.18</v>
      </c>
      <c r="G1570" s="387" t="s">
        <v>481</v>
      </c>
      <c r="H1570" s="387" t="s">
        <v>482</v>
      </c>
    </row>
    <row r="1571" spans="1:8">
      <c r="A1571" s="650" t="s">
        <v>355</v>
      </c>
      <c r="B1571" s="651" t="s">
        <v>979</v>
      </c>
      <c r="C1571" s="651"/>
      <c r="D1571" s="650" t="s">
        <v>980</v>
      </c>
      <c r="E1571" s="651">
        <v>201509</v>
      </c>
      <c r="F1571" s="652">
        <v>-3550.66</v>
      </c>
      <c r="G1571" s="387" t="s">
        <v>481</v>
      </c>
      <c r="H1571" s="387" t="s">
        <v>482</v>
      </c>
    </row>
    <row r="1572" spans="1:8">
      <c r="A1572" s="650" t="s">
        <v>355</v>
      </c>
      <c r="B1572" s="651" t="s">
        <v>979</v>
      </c>
      <c r="C1572" s="651"/>
      <c r="D1572" s="402" t="s">
        <v>980</v>
      </c>
      <c r="E1572" s="651">
        <v>201510</v>
      </c>
      <c r="F1572" s="453">
        <v>27.47</v>
      </c>
      <c r="G1572" s="387" t="s">
        <v>481</v>
      </c>
      <c r="H1572" s="387" t="s">
        <v>482</v>
      </c>
    </row>
    <row r="1573" spans="1:8">
      <c r="A1573" s="650" t="s">
        <v>355</v>
      </c>
      <c r="B1573" s="651" t="s">
        <v>979</v>
      </c>
      <c r="C1573" s="651"/>
      <c r="D1573" s="402" t="s">
        <v>980</v>
      </c>
      <c r="E1573" s="651">
        <v>201511</v>
      </c>
      <c r="F1573" s="453">
        <v>1073.9100000000001</v>
      </c>
      <c r="G1573" s="387" t="s">
        <v>481</v>
      </c>
      <c r="H1573" s="387" t="s">
        <v>482</v>
      </c>
    </row>
    <row r="1574" spans="1:8">
      <c r="A1574" s="650" t="s">
        <v>355</v>
      </c>
      <c r="B1574" s="651" t="s">
        <v>979</v>
      </c>
      <c r="C1574" s="651"/>
      <c r="D1574" s="650" t="s">
        <v>980</v>
      </c>
      <c r="E1574" s="651">
        <v>201512</v>
      </c>
      <c r="F1574" s="652">
        <v>119.04</v>
      </c>
      <c r="G1574" s="387" t="s">
        <v>481</v>
      </c>
      <c r="H1574" s="387" t="s">
        <v>482</v>
      </c>
    </row>
    <row r="1575" spans="1:8">
      <c r="A1575" s="650" t="s">
        <v>355</v>
      </c>
      <c r="B1575" s="651" t="s">
        <v>981</v>
      </c>
      <c r="C1575" s="651"/>
      <c r="D1575" s="650" t="s">
        <v>982</v>
      </c>
      <c r="E1575" s="651">
        <v>201509</v>
      </c>
      <c r="F1575" s="652">
        <v>-1862.01</v>
      </c>
      <c r="G1575" s="387" t="s">
        <v>481</v>
      </c>
      <c r="H1575" s="387" t="s">
        <v>482</v>
      </c>
    </row>
    <row r="1576" spans="1:8">
      <c r="A1576" s="650" t="s">
        <v>355</v>
      </c>
      <c r="B1576" s="651" t="s">
        <v>981</v>
      </c>
      <c r="C1576" s="651"/>
      <c r="D1576" s="402" t="s">
        <v>982</v>
      </c>
      <c r="E1576" s="651">
        <v>201511</v>
      </c>
      <c r="F1576" s="453">
        <v>179.62</v>
      </c>
      <c r="G1576" s="387" t="s">
        <v>481</v>
      </c>
      <c r="H1576" s="387" t="s">
        <v>482</v>
      </c>
    </row>
    <row r="1577" spans="1:8">
      <c r="A1577" s="650" t="s">
        <v>355</v>
      </c>
      <c r="B1577" s="651" t="s">
        <v>981</v>
      </c>
      <c r="C1577" s="651"/>
      <c r="D1577" s="650" t="s">
        <v>982</v>
      </c>
      <c r="E1577" s="651">
        <v>201512</v>
      </c>
      <c r="F1577" s="652">
        <v>25.45</v>
      </c>
      <c r="G1577" s="387" t="s">
        <v>481</v>
      </c>
      <c r="H1577" s="387" t="s">
        <v>482</v>
      </c>
    </row>
    <row r="1578" spans="1:8">
      <c r="A1578" s="650" t="s">
        <v>355</v>
      </c>
      <c r="B1578" s="651" t="s">
        <v>851</v>
      </c>
      <c r="C1578" s="651"/>
      <c r="D1578" s="650" t="s">
        <v>852</v>
      </c>
      <c r="E1578" s="651">
        <v>201509</v>
      </c>
      <c r="F1578" s="652">
        <v>74549.17</v>
      </c>
      <c r="G1578" s="387" t="s">
        <v>481</v>
      </c>
      <c r="H1578" s="387" t="s">
        <v>482</v>
      </c>
    </row>
    <row r="1579" spans="1:8">
      <c r="A1579" s="650" t="s">
        <v>355</v>
      </c>
      <c r="B1579" s="651" t="s">
        <v>851</v>
      </c>
      <c r="C1579" s="651"/>
      <c r="D1579" s="402" t="s">
        <v>852</v>
      </c>
      <c r="E1579" s="651">
        <v>201510</v>
      </c>
      <c r="F1579" s="453">
        <v>15.62</v>
      </c>
      <c r="G1579" s="387" t="s">
        <v>481</v>
      </c>
      <c r="H1579" s="387" t="s">
        <v>482</v>
      </c>
    </row>
    <row r="1580" spans="1:8">
      <c r="A1580" s="650" t="s">
        <v>355</v>
      </c>
      <c r="B1580" s="651" t="s">
        <v>751</v>
      </c>
      <c r="C1580" s="651"/>
      <c r="D1580" s="650" t="s">
        <v>752</v>
      </c>
      <c r="E1580" s="651">
        <v>201509</v>
      </c>
      <c r="F1580" s="652">
        <v>-2102.42</v>
      </c>
      <c r="G1580" s="387" t="s">
        <v>481</v>
      </c>
      <c r="H1580" s="387" t="s">
        <v>482</v>
      </c>
    </row>
    <row r="1581" spans="1:8">
      <c r="A1581" s="650" t="s">
        <v>355</v>
      </c>
      <c r="B1581" s="651" t="s">
        <v>853</v>
      </c>
      <c r="C1581" s="651"/>
      <c r="D1581" s="650" t="s">
        <v>854</v>
      </c>
      <c r="E1581" s="651">
        <v>201509</v>
      </c>
      <c r="F1581" s="652">
        <v>-186673.29</v>
      </c>
      <c r="G1581" s="387" t="s">
        <v>481</v>
      </c>
      <c r="H1581" s="387" t="s">
        <v>482</v>
      </c>
    </row>
    <row r="1582" spans="1:8">
      <c r="A1582" s="650" t="s">
        <v>355</v>
      </c>
      <c r="B1582" s="651" t="s">
        <v>855</v>
      </c>
      <c r="C1582" s="651"/>
      <c r="D1582" s="650" t="s">
        <v>856</v>
      </c>
      <c r="E1582" s="651">
        <v>201509</v>
      </c>
      <c r="F1582" s="652">
        <v>-37485.339999999997</v>
      </c>
      <c r="G1582" s="387" t="s">
        <v>481</v>
      </c>
      <c r="H1582" s="387" t="s">
        <v>482</v>
      </c>
    </row>
    <row r="1583" spans="1:8">
      <c r="A1583" s="650" t="s">
        <v>355</v>
      </c>
      <c r="B1583" s="651" t="s">
        <v>855</v>
      </c>
      <c r="C1583" s="651"/>
      <c r="D1583" s="402" t="s">
        <v>856</v>
      </c>
      <c r="E1583" s="651">
        <v>201510</v>
      </c>
      <c r="F1583" s="453">
        <v>6.19</v>
      </c>
      <c r="G1583" s="387" t="s">
        <v>481</v>
      </c>
      <c r="H1583" s="387" t="s">
        <v>482</v>
      </c>
    </row>
    <row r="1584" spans="1:8">
      <c r="A1584" s="650" t="s">
        <v>355</v>
      </c>
      <c r="B1584" s="651" t="s">
        <v>857</v>
      </c>
      <c r="C1584" s="651"/>
      <c r="D1584" s="650" t="s">
        <v>858</v>
      </c>
      <c r="E1584" s="651">
        <v>201509</v>
      </c>
      <c r="F1584" s="652">
        <v>-18209.009999999998</v>
      </c>
      <c r="G1584" s="387" t="s">
        <v>481</v>
      </c>
      <c r="H1584" s="387" t="s">
        <v>482</v>
      </c>
    </row>
    <row r="1585" spans="1:8">
      <c r="A1585" s="650" t="s">
        <v>355</v>
      </c>
      <c r="B1585" s="651" t="s">
        <v>756</v>
      </c>
      <c r="C1585" s="651"/>
      <c r="D1585" s="650" t="s">
        <v>757</v>
      </c>
      <c r="E1585" s="651">
        <v>201509</v>
      </c>
      <c r="F1585" s="652">
        <v>-304.95</v>
      </c>
      <c r="G1585" s="387" t="s">
        <v>481</v>
      </c>
      <c r="H1585" s="387" t="s">
        <v>482</v>
      </c>
    </row>
    <row r="1586" spans="1:8">
      <c r="A1586" s="650" t="s">
        <v>355</v>
      </c>
      <c r="B1586" s="651" t="s">
        <v>584</v>
      </c>
      <c r="C1586" s="651"/>
      <c r="D1586" s="650" t="s">
        <v>585</v>
      </c>
      <c r="E1586" s="651">
        <v>201509</v>
      </c>
      <c r="F1586" s="652">
        <v>0.21</v>
      </c>
      <c r="G1586" s="387" t="s">
        <v>481</v>
      </c>
      <c r="H1586" s="387" t="s">
        <v>482</v>
      </c>
    </row>
    <row r="1587" spans="1:8">
      <c r="A1587" s="650" t="s">
        <v>355</v>
      </c>
      <c r="B1587" s="651" t="s">
        <v>758</v>
      </c>
      <c r="C1587" s="651"/>
      <c r="D1587" s="650" t="s">
        <v>759</v>
      </c>
      <c r="E1587" s="651">
        <v>201509</v>
      </c>
      <c r="F1587" s="652">
        <v>-676.15</v>
      </c>
      <c r="G1587" s="387" t="s">
        <v>481</v>
      </c>
      <c r="H1587" s="387" t="s">
        <v>482</v>
      </c>
    </row>
    <row r="1588" spans="1:8">
      <c r="A1588" s="650" t="s">
        <v>355</v>
      </c>
      <c r="B1588" s="651" t="s">
        <v>985</v>
      </c>
      <c r="C1588" s="651"/>
      <c r="D1588" s="650" t="s">
        <v>986</v>
      </c>
      <c r="E1588" s="651">
        <v>201509</v>
      </c>
      <c r="F1588" s="652">
        <v>-86.18</v>
      </c>
      <c r="G1588" s="387" t="s">
        <v>481</v>
      </c>
      <c r="H1588" s="387" t="s">
        <v>482</v>
      </c>
    </row>
    <row r="1589" spans="1:8">
      <c r="A1589" s="650" t="s">
        <v>355</v>
      </c>
      <c r="B1589" s="651" t="s">
        <v>760</v>
      </c>
      <c r="C1589" s="651"/>
      <c r="D1589" s="650" t="s">
        <v>761</v>
      </c>
      <c r="E1589" s="651">
        <v>201509</v>
      </c>
      <c r="F1589" s="652">
        <v>-970.95</v>
      </c>
      <c r="G1589" s="387" t="s">
        <v>481</v>
      </c>
      <c r="H1589" s="387" t="s">
        <v>482</v>
      </c>
    </row>
    <row r="1590" spans="1:8">
      <c r="A1590" s="650" t="s">
        <v>355</v>
      </c>
      <c r="B1590" s="651" t="s">
        <v>865</v>
      </c>
      <c r="C1590" s="651"/>
      <c r="D1590" s="650" t="s">
        <v>866</v>
      </c>
      <c r="E1590" s="651">
        <v>201509</v>
      </c>
      <c r="F1590" s="652">
        <v>-874.17</v>
      </c>
      <c r="G1590" s="387" t="s">
        <v>481</v>
      </c>
      <c r="H1590" s="387" t="s">
        <v>482</v>
      </c>
    </row>
    <row r="1591" spans="1:8">
      <c r="A1591" s="650" t="s">
        <v>355</v>
      </c>
      <c r="B1591" s="651" t="s">
        <v>865</v>
      </c>
      <c r="C1591" s="651"/>
      <c r="D1591" s="402" t="s">
        <v>866</v>
      </c>
      <c r="E1591" s="651">
        <v>201510</v>
      </c>
      <c r="F1591" s="453">
        <v>10</v>
      </c>
      <c r="G1591" s="387" t="s">
        <v>481</v>
      </c>
      <c r="H1591" s="387" t="s">
        <v>482</v>
      </c>
    </row>
    <row r="1592" spans="1:8">
      <c r="A1592" s="650" t="s">
        <v>355</v>
      </c>
      <c r="B1592" s="651" t="s">
        <v>720</v>
      </c>
      <c r="C1592" s="651"/>
      <c r="D1592" s="650" t="s">
        <v>721</v>
      </c>
      <c r="E1592" s="651">
        <v>201509</v>
      </c>
      <c r="F1592" s="652">
        <v>-21.21</v>
      </c>
      <c r="G1592" s="387" t="s">
        <v>481</v>
      </c>
      <c r="H1592" s="387" t="s">
        <v>482</v>
      </c>
    </row>
    <row r="1593" spans="1:8">
      <c r="A1593" s="650" t="s">
        <v>355</v>
      </c>
      <c r="B1593" s="651" t="s">
        <v>867</v>
      </c>
      <c r="C1593" s="651"/>
      <c r="D1593" s="650" t="s">
        <v>868</v>
      </c>
      <c r="E1593" s="651">
        <v>201509</v>
      </c>
      <c r="F1593" s="652">
        <v>79870.080000000002</v>
      </c>
      <c r="G1593" s="387" t="s">
        <v>481</v>
      </c>
      <c r="H1593" s="387" t="s">
        <v>694</v>
      </c>
    </row>
    <row r="1594" spans="1:8">
      <c r="A1594" s="650" t="s">
        <v>355</v>
      </c>
      <c r="B1594" s="651" t="s">
        <v>867</v>
      </c>
      <c r="C1594" s="651"/>
      <c r="D1594" s="402" t="s">
        <v>868</v>
      </c>
      <c r="E1594" s="651">
        <v>201510</v>
      </c>
      <c r="F1594" s="453">
        <v>-9.18</v>
      </c>
      <c r="G1594" s="387" t="s">
        <v>481</v>
      </c>
      <c r="H1594" s="387" t="s">
        <v>694</v>
      </c>
    </row>
    <row r="1595" spans="1:8">
      <c r="A1595" s="650" t="s">
        <v>355</v>
      </c>
      <c r="B1595" s="651" t="s">
        <v>867</v>
      </c>
      <c r="C1595" s="651"/>
      <c r="D1595" s="402" t="s">
        <v>868</v>
      </c>
      <c r="E1595" s="651">
        <v>201511</v>
      </c>
      <c r="F1595" s="453">
        <v>0.03</v>
      </c>
      <c r="G1595" s="387" t="s">
        <v>481</v>
      </c>
      <c r="H1595" s="387" t="s">
        <v>694</v>
      </c>
    </row>
    <row r="1596" spans="1:8">
      <c r="A1596" s="650" t="s">
        <v>355</v>
      </c>
      <c r="B1596" s="651" t="s">
        <v>867</v>
      </c>
      <c r="C1596" s="651"/>
      <c r="D1596" s="650" t="s">
        <v>1127</v>
      </c>
      <c r="E1596" s="651">
        <v>201512</v>
      </c>
      <c r="F1596" s="652">
        <v>-1.48</v>
      </c>
      <c r="G1596" s="387" t="s">
        <v>481</v>
      </c>
      <c r="H1596" s="387" t="s">
        <v>694</v>
      </c>
    </row>
    <row r="1597" spans="1:8">
      <c r="A1597" s="650" t="s">
        <v>355</v>
      </c>
      <c r="B1597" s="651" t="s">
        <v>987</v>
      </c>
      <c r="C1597" s="651"/>
      <c r="D1597" s="650" t="s">
        <v>988</v>
      </c>
      <c r="E1597" s="651">
        <v>201509</v>
      </c>
      <c r="F1597" s="652">
        <v>-1251.75</v>
      </c>
      <c r="G1597" s="387" t="s">
        <v>481</v>
      </c>
      <c r="H1597" s="387" t="s">
        <v>482</v>
      </c>
    </row>
    <row r="1598" spans="1:8">
      <c r="A1598" s="650" t="s">
        <v>355</v>
      </c>
      <c r="B1598" s="651" t="s">
        <v>987</v>
      </c>
      <c r="C1598" s="651"/>
      <c r="D1598" s="402" t="s">
        <v>988</v>
      </c>
      <c r="E1598" s="651">
        <v>201510</v>
      </c>
      <c r="F1598" s="453">
        <v>12610.44</v>
      </c>
      <c r="G1598" s="387" t="s">
        <v>481</v>
      </c>
      <c r="H1598" s="387" t="s">
        <v>482</v>
      </c>
    </row>
    <row r="1599" spans="1:8">
      <c r="A1599" s="650" t="s">
        <v>355</v>
      </c>
      <c r="B1599" s="651" t="s">
        <v>989</v>
      </c>
      <c r="C1599" s="651"/>
      <c r="D1599" s="650" t="s">
        <v>990</v>
      </c>
      <c r="E1599" s="651">
        <v>201509</v>
      </c>
      <c r="F1599" s="652">
        <v>-572.76</v>
      </c>
      <c r="G1599" s="387" t="s">
        <v>481</v>
      </c>
      <c r="H1599" s="387" t="s">
        <v>482</v>
      </c>
    </row>
    <row r="1600" spans="1:8">
      <c r="A1600" s="650" t="s">
        <v>355</v>
      </c>
      <c r="B1600" s="651" t="s">
        <v>989</v>
      </c>
      <c r="C1600" s="651"/>
      <c r="D1600" s="402" t="s">
        <v>990</v>
      </c>
      <c r="E1600" s="651">
        <v>201510</v>
      </c>
      <c r="F1600" s="453">
        <v>393.26</v>
      </c>
      <c r="G1600" s="387" t="s">
        <v>481</v>
      </c>
      <c r="H1600" s="387" t="s">
        <v>482</v>
      </c>
    </row>
    <row r="1601" spans="1:8">
      <c r="A1601" s="650" t="s">
        <v>355</v>
      </c>
      <c r="B1601" s="651" t="s">
        <v>989</v>
      </c>
      <c r="C1601" s="651"/>
      <c r="D1601" s="402" t="s">
        <v>990</v>
      </c>
      <c r="E1601" s="651">
        <v>201511</v>
      </c>
      <c r="F1601" s="453">
        <v>-0.3</v>
      </c>
      <c r="G1601" s="387" t="s">
        <v>481</v>
      </c>
      <c r="H1601" s="387" t="s">
        <v>482</v>
      </c>
    </row>
    <row r="1602" spans="1:8">
      <c r="A1602" s="650" t="s">
        <v>355</v>
      </c>
      <c r="B1602" s="651" t="s">
        <v>989</v>
      </c>
      <c r="C1602" s="651"/>
      <c r="D1602" s="650" t="s">
        <v>990</v>
      </c>
      <c r="E1602" s="651">
        <v>201512</v>
      </c>
      <c r="F1602" s="652">
        <v>10638.09</v>
      </c>
      <c r="G1602" s="387" t="s">
        <v>481</v>
      </c>
      <c r="H1602" s="387" t="s">
        <v>482</v>
      </c>
    </row>
    <row r="1603" spans="1:8">
      <c r="A1603" s="650" t="s">
        <v>355</v>
      </c>
      <c r="B1603" s="651" t="s">
        <v>871</v>
      </c>
      <c r="C1603" s="651"/>
      <c r="D1603" s="650" t="s">
        <v>872</v>
      </c>
      <c r="E1603" s="651">
        <v>201509</v>
      </c>
      <c r="F1603" s="652">
        <v>241794.32</v>
      </c>
      <c r="G1603" s="387" t="s">
        <v>481</v>
      </c>
      <c r="H1603" s="387" t="s">
        <v>482</v>
      </c>
    </row>
    <row r="1604" spans="1:8">
      <c r="A1604" s="650" t="s">
        <v>355</v>
      </c>
      <c r="B1604" s="651" t="s">
        <v>871</v>
      </c>
      <c r="C1604" s="651"/>
      <c r="D1604" s="402" t="s">
        <v>872</v>
      </c>
      <c r="E1604" s="651">
        <v>201510</v>
      </c>
      <c r="F1604" s="453">
        <v>76.12</v>
      </c>
      <c r="G1604" s="387" t="s">
        <v>481</v>
      </c>
      <c r="H1604" s="387" t="s">
        <v>482</v>
      </c>
    </row>
    <row r="1605" spans="1:8">
      <c r="A1605" s="650" t="s">
        <v>355</v>
      </c>
      <c r="B1605" s="651" t="s">
        <v>991</v>
      </c>
      <c r="C1605" s="651"/>
      <c r="D1605" s="650" t="s">
        <v>992</v>
      </c>
      <c r="E1605" s="651">
        <v>201509</v>
      </c>
      <c r="F1605" s="652">
        <v>-750.29</v>
      </c>
      <c r="G1605" s="387" t="s">
        <v>481</v>
      </c>
      <c r="H1605" s="387" t="s">
        <v>482</v>
      </c>
    </row>
    <row r="1606" spans="1:8">
      <c r="A1606" s="650" t="s">
        <v>355</v>
      </c>
      <c r="B1606" s="651" t="s">
        <v>991</v>
      </c>
      <c r="C1606" s="651"/>
      <c r="D1606" s="402" t="s">
        <v>992</v>
      </c>
      <c r="E1606" s="651">
        <v>201511</v>
      </c>
      <c r="F1606" s="453">
        <v>-494.7</v>
      </c>
      <c r="G1606" s="387" t="s">
        <v>481</v>
      </c>
      <c r="H1606" s="387" t="s">
        <v>482</v>
      </c>
    </row>
    <row r="1607" spans="1:8">
      <c r="A1607" s="650" t="s">
        <v>355</v>
      </c>
      <c r="B1607" s="651" t="s">
        <v>991</v>
      </c>
      <c r="C1607" s="651"/>
      <c r="D1607" s="650" t="s">
        <v>992</v>
      </c>
      <c r="E1607" s="651">
        <v>201512</v>
      </c>
      <c r="F1607" s="652">
        <v>-178.2</v>
      </c>
      <c r="G1607" s="387" t="s">
        <v>481</v>
      </c>
      <c r="H1607" s="387" t="s">
        <v>482</v>
      </c>
    </row>
    <row r="1608" spans="1:8">
      <c r="A1608" s="650" t="s">
        <v>355</v>
      </c>
      <c r="B1608" s="651" t="s">
        <v>873</v>
      </c>
      <c r="C1608" s="651"/>
      <c r="D1608" s="650" t="s">
        <v>874</v>
      </c>
      <c r="E1608" s="651">
        <v>201509</v>
      </c>
      <c r="F1608" s="652">
        <v>35296.44</v>
      </c>
      <c r="G1608" s="387" t="s">
        <v>481</v>
      </c>
      <c r="H1608" s="387" t="s">
        <v>482</v>
      </c>
    </row>
    <row r="1609" spans="1:8">
      <c r="A1609" s="650" t="s">
        <v>355</v>
      </c>
      <c r="B1609" s="651" t="s">
        <v>873</v>
      </c>
      <c r="C1609" s="651"/>
      <c r="D1609" s="402" t="s">
        <v>874</v>
      </c>
      <c r="E1609" s="651">
        <v>201510</v>
      </c>
      <c r="F1609" s="453">
        <v>-371.52</v>
      </c>
      <c r="G1609" s="387" t="s">
        <v>481</v>
      </c>
      <c r="H1609" s="387" t="s">
        <v>482</v>
      </c>
    </row>
    <row r="1610" spans="1:8">
      <c r="A1610" s="650" t="s">
        <v>355</v>
      </c>
      <c r="B1610" s="651" t="s">
        <v>873</v>
      </c>
      <c r="C1610" s="651"/>
      <c r="D1610" s="402" t="s">
        <v>874</v>
      </c>
      <c r="E1610" s="651">
        <v>201511</v>
      </c>
      <c r="F1610" s="453">
        <v>0.02</v>
      </c>
      <c r="G1610" s="387" t="s">
        <v>481</v>
      </c>
      <c r="H1610" s="387" t="s">
        <v>482</v>
      </c>
    </row>
    <row r="1611" spans="1:8">
      <c r="A1611" s="650" t="s">
        <v>355</v>
      </c>
      <c r="B1611" s="651" t="s">
        <v>873</v>
      </c>
      <c r="C1611" s="651"/>
      <c r="D1611" s="650" t="s">
        <v>874</v>
      </c>
      <c r="E1611" s="651">
        <v>201512</v>
      </c>
      <c r="F1611" s="652">
        <v>-31.73</v>
      </c>
      <c r="G1611" s="387" t="s">
        <v>481</v>
      </c>
      <c r="H1611" s="387" t="s">
        <v>482</v>
      </c>
    </row>
    <row r="1612" spans="1:8">
      <c r="A1612" s="650" t="s">
        <v>355</v>
      </c>
      <c r="B1612" s="651" t="s">
        <v>993</v>
      </c>
      <c r="C1612" s="651"/>
      <c r="D1612" s="650" t="s">
        <v>994</v>
      </c>
      <c r="E1612" s="651">
        <v>201509</v>
      </c>
      <c r="F1612" s="652">
        <v>-1984.53</v>
      </c>
      <c r="G1612" s="387" t="s">
        <v>481</v>
      </c>
      <c r="H1612" s="387" t="s">
        <v>482</v>
      </c>
    </row>
    <row r="1613" spans="1:8">
      <c r="A1613" s="650" t="s">
        <v>355</v>
      </c>
      <c r="B1613" s="651" t="s">
        <v>993</v>
      </c>
      <c r="C1613" s="651"/>
      <c r="D1613" s="402" t="s">
        <v>994</v>
      </c>
      <c r="E1613" s="651">
        <v>201510</v>
      </c>
      <c r="F1613" s="453">
        <v>221.79</v>
      </c>
      <c r="G1613" s="387" t="s">
        <v>481</v>
      </c>
      <c r="H1613" s="387" t="s">
        <v>482</v>
      </c>
    </row>
    <row r="1614" spans="1:8">
      <c r="A1614" s="650" t="s">
        <v>355</v>
      </c>
      <c r="B1614" s="651" t="s">
        <v>993</v>
      </c>
      <c r="C1614" s="651"/>
      <c r="D1614" s="402" t="s">
        <v>994</v>
      </c>
      <c r="E1614" s="651">
        <v>201511</v>
      </c>
      <c r="F1614" s="453">
        <v>988.51</v>
      </c>
      <c r="G1614" s="387" t="s">
        <v>481</v>
      </c>
      <c r="H1614" s="387" t="s">
        <v>482</v>
      </c>
    </row>
    <row r="1615" spans="1:8">
      <c r="A1615" s="650" t="s">
        <v>355</v>
      </c>
      <c r="B1615" s="651" t="s">
        <v>993</v>
      </c>
      <c r="C1615" s="651"/>
      <c r="D1615" s="650" t="s">
        <v>994</v>
      </c>
      <c r="E1615" s="651">
        <v>201512</v>
      </c>
      <c r="F1615" s="652">
        <v>-219.47</v>
      </c>
      <c r="G1615" s="387" t="s">
        <v>481</v>
      </c>
      <c r="H1615" s="387" t="s">
        <v>482</v>
      </c>
    </row>
    <row r="1616" spans="1:8">
      <c r="A1616" s="650" t="s">
        <v>355</v>
      </c>
      <c r="B1616" s="651" t="s">
        <v>995</v>
      </c>
      <c r="C1616" s="651"/>
      <c r="D1616" s="650" t="s">
        <v>996</v>
      </c>
      <c r="E1616" s="651">
        <v>201509</v>
      </c>
      <c r="F1616" s="652">
        <v>2145.12</v>
      </c>
      <c r="G1616" s="387" t="s">
        <v>481</v>
      </c>
      <c r="H1616" s="387" t="s">
        <v>482</v>
      </c>
    </row>
    <row r="1617" spans="1:8">
      <c r="A1617" s="650" t="s">
        <v>355</v>
      </c>
      <c r="B1617" s="651" t="s">
        <v>995</v>
      </c>
      <c r="C1617" s="651"/>
      <c r="D1617" s="402" t="s">
        <v>996</v>
      </c>
      <c r="E1617" s="651">
        <v>201511</v>
      </c>
      <c r="F1617" s="453">
        <v>475.01</v>
      </c>
      <c r="G1617" s="387" t="s">
        <v>481</v>
      </c>
      <c r="H1617" s="387" t="s">
        <v>482</v>
      </c>
    </row>
    <row r="1618" spans="1:8">
      <c r="A1618" s="650" t="s">
        <v>355</v>
      </c>
      <c r="B1618" s="651" t="s">
        <v>995</v>
      </c>
      <c r="C1618" s="651"/>
      <c r="D1618" s="650" t="s">
        <v>996</v>
      </c>
      <c r="E1618" s="651">
        <v>201512</v>
      </c>
      <c r="F1618" s="652">
        <v>-245.75</v>
      </c>
      <c r="G1618" s="387" t="s">
        <v>481</v>
      </c>
      <c r="H1618" s="387" t="s">
        <v>482</v>
      </c>
    </row>
    <row r="1619" spans="1:8">
      <c r="A1619" s="650" t="s">
        <v>355</v>
      </c>
      <c r="B1619" s="651" t="s">
        <v>875</v>
      </c>
      <c r="C1619" s="651"/>
      <c r="D1619" s="650" t="s">
        <v>876</v>
      </c>
      <c r="E1619" s="651">
        <v>201509</v>
      </c>
      <c r="F1619" s="652">
        <v>-11927.76</v>
      </c>
      <c r="G1619" s="387" t="s">
        <v>481</v>
      </c>
      <c r="H1619" s="387" t="s">
        <v>482</v>
      </c>
    </row>
    <row r="1620" spans="1:8">
      <c r="A1620" s="650" t="s">
        <v>355</v>
      </c>
      <c r="B1620" s="651" t="s">
        <v>875</v>
      </c>
      <c r="C1620" s="651"/>
      <c r="D1620" s="402" t="s">
        <v>876</v>
      </c>
      <c r="E1620" s="651">
        <v>201510</v>
      </c>
      <c r="F1620" s="453">
        <v>-4.28</v>
      </c>
      <c r="G1620" s="387" t="s">
        <v>481</v>
      </c>
      <c r="H1620" s="387" t="s">
        <v>482</v>
      </c>
    </row>
    <row r="1621" spans="1:8">
      <c r="A1621" s="650" t="s">
        <v>355</v>
      </c>
      <c r="B1621" s="651" t="s">
        <v>877</v>
      </c>
      <c r="C1621" s="651"/>
      <c r="D1621" s="650" t="s">
        <v>878</v>
      </c>
      <c r="E1621" s="651">
        <v>201509</v>
      </c>
      <c r="F1621" s="652">
        <v>-25487</v>
      </c>
      <c r="G1621" s="387" t="s">
        <v>481</v>
      </c>
      <c r="H1621" s="387" t="s">
        <v>482</v>
      </c>
    </row>
    <row r="1622" spans="1:8">
      <c r="A1622" s="650" t="s">
        <v>355</v>
      </c>
      <c r="B1622" s="651" t="s">
        <v>877</v>
      </c>
      <c r="C1622" s="651"/>
      <c r="D1622" s="402" t="s">
        <v>878</v>
      </c>
      <c r="E1622" s="651">
        <v>201510</v>
      </c>
      <c r="F1622" s="453">
        <v>21.38</v>
      </c>
      <c r="G1622" s="387" t="s">
        <v>481</v>
      </c>
      <c r="H1622" s="387" t="s">
        <v>482</v>
      </c>
    </row>
    <row r="1623" spans="1:8">
      <c r="A1623" s="650" t="s">
        <v>355</v>
      </c>
      <c r="B1623" s="651" t="s">
        <v>879</v>
      </c>
      <c r="C1623" s="651"/>
      <c r="D1623" s="650" t="s">
        <v>880</v>
      </c>
      <c r="E1623" s="651">
        <v>201509</v>
      </c>
      <c r="F1623" s="652">
        <v>4396.87</v>
      </c>
      <c r="G1623" s="387" t="s">
        <v>481</v>
      </c>
      <c r="H1623" s="387" t="s">
        <v>482</v>
      </c>
    </row>
    <row r="1624" spans="1:8">
      <c r="A1624" s="650" t="s">
        <v>355</v>
      </c>
      <c r="B1624" s="651" t="s">
        <v>879</v>
      </c>
      <c r="C1624" s="651"/>
      <c r="D1624" s="402" t="s">
        <v>880</v>
      </c>
      <c r="E1624" s="651">
        <v>201510</v>
      </c>
      <c r="F1624" s="453">
        <v>-48.29</v>
      </c>
      <c r="G1624" s="387" t="s">
        <v>481</v>
      </c>
      <c r="H1624" s="387" t="s">
        <v>482</v>
      </c>
    </row>
    <row r="1625" spans="1:8">
      <c r="A1625" s="650" t="s">
        <v>355</v>
      </c>
      <c r="B1625" s="651" t="s">
        <v>881</v>
      </c>
      <c r="C1625" s="651"/>
      <c r="D1625" s="650" t="s">
        <v>882</v>
      </c>
      <c r="E1625" s="651">
        <v>201509</v>
      </c>
      <c r="F1625" s="652">
        <v>-1847</v>
      </c>
      <c r="G1625" s="387" t="s">
        <v>481</v>
      </c>
      <c r="H1625" s="387" t="s">
        <v>482</v>
      </c>
    </row>
    <row r="1626" spans="1:8">
      <c r="A1626" s="650" t="s">
        <v>355</v>
      </c>
      <c r="B1626" s="651" t="s">
        <v>881</v>
      </c>
      <c r="C1626" s="651"/>
      <c r="D1626" s="402" t="s">
        <v>882</v>
      </c>
      <c r="E1626" s="651">
        <v>201510</v>
      </c>
      <c r="F1626" s="453">
        <v>11.64</v>
      </c>
      <c r="G1626" s="387" t="s">
        <v>481</v>
      </c>
      <c r="H1626" s="387" t="s">
        <v>482</v>
      </c>
    </row>
    <row r="1627" spans="1:8">
      <c r="A1627" s="650" t="s">
        <v>355</v>
      </c>
      <c r="B1627" s="651" t="s">
        <v>883</v>
      </c>
      <c r="C1627" s="651"/>
      <c r="D1627" s="650" t="s">
        <v>884</v>
      </c>
      <c r="E1627" s="651">
        <v>201509</v>
      </c>
      <c r="F1627" s="652">
        <v>-125.54</v>
      </c>
      <c r="G1627" s="387" t="s">
        <v>481</v>
      </c>
      <c r="H1627" s="387" t="s">
        <v>482</v>
      </c>
    </row>
    <row r="1628" spans="1:8">
      <c r="A1628" s="650" t="s">
        <v>355</v>
      </c>
      <c r="B1628" s="651" t="s">
        <v>883</v>
      </c>
      <c r="C1628" s="651"/>
      <c r="D1628" s="402" t="s">
        <v>884</v>
      </c>
      <c r="E1628" s="651">
        <v>201510</v>
      </c>
      <c r="F1628" s="453">
        <v>1.69</v>
      </c>
      <c r="G1628" s="387" t="s">
        <v>481</v>
      </c>
      <c r="H1628" s="387" t="s">
        <v>482</v>
      </c>
    </row>
    <row r="1629" spans="1:8">
      <c r="A1629" s="650" t="s">
        <v>355</v>
      </c>
      <c r="B1629" s="651" t="s">
        <v>885</v>
      </c>
      <c r="C1629" s="651"/>
      <c r="D1629" s="650" t="s">
        <v>886</v>
      </c>
      <c r="E1629" s="651">
        <v>201509</v>
      </c>
      <c r="F1629" s="652">
        <v>-2171.37</v>
      </c>
      <c r="G1629" s="387" t="s">
        <v>481</v>
      </c>
      <c r="H1629" s="387" t="s">
        <v>482</v>
      </c>
    </row>
    <row r="1630" spans="1:8">
      <c r="A1630" s="650" t="s">
        <v>355</v>
      </c>
      <c r="B1630" s="651" t="s">
        <v>885</v>
      </c>
      <c r="C1630" s="651"/>
      <c r="D1630" s="402" t="s">
        <v>886</v>
      </c>
      <c r="E1630" s="651">
        <v>201510</v>
      </c>
      <c r="F1630" s="453">
        <v>49.81</v>
      </c>
      <c r="G1630" s="387" t="s">
        <v>481</v>
      </c>
      <c r="H1630" s="387" t="s">
        <v>482</v>
      </c>
    </row>
    <row r="1631" spans="1:8">
      <c r="A1631" s="650" t="s">
        <v>355</v>
      </c>
      <c r="B1631" s="651" t="s">
        <v>887</v>
      </c>
      <c r="C1631" s="651"/>
      <c r="D1631" s="650" t="s">
        <v>888</v>
      </c>
      <c r="E1631" s="651">
        <v>201509</v>
      </c>
      <c r="F1631" s="652">
        <v>-10980.7</v>
      </c>
      <c r="G1631" s="387" t="s">
        <v>481</v>
      </c>
      <c r="H1631" s="387" t="s">
        <v>694</v>
      </c>
    </row>
    <row r="1632" spans="1:8">
      <c r="A1632" s="650" t="s">
        <v>355</v>
      </c>
      <c r="B1632" s="651" t="s">
        <v>887</v>
      </c>
      <c r="C1632" s="651"/>
      <c r="D1632" s="402" t="s">
        <v>888</v>
      </c>
      <c r="E1632" s="651">
        <v>201510</v>
      </c>
      <c r="F1632" s="453">
        <v>10731.29</v>
      </c>
      <c r="G1632" s="387" t="s">
        <v>481</v>
      </c>
      <c r="H1632" s="387" t="s">
        <v>694</v>
      </c>
    </row>
    <row r="1633" spans="1:8">
      <c r="A1633" s="650" t="s">
        <v>355</v>
      </c>
      <c r="B1633" s="651" t="s">
        <v>1144</v>
      </c>
      <c r="C1633" s="651"/>
      <c r="D1633" s="650" t="s">
        <v>1145</v>
      </c>
      <c r="E1633" s="651">
        <v>201512</v>
      </c>
      <c r="F1633" s="652">
        <v>129483.46</v>
      </c>
      <c r="G1633" s="387" t="s">
        <v>481</v>
      </c>
      <c r="H1633" s="387" t="s">
        <v>482</v>
      </c>
    </row>
    <row r="1634" spans="1:8">
      <c r="A1634" s="650" t="s">
        <v>355</v>
      </c>
      <c r="B1634" s="651" t="s">
        <v>762</v>
      </c>
      <c r="C1634" s="651"/>
      <c r="D1634" s="650" t="s">
        <v>763</v>
      </c>
      <c r="E1634" s="651">
        <v>201509</v>
      </c>
      <c r="F1634" s="652">
        <v>-30.19</v>
      </c>
      <c r="G1634" s="387" t="s">
        <v>481</v>
      </c>
      <c r="H1634" s="387" t="s">
        <v>482</v>
      </c>
    </row>
    <row r="1635" spans="1:8">
      <c r="A1635" s="650" t="s">
        <v>355</v>
      </c>
      <c r="B1635" s="651" t="s">
        <v>891</v>
      </c>
      <c r="C1635" s="651"/>
      <c r="D1635" s="650" t="s">
        <v>892</v>
      </c>
      <c r="E1635" s="651">
        <v>201509</v>
      </c>
      <c r="F1635" s="652">
        <v>64.81</v>
      </c>
      <c r="G1635" s="387" t="s">
        <v>481</v>
      </c>
      <c r="H1635" s="387" t="s">
        <v>482</v>
      </c>
    </row>
    <row r="1636" spans="1:8">
      <c r="A1636" s="650" t="s">
        <v>355</v>
      </c>
      <c r="B1636" s="651" t="s">
        <v>1150</v>
      </c>
      <c r="C1636" s="651"/>
      <c r="D1636" s="650" t="s">
        <v>1151</v>
      </c>
      <c r="E1636" s="651">
        <v>201512</v>
      </c>
      <c r="F1636" s="652">
        <v>477073</v>
      </c>
      <c r="G1636" s="387" t="s">
        <v>481</v>
      </c>
      <c r="H1636" s="387" t="s">
        <v>694</v>
      </c>
    </row>
    <row r="1637" spans="1:8">
      <c r="A1637" s="650" t="s">
        <v>355</v>
      </c>
      <c r="B1637" s="651" t="s">
        <v>893</v>
      </c>
      <c r="C1637" s="651"/>
      <c r="D1637" s="650" t="s">
        <v>894</v>
      </c>
      <c r="E1637" s="651">
        <v>201509</v>
      </c>
      <c r="F1637" s="652">
        <v>-30716.38</v>
      </c>
      <c r="G1637" s="387" t="s">
        <v>481</v>
      </c>
      <c r="H1637" s="387" t="s">
        <v>482</v>
      </c>
    </row>
    <row r="1638" spans="1:8">
      <c r="A1638" s="650" t="s">
        <v>355</v>
      </c>
      <c r="B1638" s="651" t="s">
        <v>893</v>
      </c>
      <c r="C1638" s="651"/>
      <c r="D1638" s="402" t="s">
        <v>894</v>
      </c>
      <c r="E1638" s="651">
        <v>201510</v>
      </c>
      <c r="F1638" s="453">
        <v>-94.41</v>
      </c>
      <c r="G1638" s="387" t="s">
        <v>481</v>
      </c>
      <c r="H1638" s="387" t="s">
        <v>482</v>
      </c>
    </row>
    <row r="1639" spans="1:8">
      <c r="A1639" s="650" t="s">
        <v>355</v>
      </c>
      <c r="B1639" s="651" t="s">
        <v>1152</v>
      </c>
      <c r="C1639" s="651"/>
      <c r="D1639" s="650" t="s">
        <v>1153</v>
      </c>
      <c r="E1639" s="651">
        <v>201509</v>
      </c>
      <c r="F1639" s="652">
        <v>170342.42</v>
      </c>
      <c r="G1639" s="387" t="s">
        <v>481</v>
      </c>
      <c r="H1639" s="387" t="s">
        <v>482</v>
      </c>
    </row>
    <row r="1640" spans="1:8">
      <c r="A1640" s="650" t="s">
        <v>355</v>
      </c>
      <c r="B1640" s="651" t="s">
        <v>1152</v>
      </c>
      <c r="C1640" s="651"/>
      <c r="D1640" s="402" t="s">
        <v>1153</v>
      </c>
      <c r="E1640" s="651">
        <v>201510</v>
      </c>
      <c r="F1640" s="453">
        <v>269.79000000000002</v>
      </c>
      <c r="G1640" s="387" t="s">
        <v>481</v>
      </c>
      <c r="H1640" s="387" t="s">
        <v>482</v>
      </c>
    </row>
    <row r="1641" spans="1:8">
      <c r="A1641" s="650" t="s">
        <v>355</v>
      </c>
      <c r="B1641" s="651" t="s">
        <v>1152</v>
      </c>
      <c r="C1641" s="651"/>
      <c r="D1641" s="402" t="s">
        <v>1153</v>
      </c>
      <c r="E1641" s="651">
        <v>201511</v>
      </c>
      <c r="F1641" s="453">
        <v>-1195.1600000000001</v>
      </c>
      <c r="G1641" s="387" t="s">
        <v>481</v>
      </c>
      <c r="H1641" s="387" t="s">
        <v>482</v>
      </c>
    </row>
    <row r="1642" spans="1:8">
      <c r="A1642" s="650" t="s">
        <v>355</v>
      </c>
      <c r="B1642" s="651" t="s">
        <v>1152</v>
      </c>
      <c r="C1642" s="651"/>
      <c r="D1642" s="650" t="s">
        <v>1153</v>
      </c>
      <c r="E1642" s="651">
        <v>201512</v>
      </c>
      <c r="F1642" s="652">
        <v>23.54</v>
      </c>
      <c r="G1642" s="387" t="s">
        <v>481</v>
      </c>
      <c r="H1642" s="387" t="s">
        <v>482</v>
      </c>
    </row>
    <row r="1643" spans="1:8">
      <c r="A1643" s="650" t="s">
        <v>355</v>
      </c>
      <c r="B1643" s="651" t="s">
        <v>1154</v>
      </c>
      <c r="C1643" s="651"/>
      <c r="D1643" s="402" t="s">
        <v>1155</v>
      </c>
      <c r="E1643" s="651">
        <v>201511</v>
      </c>
      <c r="F1643" s="453">
        <v>1099.3599999999999</v>
      </c>
      <c r="G1643" s="387" t="s">
        <v>481</v>
      </c>
      <c r="H1643" s="387" t="s">
        <v>482</v>
      </c>
    </row>
    <row r="1644" spans="1:8">
      <c r="A1644" s="650" t="s">
        <v>355</v>
      </c>
      <c r="B1644" s="651" t="s">
        <v>792</v>
      </c>
      <c r="C1644" s="651"/>
      <c r="D1644" s="650" t="s">
        <v>793</v>
      </c>
      <c r="E1644" s="651">
        <v>201509</v>
      </c>
      <c r="F1644" s="652">
        <v>30639.29</v>
      </c>
      <c r="G1644" s="387" t="s">
        <v>481</v>
      </c>
      <c r="H1644" s="387" t="s">
        <v>482</v>
      </c>
    </row>
    <row r="1645" spans="1:8">
      <c r="A1645" s="650" t="s">
        <v>355</v>
      </c>
      <c r="B1645" s="651" t="s">
        <v>792</v>
      </c>
      <c r="C1645" s="651"/>
      <c r="D1645" s="402" t="s">
        <v>793</v>
      </c>
      <c r="E1645" s="651">
        <v>201510</v>
      </c>
      <c r="F1645" s="453">
        <v>-278.69</v>
      </c>
      <c r="G1645" s="387" t="s">
        <v>481</v>
      </c>
      <c r="H1645" s="387" t="s">
        <v>482</v>
      </c>
    </row>
    <row r="1646" spans="1:8">
      <c r="A1646" s="650" t="s">
        <v>355</v>
      </c>
      <c r="B1646" s="651" t="s">
        <v>936</v>
      </c>
      <c r="C1646" s="651"/>
      <c r="D1646" s="402" t="s">
        <v>937</v>
      </c>
      <c r="E1646" s="651">
        <v>201511</v>
      </c>
      <c r="F1646" s="453">
        <v>-1558.51</v>
      </c>
      <c r="G1646" s="387" t="s">
        <v>481</v>
      </c>
      <c r="H1646" s="387" t="s">
        <v>482</v>
      </c>
    </row>
    <row r="1647" spans="1:8">
      <c r="A1647" s="650" t="s">
        <v>355</v>
      </c>
      <c r="B1647" s="651" t="s">
        <v>936</v>
      </c>
      <c r="C1647" s="651"/>
      <c r="D1647" s="650" t="s">
        <v>937</v>
      </c>
      <c r="E1647" s="651">
        <v>201512</v>
      </c>
      <c r="F1647" s="652">
        <v>17.07</v>
      </c>
      <c r="G1647" s="387" t="s">
        <v>481</v>
      </c>
      <c r="H1647" s="387" t="s">
        <v>482</v>
      </c>
    </row>
    <row r="1648" spans="1:8">
      <c r="A1648" s="650" t="s">
        <v>355</v>
      </c>
      <c r="B1648" s="651" t="s">
        <v>796</v>
      </c>
      <c r="C1648" s="651"/>
      <c r="D1648" s="650" t="s">
        <v>797</v>
      </c>
      <c r="E1648" s="651">
        <v>201509</v>
      </c>
      <c r="F1648" s="652">
        <v>-67.05</v>
      </c>
      <c r="G1648" s="387" t="s">
        <v>481</v>
      </c>
      <c r="H1648" s="387" t="s">
        <v>482</v>
      </c>
    </row>
    <row r="1649" spans="1:8">
      <c r="A1649" s="650" t="s">
        <v>355</v>
      </c>
      <c r="B1649" s="651" t="s">
        <v>796</v>
      </c>
      <c r="C1649" s="651"/>
      <c r="D1649" s="402" t="s">
        <v>797</v>
      </c>
      <c r="E1649" s="651">
        <v>201510</v>
      </c>
      <c r="F1649" s="453">
        <v>-40.99</v>
      </c>
      <c r="G1649" s="387" t="s">
        <v>481</v>
      </c>
      <c r="H1649" s="387" t="s">
        <v>482</v>
      </c>
    </row>
    <row r="1650" spans="1:8">
      <c r="A1650" s="650" t="s">
        <v>355</v>
      </c>
      <c r="B1650" s="651" t="s">
        <v>997</v>
      </c>
      <c r="C1650" s="651"/>
      <c r="D1650" s="650" t="s">
        <v>998</v>
      </c>
      <c r="E1650" s="651">
        <v>201509</v>
      </c>
      <c r="F1650" s="652">
        <v>-445.45</v>
      </c>
      <c r="G1650" s="387" t="s">
        <v>481</v>
      </c>
      <c r="H1650" s="387" t="s">
        <v>482</v>
      </c>
    </row>
    <row r="1651" spans="1:8">
      <c r="A1651" s="650" t="s">
        <v>355</v>
      </c>
      <c r="B1651" s="651" t="s">
        <v>1158</v>
      </c>
      <c r="C1651" s="651"/>
      <c r="D1651" s="650" t="s">
        <v>1160</v>
      </c>
      <c r="E1651" s="651">
        <v>201509</v>
      </c>
      <c r="F1651" s="652">
        <v>47107.63</v>
      </c>
      <c r="G1651" s="387" t="s">
        <v>481</v>
      </c>
      <c r="H1651" s="387" t="s">
        <v>482</v>
      </c>
    </row>
    <row r="1652" spans="1:8">
      <c r="A1652" s="650" t="s">
        <v>355</v>
      </c>
      <c r="B1652" s="651" t="s">
        <v>1158</v>
      </c>
      <c r="C1652" s="651"/>
      <c r="D1652" s="402" t="s">
        <v>1160</v>
      </c>
      <c r="E1652" s="651">
        <v>201510</v>
      </c>
      <c r="F1652" s="453">
        <v>949.62</v>
      </c>
      <c r="G1652" s="387" t="s">
        <v>481</v>
      </c>
      <c r="H1652" s="387" t="s">
        <v>482</v>
      </c>
    </row>
    <row r="1653" spans="1:8">
      <c r="A1653" s="650" t="s">
        <v>355</v>
      </c>
      <c r="B1653" s="651" t="s">
        <v>1158</v>
      </c>
      <c r="C1653" s="651"/>
      <c r="D1653" s="402" t="s">
        <v>1160</v>
      </c>
      <c r="E1653" s="651">
        <v>201511</v>
      </c>
      <c r="F1653" s="453">
        <v>-645.11</v>
      </c>
      <c r="G1653" s="387" t="s">
        <v>481</v>
      </c>
      <c r="H1653" s="387" t="s">
        <v>482</v>
      </c>
    </row>
    <row r="1654" spans="1:8">
      <c r="A1654" s="650" t="s">
        <v>355</v>
      </c>
      <c r="B1654" s="651" t="s">
        <v>1158</v>
      </c>
      <c r="C1654" s="651"/>
      <c r="D1654" s="650" t="s">
        <v>1160</v>
      </c>
      <c r="E1654" s="651">
        <v>201512</v>
      </c>
      <c r="F1654" s="652">
        <v>22.66</v>
      </c>
      <c r="G1654" s="387" t="s">
        <v>481</v>
      </c>
      <c r="H1654" s="387" t="s">
        <v>482</v>
      </c>
    </row>
    <row r="1655" spans="1:8">
      <c r="A1655" s="650" t="s">
        <v>355</v>
      </c>
      <c r="B1655" s="651" t="s">
        <v>1199</v>
      </c>
      <c r="C1655" s="651"/>
      <c r="D1655" s="650" t="s">
        <v>1200</v>
      </c>
      <c r="E1655" s="651">
        <v>201509</v>
      </c>
      <c r="F1655" s="652">
        <v>112871.64</v>
      </c>
      <c r="G1655" s="387" t="s">
        <v>481</v>
      </c>
      <c r="H1655" s="387" t="s">
        <v>694</v>
      </c>
    </row>
    <row r="1656" spans="1:8">
      <c r="A1656" s="650" t="s">
        <v>355</v>
      </c>
      <c r="B1656" s="651" t="s">
        <v>1199</v>
      </c>
      <c r="C1656" s="651"/>
      <c r="D1656" s="402" t="s">
        <v>1200</v>
      </c>
      <c r="E1656" s="651">
        <v>201510</v>
      </c>
      <c r="F1656" s="453">
        <v>274.58</v>
      </c>
      <c r="G1656" s="387" t="s">
        <v>481</v>
      </c>
      <c r="H1656" s="387" t="s">
        <v>694</v>
      </c>
    </row>
    <row r="1657" spans="1:8">
      <c r="A1657" s="650" t="s">
        <v>355</v>
      </c>
      <c r="B1657" s="651" t="s">
        <v>1199</v>
      </c>
      <c r="C1657" s="651"/>
      <c r="D1657" s="402" t="s">
        <v>1200</v>
      </c>
      <c r="E1657" s="651">
        <v>201511</v>
      </c>
      <c r="F1657" s="453">
        <v>5650.11</v>
      </c>
      <c r="G1657" s="387" t="s">
        <v>481</v>
      </c>
      <c r="H1657" s="387" t="s">
        <v>694</v>
      </c>
    </row>
    <row r="1658" spans="1:8">
      <c r="A1658" s="650" t="s">
        <v>355</v>
      </c>
      <c r="B1658" s="651" t="s">
        <v>1199</v>
      </c>
      <c r="C1658" s="651"/>
      <c r="D1658" s="650" t="s">
        <v>1200</v>
      </c>
      <c r="E1658" s="651">
        <v>201512</v>
      </c>
      <c r="F1658" s="652">
        <v>24.91</v>
      </c>
      <c r="G1658" s="387" t="s">
        <v>481</v>
      </c>
      <c r="H1658" s="387" t="s">
        <v>694</v>
      </c>
    </row>
    <row r="1659" spans="1:8">
      <c r="A1659" s="650" t="s">
        <v>355</v>
      </c>
      <c r="B1659" s="651" t="s">
        <v>999</v>
      </c>
      <c r="C1659" s="651"/>
      <c r="D1659" s="650" t="s">
        <v>1000</v>
      </c>
      <c r="E1659" s="651">
        <v>201509</v>
      </c>
      <c r="F1659" s="652">
        <v>-94.09</v>
      </c>
      <c r="G1659" s="387" t="s">
        <v>481</v>
      </c>
      <c r="H1659" s="387" t="s">
        <v>482</v>
      </c>
    </row>
    <row r="1660" spans="1:8">
      <c r="A1660" s="650" t="s">
        <v>355</v>
      </c>
      <c r="B1660" s="651" t="s">
        <v>999</v>
      </c>
      <c r="C1660" s="651"/>
      <c r="D1660" s="402" t="s">
        <v>1000</v>
      </c>
      <c r="E1660" s="651">
        <v>201511</v>
      </c>
      <c r="F1660" s="453">
        <v>14.21</v>
      </c>
      <c r="G1660" s="387" t="s">
        <v>481</v>
      </c>
      <c r="H1660" s="387" t="s">
        <v>482</v>
      </c>
    </row>
    <row r="1661" spans="1:8">
      <c r="A1661" s="650" t="s">
        <v>355</v>
      </c>
      <c r="B1661" s="651" t="s">
        <v>999</v>
      </c>
      <c r="C1661" s="651"/>
      <c r="D1661" s="650" t="s">
        <v>1000</v>
      </c>
      <c r="E1661" s="651">
        <v>201512</v>
      </c>
      <c r="F1661" s="652">
        <v>-11.97</v>
      </c>
      <c r="G1661" s="387" t="s">
        <v>481</v>
      </c>
      <c r="H1661" s="387" t="s">
        <v>482</v>
      </c>
    </row>
    <row r="1662" spans="1:8">
      <c r="A1662" s="650" t="s">
        <v>355</v>
      </c>
      <c r="B1662" s="651" t="s">
        <v>1201</v>
      </c>
      <c r="C1662" s="651"/>
      <c r="D1662" s="650" t="s">
        <v>1202</v>
      </c>
      <c r="E1662" s="651">
        <v>201512</v>
      </c>
      <c r="F1662" s="652">
        <v>4933.8900000000003</v>
      </c>
      <c r="G1662" s="387" t="s">
        <v>481</v>
      </c>
      <c r="H1662" s="387" t="s">
        <v>482</v>
      </c>
    </row>
    <row r="1663" spans="1:8">
      <c r="A1663" s="650" t="s">
        <v>355</v>
      </c>
      <c r="B1663" s="651" t="s">
        <v>1165</v>
      </c>
      <c r="C1663" s="651"/>
      <c r="D1663" s="650" t="s">
        <v>1166</v>
      </c>
      <c r="E1663" s="651">
        <v>201512</v>
      </c>
      <c r="F1663" s="652">
        <v>189313.18</v>
      </c>
      <c r="G1663" s="387" t="s">
        <v>481</v>
      </c>
      <c r="H1663" s="387" t="s">
        <v>482</v>
      </c>
    </row>
    <row r="1664" spans="1:8">
      <c r="A1664" s="650" t="s">
        <v>355</v>
      </c>
      <c r="B1664" s="651" t="s">
        <v>1001</v>
      </c>
      <c r="C1664" s="651"/>
      <c r="D1664" s="650" t="s">
        <v>1002</v>
      </c>
      <c r="E1664" s="651">
        <v>201509</v>
      </c>
      <c r="F1664" s="652">
        <v>-168.08</v>
      </c>
      <c r="G1664" s="387" t="s">
        <v>481</v>
      </c>
      <c r="H1664" s="387" t="s">
        <v>694</v>
      </c>
    </row>
    <row r="1665" spans="1:8">
      <c r="A1665" s="650" t="s">
        <v>355</v>
      </c>
      <c r="B1665" s="651" t="s">
        <v>1001</v>
      </c>
      <c r="C1665" s="651"/>
      <c r="D1665" s="402" t="s">
        <v>1002</v>
      </c>
      <c r="E1665" s="651">
        <v>201511</v>
      </c>
      <c r="F1665" s="453">
        <v>93.74</v>
      </c>
      <c r="G1665" s="387" t="s">
        <v>481</v>
      </c>
      <c r="H1665" s="387" t="s">
        <v>694</v>
      </c>
    </row>
    <row r="1666" spans="1:8">
      <c r="A1666" s="650" t="s">
        <v>355</v>
      </c>
      <c r="B1666" s="651" t="s">
        <v>1001</v>
      </c>
      <c r="C1666" s="651"/>
      <c r="D1666" s="650" t="s">
        <v>1002</v>
      </c>
      <c r="E1666" s="651">
        <v>201512</v>
      </c>
      <c r="F1666" s="652">
        <v>-87.6</v>
      </c>
      <c r="G1666" s="387" t="s">
        <v>481</v>
      </c>
      <c r="H1666" s="387" t="s">
        <v>694</v>
      </c>
    </row>
    <row r="1667" spans="1:8">
      <c r="A1667" s="650" t="s">
        <v>355</v>
      </c>
      <c r="B1667" s="651" t="s">
        <v>1167</v>
      </c>
      <c r="C1667" s="651"/>
      <c r="D1667" s="650" t="s">
        <v>1169</v>
      </c>
      <c r="E1667" s="651">
        <v>201509</v>
      </c>
      <c r="F1667" s="652">
        <v>10116.14</v>
      </c>
      <c r="G1667" s="387" t="s">
        <v>481</v>
      </c>
      <c r="H1667" s="387" t="s">
        <v>482</v>
      </c>
    </row>
    <row r="1668" spans="1:8">
      <c r="A1668" s="650" t="s">
        <v>355</v>
      </c>
      <c r="B1668" s="651" t="s">
        <v>1167</v>
      </c>
      <c r="C1668" s="651"/>
      <c r="D1668" s="402" t="s">
        <v>1169</v>
      </c>
      <c r="E1668" s="651">
        <v>201510</v>
      </c>
      <c r="F1668" s="453">
        <v>760.05</v>
      </c>
      <c r="G1668" s="387" t="s">
        <v>481</v>
      </c>
      <c r="H1668" s="387" t="s">
        <v>482</v>
      </c>
    </row>
    <row r="1669" spans="1:8">
      <c r="A1669" s="650" t="s">
        <v>355</v>
      </c>
      <c r="B1669" s="651" t="s">
        <v>1167</v>
      </c>
      <c r="C1669" s="651"/>
      <c r="D1669" s="402" t="s">
        <v>1169</v>
      </c>
      <c r="E1669" s="651">
        <v>201511</v>
      </c>
      <c r="F1669" s="453">
        <v>-149.28</v>
      </c>
      <c r="G1669" s="387" t="s">
        <v>481</v>
      </c>
      <c r="H1669" s="387" t="s">
        <v>482</v>
      </c>
    </row>
    <row r="1670" spans="1:8">
      <c r="A1670" s="650" t="s">
        <v>355</v>
      </c>
      <c r="B1670" s="651" t="s">
        <v>1167</v>
      </c>
      <c r="C1670" s="651"/>
      <c r="D1670" s="650" t="s">
        <v>1169</v>
      </c>
      <c r="E1670" s="651">
        <v>201512</v>
      </c>
      <c r="F1670" s="652">
        <v>14.66</v>
      </c>
      <c r="G1670" s="387" t="s">
        <v>481</v>
      </c>
      <c r="H1670" s="387" t="s">
        <v>482</v>
      </c>
    </row>
    <row r="1671" spans="1:8">
      <c r="A1671" s="650" t="s">
        <v>355</v>
      </c>
      <c r="B1671" s="651" t="s">
        <v>1170</v>
      </c>
      <c r="C1671" s="651"/>
      <c r="D1671" s="650" t="s">
        <v>1171</v>
      </c>
      <c r="E1671" s="651">
        <v>201512</v>
      </c>
      <c r="F1671" s="652">
        <v>64156.59</v>
      </c>
      <c r="G1671" s="387" t="s">
        <v>481</v>
      </c>
      <c r="H1671" s="387" t="s">
        <v>482</v>
      </c>
    </row>
    <row r="1672" spans="1:8">
      <c r="A1672" s="650" t="s">
        <v>355</v>
      </c>
      <c r="B1672" s="651" t="s">
        <v>1172</v>
      </c>
      <c r="C1672" s="651"/>
      <c r="D1672" s="650" t="s">
        <v>1173</v>
      </c>
      <c r="E1672" s="651">
        <v>201509</v>
      </c>
      <c r="F1672" s="652">
        <v>10836.52</v>
      </c>
      <c r="G1672" s="387" t="s">
        <v>481</v>
      </c>
      <c r="H1672" s="387" t="s">
        <v>482</v>
      </c>
    </row>
    <row r="1673" spans="1:8">
      <c r="A1673" s="650" t="s">
        <v>355</v>
      </c>
      <c r="B1673" s="651" t="s">
        <v>1172</v>
      </c>
      <c r="C1673" s="651"/>
      <c r="D1673" s="402" t="s">
        <v>1173</v>
      </c>
      <c r="E1673" s="651">
        <v>201510</v>
      </c>
      <c r="F1673" s="453">
        <v>2296.4899999999998</v>
      </c>
      <c r="G1673" s="387" t="s">
        <v>481</v>
      </c>
      <c r="H1673" s="387" t="s">
        <v>482</v>
      </c>
    </row>
    <row r="1674" spans="1:8">
      <c r="A1674" s="650" t="s">
        <v>355</v>
      </c>
      <c r="B1674" s="651" t="s">
        <v>1172</v>
      </c>
      <c r="C1674" s="651"/>
      <c r="D1674" s="402" t="s">
        <v>1173</v>
      </c>
      <c r="E1674" s="651">
        <v>201511</v>
      </c>
      <c r="F1674" s="453">
        <v>-69.17</v>
      </c>
      <c r="G1674" s="387" t="s">
        <v>481</v>
      </c>
      <c r="H1674" s="387" t="s">
        <v>482</v>
      </c>
    </row>
    <row r="1675" spans="1:8">
      <c r="A1675" s="650" t="s">
        <v>355</v>
      </c>
      <c r="B1675" s="651" t="s">
        <v>1172</v>
      </c>
      <c r="C1675" s="651"/>
      <c r="D1675" s="650" t="s">
        <v>1173</v>
      </c>
      <c r="E1675" s="651">
        <v>201512</v>
      </c>
      <c r="F1675" s="652">
        <v>-1.39</v>
      </c>
      <c r="G1675" s="387" t="s">
        <v>481</v>
      </c>
      <c r="H1675" s="387" t="s">
        <v>482</v>
      </c>
    </row>
    <row r="1676" spans="1:8">
      <c r="A1676" s="650" t="s">
        <v>355</v>
      </c>
      <c r="B1676" s="651" t="s">
        <v>1176</v>
      </c>
      <c r="C1676" s="651"/>
      <c r="D1676" s="650" t="s">
        <v>1177</v>
      </c>
      <c r="E1676" s="651">
        <v>201512</v>
      </c>
      <c r="F1676" s="652">
        <v>27059.200000000001</v>
      </c>
      <c r="G1676" s="387" t="s">
        <v>481</v>
      </c>
      <c r="H1676" s="387" t="s">
        <v>482</v>
      </c>
    </row>
    <row r="1677" spans="1:8">
      <c r="A1677" s="650" t="s">
        <v>355</v>
      </c>
      <c r="B1677" s="651" t="s">
        <v>1003</v>
      </c>
      <c r="C1677" s="651"/>
      <c r="D1677" s="650" t="s">
        <v>1004</v>
      </c>
      <c r="E1677" s="651">
        <v>201509</v>
      </c>
      <c r="F1677" s="652">
        <v>-40.020000000000003</v>
      </c>
      <c r="G1677" s="387" t="s">
        <v>481</v>
      </c>
      <c r="H1677" s="387" t="s">
        <v>482</v>
      </c>
    </row>
    <row r="1678" spans="1:8">
      <c r="A1678" s="650" t="s">
        <v>355</v>
      </c>
      <c r="B1678" s="651" t="s">
        <v>1003</v>
      </c>
      <c r="C1678" s="651"/>
      <c r="D1678" s="402" t="s">
        <v>1204</v>
      </c>
      <c r="E1678" s="651">
        <v>201511</v>
      </c>
      <c r="F1678" s="453">
        <v>-42.95</v>
      </c>
      <c r="G1678" s="387" t="s">
        <v>481</v>
      </c>
      <c r="H1678" s="387" t="s">
        <v>482</v>
      </c>
    </row>
    <row r="1679" spans="1:8">
      <c r="A1679" s="650" t="s">
        <v>355</v>
      </c>
      <c r="B1679" s="651" t="s">
        <v>1003</v>
      </c>
      <c r="C1679" s="651"/>
      <c r="D1679" s="650" t="s">
        <v>1204</v>
      </c>
      <c r="E1679" s="651">
        <v>201512</v>
      </c>
      <c r="F1679" s="652">
        <v>0.74</v>
      </c>
      <c r="G1679" s="387" t="s">
        <v>481</v>
      </c>
      <c r="H1679" s="387" t="s">
        <v>482</v>
      </c>
    </row>
    <row r="1680" spans="1:8">
      <c r="A1680" s="650" t="s">
        <v>355</v>
      </c>
      <c r="B1680" s="651" t="s">
        <v>1178</v>
      </c>
      <c r="C1680" s="651"/>
      <c r="D1680" s="650" t="s">
        <v>1180</v>
      </c>
      <c r="E1680" s="651">
        <v>201509</v>
      </c>
      <c r="F1680" s="652">
        <v>3920.21</v>
      </c>
      <c r="G1680" s="387" t="s">
        <v>481</v>
      </c>
      <c r="H1680" s="387" t="s">
        <v>482</v>
      </c>
    </row>
    <row r="1681" spans="1:8">
      <c r="A1681" s="650" t="s">
        <v>355</v>
      </c>
      <c r="B1681" s="651" t="s">
        <v>1178</v>
      </c>
      <c r="C1681" s="651"/>
      <c r="D1681" s="402" t="s">
        <v>1180</v>
      </c>
      <c r="E1681" s="651">
        <v>201510</v>
      </c>
      <c r="F1681" s="453">
        <v>302.14</v>
      </c>
      <c r="G1681" s="387" t="s">
        <v>481</v>
      </c>
      <c r="H1681" s="387" t="s">
        <v>482</v>
      </c>
    </row>
    <row r="1682" spans="1:8">
      <c r="A1682" s="650" t="s">
        <v>355</v>
      </c>
      <c r="B1682" s="651" t="s">
        <v>1178</v>
      </c>
      <c r="C1682" s="651"/>
      <c r="D1682" s="402" t="s">
        <v>1180</v>
      </c>
      <c r="E1682" s="651">
        <v>201511</v>
      </c>
      <c r="F1682" s="453">
        <v>-0.3</v>
      </c>
      <c r="G1682" s="387" t="s">
        <v>481</v>
      </c>
      <c r="H1682" s="387" t="s">
        <v>482</v>
      </c>
    </row>
    <row r="1683" spans="1:8">
      <c r="A1683" s="650" t="s">
        <v>355</v>
      </c>
      <c r="B1683" s="651" t="s">
        <v>1178</v>
      </c>
      <c r="C1683" s="651"/>
      <c r="D1683" s="650" t="s">
        <v>1180</v>
      </c>
      <c r="E1683" s="651">
        <v>201512</v>
      </c>
      <c r="F1683" s="652">
        <v>11.49</v>
      </c>
      <c r="G1683" s="387" t="s">
        <v>481</v>
      </c>
      <c r="H1683" s="387" t="s">
        <v>482</v>
      </c>
    </row>
    <row r="1684" spans="1:8">
      <c r="A1684" s="650" t="s">
        <v>355</v>
      </c>
      <c r="B1684" s="651" t="s">
        <v>1238</v>
      </c>
      <c r="C1684" s="651"/>
      <c r="D1684" s="650" t="s">
        <v>1239</v>
      </c>
      <c r="E1684" s="651">
        <v>201512</v>
      </c>
      <c r="F1684" s="652">
        <v>2221.4699999999998</v>
      </c>
      <c r="G1684" s="387" t="s">
        <v>481</v>
      </c>
      <c r="H1684" s="387" t="s">
        <v>482</v>
      </c>
    </row>
    <row r="1685" spans="1:8">
      <c r="A1685" s="650" t="s">
        <v>355</v>
      </c>
      <c r="B1685" s="651" t="s">
        <v>356</v>
      </c>
      <c r="C1685" s="651"/>
      <c r="D1685" s="650" t="s">
        <v>357</v>
      </c>
      <c r="E1685" s="651">
        <v>201601</v>
      </c>
      <c r="F1685" s="652">
        <v>981478.5</v>
      </c>
      <c r="G1685" s="387" t="s">
        <v>481</v>
      </c>
      <c r="H1685" s="387" t="s">
        <v>482</v>
      </c>
    </row>
    <row r="1686" spans="1:8">
      <c r="A1686" s="650" t="s">
        <v>355</v>
      </c>
      <c r="B1686" s="651" t="s">
        <v>358</v>
      </c>
      <c r="C1686" s="651"/>
      <c r="D1686" s="650" t="s">
        <v>359</v>
      </c>
      <c r="E1686" s="651">
        <v>201601</v>
      </c>
      <c r="F1686" s="652">
        <v>17077.330000000002</v>
      </c>
      <c r="G1686" s="387" t="s">
        <v>481</v>
      </c>
      <c r="H1686" s="387" t="s">
        <v>482</v>
      </c>
    </row>
    <row r="1687" spans="1:8">
      <c r="A1687" s="650" t="s">
        <v>355</v>
      </c>
      <c r="B1687" s="651" t="s">
        <v>360</v>
      </c>
      <c r="C1687" s="651"/>
      <c r="D1687" s="650" t="s">
        <v>361</v>
      </c>
      <c r="E1687" s="651">
        <v>201601</v>
      </c>
      <c r="F1687" s="652">
        <v>196.17</v>
      </c>
      <c r="G1687" s="387" t="s">
        <v>481</v>
      </c>
      <c r="H1687" s="387" t="s">
        <v>482</v>
      </c>
    </row>
    <row r="1688" spans="1:8">
      <c r="A1688" s="650" t="s">
        <v>355</v>
      </c>
      <c r="B1688" s="651" t="s">
        <v>362</v>
      </c>
      <c r="C1688" s="651"/>
      <c r="D1688" s="650" t="s">
        <v>363</v>
      </c>
      <c r="E1688" s="651">
        <v>201601</v>
      </c>
      <c r="F1688" s="652">
        <v>51.72</v>
      </c>
      <c r="G1688" s="387" t="s">
        <v>481</v>
      </c>
      <c r="H1688" s="387" t="s">
        <v>482</v>
      </c>
    </row>
    <row r="1689" spans="1:8">
      <c r="A1689" s="650" t="s">
        <v>355</v>
      </c>
      <c r="B1689" s="651" t="s">
        <v>364</v>
      </c>
      <c r="C1689" s="651"/>
      <c r="D1689" s="650" t="s">
        <v>365</v>
      </c>
      <c r="E1689" s="651">
        <v>201601</v>
      </c>
      <c r="F1689" s="652">
        <v>86760.85</v>
      </c>
      <c r="G1689" s="387" t="s">
        <v>481</v>
      </c>
      <c r="H1689" s="387" t="s">
        <v>482</v>
      </c>
    </row>
    <row r="1690" spans="1:8">
      <c r="A1690" s="650" t="s">
        <v>355</v>
      </c>
      <c r="B1690" s="651" t="s">
        <v>366</v>
      </c>
      <c r="C1690" s="651"/>
      <c r="D1690" s="650" t="s">
        <v>367</v>
      </c>
      <c r="E1690" s="651">
        <v>201601</v>
      </c>
      <c r="F1690" s="652">
        <v>2521.7399999999998</v>
      </c>
      <c r="G1690" s="387" t="s">
        <v>481</v>
      </c>
      <c r="H1690" s="387" t="s">
        <v>482</v>
      </c>
    </row>
    <row r="1691" spans="1:8">
      <c r="A1691" s="650" t="s">
        <v>355</v>
      </c>
      <c r="B1691" s="651" t="s">
        <v>368</v>
      </c>
      <c r="C1691" s="651"/>
      <c r="D1691" s="650" t="s">
        <v>369</v>
      </c>
      <c r="E1691" s="651">
        <v>201601</v>
      </c>
      <c r="F1691" s="652">
        <v>719.01</v>
      </c>
      <c r="G1691" s="387" t="s">
        <v>481</v>
      </c>
      <c r="H1691" s="387" t="s">
        <v>482</v>
      </c>
    </row>
    <row r="1692" spans="1:8">
      <c r="A1692" s="650" t="s">
        <v>355</v>
      </c>
      <c r="B1692" s="651" t="s">
        <v>370</v>
      </c>
      <c r="C1692" s="651"/>
      <c r="D1692" s="650" t="s">
        <v>371</v>
      </c>
      <c r="E1692" s="651">
        <v>201601</v>
      </c>
      <c r="F1692" s="652">
        <v>-585.41999999999996</v>
      </c>
      <c r="G1692" s="387" t="s">
        <v>481</v>
      </c>
      <c r="H1692" s="387" t="s">
        <v>482</v>
      </c>
    </row>
    <row r="1693" spans="1:8">
      <c r="A1693" s="650" t="s">
        <v>355</v>
      </c>
      <c r="B1693" s="651" t="s">
        <v>374</v>
      </c>
      <c r="C1693" s="651"/>
      <c r="D1693" s="650" t="s">
        <v>375</v>
      </c>
      <c r="E1693" s="651">
        <v>201601</v>
      </c>
      <c r="F1693" s="652">
        <v>-170.45</v>
      </c>
      <c r="G1693" s="387" t="s">
        <v>481</v>
      </c>
      <c r="H1693" s="387" t="s">
        <v>482</v>
      </c>
    </row>
    <row r="1694" spans="1:8">
      <c r="A1694" s="650" t="s">
        <v>355</v>
      </c>
      <c r="B1694" s="651" t="s">
        <v>376</v>
      </c>
      <c r="C1694" s="651"/>
      <c r="D1694" s="650" t="s">
        <v>377</v>
      </c>
      <c r="E1694" s="651">
        <v>201601</v>
      </c>
      <c r="F1694" s="652">
        <v>5549.82</v>
      </c>
      <c r="G1694" s="387" t="s">
        <v>481</v>
      </c>
      <c r="H1694" s="387" t="s">
        <v>482</v>
      </c>
    </row>
    <row r="1695" spans="1:8">
      <c r="A1695" s="650" t="s">
        <v>355</v>
      </c>
      <c r="B1695" s="651" t="s">
        <v>930</v>
      </c>
      <c r="C1695" s="651"/>
      <c r="D1695" s="650" t="s">
        <v>931</v>
      </c>
      <c r="E1695" s="651">
        <v>201601</v>
      </c>
      <c r="F1695" s="652">
        <v>-606.23</v>
      </c>
      <c r="G1695" s="387" t="s">
        <v>481</v>
      </c>
      <c r="H1695" s="387" t="s">
        <v>482</v>
      </c>
    </row>
    <row r="1696" spans="1:8">
      <c r="A1696" s="650" t="s">
        <v>355</v>
      </c>
      <c r="B1696" s="651" t="s">
        <v>380</v>
      </c>
      <c r="C1696" s="651"/>
      <c r="D1696" s="650" t="s">
        <v>381</v>
      </c>
      <c r="E1696" s="651">
        <v>201601</v>
      </c>
      <c r="F1696" s="652">
        <v>28054.12</v>
      </c>
      <c r="G1696" s="387" t="s">
        <v>481</v>
      </c>
      <c r="H1696" s="387" t="s">
        <v>482</v>
      </c>
    </row>
    <row r="1697" spans="1:8">
      <c r="A1697" s="650" t="s">
        <v>355</v>
      </c>
      <c r="B1697" s="651" t="s">
        <v>382</v>
      </c>
      <c r="C1697" s="651"/>
      <c r="D1697" s="650" t="s">
        <v>383</v>
      </c>
      <c r="E1697" s="651">
        <v>201601</v>
      </c>
      <c r="F1697" s="652">
        <v>0.08</v>
      </c>
      <c r="G1697" s="387" t="s">
        <v>481</v>
      </c>
      <c r="H1697" s="387" t="s">
        <v>482</v>
      </c>
    </row>
    <row r="1698" spans="1:8">
      <c r="A1698" s="650" t="s">
        <v>355</v>
      </c>
      <c r="B1698" s="651" t="s">
        <v>386</v>
      </c>
      <c r="C1698" s="651"/>
      <c r="D1698" s="650" t="s">
        <v>387</v>
      </c>
      <c r="E1698" s="651">
        <v>201601</v>
      </c>
      <c r="F1698" s="652">
        <v>-3888.05</v>
      </c>
      <c r="G1698" s="387" t="s">
        <v>481</v>
      </c>
      <c r="H1698" s="387" t="s">
        <v>482</v>
      </c>
    </row>
    <row r="1699" spans="1:8">
      <c r="A1699" s="650" t="s">
        <v>355</v>
      </c>
      <c r="B1699" s="651" t="s">
        <v>388</v>
      </c>
      <c r="C1699" s="651"/>
      <c r="D1699" s="650" t="s">
        <v>389</v>
      </c>
      <c r="E1699" s="651">
        <v>201601</v>
      </c>
      <c r="F1699" s="652">
        <v>82972.67</v>
      </c>
      <c r="G1699" s="387" t="s">
        <v>481</v>
      </c>
      <c r="H1699" s="387" t="s">
        <v>482</v>
      </c>
    </row>
    <row r="1700" spans="1:8">
      <c r="A1700" s="650" t="s">
        <v>355</v>
      </c>
      <c r="B1700" s="651" t="s">
        <v>390</v>
      </c>
      <c r="C1700" s="651"/>
      <c r="D1700" s="650" t="s">
        <v>391</v>
      </c>
      <c r="E1700" s="651">
        <v>201601</v>
      </c>
      <c r="F1700" s="652">
        <v>101.85</v>
      </c>
      <c r="G1700" s="387" t="s">
        <v>481</v>
      </c>
      <c r="H1700" s="387" t="s">
        <v>482</v>
      </c>
    </row>
    <row r="1701" spans="1:8">
      <c r="A1701" s="650" t="s">
        <v>355</v>
      </c>
      <c r="B1701" s="651" t="s">
        <v>394</v>
      </c>
      <c r="C1701" s="651"/>
      <c r="D1701" s="650" t="s">
        <v>395</v>
      </c>
      <c r="E1701" s="651">
        <v>201601</v>
      </c>
      <c r="F1701" s="652">
        <v>1248.6099999999999</v>
      </c>
      <c r="G1701" s="387" t="s">
        <v>481</v>
      </c>
      <c r="H1701" s="387" t="s">
        <v>482</v>
      </c>
    </row>
    <row r="1702" spans="1:8">
      <c r="A1702" s="650" t="s">
        <v>355</v>
      </c>
      <c r="B1702" s="651" t="s">
        <v>398</v>
      </c>
      <c r="C1702" s="651"/>
      <c r="D1702" s="650" t="s">
        <v>399</v>
      </c>
      <c r="E1702" s="651">
        <v>201601</v>
      </c>
      <c r="F1702" s="652">
        <v>256043.3</v>
      </c>
      <c r="G1702" s="387" t="s">
        <v>481</v>
      </c>
      <c r="H1702" s="387" t="s">
        <v>482</v>
      </c>
    </row>
    <row r="1703" spans="1:8">
      <c r="A1703" s="650" t="s">
        <v>355</v>
      </c>
      <c r="B1703" s="651" t="s">
        <v>400</v>
      </c>
      <c r="C1703" s="651"/>
      <c r="D1703" s="650" t="s">
        <v>401</v>
      </c>
      <c r="E1703" s="651">
        <v>201601</v>
      </c>
      <c r="F1703" s="652">
        <v>95627.32</v>
      </c>
      <c r="G1703" s="387" t="s">
        <v>481</v>
      </c>
      <c r="H1703" s="387" t="s">
        <v>482</v>
      </c>
    </row>
    <row r="1704" spans="1:8">
      <c r="A1704" s="650" t="s">
        <v>355</v>
      </c>
      <c r="B1704" s="651" t="s">
        <v>402</v>
      </c>
      <c r="C1704" s="651"/>
      <c r="D1704" s="650" t="s">
        <v>403</v>
      </c>
      <c r="E1704" s="651">
        <v>201601</v>
      </c>
      <c r="F1704" s="652">
        <v>2399.1799999999998</v>
      </c>
      <c r="G1704" s="387" t="s">
        <v>481</v>
      </c>
      <c r="H1704" s="387" t="s">
        <v>482</v>
      </c>
    </row>
    <row r="1705" spans="1:8">
      <c r="A1705" s="650" t="s">
        <v>355</v>
      </c>
      <c r="B1705" s="651" t="s">
        <v>404</v>
      </c>
      <c r="C1705" s="651"/>
      <c r="D1705" s="650" t="s">
        <v>405</v>
      </c>
      <c r="E1705" s="651">
        <v>201601</v>
      </c>
      <c r="F1705" s="652">
        <v>-1538.53</v>
      </c>
      <c r="G1705" s="387" t="s">
        <v>481</v>
      </c>
      <c r="H1705" s="387" t="s">
        <v>482</v>
      </c>
    </row>
    <row r="1706" spans="1:8">
      <c r="A1706" s="650" t="s">
        <v>355</v>
      </c>
      <c r="B1706" s="651" t="s">
        <v>406</v>
      </c>
      <c r="C1706" s="651"/>
      <c r="D1706" s="650" t="s">
        <v>407</v>
      </c>
      <c r="E1706" s="651">
        <v>201601</v>
      </c>
      <c r="F1706" s="652">
        <v>-15404.3</v>
      </c>
      <c r="G1706" s="387" t="s">
        <v>481</v>
      </c>
      <c r="H1706" s="387" t="s">
        <v>482</v>
      </c>
    </row>
    <row r="1707" spans="1:8">
      <c r="A1707" s="650" t="s">
        <v>355</v>
      </c>
      <c r="B1707" s="651" t="s">
        <v>408</v>
      </c>
      <c r="C1707" s="651"/>
      <c r="D1707" s="650" t="s">
        <v>409</v>
      </c>
      <c r="E1707" s="651">
        <v>201601</v>
      </c>
      <c r="F1707" s="652">
        <v>-15676.31</v>
      </c>
      <c r="G1707" s="387" t="s">
        <v>481</v>
      </c>
      <c r="H1707" s="387" t="s">
        <v>482</v>
      </c>
    </row>
    <row r="1708" spans="1:8">
      <c r="A1708" s="650" t="s">
        <v>355</v>
      </c>
      <c r="B1708" s="651" t="s">
        <v>940</v>
      </c>
      <c r="C1708" s="651"/>
      <c r="D1708" s="650" t="s">
        <v>941</v>
      </c>
      <c r="E1708" s="651">
        <v>201601</v>
      </c>
      <c r="F1708" s="652">
        <v>19.920000000000002</v>
      </c>
      <c r="G1708" s="387" t="s">
        <v>481</v>
      </c>
      <c r="H1708" s="387" t="s">
        <v>482</v>
      </c>
    </row>
    <row r="1709" spans="1:8">
      <c r="A1709" s="650" t="s">
        <v>355</v>
      </c>
      <c r="B1709" s="651" t="s">
        <v>1045</v>
      </c>
      <c r="C1709" s="651"/>
      <c r="D1709" s="650" t="s">
        <v>1046</v>
      </c>
      <c r="E1709" s="651">
        <v>201601</v>
      </c>
      <c r="F1709" s="652">
        <v>1384.61</v>
      </c>
      <c r="G1709" s="387" t="s">
        <v>481</v>
      </c>
      <c r="H1709" s="387" t="s">
        <v>482</v>
      </c>
    </row>
    <row r="1710" spans="1:8">
      <c r="A1710" s="650" t="s">
        <v>355</v>
      </c>
      <c r="B1710" s="651" t="s">
        <v>509</v>
      </c>
      <c r="C1710" s="651"/>
      <c r="D1710" s="650" t="s">
        <v>510</v>
      </c>
      <c r="E1710" s="651">
        <v>201601</v>
      </c>
      <c r="F1710" s="652">
        <v>-2.95</v>
      </c>
      <c r="G1710" s="387" t="s">
        <v>481</v>
      </c>
      <c r="H1710" s="387" t="s">
        <v>482</v>
      </c>
    </row>
    <row r="1711" spans="1:8">
      <c r="A1711" s="650" t="s">
        <v>355</v>
      </c>
      <c r="B1711" s="651" t="s">
        <v>1053</v>
      </c>
      <c r="C1711" s="651"/>
      <c r="D1711" s="650" t="s">
        <v>1054</v>
      </c>
      <c r="E1711" s="651">
        <v>201601</v>
      </c>
      <c r="F1711" s="652">
        <v>33700.86</v>
      </c>
      <c r="G1711" s="387" t="s">
        <v>481</v>
      </c>
      <c r="H1711" s="387" t="s">
        <v>482</v>
      </c>
    </row>
    <row r="1712" spans="1:8">
      <c r="A1712" s="650" t="s">
        <v>355</v>
      </c>
      <c r="B1712" s="651" t="s">
        <v>1055</v>
      </c>
      <c r="C1712" s="651"/>
      <c r="D1712" s="650" t="s">
        <v>1056</v>
      </c>
      <c r="E1712" s="651">
        <v>201601</v>
      </c>
      <c r="F1712" s="652">
        <v>2974.89</v>
      </c>
      <c r="G1712" s="387" t="s">
        <v>481</v>
      </c>
      <c r="H1712" s="387" t="s">
        <v>482</v>
      </c>
    </row>
    <row r="1713" spans="1:8">
      <c r="A1713" s="650" t="s">
        <v>355</v>
      </c>
      <c r="B1713" s="651" t="s">
        <v>1408</v>
      </c>
      <c r="C1713" s="651"/>
      <c r="D1713" s="650" t="s">
        <v>1409</v>
      </c>
      <c r="E1713" s="651">
        <v>201601</v>
      </c>
      <c r="F1713" s="652">
        <v>487342.35</v>
      </c>
      <c r="G1713" s="387" t="s">
        <v>481</v>
      </c>
      <c r="H1713" s="387" t="s">
        <v>482</v>
      </c>
    </row>
    <row r="1714" spans="1:8">
      <c r="A1714" s="650" t="s">
        <v>355</v>
      </c>
      <c r="B1714" s="651" t="s">
        <v>1076</v>
      </c>
      <c r="C1714" s="651"/>
      <c r="D1714" s="650" t="s">
        <v>1077</v>
      </c>
      <c r="E1714" s="651">
        <v>201601</v>
      </c>
      <c r="F1714" s="652">
        <v>8136.52</v>
      </c>
      <c r="G1714" s="387" t="s">
        <v>481</v>
      </c>
      <c r="H1714" s="387" t="s">
        <v>482</v>
      </c>
    </row>
    <row r="1715" spans="1:8">
      <c r="A1715" s="650" t="s">
        <v>355</v>
      </c>
      <c r="B1715" s="651" t="s">
        <v>1078</v>
      </c>
      <c r="C1715" s="651"/>
      <c r="D1715" s="650" t="s">
        <v>1079</v>
      </c>
      <c r="E1715" s="651">
        <v>201601</v>
      </c>
      <c r="F1715" s="652">
        <v>4380.2</v>
      </c>
      <c r="G1715" s="387" t="s">
        <v>481</v>
      </c>
      <c r="H1715" s="387" t="s">
        <v>482</v>
      </c>
    </row>
    <row r="1716" spans="1:8">
      <c r="A1716" s="650" t="s">
        <v>355</v>
      </c>
      <c r="B1716" s="651" t="s">
        <v>1410</v>
      </c>
      <c r="C1716" s="651"/>
      <c r="D1716" s="650" t="s">
        <v>1411</v>
      </c>
      <c r="E1716" s="651">
        <v>201601</v>
      </c>
      <c r="F1716" s="652">
        <v>377906.01</v>
      </c>
      <c r="G1716" s="387" t="s">
        <v>481</v>
      </c>
      <c r="H1716" s="387" t="s">
        <v>482</v>
      </c>
    </row>
    <row r="1717" spans="1:8">
      <c r="A1717" s="650" t="s">
        <v>355</v>
      </c>
      <c r="B1717" s="651" t="s">
        <v>1080</v>
      </c>
      <c r="C1717" s="651"/>
      <c r="D1717" s="650" t="s">
        <v>1081</v>
      </c>
      <c r="E1717" s="651">
        <v>201601</v>
      </c>
      <c r="F1717" s="652">
        <v>2740.67</v>
      </c>
      <c r="G1717" s="387" t="s">
        <v>481</v>
      </c>
      <c r="H1717" s="387" t="s">
        <v>482</v>
      </c>
    </row>
    <row r="1718" spans="1:8">
      <c r="A1718" s="650" t="s">
        <v>355</v>
      </c>
      <c r="B1718" s="651" t="s">
        <v>1082</v>
      </c>
      <c r="C1718" s="651"/>
      <c r="D1718" s="650" t="s">
        <v>1084</v>
      </c>
      <c r="E1718" s="651">
        <v>201601</v>
      </c>
      <c r="F1718" s="652">
        <v>-178933.49</v>
      </c>
      <c r="G1718" s="387" t="s">
        <v>481</v>
      </c>
      <c r="H1718" s="387" t="s">
        <v>482</v>
      </c>
    </row>
    <row r="1719" spans="1:8">
      <c r="A1719" s="650" t="s">
        <v>355</v>
      </c>
      <c r="B1719" s="651" t="s">
        <v>962</v>
      </c>
      <c r="C1719" s="651"/>
      <c r="D1719" s="650" t="s">
        <v>963</v>
      </c>
      <c r="E1719" s="651">
        <v>201601</v>
      </c>
      <c r="F1719" s="652">
        <v>19193.150000000001</v>
      </c>
      <c r="G1719" s="387" t="s">
        <v>481</v>
      </c>
      <c r="H1719" s="387" t="s">
        <v>482</v>
      </c>
    </row>
    <row r="1720" spans="1:8">
      <c r="A1720" s="650" t="s">
        <v>355</v>
      </c>
      <c r="B1720" s="651" t="s">
        <v>964</v>
      </c>
      <c r="C1720" s="651"/>
      <c r="D1720" s="650" t="s">
        <v>965</v>
      </c>
      <c r="E1720" s="651">
        <v>201601</v>
      </c>
      <c r="F1720" s="652">
        <v>1.1399999999999999</v>
      </c>
      <c r="G1720" s="387" t="s">
        <v>481</v>
      </c>
      <c r="H1720" s="387" t="s">
        <v>482</v>
      </c>
    </row>
    <row r="1721" spans="1:8">
      <c r="A1721" s="650" t="s">
        <v>355</v>
      </c>
      <c r="B1721" s="651" t="s">
        <v>1087</v>
      </c>
      <c r="C1721" s="651"/>
      <c r="D1721" s="650" t="s">
        <v>1088</v>
      </c>
      <c r="E1721" s="651">
        <v>201601</v>
      </c>
      <c r="F1721" s="652">
        <v>9058.1</v>
      </c>
      <c r="G1721" s="387" t="s">
        <v>481</v>
      </c>
      <c r="H1721" s="387" t="s">
        <v>482</v>
      </c>
    </row>
    <row r="1722" spans="1:8">
      <c r="A1722" s="650" t="s">
        <v>355</v>
      </c>
      <c r="B1722" s="651" t="s">
        <v>1092</v>
      </c>
      <c r="C1722" s="651"/>
      <c r="D1722" s="650" t="s">
        <v>1093</v>
      </c>
      <c r="E1722" s="651">
        <v>201601</v>
      </c>
      <c r="F1722" s="652">
        <v>73734.28</v>
      </c>
      <c r="G1722" s="387" t="s">
        <v>481</v>
      </c>
      <c r="H1722" s="387" t="s">
        <v>482</v>
      </c>
    </row>
    <row r="1723" spans="1:8">
      <c r="A1723" s="650" t="s">
        <v>355</v>
      </c>
      <c r="B1723" s="651" t="s">
        <v>1094</v>
      </c>
      <c r="C1723" s="651"/>
      <c r="D1723" s="650" t="s">
        <v>1095</v>
      </c>
      <c r="E1723" s="651">
        <v>201601</v>
      </c>
      <c r="F1723" s="652">
        <v>12038.5</v>
      </c>
      <c r="G1723" s="387" t="s">
        <v>481</v>
      </c>
      <c r="H1723" s="387" t="s">
        <v>482</v>
      </c>
    </row>
    <row r="1724" spans="1:8">
      <c r="A1724" s="650" t="s">
        <v>355</v>
      </c>
      <c r="B1724" s="651" t="s">
        <v>1096</v>
      </c>
      <c r="C1724" s="651"/>
      <c r="D1724" s="650" t="s">
        <v>1098</v>
      </c>
      <c r="E1724" s="651">
        <v>201601</v>
      </c>
      <c r="F1724" s="652">
        <v>2.74</v>
      </c>
      <c r="G1724" s="387" t="s">
        <v>481</v>
      </c>
      <c r="H1724" s="387" t="s">
        <v>482</v>
      </c>
    </row>
    <row r="1725" spans="1:8">
      <c r="A1725" s="650" t="s">
        <v>355</v>
      </c>
      <c r="B1725" s="651" t="s">
        <v>972</v>
      </c>
      <c r="C1725" s="651"/>
      <c r="D1725" s="650" t="s">
        <v>973</v>
      </c>
      <c r="E1725" s="651">
        <v>201601</v>
      </c>
      <c r="F1725" s="652">
        <v>0.97</v>
      </c>
      <c r="G1725" s="387" t="s">
        <v>481</v>
      </c>
      <c r="H1725" s="387" t="s">
        <v>482</v>
      </c>
    </row>
    <row r="1726" spans="1:8">
      <c r="A1726" s="650" t="s">
        <v>355</v>
      </c>
      <c r="B1726" s="651" t="s">
        <v>837</v>
      </c>
      <c r="C1726" s="651"/>
      <c r="D1726" s="650" t="s">
        <v>838</v>
      </c>
      <c r="E1726" s="651">
        <v>201601</v>
      </c>
      <c r="F1726" s="652">
        <v>0.12</v>
      </c>
      <c r="G1726" s="387" t="s">
        <v>481</v>
      </c>
      <c r="H1726" s="387" t="s">
        <v>482</v>
      </c>
    </row>
    <row r="1727" spans="1:8">
      <c r="A1727" s="650" t="s">
        <v>355</v>
      </c>
      <c r="B1727" s="651" t="s">
        <v>839</v>
      </c>
      <c r="C1727" s="651"/>
      <c r="D1727" s="650" t="s">
        <v>840</v>
      </c>
      <c r="E1727" s="651">
        <v>201601</v>
      </c>
      <c r="F1727" s="652">
        <v>0.16</v>
      </c>
      <c r="G1727" s="387" t="s">
        <v>481</v>
      </c>
      <c r="H1727" s="387" t="s">
        <v>482</v>
      </c>
    </row>
    <row r="1728" spans="1:8">
      <c r="A1728" s="650" t="s">
        <v>355</v>
      </c>
      <c r="B1728" s="651" t="s">
        <v>843</v>
      </c>
      <c r="C1728" s="651"/>
      <c r="D1728" s="650" t="s">
        <v>844</v>
      </c>
      <c r="E1728" s="651">
        <v>201601</v>
      </c>
      <c r="F1728" s="652">
        <v>-0.42</v>
      </c>
      <c r="G1728" s="387" t="s">
        <v>481</v>
      </c>
      <c r="H1728" s="387" t="s">
        <v>482</v>
      </c>
    </row>
    <row r="1729" spans="1:8">
      <c r="A1729" s="650" t="s">
        <v>355</v>
      </c>
      <c r="B1729" s="651" t="s">
        <v>845</v>
      </c>
      <c r="C1729" s="651"/>
      <c r="D1729" s="650" t="s">
        <v>846</v>
      </c>
      <c r="E1729" s="651">
        <v>201601</v>
      </c>
      <c r="F1729" s="652">
        <v>738.9</v>
      </c>
      <c r="G1729" s="387" t="s">
        <v>481</v>
      </c>
      <c r="H1729" s="387" t="s">
        <v>482</v>
      </c>
    </row>
    <row r="1730" spans="1:8">
      <c r="A1730" s="650" t="s">
        <v>355</v>
      </c>
      <c r="B1730" s="651" t="s">
        <v>979</v>
      </c>
      <c r="C1730" s="651"/>
      <c r="D1730" s="650" t="s">
        <v>980</v>
      </c>
      <c r="E1730" s="651">
        <v>201601</v>
      </c>
      <c r="F1730" s="652">
        <v>22.13</v>
      </c>
      <c r="G1730" s="387" t="s">
        <v>481</v>
      </c>
      <c r="H1730" s="387" t="s">
        <v>482</v>
      </c>
    </row>
    <row r="1731" spans="1:8">
      <c r="A1731" s="650" t="s">
        <v>355</v>
      </c>
      <c r="B1731" s="651" t="s">
        <v>1412</v>
      </c>
      <c r="C1731" s="651"/>
      <c r="D1731" s="650" t="s">
        <v>1413</v>
      </c>
      <c r="E1731" s="651">
        <v>201601</v>
      </c>
      <c r="F1731" s="652">
        <v>169719.66</v>
      </c>
      <c r="G1731" s="387" t="s">
        <v>481</v>
      </c>
      <c r="H1731" s="387" t="s">
        <v>482</v>
      </c>
    </row>
    <row r="1732" spans="1:8">
      <c r="A1732" s="650" t="s">
        <v>355</v>
      </c>
      <c r="B1732" s="651" t="s">
        <v>867</v>
      </c>
      <c r="C1732" s="651"/>
      <c r="D1732" s="650" t="s">
        <v>1127</v>
      </c>
      <c r="E1732" s="651">
        <v>201601</v>
      </c>
      <c r="F1732" s="652">
        <v>-0.25</v>
      </c>
      <c r="G1732" s="387" t="s">
        <v>481</v>
      </c>
      <c r="H1732" s="387" t="s">
        <v>694</v>
      </c>
    </row>
    <row r="1733" spans="1:8">
      <c r="A1733" s="650" t="s">
        <v>355</v>
      </c>
      <c r="B1733" s="651" t="s">
        <v>989</v>
      </c>
      <c r="C1733" s="651"/>
      <c r="D1733" s="650" t="s">
        <v>990</v>
      </c>
      <c r="E1733" s="651">
        <v>201601</v>
      </c>
      <c r="F1733" s="652">
        <v>5.6</v>
      </c>
      <c r="G1733" s="387" t="s">
        <v>481</v>
      </c>
      <c r="H1733" s="387" t="s">
        <v>482</v>
      </c>
    </row>
    <row r="1734" spans="1:8">
      <c r="A1734" s="650" t="s">
        <v>355</v>
      </c>
      <c r="B1734" s="651" t="s">
        <v>1015</v>
      </c>
      <c r="C1734" s="651"/>
      <c r="D1734" s="650" t="s">
        <v>1016</v>
      </c>
      <c r="E1734" s="651">
        <v>201601</v>
      </c>
      <c r="F1734" s="652">
        <v>11098.38</v>
      </c>
      <c r="G1734" s="387" t="s">
        <v>481</v>
      </c>
      <c r="H1734" s="387" t="s">
        <v>482</v>
      </c>
    </row>
    <row r="1735" spans="1:8">
      <c r="A1735" s="650" t="s">
        <v>355</v>
      </c>
      <c r="B1735" s="651" t="s">
        <v>873</v>
      </c>
      <c r="C1735" s="651"/>
      <c r="D1735" s="650" t="s">
        <v>874</v>
      </c>
      <c r="E1735" s="651">
        <v>201601</v>
      </c>
      <c r="F1735" s="652">
        <v>0.02</v>
      </c>
      <c r="G1735" s="387" t="s">
        <v>481</v>
      </c>
      <c r="H1735" s="387" t="s">
        <v>482</v>
      </c>
    </row>
    <row r="1736" spans="1:8">
      <c r="A1736" s="650" t="s">
        <v>355</v>
      </c>
      <c r="B1736" s="651" t="s">
        <v>993</v>
      </c>
      <c r="C1736" s="651"/>
      <c r="D1736" s="650" t="s">
        <v>994</v>
      </c>
      <c r="E1736" s="651">
        <v>201601</v>
      </c>
      <c r="F1736" s="652">
        <v>1.3</v>
      </c>
      <c r="G1736" s="387" t="s">
        <v>481</v>
      </c>
      <c r="H1736" s="387" t="s">
        <v>482</v>
      </c>
    </row>
    <row r="1737" spans="1:8">
      <c r="A1737" s="650" t="s">
        <v>355</v>
      </c>
      <c r="B1737" s="651" t="s">
        <v>887</v>
      </c>
      <c r="C1737" s="651"/>
      <c r="D1737" s="650" t="s">
        <v>888</v>
      </c>
      <c r="E1737" s="651">
        <v>201601</v>
      </c>
      <c r="F1737" s="652">
        <v>4639.7</v>
      </c>
      <c r="G1737" s="387" t="s">
        <v>481</v>
      </c>
      <c r="H1737" s="387" t="s">
        <v>694</v>
      </c>
    </row>
    <row r="1738" spans="1:8">
      <c r="A1738" s="650" t="s">
        <v>355</v>
      </c>
      <c r="B1738" s="651" t="s">
        <v>1144</v>
      </c>
      <c r="C1738" s="651"/>
      <c r="D1738" s="650" t="s">
        <v>1145</v>
      </c>
      <c r="E1738" s="651">
        <v>201601</v>
      </c>
      <c r="F1738" s="652">
        <v>28.48</v>
      </c>
      <c r="G1738" s="387" t="s">
        <v>481</v>
      </c>
      <c r="H1738" s="387" t="s">
        <v>482</v>
      </c>
    </row>
    <row r="1739" spans="1:8">
      <c r="A1739" s="650" t="s">
        <v>355</v>
      </c>
      <c r="B1739" s="651" t="s">
        <v>1414</v>
      </c>
      <c r="C1739" s="651"/>
      <c r="D1739" s="650" t="s">
        <v>1415</v>
      </c>
      <c r="E1739" s="651">
        <v>201601</v>
      </c>
      <c r="F1739" s="652">
        <v>25016.13</v>
      </c>
      <c r="G1739" s="387" t="s">
        <v>481</v>
      </c>
      <c r="H1739" s="387" t="s">
        <v>482</v>
      </c>
    </row>
    <row r="1740" spans="1:8">
      <c r="A1740" s="650" t="s">
        <v>355</v>
      </c>
      <c r="B1740" s="651" t="s">
        <v>1150</v>
      </c>
      <c r="C1740" s="651"/>
      <c r="D1740" s="650" t="s">
        <v>1151</v>
      </c>
      <c r="E1740" s="651">
        <v>201601</v>
      </c>
      <c r="F1740" s="652">
        <v>2136.87</v>
      </c>
      <c r="G1740" s="387" t="s">
        <v>481</v>
      </c>
      <c r="H1740" s="387" t="s">
        <v>694</v>
      </c>
    </row>
    <row r="1741" spans="1:8">
      <c r="A1741" s="650" t="s">
        <v>355</v>
      </c>
      <c r="B1741" s="651" t="s">
        <v>1152</v>
      </c>
      <c r="C1741" s="651"/>
      <c r="D1741" s="650" t="s">
        <v>1153</v>
      </c>
      <c r="E1741" s="651">
        <v>201601</v>
      </c>
      <c r="F1741" s="652">
        <v>1704.25</v>
      </c>
      <c r="G1741" s="387" t="s">
        <v>481</v>
      </c>
      <c r="H1741" s="387" t="s">
        <v>482</v>
      </c>
    </row>
    <row r="1742" spans="1:8">
      <c r="A1742" s="650" t="s">
        <v>355</v>
      </c>
      <c r="B1742" s="651" t="s">
        <v>1158</v>
      </c>
      <c r="C1742" s="651"/>
      <c r="D1742" s="650" t="s">
        <v>1160</v>
      </c>
      <c r="E1742" s="651">
        <v>201601</v>
      </c>
      <c r="F1742" s="652">
        <v>1546.53</v>
      </c>
      <c r="G1742" s="387" t="s">
        <v>481</v>
      </c>
      <c r="H1742" s="387" t="s">
        <v>482</v>
      </c>
    </row>
    <row r="1743" spans="1:8">
      <c r="A1743" s="650" t="s">
        <v>355</v>
      </c>
      <c r="B1743" s="651" t="s">
        <v>1199</v>
      </c>
      <c r="C1743" s="651"/>
      <c r="D1743" s="650" t="s">
        <v>1200</v>
      </c>
      <c r="E1743" s="651">
        <v>201601</v>
      </c>
      <c r="F1743" s="652">
        <v>468.63</v>
      </c>
      <c r="G1743" s="387" t="s">
        <v>481</v>
      </c>
      <c r="H1743" s="387" t="s">
        <v>694</v>
      </c>
    </row>
    <row r="1744" spans="1:8">
      <c r="A1744" s="650" t="s">
        <v>355</v>
      </c>
      <c r="B1744" s="651" t="s">
        <v>1201</v>
      </c>
      <c r="C1744" s="651"/>
      <c r="D1744" s="650" t="s">
        <v>1202</v>
      </c>
      <c r="E1744" s="651">
        <v>201601</v>
      </c>
      <c r="F1744" s="652">
        <v>-186.39</v>
      </c>
      <c r="G1744" s="387" t="s">
        <v>481</v>
      </c>
      <c r="H1744" s="387" t="s">
        <v>482</v>
      </c>
    </row>
    <row r="1745" spans="1:8">
      <c r="A1745" s="650" t="s">
        <v>355</v>
      </c>
      <c r="B1745" s="651" t="s">
        <v>1165</v>
      </c>
      <c r="C1745" s="651"/>
      <c r="D1745" s="650" t="s">
        <v>1166</v>
      </c>
      <c r="E1745" s="651">
        <v>201601</v>
      </c>
      <c r="F1745" s="652">
        <v>-1444.14</v>
      </c>
      <c r="G1745" s="387" t="s">
        <v>481</v>
      </c>
      <c r="H1745" s="387" t="s">
        <v>482</v>
      </c>
    </row>
    <row r="1746" spans="1:8">
      <c r="A1746" s="650" t="s">
        <v>355</v>
      </c>
      <c r="B1746" s="651" t="s">
        <v>1167</v>
      </c>
      <c r="C1746" s="651"/>
      <c r="D1746" s="650" t="s">
        <v>1169</v>
      </c>
      <c r="E1746" s="651">
        <v>201601</v>
      </c>
      <c r="F1746" s="652">
        <v>-228.36</v>
      </c>
      <c r="G1746" s="387" t="s">
        <v>481</v>
      </c>
      <c r="H1746" s="387" t="s">
        <v>482</v>
      </c>
    </row>
    <row r="1747" spans="1:8">
      <c r="A1747" s="650" t="s">
        <v>355</v>
      </c>
      <c r="B1747" s="651" t="s">
        <v>1170</v>
      </c>
      <c r="C1747" s="651"/>
      <c r="D1747" s="650" t="s">
        <v>1171</v>
      </c>
      <c r="E1747" s="651">
        <v>201601</v>
      </c>
      <c r="F1747" s="652">
        <v>49.54</v>
      </c>
      <c r="G1747" s="387" t="s">
        <v>481</v>
      </c>
      <c r="H1747" s="387" t="s">
        <v>482</v>
      </c>
    </row>
    <row r="1748" spans="1:8">
      <c r="A1748" s="650" t="s">
        <v>355</v>
      </c>
      <c r="B1748" s="651" t="s">
        <v>1172</v>
      </c>
      <c r="C1748" s="651"/>
      <c r="D1748" s="650" t="s">
        <v>1173</v>
      </c>
      <c r="E1748" s="651">
        <v>201601</v>
      </c>
      <c r="F1748" s="652">
        <v>-6810.86</v>
      </c>
      <c r="G1748" s="387" t="s">
        <v>481</v>
      </c>
      <c r="H1748" s="387" t="s">
        <v>482</v>
      </c>
    </row>
    <row r="1749" spans="1:8">
      <c r="A1749" s="650" t="s">
        <v>355</v>
      </c>
      <c r="B1749" s="651" t="s">
        <v>1176</v>
      </c>
      <c r="C1749" s="651"/>
      <c r="D1749" s="650" t="s">
        <v>1177</v>
      </c>
      <c r="E1749" s="651">
        <v>201601</v>
      </c>
      <c r="F1749" s="652">
        <v>945.55</v>
      </c>
      <c r="G1749" s="387" t="s">
        <v>481</v>
      </c>
      <c r="H1749" s="387" t="s">
        <v>482</v>
      </c>
    </row>
    <row r="1750" spans="1:8">
      <c r="A1750" s="650" t="s">
        <v>355</v>
      </c>
      <c r="B1750" s="651" t="s">
        <v>1418</v>
      </c>
      <c r="C1750" s="651"/>
      <c r="D1750" s="650" t="s">
        <v>1419</v>
      </c>
      <c r="E1750" s="651">
        <v>201601</v>
      </c>
      <c r="F1750" s="652">
        <v>22573.9</v>
      </c>
      <c r="G1750" s="387" t="s">
        <v>481</v>
      </c>
      <c r="H1750" s="387" t="s">
        <v>694</v>
      </c>
    </row>
    <row r="1751" spans="1:8">
      <c r="A1751" s="650" t="s">
        <v>355</v>
      </c>
      <c r="B1751" s="651" t="s">
        <v>1178</v>
      </c>
      <c r="C1751" s="651"/>
      <c r="D1751" s="650" t="s">
        <v>1180</v>
      </c>
      <c r="E1751" s="651">
        <v>201601</v>
      </c>
      <c r="F1751" s="652">
        <v>1.74</v>
      </c>
      <c r="G1751" s="387" t="s">
        <v>481</v>
      </c>
      <c r="H1751" s="387" t="s">
        <v>482</v>
      </c>
    </row>
    <row r="1752" spans="1:8">
      <c r="A1752" s="650"/>
      <c r="B1752" s="651"/>
      <c r="C1752" s="651"/>
      <c r="D1752" s="650"/>
      <c r="E1752" s="651"/>
      <c r="F1752" s="652"/>
      <c r="G1752" s="387" t="s">
        <v>481</v>
      </c>
      <c r="H1752" s="387" t="s">
        <v>482</v>
      </c>
    </row>
    <row r="1753" spans="1:8">
      <c r="A1753" s="650" t="s">
        <v>355</v>
      </c>
      <c r="B1753" s="651" t="s">
        <v>1238</v>
      </c>
      <c r="C1753" s="651"/>
      <c r="D1753" s="650" t="s">
        <v>1239</v>
      </c>
      <c r="E1753" s="651">
        <v>201601</v>
      </c>
      <c r="F1753" s="652">
        <v>-191.29</v>
      </c>
      <c r="G1753" s="387" t="s">
        <v>481</v>
      </c>
      <c r="H1753" s="387" t="s">
        <v>482</v>
      </c>
    </row>
    <row r="1754" spans="1:8">
      <c r="A1754" s="650"/>
      <c r="B1754" s="651"/>
      <c r="C1754" s="651"/>
      <c r="D1754" s="650"/>
      <c r="E1754" s="651"/>
      <c r="F1754" s="652"/>
      <c r="G1754" s="387"/>
      <c r="H1754" s="387"/>
    </row>
    <row r="1755" spans="1:8">
      <c r="A1755" s="650" t="s">
        <v>355</v>
      </c>
      <c r="B1755" s="651" t="s">
        <v>938</v>
      </c>
      <c r="C1755" s="650"/>
      <c r="D1755" s="650" t="s">
        <v>939</v>
      </c>
      <c r="E1755" s="651">
        <v>201602</v>
      </c>
      <c r="F1755" s="652">
        <v>-340</v>
      </c>
      <c r="G1755" s="387" t="s">
        <v>481</v>
      </c>
      <c r="H1755" s="387" t="s">
        <v>482</v>
      </c>
    </row>
    <row r="1756" spans="1:8">
      <c r="A1756" s="650" t="s">
        <v>355</v>
      </c>
      <c r="B1756" s="651" t="s">
        <v>356</v>
      </c>
      <c r="C1756" s="650"/>
      <c r="D1756" s="650" t="s">
        <v>357</v>
      </c>
      <c r="E1756" s="651">
        <v>201602</v>
      </c>
      <c r="F1756" s="652">
        <v>686945.71</v>
      </c>
      <c r="G1756" s="387" t="s">
        <v>481</v>
      </c>
      <c r="H1756" s="387" t="s">
        <v>482</v>
      </c>
    </row>
    <row r="1757" spans="1:8">
      <c r="A1757" s="650" t="s">
        <v>355</v>
      </c>
      <c r="B1757" s="651" t="s">
        <v>358</v>
      </c>
      <c r="C1757" s="650"/>
      <c r="D1757" s="650" t="s">
        <v>359</v>
      </c>
      <c r="E1757" s="651">
        <v>201602</v>
      </c>
      <c r="F1757" s="652">
        <v>26968.49</v>
      </c>
      <c r="G1757" s="387" t="s">
        <v>481</v>
      </c>
      <c r="H1757" s="387" t="s">
        <v>482</v>
      </c>
    </row>
    <row r="1758" spans="1:8">
      <c r="A1758" s="650" t="s">
        <v>355</v>
      </c>
      <c r="B1758" s="651" t="s">
        <v>360</v>
      </c>
      <c r="C1758" s="650"/>
      <c r="D1758" s="650" t="s">
        <v>361</v>
      </c>
      <c r="E1758" s="651">
        <v>201602</v>
      </c>
      <c r="F1758" s="652">
        <v>119.34</v>
      </c>
      <c r="G1758" s="387" t="s">
        <v>481</v>
      </c>
      <c r="H1758" s="387" t="s">
        <v>482</v>
      </c>
    </row>
    <row r="1759" spans="1:8">
      <c r="A1759" s="650" t="s">
        <v>355</v>
      </c>
      <c r="B1759" s="651" t="s">
        <v>362</v>
      </c>
      <c r="C1759" s="650"/>
      <c r="D1759" s="650" t="s">
        <v>363</v>
      </c>
      <c r="E1759" s="651">
        <v>201602</v>
      </c>
      <c r="F1759" s="652">
        <v>22.2</v>
      </c>
      <c r="G1759" s="387" t="s">
        <v>481</v>
      </c>
      <c r="H1759" s="387" t="s">
        <v>482</v>
      </c>
    </row>
    <row r="1760" spans="1:8">
      <c r="A1760" s="650" t="s">
        <v>355</v>
      </c>
      <c r="B1760" s="651" t="s">
        <v>364</v>
      </c>
      <c r="C1760" s="650"/>
      <c r="D1760" s="650" t="s">
        <v>365</v>
      </c>
      <c r="E1760" s="651">
        <v>201602</v>
      </c>
      <c r="F1760" s="652">
        <v>63350.25</v>
      </c>
      <c r="G1760" s="387" t="s">
        <v>481</v>
      </c>
      <c r="H1760" s="387" t="s">
        <v>482</v>
      </c>
    </row>
    <row r="1761" spans="1:8">
      <c r="A1761" s="650" t="s">
        <v>355</v>
      </c>
      <c r="B1761" s="651" t="s">
        <v>366</v>
      </c>
      <c r="C1761" s="650"/>
      <c r="D1761" s="650" t="s">
        <v>367</v>
      </c>
      <c r="E1761" s="651">
        <v>201602</v>
      </c>
      <c r="F1761" s="652">
        <v>2704.24</v>
      </c>
      <c r="G1761" s="387" t="s">
        <v>481</v>
      </c>
      <c r="H1761" s="387" t="s">
        <v>482</v>
      </c>
    </row>
    <row r="1762" spans="1:8">
      <c r="A1762" s="650" t="s">
        <v>355</v>
      </c>
      <c r="B1762" s="651" t="s">
        <v>368</v>
      </c>
      <c r="C1762" s="650"/>
      <c r="D1762" s="650" t="s">
        <v>369</v>
      </c>
      <c r="E1762" s="651">
        <v>201602</v>
      </c>
      <c r="F1762" s="652">
        <v>495.83</v>
      </c>
      <c r="G1762" s="387" t="s">
        <v>481</v>
      </c>
      <c r="H1762" s="387" t="s">
        <v>482</v>
      </c>
    </row>
    <row r="1763" spans="1:8">
      <c r="A1763" s="650" t="s">
        <v>355</v>
      </c>
      <c r="B1763" s="651" t="s">
        <v>370</v>
      </c>
      <c r="C1763" s="650"/>
      <c r="D1763" s="650" t="s">
        <v>371</v>
      </c>
      <c r="E1763" s="651">
        <v>201602</v>
      </c>
      <c r="F1763" s="652">
        <v>1411.97</v>
      </c>
      <c r="G1763" s="387" t="s">
        <v>481</v>
      </c>
      <c r="H1763" s="387" t="s">
        <v>482</v>
      </c>
    </row>
    <row r="1764" spans="1:8">
      <c r="A1764" s="650" t="s">
        <v>355</v>
      </c>
      <c r="B1764" s="651" t="s">
        <v>374</v>
      </c>
      <c r="C1764" s="650"/>
      <c r="D1764" s="650" t="s">
        <v>375</v>
      </c>
      <c r="E1764" s="651">
        <v>201602</v>
      </c>
      <c r="F1764" s="652">
        <v>-169.76</v>
      </c>
      <c r="G1764" s="387" t="s">
        <v>481</v>
      </c>
      <c r="H1764" s="387" t="s">
        <v>482</v>
      </c>
    </row>
    <row r="1765" spans="1:8">
      <c r="A1765" s="650" t="s">
        <v>355</v>
      </c>
      <c r="B1765" s="651" t="s">
        <v>376</v>
      </c>
      <c r="C1765" s="650"/>
      <c r="D1765" s="650" t="s">
        <v>377</v>
      </c>
      <c r="E1765" s="651">
        <v>201602</v>
      </c>
      <c r="F1765" s="652">
        <v>12973.14</v>
      </c>
      <c r="G1765" s="387" t="s">
        <v>481</v>
      </c>
      <c r="H1765" s="387" t="s">
        <v>482</v>
      </c>
    </row>
    <row r="1766" spans="1:8">
      <c r="A1766" s="650" t="s">
        <v>355</v>
      </c>
      <c r="B1766" s="651" t="s">
        <v>930</v>
      </c>
      <c r="C1766" s="650"/>
      <c r="D1766" s="650" t="s">
        <v>931</v>
      </c>
      <c r="E1766" s="651">
        <v>201602</v>
      </c>
      <c r="F1766" s="652">
        <v>101.99</v>
      </c>
      <c r="G1766" s="387" t="s">
        <v>481</v>
      </c>
      <c r="H1766" s="387" t="s">
        <v>482</v>
      </c>
    </row>
    <row r="1767" spans="1:8">
      <c r="A1767" s="650" t="s">
        <v>355</v>
      </c>
      <c r="B1767" s="651" t="s">
        <v>380</v>
      </c>
      <c r="C1767" s="650"/>
      <c r="D1767" s="650" t="s">
        <v>381</v>
      </c>
      <c r="E1767" s="651">
        <v>201602</v>
      </c>
      <c r="F1767" s="652">
        <v>5323.9</v>
      </c>
      <c r="G1767" s="387" t="s">
        <v>481</v>
      </c>
      <c r="H1767" s="387" t="s">
        <v>482</v>
      </c>
    </row>
    <row r="1768" spans="1:8">
      <c r="A1768" s="650" t="s">
        <v>355</v>
      </c>
      <c r="B1768" s="651" t="s">
        <v>382</v>
      </c>
      <c r="C1768" s="650"/>
      <c r="D1768" s="650" t="s">
        <v>383</v>
      </c>
      <c r="E1768" s="651">
        <v>201602</v>
      </c>
      <c r="F1768" s="652">
        <v>0.13</v>
      </c>
      <c r="G1768" s="387" t="s">
        <v>481</v>
      </c>
      <c r="H1768" s="387" t="s">
        <v>482</v>
      </c>
    </row>
    <row r="1769" spans="1:8">
      <c r="A1769" s="650" t="s">
        <v>355</v>
      </c>
      <c r="B1769" s="651" t="s">
        <v>386</v>
      </c>
      <c r="C1769" s="650"/>
      <c r="D1769" s="650" t="s">
        <v>387</v>
      </c>
      <c r="E1769" s="651">
        <v>201602</v>
      </c>
      <c r="F1769" s="652">
        <v>-3567.51</v>
      </c>
      <c r="G1769" s="387" t="s">
        <v>481</v>
      </c>
      <c r="H1769" s="387" t="s">
        <v>482</v>
      </c>
    </row>
    <row r="1770" spans="1:8">
      <c r="A1770" s="650" t="s">
        <v>355</v>
      </c>
      <c r="B1770" s="651" t="s">
        <v>388</v>
      </c>
      <c r="C1770" s="650"/>
      <c r="D1770" s="650" t="s">
        <v>389</v>
      </c>
      <c r="E1770" s="651">
        <v>201602</v>
      </c>
      <c r="F1770" s="652">
        <v>65761.41</v>
      </c>
      <c r="G1770" s="387" t="s">
        <v>481</v>
      </c>
      <c r="H1770" s="387" t="s">
        <v>482</v>
      </c>
    </row>
    <row r="1771" spans="1:8">
      <c r="A1771" s="650" t="s">
        <v>355</v>
      </c>
      <c r="B1771" s="651" t="s">
        <v>390</v>
      </c>
      <c r="C1771" s="650"/>
      <c r="D1771" s="650" t="s">
        <v>391</v>
      </c>
      <c r="E1771" s="651">
        <v>201602</v>
      </c>
      <c r="F1771" s="652">
        <v>3493.07</v>
      </c>
      <c r="G1771" s="387" t="s">
        <v>481</v>
      </c>
      <c r="H1771" s="387" t="s">
        <v>482</v>
      </c>
    </row>
    <row r="1772" spans="1:8">
      <c r="A1772" s="650" t="s">
        <v>355</v>
      </c>
      <c r="B1772" s="651" t="s">
        <v>394</v>
      </c>
      <c r="C1772" s="650"/>
      <c r="D1772" s="650" t="s">
        <v>395</v>
      </c>
      <c r="E1772" s="651">
        <v>201602</v>
      </c>
      <c r="F1772" s="652">
        <v>7151.26</v>
      </c>
      <c r="G1772" s="387" t="s">
        <v>481</v>
      </c>
      <c r="H1772" s="387" t="s">
        <v>482</v>
      </c>
    </row>
    <row r="1773" spans="1:8">
      <c r="A1773" s="650" t="s">
        <v>355</v>
      </c>
      <c r="B1773" s="651" t="s">
        <v>398</v>
      </c>
      <c r="C1773" s="650"/>
      <c r="D1773" s="650" t="s">
        <v>399</v>
      </c>
      <c r="E1773" s="651">
        <v>201602</v>
      </c>
      <c r="F1773" s="652">
        <v>464057.11</v>
      </c>
      <c r="G1773" s="387" t="s">
        <v>481</v>
      </c>
      <c r="H1773" s="387" t="s">
        <v>482</v>
      </c>
    </row>
    <row r="1774" spans="1:8">
      <c r="A1774" s="650" t="s">
        <v>355</v>
      </c>
      <c r="B1774" s="651" t="s">
        <v>400</v>
      </c>
      <c r="C1774" s="650"/>
      <c r="D1774" s="650" t="s">
        <v>401</v>
      </c>
      <c r="E1774" s="651">
        <v>201602</v>
      </c>
      <c r="F1774" s="652">
        <v>105666.6</v>
      </c>
      <c r="G1774" s="387" t="s">
        <v>481</v>
      </c>
      <c r="H1774" s="387" t="s">
        <v>482</v>
      </c>
    </row>
    <row r="1775" spans="1:8">
      <c r="A1775" s="650" t="s">
        <v>355</v>
      </c>
      <c r="B1775" s="651" t="s">
        <v>402</v>
      </c>
      <c r="C1775" s="650"/>
      <c r="D1775" s="650" t="s">
        <v>403</v>
      </c>
      <c r="E1775" s="651">
        <v>201602</v>
      </c>
      <c r="F1775" s="652">
        <v>19823.16</v>
      </c>
      <c r="G1775" s="387" t="s">
        <v>481</v>
      </c>
      <c r="H1775" s="387" t="s">
        <v>482</v>
      </c>
    </row>
    <row r="1776" spans="1:8">
      <c r="A1776" s="650" t="s">
        <v>355</v>
      </c>
      <c r="B1776" s="651" t="s">
        <v>404</v>
      </c>
      <c r="C1776" s="650"/>
      <c r="D1776" s="650" t="s">
        <v>405</v>
      </c>
      <c r="E1776" s="651">
        <v>201602</v>
      </c>
      <c r="F1776" s="652">
        <v>466.65</v>
      </c>
      <c r="G1776" s="387" t="s">
        <v>481</v>
      </c>
      <c r="H1776" s="387" t="s">
        <v>482</v>
      </c>
    </row>
    <row r="1777" spans="1:8">
      <c r="A1777" s="650" t="s">
        <v>355</v>
      </c>
      <c r="B1777" s="651" t="s">
        <v>406</v>
      </c>
      <c r="C1777" s="650"/>
      <c r="D1777" s="650" t="s">
        <v>407</v>
      </c>
      <c r="E1777" s="651">
        <v>201602</v>
      </c>
      <c r="F1777" s="652">
        <v>-6956.26</v>
      </c>
      <c r="G1777" s="387" t="s">
        <v>481</v>
      </c>
      <c r="H1777" s="387" t="s">
        <v>482</v>
      </c>
    </row>
    <row r="1778" spans="1:8">
      <c r="A1778" s="650" t="s">
        <v>355</v>
      </c>
      <c r="B1778" s="651" t="s">
        <v>408</v>
      </c>
      <c r="C1778" s="650"/>
      <c r="D1778" s="650" t="s">
        <v>409</v>
      </c>
      <c r="E1778" s="651">
        <v>201602</v>
      </c>
      <c r="F1778" s="652">
        <v>-8509</v>
      </c>
      <c r="G1778" s="387" t="s">
        <v>481</v>
      </c>
      <c r="H1778" s="387" t="s">
        <v>482</v>
      </c>
    </row>
    <row r="1779" spans="1:8">
      <c r="A1779" s="650" t="s">
        <v>355</v>
      </c>
      <c r="B1779" s="651" t="s">
        <v>731</v>
      </c>
      <c r="C1779" s="650"/>
      <c r="D1779" s="650" t="s">
        <v>732</v>
      </c>
      <c r="E1779" s="651">
        <v>201602</v>
      </c>
      <c r="F1779" s="652">
        <v>-1.48</v>
      </c>
      <c r="G1779" s="387" t="s">
        <v>481</v>
      </c>
      <c r="H1779" s="387" t="s">
        <v>482</v>
      </c>
    </row>
    <row r="1780" spans="1:8">
      <c r="A1780" s="650" t="s">
        <v>355</v>
      </c>
      <c r="B1780" s="651" t="s">
        <v>940</v>
      </c>
      <c r="C1780" s="650"/>
      <c r="D1780" s="650" t="s">
        <v>941</v>
      </c>
      <c r="E1780" s="651">
        <v>201602</v>
      </c>
      <c r="F1780" s="652">
        <v>-16705.490000000002</v>
      </c>
      <c r="G1780" s="387" t="s">
        <v>481</v>
      </c>
      <c r="H1780" s="387" t="s">
        <v>482</v>
      </c>
    </row>
    <row r="1781" spans="1:8">
      <c r="A1781" s="650" t="s">
        <v>355</v>
      </c>
      <c r="B1781" s="651" t="s">
        <v>1045</v>
      </c>
      <c r="C1781" s="650"/>
      <c r="D1781" s="650" t="s">
        <v>1046</v>
      </c>
      <c r="E1781" s="651">
        <v>201602</v>
      </c>
      <c r="F1781" s="652">
        <v>1823.25</v>
      </c>
      <c r="G1781" s="387" t="s">
        <v>481</v>
      </c>
      <c r="H1781" s="387" t="s">
        <v>482</v>
      </c>
    </row>
    <row r="1782" spans="1:8">
      <c r="A1782" s="650" t="s">
        <v>355</v>
      </c>
      <c r="B1782" s="651" t="s">
        <v>1427</v>
      </c>
      <c r="C1782" s="650"/>
      <c r="D1782" s="650" t="s">
        <v>1428</v>
      </c>
      <c r="E1782" s="651">
        <v>201602</v>
      </c>
      <c r="F1782" s="652">
        <v>3775.97</v>
      </c>
      <c r="G1782" s="387" t="s">
        <v>481</v>
      </c>
      <c r="H1782" s="387" t="s">
        <v>482</v>
      </c>
    </row>
    <row r="1783" spans="1:8">
      <c r="A1783" s="650" t="s">
        <v>355</v>
      </c>
      <c r="B1783" s="651" t="s">
        <v>509</v>
      </c>
      <c r="C1783" s="650"/>
      <c r="D1783" s="650" t="s">
        <v>510</v>
      </c>
      <c r="E1783" s="651">
        <v>201602</v>
      </c>
      <c r="F1783" s="652">
        <v>-0.05</v>
      </c>
      <c r="G1783" s="387" t="s">
        <v>481</v>
      </c>
      <c r="H1783" s="387" t="s">
        <v>482</v>
      </c>
    </row>
    <row r="1784" spans="1:8">
      <c r="A1784" s="650" t="s">
        <v>355</v>
      </c>
      <c r="B1784" s="651" t="s">
        <v>1053</v>
      </c>
      <c r="C1784" s="650"/>
      <c r="D1784" s="650" t="s">
        <v>1054</v>
      </c>
      <c r="E1784" s="651">
        <v>201602</v>
      </c>
      <c r="F1784" s="652">
        <v>-3.04</v>
      </c>
      <c r="G1784" s="387" t="s">
        <v>481</v>
      </c>
      <c r="H1784" s="387" t="s">
        <v>482</v>
      </c>
    </row>
    <row r="1785" spans="1:8">
      <c r="A1785" s="650" t="s">
        <v>355</v>
      </c>
      <c r="B1785" s="651" t="s">
        <v>1055</v>
      </c>
      <c r="C1785" s="650"/>
      <c r="D1785" s="650" t="s">
        <v>1056</v>
      </c>
      <c r="E1785" s="651">
        <v>201602</v>
      </c>
      <c r="F1785" s="652">
        <v>77.349999999999994</v>
      </c>
      <c r="G1785" s="387" t="s">
        <v>481</v>
      </c>
      <c r="H1785" s="387" t="s">
        <v>482</v>
      </c>
    </row>
    <row r="1786" spans="1:8">
      <c r="A1786" s="650" t="s">
        <v>355</v>
      </c>
      <c r="B1786" s="651" t="s">
        <v>1408</v>
      </c>
      <c r="C1786" s="650"/>
      <c r="D1786" s="650" t="s">
        <v>1409</v>
      </c>
      <c r="E1786" s="651">
        <v>201602</v>
      </c>
      <c r="F1786" s="652">
        <v>2531.83</v>
      </c>
      <c r="G1786" s="387" t="s">
        <v>481</v>
      </c>
      <c r="H1786" s="387" t="s">
        <v>482</v>
      </c>
    </row>
    <row r="1787" spans="1:8">
      <c r="A1787" s="650" t="s">
        <v>355</v>
      </c>
      <c r="B1787" s="651" t="s">
        <v>1025</v>
      </c>
      <c r="C1787" s="650"/>
      <c r="D1787" s="650" t="s">
        <v>1026</v>
      </c>
      <c r="E1787" s="651">
        <v>201602</v>
      </c>
      <c r="F1787" s="652">
        <v>166058.32</v>
      </c>
      <c r="G1787" s="387" t="s">
        <v>481</v>
      </c>
      <c r="H1787" s="387" t="s">
        <v>482</v>
      </c>
    </row>
    <row r="1788" spans="1:8">
      <c r="A1788" s="650" t="s">
        <v>355</v>
      </c>
      <c r="B1788" s="651" t="s">
        <v>1076</v>
      </c>
      <c r="C1788" s="650"/>
      <c r="D1788" s="650" t="s">
        <v>1077</v>
      </c>
      <c r="E1788" s="651">
        <v>201602</v>
      </c>
      <c r="F1788" s="652">
        <v>48887.67</v>
      </c>
      <c r="G1788" s="387" t="s">
        <v>481</v>
      </c>
      <c r="H1788" s="387" t="s">
        <v>482</v>
      </c>
    </row>
    <row r="1789" spans="1:8">
      <c r="A1789" s="650" t="s">
        <v>355</v>
      </c>
      <c r="B1789" s="651" t="s">
        <v>1078</v>
      </c>
      <c r="C1789" s="650"/>
      <c r="D1789" s="650" t="s">
        <v>1079</v>
      </c>
      <c r="E1789" s="651">
        <v>201602</v>
      </c>
      <c r="F1789" s="652">
        <v>9928.43</v>
      </c>
      <c r="G1789" s="387" t="s">
        <v>481</v>
      </c>
      <c r="H1789" s="387" t="s">
        <v>482</v>
      </c>
    </row>
    <row r="1790" spans="1:8">
      <c r="A1790" s="650" t="s">
        <v>355</v>
      </c>
      <c r="B1790" s="651" t="s">
        <v>1410</v>
      </c>
      <c r="C1790" s="650"/>
      <c r="D1790" s="650" t="s">
        <v>1411</v>
      </c>
      <c r="E1790" s="651">
        <v>201602</v>
      </c>
      <c r="F1790" s="652">
        <v>34810.199999999997</v>
      </c>
      <c r="G1790" s="387" t="s">
        <v>481</v>
      </c>
      <c r="H1790" s="387" t="s">
        <v>482</v>
      </c>
    </row>
    <row r="1791" spans="1:8">
      <c r="A1791" s="650" t="s">
        <v>355</v>
      </c>
      <c r="B1791" s="651" t="s">
        <v>1080</v>
      </c>
      <c r="C1791" s="650"/>
      <c r="D1791" s="650" t="s">
        <v>1081</v>
      </c>
      <c r="E1791" s="651">
        <v>201602</v>
      </c>
      <c r="F1791" s="652">
        <v>18238.52</v>
      </c>
      <c r="G1791" s="387" t="s">
        <v>481</v>
      </c>
      <c r="H1791" s="387" t="s">
        <v>482</v>
      </c>
    </row>
    <row r="1792" spans="1:8">
      <c r="A1792" s="650" t="s">
        <v>355</v>
      </c>
      <c r="B1792" s="651" t="s">
        <v>1082</v>
      </c>
      <c r="C1792" s="650"/>
      <c r="D1792" s="650" t="s">
        <v>1084</v>
      </c>
      <c r="E1792" s="651">
        <v>201602</v>
      </c>
      <c r="F1792" s="652">
        <v>20.18</v>
      </c>
      <c r="G1792" s="387" t="s">
        <v>481</v>
      </c>
      <c r="H1792" s="387" t="s">
        <v>482</v>
      </c>
    </row>
    <row r="1793" spans="1:8">
      <c r="A1793" s="650" t="s">
        <v>355</v>
      </c>
      <c r="B1793" s="651" t="s">
        <v>962</v>
      </c>
      <c r="C1793" s="650"/>
      <c r="D1793" s="650" t="s">
        <v>963</v>
      </c>
      <c r="E1793" s="651">
        <v>201602</v>
      </c>
      <c r="F1793" s="652">
        <v>3.69</v>
      </c>
      <c r="G1793" s="387" t="s">
        <v>481</v>
      </c>
      <c r="H1793" s="387" t="s">
        <v>482</v>
      </c>
    </row>
    <row r="1794" spans="1:8">
      <c r="A1794" s="650" t="s">
        <v>355</v>
      </c>
      <c r="B1794" s="651" t="s">
        <v>964</v>
      </c>
      <c r="C1794" s="650"/>
      <c r="D1794" s="650" t="s">
        <v>965</v>
      </c>
      <c r="E1794" s="651">
        <v>201602</v>
      </c>
      <c r="F1794" s="652">
        <v>0.24</v>
      </c>
      <c r="G1794" s="387" t="s">
        <v>481</v>
      </c>
      <c r="H1794" s="387" t="s">
        <v>482</v>
      </c>
    </row>
    <row r="1795" spans="1:8">
      <c r="A1795" s="650" t="s">
        <v>355</v>
      </c>
      <c r="B1795" s="651" t="s">
        <v>1087</v>
      </c>
      <c r="C1795" s="650"/>
      <c r="D1795" s="650" t="s">
        <v>1088</v>
      </c>
      <c r="E1795" s="651">
        <v>201602</v>
      </c>
      <c r="F1795" s="652">
        <v>-8.24</v>
      </c>
      <c r="G1795" s="387" t="s">
        <v>481</v>
      </c>
      <c r="H1795" s="387" t="s">
        <v>482</v>
      </c>
    </row>
    <row r="1796" spans="1:8">
      <c r="A1796" s="650" t="s">
        <v>355</v>
      </c>
      <c r="B1796" s="651" t="s">
        <v>1092</v>
      </c>
      <c r="C1796" s="650"/>
      <c r="D1796" s="650" t="s">
        <v>1093</v>
      </c>
      <c r="E1796" s="651">
        <v>201602</v>
      </c>
      <c r="F1796" s="652">
        <v>79101.87</v>
      </c>
      <c r="G1796" s="387" t="s">
        <v>481</v>
      </c>
      <c r="H1796" s="387" t="s">
        <v>482</v>
      </c>
    </row>
    <row r="1797" spans="1:8">
      <c r="A1797" s="650" t="s">
        <v>355</v>
      </c>
      <c r="B1797" s="651" t="s">
        <v>1094</v>
      </c>
      <c r="C1797" s="650"/>
      <c r="D1797" s="650" t="s">
        <v>1095</v>
      </c>
      <c r="E1797" s="651">
        <v>201602</v>
      </c>
      <c r="F1797" s="652">
        <v>-8520.73</v>
      </c>
      <c r="G1797" s="387" t="s">
        <v>481</v>
      </c>
      <c r="H1797" s="387" t="s">
        <v>482</v>
      </c>
    </row>
    <row r="1798" spans="1:8">
      <c r="A1798" s="650" t="s">
        <v>355</v>
      </c>
      <c r="B1798" s="651" t="s">
        <v>1096</v>
      </c>
      <c r="C1798" s="650"/>
      <c r="D1798" s="650" t="s">
        <v>1098</v>
      </c>
      <c r="E1798" s="651">
        <v>201602</v>
      </c>
      <c r="F1798" s="652">
        <v>-44362.12</v>
      </c>
      <c r="G1798" s="387" t="s">
        <v>481</v>
      </c>
      <c r="H1798" s="387" t="s">
        <v>482</v>
      </c>
    </row>
    <row r="1799" spans="1:8">
      <c r="A1799" s="650" t="s">
        <v>355</v>
      </c>
      <c r="B1799" s="651" t="s">
        <v>1429</v>
      </c>
      <c r="C1799" s="650"/>
      <c r="D1799" s="650" t="s">
        <v>1430</v>
      </c>
      <c r="E1799" s="651">
        <v>201602</v>
      </c>
      <c r="F1799" s="652">
        <v>261398.68</v>
      </c>
      <c r="G1799" s="387" t="s">
        <v>481</v>
      </c>
      <c r="H1799" s="387" t="s">
        <v>482</v>
      </c>
    </row>
    <row r="1800" spans="1:8">
      <c r="A1800" s="650" t="s">
        <v>355</v>
      </c>
      <c r="B1800" s="651" t="s">
        <v>1431</v>
      </c>
      <c r="C1800" s="650"/>
      <c r="D1800" s="650" t="s">
        <v>1432</v>
      </c>
      <c r="E1800" s="651">
        <v>201602</v>
      </c>
      <c r="F1800" s="652">
        <v>186014.98</v>
      </c>
      <c r="G1800" s="387" t="s">
        <v>481</v>
      </c>
      <c r="H1800" s="387" t="s">
        <v>482</v>
      </c>
    </row>
    <row r="1801" spans="1:8">
      <c r="A1801" s="650" t="s">
        <v>355</v>
      </c>
      <c r="B1801" s="651" t="s">
        <v>1433</v>
      </c>
      <c r="C1801" s="650"/>
      <c r="D1801" s="650" t="s">
        <v>1434</v>
      </c>
      <c r="E1801" s="651">
        <v>201602</v>
      </c>
      <c r="F1801" s="652">
        <v>206383.74</v>
      </c>
      <c r="G1801" s="387" t="s">
        <v>481</v>
      </c>
      <c r="H1801" s="387" t="s">
        <v>482</v>
      </c>
    </row>
    <row r="1802" spans="1:8">
      <c r="A1802" s="650" t="s">
        <v>355</v>
      </c>
      <c r="B1802" s="651" t="s">
        <v>968</v>
      </c>
      <c r="C1802" s="650"/>
      <c r="D1802" s="650" t="s">
        <v>969</v>
      </c>
      <c r="E1802" s="651">
        <v>201602</v>
      </c>
      <c r="F1802" s="652">
        <v>-25.43</v>
      </c>
      <c r="G1802" s="387" t="s">
        <v>481</v>
      </c>
      <c r="H1802" s="387" t="s">
        <v>482</v>
      </c>
    </row>
    <row r="1803" spans="1:8">
      <c r="A1803" s="650" t="s">
        <v>355</v>
      </c>
      <c r="B1803" s="651" t="s">
        <v>972</v>
      </c>
      <c r="C1803" s="650"/>
      <c r="D1803" s="650" t="s">
        <v>973</v>
      </c>
      <c r="E1803" s="651">
        <v>201602</v>
      </c>
      <c r="F1803" s="652">
        <v>0.26</v>
      </c>
      <c r="G1803" s="387" t="s">
        <v>481</v>
      </c>
      <c r="H1803" s="387" t="s">
        <v>482</v>
      </c>
    </row>
    <row r="1804" spans="1:8">
      <c r="A1804" s="650" t="s">
        <v>355</v>
      </c>
      <c r="B1804" s="651" t="s">
        <v>837</v>
      </c>
      <c r="C1804" s="650"/>
      <c r="D1804" s="650" t="s">
        <v>838</v>
      </c>
      <c r="E1804" s="651">
        <v>201602</v>
      </c>
      <c r="F1804" s="652">
        <v>0.04</v>
      </c>
      <c r="G1804" s="387" t="s">
        <v>481</v>
      </c>
      <c r="H1804" s="387" t="s">
        <v>482</v>
      </c>
    </row>
    <row r="1805" spans="1:8">
      <c r="A1805" s="650" t="s">
        <v>355</v>
      </c>
      <c r="B1805" s="651" t="s">
        <v>839</v>
      </c>
      <c r="C1805" s="650"/>
      <c r="D1805" s="650" t="s">
        <v>840</v>
      </c>
      <c r="E1805" s="651">
        <v>201602</v>
      </c>
      <c r="F1805" s="652">
        <v>11.37</v>
      </c>
      <c r="G1805" s="387" t="s">
        <v>481</v>
      </c>
      <c r="H1805" s="387" t="s">
        <v>482</v>
      </c>
    </row>
    <row r="1806" spans="1:8">
      <c r="A1806" s="650" t="s">
        <v>355</v>
      </c>
      <c r="B1806" s="651" t="s">
        <v>843</v>
      </c>
      <c r="C1806" s="650"/>
      <c r="D1806" s="650" t="s">
        <v>844</v>
      </c>
      <c r="E1806" s="651">
        <v>201602</v>
      </c>
      <c r="F1806" s="652">
        <v>-0.12</v>
      </c>
      <c r="G1806" s="387" t="s">
        <v>481</v>
      </c>
      <c r="H1806" s="387" t="s">
        <v>482</v>
      </c>
    </row>
    <row r="1807" spans="1:8">
      <c r="A1807" s="650" t="s">
        <v>355</v>
      </c>
      <c r="B1807" s="651" t="s">
        <v>845</v>
      </c>
      <c r="C1807" s="650"/>
      <c r="D1807" s="650" t="s">
        <v>846</v>
      </c>
      <c r="E1807" s="651">
        <v>201602</v>
      </c>
      <c r="F1807" s="652">
        <v>3.5</v>
      </c>
      <c r="G1807" s="387" t="s">
        <v>481</v>
      </c>
      <c r="H1807" s="387" t="s">
        <v>482</v>
      </c>
    </row>
    <row r="1808" spans="1:8">
      <c r="A1808" s="650" t="s">
        <v>355</v>
      </c>
      <c r="B1808" s="651" t="s">
        <v>979</v>
      </c>
      <c r="C1808" s="650"/>
      <c r="D1808" s="650" t="s">
        <v>980</v>
      </c>
      <c r="E1808" s="651">
        <v>201602</v>
      </c>
      <c r="F1808" s="652">
        <v>21.69</v>
      </c>
      <c r="G1808" s="387" t="s">
        <v>481</v>
      </c>
      <c r="H1808" s="387" t="s">
        <v>482</v>
      </c>
    </row>
    <row r="1809" spans="1:8">
      <c r="A1809" s="650" t="s">
        <v>355</v>
      </c>
      <c r="B1809" s="651" t="s">
        <v>1438</v>
      </c>
      <c r="C1809" s="650"/>
      <c r="D1809" s="650" t="s">
        <v>1439</v>
      </c>
      <c r="E1809" s="651">
        <v>201602</v>
      </c>
      <c r="F1809" s="652">
        <v>768132.56</v>
      </c>
      <c r="G1809" s="387" t="s">
        <v>481</v>
      </c>
      <c r="H1809" s="387" t="s">
        <v>482</v>
      </c>
    </row>
    <row r="1810" spans="1:8">
      <c r="A1810" s="650" t="s">
        <v>355</v>
      </c>
      <c r="B1810" s="651" t="s">
        <v>1412</v>
      </c>
      <c r="C1810" s="650"/>
      <c r="D1810" s="650" t="s">
        <v>1413</v>
      </c>
      <c r="E1810" s="651">
        <v>201602</v>
      </c>
      <c r="F1810" s="652">
        <v>248.54</v>
      </c>
      <c r="G1810" s="387" t="s">
        <v>481</v>
      </c>
      <c r="H1810" s="387" t="s">
        <v>482</v>
      </c>
    </row>
    <row r="1811" spans="1:8">
      <c r="A1811" s="650" t="s">
        <v>355</v>
      </c>
      <c r="B1811" s="651" t="s">
        <v>867</v>
      </c>
      <c r="C1811" s="650"/>
      <c r="D1811" s="650" t="s">
        <v>1127</v>
      </c>
      <c r="E1811" s="651">
        <v>201602</v>
      </c>
      <c r="F1811" s="652">
        <v>-7.0000000000000007E-2</v>
      </c>
      <c r="G1811" s="387" t="s">
        <v>481</v>
      </c>
      <c r="H1811" s="387" t="s">
        <v>694</v>
      </c>
    </row>
    <row r="1812" spans="1:8">
      <c r="A1812" s="650" t="s">
        <v>355</v>
      </c>
      <c r="B1812" s="651" t="s">
        <v>1457</v>
      </c>
      <c r="C1812" s="650"/>
      <c r="D1812" s="650" t="s">
        <v>1458</v>
      </c>
      <c r="E1812" s="651">
        <v>201602</v>
      </c>
      <c r="F1812" s="652">
        <v>203346.1</v>
      </c>
      <c r="G1812" s="387" t="s">
        <v>481</v>
      </c>
      <c r="H1812" s="387" t="s">
        <v>482</v>
      </c>
    </row>
    <row r="1813" spans="1:8">
      <c r="A1813" s="650" t="s">
        <v>355</v>
      </c>
      <c r="B1813" s="651" t="s">
        <v>987</v>
      </c>
      <c r="C1813" s="650"/>
      <c r="D1813" s="650" t="s">
        <v>988</v>
      </c>
      <c r="E1813" s="651">
        <v>201602</v>
      </c>
      <c r="F1813" s="652">
        <v>-10544.48</v>
      </c>
      <c r="G1813" s="387" t="s">
        <v>481</v>
      </c>
      <c r="H1813" s="387" t="s">
        <v>482</v>
      </c>
    </row>
    <row r="1814" spans="1:8">
      <c r="A1814" s="650" t="s">
        <v>355</v>
      </c>
      <c r="B1814" s="651" t="s">
        <v>989</v>
      </c>
      <c r="C1814" s="650"/>
      <c r="D1814" s="650" t="s">
        <v>990</v>
      </c>
      <c r="E1814" s="651">
        <v>201602</v>
      </c>
      <c r="F1814" s="652">
        <v>0.95</v>
      </c>
      <c r="G1814" s="387" t="s">
        <v>481</v>
      </c>
      <c r="H1814" s="387" t="s">
        <v>482</v>
      </c>
    </row>
    <row r="1815" spans="1:8">
      <c r="A1815" s="650" t="s">
        <v>355</v>
      </c>
      <c r="B1815" s="651" t="s">
        <v>991</v>
      </c>
      <c r="C1815" s="650"/>
      <c r="D1815" s="650" t="s">
        <v>992</v>
      </c>
      <c r="E1815" s="651">
        <v>201602</v>
      </c>
      <c r="F1815" s="652">
        <v>10.44</v>
      </c>
      <c r="G1815" s="387" t="s">
        <v>481</v>
      </c>
      <c r="H1815" s="387" t="s">
        <v>482</v>
      </c>
    </row>
    <row r="1816" spans="1:8">
      <c r="A1816" s="650" t="s">
        <v>355</v>
      </c>
      <c r="B1816" s="651" t="s">
        <v>873</v>
      </c>
      <c r="C1816" s="650"/>
      <c r="D1816" s="650" t="s">
        <v>874</v>
      </c>
      <c r="E1816" s="651">
        <v>201602</v>
      </c>
      <c r="F1816" s="652">
        <v>0.02</v>
      </c>
      <c r="G1816" s="387" t="s">
        <v>481</v>
      </c>
      <c r="H1816" s="387" t="s">
        <v>482</v>
      </c>
    </row>
    <row r="1817" spans="1:8">
      <c r="A1817" s="650" t="s">
        <v>355</v>
      </c>
      <c r="B1817" s="651" t="s">
        <v>993</v>
      </c>
      <c r="C1817" s="650"/>
      <c r="D1817" s="650" t="s">
        <v>994</v>
      </c>
      <c r="E1817" s="651">
        <v>201602</v>
      </c>
      <c r="F1817" s="652">
        <v>0.39</v>
      </c>
      <c r="G1817" s="387" t="s">
        <v>481</v>
      </c>
      <c r="H1817" s="387" t="s">
        <v>482</v>
      </c>
    </row>
    <row r="1818" spans="1:8">
      <c r="A1818" s="650" t="s">
        <v>355</v>
      </c>
      <c r="B1818" s="651" t="s">
        <v>1442</v>
      </c>
      <c r="C1818" s="650"/>
      <c r="D1818" s="650" t="s">
        <v>1443</v>
      </c>
      <c r="E1818" s="651">
        <v>201602</v>
      </c>
      <c r="F1818" s="652">
        <v>242055.84</v>
      </c>
      <c r="G1818" s="387" t="s">
        <v>481</v>
      </c>
      <c r="H1818" s="387" t="s">
        <v>482</v>
      </c>
    </row>
    <row r="1819" spans="1:8">
      <c r="A1819" s="650" t="s">
        <v>355</v>
      </c>
      <c r="B1819" s="651" t="s">
        <v>1144</v>
      </c>
      <c r="C1819" s="650"/>
      <c r="D1819" s="650" t="s">
        <v>1145</v>
      </c>
      <c r="E1819" s="651">
        <v>201602</v>
      </c>
      <c r="F1819" s="652">
        <v>17268.87</v>
      </c>
      <c r="G1819" s="387" t="s">
        <v>481</v>
      </c>
      <c r="H1819" s="387" t="s">
        <v>482</v>
      </c>
    </row>
    <row r="1820" spans="1:8">
      <c r="A1820" s="650" t="s">
        <v>355</v>
      </c>
      <c r="B1820" s="651" t="s">
        <v>1414</v>
      </c>
      <c r="C1820" s="650"/>
      <c r="D1820" s="650" t="s">
        <v>1415</v>
      </c>
      <c r="E1820" s="651">
        <v>201602</v>
      </c>
      <c r="F1820" s="652">
        <v>1310.6300000000001</v>
      </c>
      <c r="G1820" s="387" t="s">
        <v>481</v>
      </c>
      <c r="H1820" s="387" t="s">
        <v>482</v>
      </c>
    </row>
    <row r="1821" spans="1:8">
      <c r="A1821" s="650" t="s">
        <v>355</v>
      </c>
      <c r="B1821" s="651" t="s">
        <v>1150</v>
      </c>
      <c r="C1821" s="650"/>
      <c r="D1821" s="650" t="s">
        <v>1151</v>
      </c>
      <c r="E1821" s="651">
        <v>201602</v>
      </c>
      <c r="F1821" s="652">
        <v>5382.34</v>
      </c>
      <c r="G1821" s="387" t="s">
        <v>481</v>
      </c>
      <c r="H1821" s="387" t="s">
        <v>694</v>
      </c>
    </row>
    <row r="1822" spans="1:8">
      <c r="A1822" s="650" t="s">
        <v>355</v>
      </c>
      <c r="B1822" s="651" t="s">
        <v>1152</v>
      </c>
      <c r="C1822" s="650"/>
      <c r="D1822" s="650" t="s">
        <v>1153</v>
      </c>
      <c r="E1822" s="651">
        <v>201602</v>
      </c>
      <c r="F1822" s="652">
        <v>80.319999999999993</v>
      </c>
      <c r="G1822" s="387" t="s">
        <v>481</v>
      </c>
      <c r="H1822" s="387" t="s">
        <v>482</v>
      </c>
    </row>
    <row r="1823" spans="1:8">
      <c r="A1823" s="650" t="s">
        <v>355</v>
      </c>
      <c r="B1823" s="651" t="s">
        <v>997</v>
      </c>
      <c r="C1823" s="650"/>
      <c r="D1823" s="650" t="s">
        <v>998</v>
      </c>
      <c r="E1823" s="651">
        <v>201602</v>
      </c>
      <c r="F1823" s="652">
        <v>185.16</v>
      </c>
      <c r="G1823" s="387" t="s">
        <v>481</v>
      </c>
      <c r="H1823" s="387" t="s">
        <v>482</v>
      </c>
    </row>
    <row r="1824" spans="1:8">
      <c r="A1824" s="650" t="s">
        <v>355</v>
      </c>
      <c r="B1824" s="651" t="s">
        <v>1158</v>
      </c>
      <c r="C1824" s="650"/>
      <c r="D1824" s="650" t="s">
        <v>1160</v>
      </c>
      <c r="E1824" s="651">
        <v>201602</v>
      </c>
      <c r="F1824" s="652">
        <v>-3.57</v>
      </c>
      <c r="G1824" s="387" t="s">
        <v>481</v>
      </c>
      <c r="H1824" s="387" t="s">
        <v>482</v>
      </c>
    </row>
    <row r="1825" spans="1:8">
      <c r="A1825" s="650" t="s">
        <v>355</v>
      </c>
      <c r="B1825" s="651" t="s">
        <v>1199</v>
      </c>
      <c r="C1825" s="650"/>
      <c r="D1825" s="650" t="s">
        <v>1200</v>
      </c>
      <c r="E1825" s="651">
        <v>201602</v>
      </c>
      <c r="F1825" s="652">
        <v>16644.669999999998</v>
      </c>
      <c r="G1825" s="387" t="s">
        <v>481</v>
      </c>
      <c r="H1825" s="387" t="s">
        <v>694</v>
      </c>
    </row>
    <row r="1826" spans="1:8">
      <c r="A1826" s="650" t="s">
        <v>355</v>
      </c>
      <c r="B1826" s="651" t="s">
        <v>1201</v>
      </c>
      <c r="C1826" s="650"/>
      <c r="D1826" s="650" t="s">
        <v>1202</v>
      </c>
      <c r="E1826" s="651">
        <v>201602</v>
      </c>
      <c r="F1826" s="652">
        <v>103.24</v>
      </c>
      <c r="G1826" s="387" t="s">
        <v>481</v>
      </c>
      <c r="H1826" s="387" t="s">
        <v>482</v>
      </c>
    </row>
    <row r="1827" spans="1:8">
      <c r="A1827" s="650" t="s">
        <v>355</v>
      </c>
      <c r="B1827" s="651" t="s">
        <v>1450</v>
      </c>
      <c r="C1827" s="650"/>
      <c r="D1827" s="650" t="s">
        <v>1451</v>
      </c>
      <c r="E1827" s="651">
        <v>201602</v>
      </c>
      <c r="F1827" s="652">
        <v>310322.92</v>
      </c>
      <c r="G1827" s="387" t="s">
        <v>481</v>
      </c>
      <c r="H1827" s="387" t="s">
        <v>482</v>
      </c>
    </row>
    <row r="1828" spans="1:8">
      <c r="A1828" s="650" t="s">
        <v>355</v>
      </c>
      <c r="B1828" s="651" t="s">
        <v>1165</v>
      </c>
      <c r="C1828" s="650"/>
      <c r="D1828" s="650" t="s">
        <v>1166</v>
      </c>
      <c r="E1828" s="651">
        <v>201602</v>
      </c>
      <c r="F1828" s="652">
        <v>27604.21</v>
      </c>
      <c r="G1828" s="387" t="s">
        <v>481</v>
      </c>
      <c r="H1828" s="387" t="s">
        <v>482</v>
      </c>
    </row>
    <row r="1829" spans="1:8">
      <c r="A1829" s="650" t="s">
        <v>355</v>
      </c>
      <c r="B1829" s="651" t="s">
        <v>1167</v>
      </c>
      <c r="C1829" s="650"/>
      <c r="D1829" s="650" t="s">
        <v>1169</v>
      </c>
      <c r="E1829" s="651">
        <v>201602</v>
      </c>
      <c r="F1829" s="652">
        <v>5.33</v>
      </c>
      <c r="G1829" s="387" t="s">
        <v>481</v>
      </c>
      <c r="H1829" s="387" t="s">
        <v>482</v>
      </c>
    </row>
    <row r="1830" spans="1:8">
      <c r="A1830" s="650" t="s">
        <v>355</v>
      </c>
      <c r="B1830" s="651" t="s">
        <v>1170</v>
      </c>
      <c r="C1830" s="650"/>
      <c r="D1830" s="650" t="s">
        <v>1171</v>
      </c>
      <c r="E1830" s="651">
        <v>201602</v>
      </c>
      <c r="F1830" s="652">
        <v>0.54</v>
      </c>
      <c r="G1830" s="387" t="s">
        <v>481</v>
      </c>
      <c r="H1830" s="387" t="s">
        <v>482</v>
      </c>
    </row>
    <row r="1831" spans="1:8">
      <c r="A1831" s="650" t="s">
        <v>355</v>
      </c>
      <c r="B1831" s="651" t="s">
        <v>1172</v>
      </c>
      <c r="C1831" s="650"/>
      <c r="D1831" s="650" t="s">
        <v>1173</v>
      </c>
      <c r="E1831" s="651">
        <v>201602</v>
      </c>
      <c r="F1831" s="652">
        <v>-1.34</v>
      </c>
      <c r="G1831" s="387" t="s">
        <v>481</v>
      </c>
      <c r="H1831" s="387" t="s">
        <v>482</v>
      </c>
    </row>
    <row r="1832" spans="1:8">
      <c r="A1832" s="650" t="s">
        <v>355</v>
      </c>
      <c r="B1832" s="651" t="s">
        <v>1176</v>
      </c>
      <c r="C1832" s="650"/>
      <c r="D1832" s="650" t="s">
        <v>1177</v>
      </c>
      <c r="E1832" s="651">
        <v>201602</v>
      </c>
      <c r="F1832" s="652">
        <v>-949.51</v>
      </c>
      <c r="G1832" s="387" t="s">
        <v>481</v>
      </c>
      <c r="H1832" s="387" t="s">
        <v>482</v>
      </c>
    </row>
    <row r="1833" spans="1:8">
      <c r="A1833" s="650" t="s">
        <v>355</v>
      </c>
      <c r="B1833" s="651" t="s">
        <v>1418</v>
      </c>
      <c r="C1833" s="650"/>
      <c r="D1833" s="650" t="s">
        <v>1419</v>
      </c>
      <c r="E1833" s="651">
        <v>201602</v>
      </c>
      <c r="F1833" s="652">
        <v>4052.34</v>
      </c>
      <c r="G1833" s="387" t="s">
        <v>481</v>
      </c>
      <c r="H1833" s="387" t="s">
        <v>694</v>
      </c>
    </row>
    <row r="1834" spans="1:8">
      <c r="A1834" s="650" t="s">
        <v>355</v>
      </c>
      <c r="B1834" s="651" t="s">
        <v>1178</v>
      </c>
      <c r="C1834" s="650"/>
      <c r="D1834" s="650" t="s">
        <v>1180</v>
      </c>
      <c r="E1834" s="651">
        <v>201602</v>
      </c>
      <c r="F1834" s="652">
        <v>0.5</v>
      </c>
      <c r="G1834" s="387" t="s">
        <v>481</v>
      </c>
      <c r="H1834" s="387" t="s">
        <v>482</v>
      </c>
    </row>
    <row r="1835" spans="1:8">
      <c r="A1835" s="650" t="s">
        <v>355</v>
      </c>
      <c r="B1835" s="651" t="s">
        <v>1454</v>
      </c>
      <c r="C1835" s="650"/>
      <c r="D1835" s="650" t="s">
        <v>1455</v>
      </c>
      <c r="E1835" s="651">
        <v>201602</v>
      </c>
      <c r="F1835" s="652">
        <v>99616.92</v>
      </c>
      <c r="G1835" s="387" t="s">
        <v>481</v>
      </c>
      <c r="H1835" s="387" t="s">
        <v>482</v>
      </c>
    </row>
    <row r="1836" spans="1:8">
      <c r="A1836" s="650" t="s">
        <v>355</v>
      </c>
      <c r="B1836" s="651" t="s">
        <v>1238</v>
      </c>
      <c r="C1836" s="650"/>
      <c r="D1836" s="650" t="s">
        <v>1239</v>
      </c>
      <c r="E1836" s="651">
        <v>201602</v>
      </c>
      <c r="F1836" s="652">
        <v>31.84</v>
      </c>
      <c r="G1836" s="387" t="s">
        <v>481</v>
      </c>
      <c r="H1836" s="387" t="s">
        <v>482</v>
      </c>
    </row>
    <row r="1837" spans="1:8">
      <c r="A1837" s="650"/>
      <c r="B1837" s="651"/>
      <c r="C1837" s="651"/>
      <c r="D1837" s="650"/>
      <c r="E1837" s="651"/>
      <c r="F1837" s="652"/>
      <c r="G1837" s="387"/>
      <c r="H1837" s="387"/>
    </row>
    <row r="1838" spans="1:8">
      <c r="A1838" s="443"/>
      <c r="B1838" s="741"/>
      <c r="C1838" s="457"/>
      <c r="D1838" s="767"/>
      <c r="E1838" s="457"/>
      <c r="F1838" s="444"/>
      <c r="G1838" s="387"/>
      <c r="H1838" s="387"/>
    </row>
    <row r="1839" spans="1:8">
      <c r="A1839" s="443"/>
      <c r="B1839" s="741"/>
      <c r="C1839" s="457"/>
      <c r="D1839" s="767"/>
      <c r="E1839" s="457"/>
      <c r="F1839" s="444"/>
      <c r="G1839" s="387"/>
      <c r="H1839" s="387"/>
    </row>
    <row r="1840" spans="1:8">
      <c r="A1840" s="923"/>
      <c r="B1840" s="923"/>
      <c r="C1840" s="923"/>
      <c r="D1840" s="923"/>
      <c r="E1840" s="164"/>
      <c r="F1840" s="103"/>
      <c r="G1840" s="152"/>
      <c r="H1840" s="152"/>
    </row>
    <row r="1841" spans="1:8" ht="13.5" thickBot="1">
      <c r="A1841" s="102"/>
      <c r="B1841" s="102"/>
      <c r="C1841" s="102"/>
      <c r="D1841" s="102"/>
      <c r="E1841" s="73" t="s">
        <v>107</v>
      </c>
      <c r="F1841" s="130">
        <f>SUM(F1327:F1840)</f>
        <v>17384865.780000009</v>
      </c>
      <c r="G1841" s="152"/>
      <c r="H1841" s="152"/>
    </row>
    <row r="1842" spans="1:8" ht="13.5" thickTop="1">
      <c r="A1842" s="102"/>
      <c r="B1842" s="102"/>
      <c r="C1842" s="102"/>
      <c r="D1842" s="102"/>
      <c r="E1842" s="73"/>
      <c r="F1842" s="103"/>
      <c r="G1842" s="152"/>
      <c r="H1842" s="152"/>
    </row>
    <row r="1843" spans="1:8">
      <c r="A1843" s="69"/>
      <c r="B1843" s="717"/>
      <c r="C1843" s="717"/>
      <c r="D1843" s="102"/>
      <c r="E1843" s="152"/>
      <c r="F1843" s="171"/>
      <c r="G1843" s="152"/>
      <c r="H1843" s="152"/>
    </row>
    <row r="1844" spans="1:8" ht="13.5" thickBot="1">
      <c r="A1844" s="69" t="s">
        <v>110</v>
      </c>
      <c r="B1844" s="102"/>
      <c r="C1844" s="102"/>
      <c r="D1844" s="102"/>
      <c r="E1844" s="73"/>
      <c r="F1844" s="130">
        <f>+F1841+F1321</f>
        <v>18018560.780000009</v>
      </c>
      <c r="G1844" s="152"/>
      <c r="H1844" s="152"/>
    </row>
    <row r="1845" spans="1:8" ht="13.5" thickTop="1">
      <c r="A1845" s="102"/>
      <c r="B1845" s="102"/>
      <c r="C1845" s="102"/>
      <c r="D1845" s="102"/>
      <c r="E1845" s="152"/>
      <c r="F1845" s="123"/>
      <c r="G1845" s="152"/>
      <c r="H1845" s="152"/>
    </row>
    <row r="1846" spans="1:8">
      <c r="A1846" s="95" t="s">
        <v>111</v>
      </c>
      <c r="B1846" s="102"/>
      <c r="C1846" s="102"/>
      <c r="D1846" s="102"/>
      <c r="E1846" s="152"/>
      <c r="F1846" s="123"/>
      <c r="G1846" s="152"/>
      <c r="H1846" s="152"/>
    </row>
    <row r="1847" spans="1:8">
      <c r="A1847" s="102"/>
      <c r="B1847" s="102"/>
      <c r="C1847" s="102"/>
      <c r="D1847" s="102"/>
      <c r="E1847" s="152"/>
      <c r="F1847" s="123"/>
      <c r="G1847" s="152"/>
      <c r="H1847" s="152"/>
    </row>
    <row r="1848" spans="1:8">
      <c r="A1848" s="88" t="s">
        <v>426</v>
      </c>
      <c r="B1848" s="102"/>
      <c r="C1848" s="102"/>
      <c r="D1848" s="102"/>
      <c r="E1848" s="152"/>
      <c r="F1848" s="123"/>
      <c r="G1848" s="152"/>
      <c r="H1848" s="152"/>
    </row>
    <row r="1849" spans="1:8">
      <c r="A1849" s="102"/>
      <c r="B1849" s="102"/>
      <c r="C1849" s="102"/>
      <c r="D1849" s="102"/>
      <c r="E1849" s="152"/>
      <c r="F1849" s="123"/>
      <c r="G1849" s="152"/>
      <c r="H1849" s="152"/>
    </row>
    <row r="1850" spans="1:8">
      <c r="A1850" s="81" t="s">
        <v>86</v>
      </c>
      <c r="B1850" s="81" t="s">
        <v>87</v>
      </c>
      <c r="C1850" s="81" t="s">
        <v>88</v>
      </c>
      <c r="D1850" s="81"/>
      <c r="E1850" s="146" t="s">
        <v>89</v>
      </c>
      <c r="F1850" s="90" t="s">
        <v>90</v>
      </c>
      <c r="G1850" s="152"/>
      <c r="H1850" s="152"/>
    </row>
    <row r="1851" spans="1:8">
      <c r="A1851" s="86" t="s">
        <v>94</v>
      </c>
      <c r="B1851" s="86" t="s">
        <v>95</v>
      </c>
      <c r="C1851" s="86" t="s">
        <v>96</v>
      </c>
      <c r="D1851" s="86" t="s">
        <v>97</v>
      </c>
      <c r="E1851" s="148" t="s">
        <v>98</v>
      </c>
      <c r="F1851" s="92" t="s">
        <v>99</v>
      </c>
      <c r="G1851" s="152"/>
      <c r="H1851" s="152"/>
    </row>
    <row r="1852" spans="1:8">
      <c r="A1852" s="650" t="s">
        <v>912</v>
      </c>
      <c r="B1852" s="651" t="s">
        <v>451</v>
      </c>
      <c r="C1852" s="651"/>
      <c r="D1852" s="650" t="s">
        <v>452</v>
      </c>
      <c r="E1852" s="651">
        <v>201509</v>
      </c>
      <c r="F1852" s="652">
        <v>-212.71</v>
      </c>
      <c r="G1852" s="387" t="s">
        <v>481</v>
      </c>
      <c r="H1852" s="387" t="s">
        <v>482</v>
      </c>
    </row>
    <row r="1853" spans="1:8">
      <c r="A1853" s="454"/>
      <c r="B1853" s="455"/>
      <c r="C1853" s="455"/>
      <c r="D1853" s="455"/>
      <c r="E1853" s="455"/>
      <c r="F1853" s="456"/>
      <c r="G1853" s="387"/>
      <c r="H1853" s="387"/>
    </row>
    <row r="1854" spans="1:8">
      <c r="A1854" s="650"/>
      <c r="B1854" s="651"/>
      <c r="C1854" s="651"/>
      <c r="D1854" s="407"/>
      <c r="E1854" s="651"/>
      <c r="F1854" s="652"/>
      <c r="G1854" s="387"/>
      <c r="H1854" s="387"/>
    </row>
    <row r="1855" spans="1:8">
      <c r="A1855" s="650" t="s">
        <v>423</v>
      </c>
      <c r="B1855" s="594" t="s">
        <v>598</v>
      </c>
      <c r="C1855" s="594"/>
      <c r="D1855" s="650" t="s">
        <v>599</v>
      </c>
      <c r="E1855" s="651">
        <v>201509</v>
      </c>
      <c r="F1855" s="652">
        <v>16.05</v>
      </c>
      <c r="G1855" s="387" t="s">
        <v>481</v>
      </c>
      <c r="H1855" s="387" t="s">
        <v>482</v>
      </c>
    </row>
    <row r="1856" spans="1:8">
      <c r="A1856" s="650" t="s">
        <v>423</v>
      </c>
      <c r="B1856" s="651" t="s">
        <v>772</v>
      </c>
      <c r="C1856" s="651"/>
      <c r="D1856" s="650" t="s">
        <v>773</v>
      </c>
      <c r="E1856" s="651">
        <v>201509</v>
      </c>
      <c r="F1856" s="471">
        <v>-2329.1999999999998</v>
      </c>
      <c r="G1856" s="387" t="s">
        <v>481</v>
      </c>
      <c r="H1856" s="387" t="s">
        <v>482</v>
      </c>
    </row>
    <row r="1857" spans="1:8">
      <c r="A1857" s="650"/>
      <c r="B1857" s="594"/>
      <c r="C1857" s="594"/>
      <c r="D1857" s="407"/>
      <c r="E1857" s="651"/>
      <c r="F1857" s="471"/>
      <c r="G1857" s="387"/>
      <c r="H1857" s="387"/>
    </row>
    <row r="1858" spans="1:8">
      <c r="A1858" s="650"/>
      <c r="B1858" s="594"/>
      <c r="C1858" s="594"/>
      <c r="D1858" s="407"/>
      <c r="E1858" s="651"/>
      <c r="F1858" s="471"/>
      <c r="G1858" s="387"/>
      <c r="H1858" s="387"/>
    </row>
    <row r="1859" spans="1:8">
      <c r="A1859" s="650"/>
      <c r="B1859" s="594"/>
      <c r="C1859" s="594"/>
      <c r="D1859" s="407"/>
      <c r="E1859" s="651"/>
      <c r="F1859" s="471"/>
      <c r="G1859" s="387"/>
      <c r="H1859" s="387"/>
    </row>
    <row r="1860" spans="1:8">
      <c r="A1860" s="650" t="s">
        <v>423</v>
      </c>
      <c r="B1860" s="594" t="s">
        <v>451</v>
      </c>
      <c r="C1860" s="594"/>
      <c r="D1860" s="650" t="s">
        <v>452</v>
      </c>
      <c r="E1860" s="651">
        <v>201509</v>
      </c>
      <c r="F1860" s="572">
        <v>-271.75</v>
      </c>
      <c r="G1860" s="387" t="s">
        <v>481</v>
      </c>
      <c r="H1860" s="387" t="s">
        <v>482</v>
      </c>
    </row>
    <row r="1861" spans="1:8">
      <c r="A1861" s="650"/>
      <c r="B1861" s="651"/>
      <c r="C1861" s="651"/>
      <c r="D1861" s="407"/>
      <c r="E1861" s="651"/>
      <c r="F1861" s="652"/>
      <c r="G1861" s="387"/>
      <c r="H1861" s="387"/>
    </row>
    <row r="1862" spans="1:8">
      <c r="A1862" s="443"/>
      <c r="B1862" s="741"/>
      <c r="C1862" s="457"/>
      <c r="D1862" s="443"/>
      <c r="E1862" s="457"/>
      <c r="F1862" s="444"/>
      <c r="G1862" s="387"/>
      <c r="H1862" s="387"/>
    </row>
    <row r="1863" spans="1:8">
      <c r="A1863" s="443"/>
      <c r="B1863" s="741"/>
      <c r="C1863" s="457"/>
      <c r="D1863" s="443"/>
      <c r="E1863" s="457"/>
      <c r="F1863" s="444"/>
      <c r="G1863" s="387"/>
      <c r="H1863" s="387"/>
    </row>
    <row r="1864" spans="1:8">
      <c r="A1864" s="923"/>
      <c r="B1864" s="923"/>
      <c r="C1864" s="923"/>
      <c r="D1864" s="923"/>
      <c r="E1864" s="164"/>
      <c r="F1864" s="129"/>
      <c r="G1864" s="152"/>
      <c r="H1864" s="152"/>
    </row>
    <row r="1865" spans="1:8" ht="13.5" thickBot="1">
      <c r="A1865" s="102"/>
      <c r="B1865" s="102"/>
      <c r="C1865" s="102"/>
      <c r="D1865" s="102"/>
      <c r="E1865" s="73" t="s">
        <v>107</v>
      </c>
      <c r="F1865" s="130">
        <f>SUM(F1852:F1864)</f>
        <v>-2797.6099999999997</v>
      </c>
      <c r="G1865" s="152"/>
      <c r="H1865" s="152"/>
    </row>
    <row r="1866" spans="1:8" ht="13.5" thickTop="1">
      <c r="A1866" s="102"/>
      <c r="B1866" s="102"/>
      <c r="C1866" s="102"/>
      <c r="D1866" s="102"/>
      <c r="E1866" s="152"/>
      <c r="F1866" s="123"/>
      <c r="G1866" s="152"/>
      <c r="H1866" s="152"/>
    </row>
    <row r="1867" spans="1:8">
      <c r="A1867" s="88" t="s">
        <v>422</v>
      </c>
      <c r="B1867" s="102"/>
      <c r="C1867" s="102"/>
      <c r="D1867" s="102"/>
      <c r="E1867" s="152"/>
      <c r="F1867" s="123"/>
      <c r="G1867" s="152"/>
      <c r="H1867" s="152"/>
    </row>
    <row r="1868" spans="1:8">
      <c r="A1868" s="102"/>
      <c r="B1868" s="102"/>
      <c r="C1868" s="102"/>
      <c r="D1868" s="102"/>
      <c r="E1868" s="152"/>
      <c r="F1868" s="123"/>
      <c r="G1868" s="152"/>
      <c r="H1868" s="152"/>
    </row>
    <row r="1869" spans="1:8">
      <c r="A1869" s="81" t="s">
        <v>86</v>
      </c>
      <c r="B1869" s="81" t="s">
        <v>87</v>
      </c>
      <c r="C1869" s="81" t="s">
        <v>88</v>
      </c>
      <c r="D1869" s="81"/>
      <c r="E1869" s="146" t="s">
        <v>89</v>
      </c>
      <c r="F1869" s="90" t="s">
        <v>90</v>
      </c>
      <c r="G1869" s="152"/>
      <c r="H1869" s="152"/>
    </row>
    <row r="1870" spans="1:8">
      <c r="A1870" s="86" t="s">
        <v>94</v>
      </c>
      <c r="B1870" s="86" t="s">
        <v>95</v>
      </c>
      <c r="C1870" s="86" t="s">
        <v>96</v>
      </c>
      <c r="D1870" s="86" t="s">
        <v>97</v>
      </c>
      <c r="E1870" s="148" t="s">
        <v>98</v>
      </c>
      <c r="F1870" s="92" t="s">
        <v>99</v>
      </c>
      <c r="G1870" s="152"/>
      <c r="H1870" s="152"/>
    </row>
    <row r="1871" spans="1:8">
      <c r="A1871" s="650" t="s">
        <v>427</v>
      </c>
      <c r="B1871" s="594" t="s">
        <v>600</v>
      </c>
      <c r="C1871" s="594"/>
      <c r="D1871" s="650" t="s">
        <v>601</v>
      </c>
      <c r="E1871" s="651">
        <v>201509</v>
      </c>
      <c r="F1871" s="580">
        <v>-1783.17</v>
      </c>
      <c r="G1871" s="387" t="s">
        <v>481</v>
      </c>
      <c r="H1871" s="387" t="s">
        <v>695</v>
      </c>
    </row>
    <row r="1872" spans="1:8">
      <c r="A1872" s="650" t="s">
        <v>427</v>
      </c>
      <c r="B1872" s="651" t="s">
        <v>1005</v>
      </c>
      <c r="C1872" s="651"/>
      <c r="D1872" s="650" t="s">
        <v>1006</v>
      </c>
      <c r="E1872" s="651">
        <v>201509</v>
      </c>
      <c r="F1872" s="652">
        <v>16664.12</v>
      </c>
      <c r="G1872" s="387" t="s">
        <v>481</v>
      </c>
      <c r="H1872" s="387" t="s">
        <v>695</v>
      </c>
    </row>
    <row r="1873" spans="1:8">
      <c r="A1873" s="650" t="s">
        <v>427</v>
      </c>
      <c r="B1873" s="651" t="s">
        <v>1005</v>
      </c>
      <c r="C1873" s="651"/>
      <c r="D1873" s="650" t="s">
        <v>1006</v>
      </c>
      <c r="E1873" s="651">
        <v>201511</v>
      </c>
      <c r="F1873" s="652">
        <v>-189.34</v>
      </c>
      <c r="G1873" s="387" t="s">
        <v>481</v>
      </c>
      <c r="H1873" s="387" t="s">
        <v>695</v>
      </c>
    </row>
    <row r="1874" spans="1:8">
      <c r="A1874" s="650" t="s">
        <v>427</v>
      </c>
      <c r="B1874" s="651" t="s">
        <v>1005</v>
      </c>
      <c r="C1874" s="651"/>
      <c r="D1874" s="650" t="s">
        <v>1006</v>
      </c>
      <c r="E1874" s="651">
        <v>201512</v>
      </c>
      <c r="F1874" s="652">
        <v>-51.76</v>
      </c>
      <c r="G1874" s="387" t="s">
        <v>481</v>
      </c>
      <c r="H1874" s="387" t="s">
        <v>695</v>
      </c>
    </row>
    <row r="1875" spans="1:8">
      <c r="A1875" s="650" t="s">
        <v>427</v>
      </c>
      <c r="B1875" s="651" t="s">
        <v>1005</v>
      </c>
      <c r="C1875" s="651"/>
      <c r="D1875" s="650" t="s">
        <v>1006</v>
      </c>
      <c r="E1875" s="651">
        <v>201601</v>
      </c>
      <c r="F1875" s="652">
        <v>-9.1999999999999993</v>
      </c>
      <c r="G1875" s="387" t="s">
        <v>481</v>
      </c>
      <c r="H1875" s="387" t="s">
        <v>695</v>
      </c>
    </row>
    <row r="1876" spans="1:8">
      <c r="A1876" s="650"/>
      <c r="B1876" s="651"/>
      <c r="C1876" s="651"/>
      <c r="D1876" s="650"/>
      <c r="E1876" s="651"/>
      <c r="F1876" s="652"/>
      <c r="G1876" s="387"/>
      <c r="H1876" s="387"/>
    </row>
    <row r="1877" spans="1:8">
      <c r="A1877" s="650" t="s">
        <v>427</v>
      </c>
      <c r="B1877" s="651" t="s">
        <v>1005</v>
      </c>
      <c r="C1877" s="651"/>
      <c r="D1877" s="650" t="s">
        <v>1006</v>
      </c>
      <c r="E1877" s="651">
        <v>201602</v>
      </c>
      <c r="F1877" s="652">
        <v>-684.69</v>
      </c>
      <c r="G1877" s="387" t="s">
        <v>481</v>
      </c>
      <c r="H1877" s="387" t="s">
        <v>695</v>
      </c>
    </row>
    <row r="1878" spans="1:8">
      <c r="A1878" s="650"/>
      <c r="B1878" s="651"/>
      <c r="C1878" s="651"/>
      <c r="D1878" s="650"/>
      <c r="E1878" s="651"/>
      <c r="F1878" s="652"/>
      <c r="G1878" s="387"/>
      <c r="H1878" s="387"/>
    </row>
    <row r="1879" spans="1:8">
      <c r="A1879" s="443"/>
      <c r="B1879" s="741"/>
      <c r="C1879" s="457"/>
      <c r="D1879" s="443"/>
      <c r="E1879" s="457"/>
      <c r="F1879" s="444"/>
      <c r="G1879" s="387"/>
      <c r="H1879" s="387"/>
    </row>
    <row r="1880" spans="1:8">
      <c r="A1880" s="443"/>
      <c r="B1880" s="741"/>
      <c r="C1880" s="457"/>
      <c r="D1880" s="443"/>
      <c r="E1880" s="457"/>
      <c r="F1880" s="444"/>
      <c r="G1880" s="387"/>
      <c r="H1880" s="387"/>
    </row>
    <row r="1881" spans="1:8">
      <c r="A1881" s="923"/>
      <c r="B1881" s="923"/>
      <c r="C1881" s="923"/>
      <c r="D1881" s="923"/>
      <c r="E1881" s="164"/>
      <c r="F1881" s="103"/>
      <c r="G1881" s="152"/>
      <c r="H1881" s="152"/>
    </row>
    <row r="1882" spans="1:8" ht="13.5" thickBot="1">
      <c r="A1882" s="102"/>
      <c r="B1882" s="102"/>
      <c r="C1882" s="102"/>
      <c r="D1882" s="102"/>
      <c r="E1882" s="73" t="s">
        <v>107</v>
      </c>
      <c r="F1882" s="130">
        <f>SUM(F1871:F1881)</f>
        <v>13945.959999999997</v>
      </c>
      <c r="G1882" s="152"/>
      <c r="H1882" s="152"/>
    </row>
    <row r="1883" spans="1:8" ht="13.5" thickTop="1">
      <c r="A1883" s="102"/>
      <c r="B1883" s="102"/>
      <c r="C1883" s="102"/>
      <c r="D1883" s="102"/>
      <c r="E1883" s="152"/>
      <c r="F1883" s="123"/>
      <c r="G1883" s="152"/>
      <c r="H1883" s="152"/>
    </row>
    <row r="1884" spans="1:8">
      <c r="A1884" s="102"/>
      <c r="B1884" s="102"/>
      <c r="C1884" s="102"/>
      <c r="D1884" s="102"/>
      <c r="E1884" s="152"/>
      <c r="F1884" s="123"/>
      <c r="G1884" s="152"/>
      <c r="H1884" s="152"/>
    </row>
    <row r="1885" spans="1:8" ht="13.5" thickBot="1">
      <c r="A1885" s="95" t="s">
        <v>112</v>
      </c>
      <c r="B1885" s="102"/>
      <c r="C1885" s="102"/>
      <c r="D1885" s="102"/>
      <c r="E1885" s="152"/>
      <c r="F1885" s="130">
        <f>+F1865+F1882</f>
        <v>11148.349999999999</v>
      </c>
      <c r="G1885" s="152"/>
      <c r="H1885" s="152"/>
    </row>
    <row r="1886" spans="1:8" ht="13.5" thickTop="1">
      <c r="A1886" s="102"/>
      <c r="B1886" s="102"/>
      <c r="C1886" s="102"/>
      <c r="D1886" s="102"/>
      <c r="E1886" s="152"/>
      <c r="F1886" s="123"/>
      <c r="G1886" s="152"/>
      <c r="H1886" s="152"/>
    </row>
    <row r="1887" spans="1:8">
      <c r="A1887" s="69" t="s">
        <v>113</v>
      </c>
      <c r="B1887" s="717"/>
      <c r="C1887" s="717"/>
      <c r="D1887" s="102"/>
      <c r="E1887" s="152"/>
      <c r="F1887" s="617"/>
      <c r="G1887" s="152"/>
      <c r="H1887" s="152"/>
    </row>
    <row r="1888" spans="1:8">
      <c r="A1888" s="717"/>
      <c r="B1888" s="717"/>
      <c r="C1888" s="717"/>
      <c r="D1888" s="102"/>
      <c r="E1888" s="152"/>
      <c r="F1888" s="717"/>
      <c r="G1888" s="152"/>
      <c r="H1888" s="152"/>
    </row>
    <row r="1889" spans="1:8">
      <c r="A1889" s="81" t="s">
        <v>86</v>
      </c>
      <c r="B1889" s="81" t="s">
        <v>87</v>
      </c>
      <c r="C1889" s="81" t="s">
        <v>88</v>
      </c>
      <c r="D1889" s="81"/>
      <c r="E1889" s="146" t="s">
        <v>89</v>
      </c>
      <c r="F1889" s="90" t="s">
        <v>90</v>
      </c>
      <c r="G1889" s="152"/>
      <c r="H1889" s="152"/>
    </row>
    <row r="1890" spans="1:8">
      <c r="A1890" s="86" t="s">
        <v>94</v>
      </c>
      <c r="B1890" s="86" t="s">
        <v>95</v>
      </c>
      <c r="C1890" s="86" t="s">
        <v>96</v>
      </c>
      <c r="D1890" s="86" t="s">
        <v>97</v>
      </c>
      <c r="E1890" s="148" t="s">
        <v>98</v>
      </c>
      <c r="F1890" s="92" t="s">
        <v>99</v>
      </c>
      <c r="G1890" s="152"/>
      <c r="H1890" s="152"/>
    </row>
    <row r="1891" spans="1:8" ht="15">
      <c r="A1891" s="650" t="s">
        <v>326</v>
      </c>
      <c r="B1891" s="651">
        <v>900732</v>
      </c>
      <c r="C1891" s="435" t="s">
        <v>340</v>
      </c>
      <c r="D1891" s="650" t="s">
        <v>1010</v>
      </c>
      <c r="E1891" s="651">
        <v>201512</v>
      </c>
      <c r="F1891" s="652">
        <v>-2962.09</v>
      </c>
      <c r="G1891" s="387" t="s">
        <v>684</v>
      </c>
      <c r="H1891" s="387" t="s">
        <v>223</v>
      </c>
    </row>
    <row r="1892" spans="1:8">
      <c r="A1892" s="650" t="s">
        <v>319</v>
      </c>
      <c r="B1892" s="651" t="s">
        <v>1183</v>
      </c>
      <c r="C1892" s="434" t="s">
        <v>340</v>
      </c>
      <c r="D1892" s="650" t="s">
        <v>1184</v>
      </c>
      <c r="E1892" s="651">
        <v>201509</v>
      </c>
      <c r="F1892" s="652">
        <v>368019.86</v>
      </c>
      <c r="G1892" s="387" t="s">
        <v>684</v>
      </c>
      <c r="H1892" s="387" t="s">
        <v>223</v>
      </c>
    </row>
    <row r="1893" spans="1:8">
      <c r="A1893" s="650" t="s">
        <v>319</v>
      </c>
      <c r="B1893" s="651" t="s">
        <v>1183</v>
      </c>
      <c r="C1893" s="434" t="s">
        <v>340</v>
      </c>
      <c r="D1893" s="650" t="s">
        <v>1205</v>
      </c>
      <c r="E1893" s="651">
        <v>201511</v>
      </c>
      <c r="F1893" s="652">
        <v>-169531.01</v>
      </c>
      <c r="G1893" s="387" t="s">
        <v>684</v>
      </c>
      <c r="H1893" s="387" t="s">
        <v>223</v>
      </c>
    </row>
    <row r="1894" spans="1:8">
      <c r="A1894" s="650" t="s">
        <v>319</v>
      </c>
      <c r="B1894" s="651" t="s">
        <v>776</v>
      </c>
      <c r="C1894" s="434" t="s">
        <v>352</v>
      </c>
      <c r="D1894" s="650" t="s">
        <v>777</v>
      </c>
      <c r="E1894" s="651">
        <v>201509</v>
      </c>
      <c r="F1894" s="652">
        <v>1251.18</v>
      </c>
      <c r="G1894" s="387" t="s">
        <v>684</v>
      </c>
      <c r="H1894" s="387" t="s">
        <v>223</v>
      </c>
    </row>
    <row r="1895" spans="1:8">
      <c r="A1895" s="650" t="s">
        <v>319</v>
      </c>
      <c r="B1895" s="651" t="s">
        <v>1206</v>
      </c>
      <c r="C1895" s="434" t="s">
        <v>352</v>
      </c>
      <c r="D1895" s="650" t="s">
        <v>1207</v>
      </c>
      <c r="E1895" s="651">
        <v>201509</v>
      </c>
      <c r="F1895" s="652">
        <v>103521.26000000001</v>
      </c>
      <c r="G1895" s="387" t="s">
        <v>684</v>
      </c>
      <c r="H1895" s="387" t="s">
        <v>223</v>
      </c>
    </row>
    <row r="1896" spans="1:8">
      <c r="A1896" s="650" t="s">
        <v>326</v>
      </c>
      <c r="B1896" s="651" t="s">
        <v>778</v>
      </c>
      <c r="C1896" s="434" t="s">
        <v>352</v>
      </c>
      <c r="D1896" s="650" t="s">
        <v>779</v>
      </c>
      <c r="E1896" s="651">
        <v>201509</v>
      </c>
      <c r="F1896" s="652">
        <v>4780.6400000000003</v>
      </c>
      <c r="G1896" s="387" t="s">
        <v>684</v>
      </c>
      <c r="H1896" s="387" t="s">
        <v>223</v>
      </c>
    </row>
    <row r="1897" spans="1:8">
      <c r="A1897" s="650" t="s">
        <v>319</v>
      </c>
      <c r="B1897" s="651" t="s">
        <v>778</v>
      </c>
      <c r="C1897" s="434" t="s">
        <v>352</v>
      </c>
      <c r="D1897" s="650" t="s">
        <v>779</v>
      </c>
      <c r="E1897" s="651">
        <v>201509</v>
      </c>
      <c r="F1897" s="652">
        <v>-408.90000000000003</v>
      </c>
      <c r="G1897" s="387" t="s">
        <v>684</v>
      </c>
      <c r="H1897" s="387" t="s">
        <v>223</v>
      </c>
    </row>
    <row r="1898" spans="1:8">
      <c r="A1898" s="650" t="s">
        <v>319</v>
      </c>
      <c r="B1898" s="651" t="s">
        <v>780</v>
      </c>
      <c r="C1898" s="434" t="s">
        <v>352</v>
      </c>
      <c r="D1898" s="650" t="s">
        <v>781</v>
      </c>
      <c r="E1898" s="651">
        <v>201509</v>
      </c>
      <c r="F1898" s="652">
        <v>51.410000000000004</v>
      </c>
      <c r="G1898" s="387" t="s">
        <v>684</v>
      </c>
      <c r="H1898" s="387" t="s">
        <v>223</v>
      </c>
    </row>
    <row r="1899" spans="1:8">
      <c r="A1899" s="650" t="s">
        <v>319</v>
      </c>
      <c r="B1899" s="651" t="s">
        <v>928</v>
      </c>
      <c r="C1899" s="434" t="s">
        <v>352</v>
      </c>
      <c r="D1899" s="650" t="s">
        <v>929</v>
      </c>
      <c r="E1899" s="651">
        <v>201509</v>
      </c>
      <c r="F1899" s="652">
        <v>465.21000000000004</v>
      </c>
      <c r="G1899" s="387" t="s">
        <v>684</v>
      </c>
      <c r="H1899" s="387" t="s">
        <v>223</v>
      </c>
    </row>
    <row r="1900" spans="1:8" ht="15">
      <c r="A1900" s="650" t="s">
        <v>319</v>
      </c>
      <c r="B1900" s="651" t="s">
        <v>1186</v>
      </c>
      <c r="C1900" s="435" t="s">
        <v>352</v>
      </c>
      <c r="D1900" s="650" t="s">
        <v>1187</v>
      </c>
      <c r="E1900" s="651">
        <v>201512</v>
      </c>
      <c r="F1900" s="652">
        <v>16260.54</v>
      </c>
      <c r="G1900" s="387" t="s">
        <v>684</v>
      </c>
      <c r="H1900" s="387" t="s">
        <v>223</v>
      </c>
    </row>
    <row r="1901" spans="1:8" ht="15">
      <c r="A1901" s="650" t="s">
        <v>319</v>
      </c>
      <c r="B1901" s="651" t="s">
        <v>592</v>
      </c>
      <c r="C1901" s="435" t="s">
        <v>353</v>
      </c>
      <c r="D1901" s="650" t="s">
        <v>593</v>
      </c>
      <c r="E1901" s="651">
        <v>201511</v>
      </c>
      <c r="F1901" s="652">
        <v>-254.9</v>
      </c>
      <c r="G1901" s="387" t="s">
        <v>684</v>
      </c>
      <c r="H1901" s="387" t="s">
        <v>223</v>
      </c>
    </row>
    <row r="1902" spans="1:8">
      <c r="A1902" s="650" t="s">
        <v>319</v>
      </c>
      <c r="B1902" s="651" t="s">
        <v>1208</v>
      </c>
      <c r="C1902" s="434" t="s">
        <v>353</v>
      </c>
      <c r="D1902" s="650" t="s">
        <v>1209</v>
      </c>
      <c r="E1902" s="651">
        <v>201509</v>
      </c>
      <c r="F1902" s="652">
        <v>22488.59</v>
      </c>
      <c r="G1902" s="387" t="s">
        <v>684</v>
      </c>
      <c r="H1902" s="387" t="s">
        <v>223</v>
      </c>
    </row>
    <row r="1903" spans="1:8">
      <c r="A1903" s="650" t="s">
        <v>319</v>
      </c>
      <c r="B1903" s="651" t="s">
        <v>1210</v>
      </c>
      <c r="C1903" s="434" t="s">
        <v>353</v>
      </c>
      <c r="D1903" s="650" t="s">
        <v>1211</v>
      </c>
      <c r="E1903" s="651">
        <v>201509</v>
      </c>
      <c r="F1903" s="652">
        <v>-31859.79</v>
      </c>
      <c r="G1903" s="387" t="s">
        <v>684</v>
      </c>
      <c r="H1903" s="387" t="s">
        <v>223</v>
      </c>
    </row>
    <row r="1904" spans="1:8">
      <c r="A1904" s="650" t="s">
        <v>319</v>
      </c>
      <c r="B1904" s="651" t="s">
        <v>1212</v>
      </c>
      <c r="C1904" s="434" t="s">
        <v>353</v>
      </c>
      <c r="D1904" s="650" t="s">
        <v>1213</v>
      </c>
      <c r="E1904" s="651">
        <v>201509</v>
      </c>
      <c r="F1904" s="652">
        <v>-24222.799999999999</v>
      </c>
      <c r="G1904" s="387" t="s">
        <v>684</v>
      </c>
      <c r="H1904" s="387" t="s">
        <v>223</v>
      </c>
    </row>
    <row r="1905" spans="1:8">
      <c r="A1905" s="650" t="s">
        <v>319</v>
      </c>
      <c r="B1905" s="651" t="s">
        <v>1007</v>
      </c>
      <c r="C1905" s="434" t="s">
        <v>340</v>
      </c>
      <c r="D1905" s="650" t="s">
        <v>1008</v>
      </c>
      <c r="E1905" s="651">
        <v>201509</v>
      </c>
      <c r="F1905" s="652">
        <v>-1837.83</v>
      </c>
      <c r="G1905" s="387" t="s">
        <v>684</v>
      </c>
      <c r="H1905" s="387" t="s">
        <v>223</v>
      </c>
    </row>
    <row r="1906" spans="1:8">
      <c r="A1906" s="650" t="s">
        <v>319</v>
      </c>
      <c r="B1906" s="651" t="s">
        <v>1007</v>
      </c>
      <c r="C1906" s="434" t="s">
        <v>340</v>
      </c>
      <c r="D1906" s="650" t="s">
        <v>1008</v>
      </c>
      <c r="E1906" s="651">
        <v>201509</v>
      </c>
      <c r="F1906" s="652">
        <v>-26.17</v>
      </c>
      <c r="G1906" s="387" t="s">
        <v>684</v>
      </c>
      <c r="H1906" s="387" t="s">
        <v>223</v>
      </c>
    </row>
    <row r="1907" spans="1:8" ht="15">
      <c r="A1907" s="650" t="s">
        <v>319</v>
      </c>
      <c r="B1907" s="651" t="s">
        <v>1007</v>
      </c>
      <c r="C1907" s="435" t="s">
        <v>340</v>
      </c>
      <c r="D1907" s="650" t="s">
        <v>1008</v>
      </c>
      <c r="E1907" s="651">
        <v>201511</v>
      </c>
      <c r="F1907" s="652">
        <v>-1295.45</v>
      </c>
      <c r="G1907" s="387" t="s">
        <v>684</v>
      </c>
      <c r="H1907" s="387" t="s">
        <v>223</v>
      </c>
    </row>
    <row r="1908" spans="1:8" ht="15">
      <c r="A1908" s="650" t="s">
        <v>319</v>
      </c>
      <c r="B1908" s="651" t="s">
        <v>1007</v>
      </c>
      <c r="C1908" s="435" t="s">
        <v>340</v>
      </c>
      <c r="D1908" s="650" t="s">
        <v>1008</v>
      </c>
      <c r="E1908" s="651">
        <v>201511</v>
      </c>
      <c r="F1908" s="652">
        <v>1295.45</v>
      </c>
      <c r="G1908" s="387" t="s">
        <v>684</v>
      </c>
      <c r="H1908" s="387" t="s">
        <v>223</v>
      </c>
    </row>
    <row r="1909" spans="1:8" ht="15">
      <c r="A1909" s="650" t="s">
        <v>319</v>
      </c>
      <c r="B1909" s="651" t="s">
        <v>1007</v>
      </c>
      <c r="C1909" s="435" t="s">
        <v>340</v>
      </c>
      <c r="D1909" s="650" t="s">
        <v>1008</v>
      </c>
      <c r="E1909" s="651">
        <v>201512</v>
      </c>
      <c r="F1909" s="652">
        <v>3.83</v>
      </c>
      <c r="G1909" s="387" t="s">
        <v>684</v>
      </c>
      <c r="H1909" s="387" t="s">
        <v>223</v>
      </c>
    </row>
    <row r="1910" spans="1:8" ht="15">
      <c r="A1910" s="650" t="s">
        <v>319</v>
      </c>
      <c r="B1910" s="651" t="s">
        <v>1007</v>
      </c>
      <c r="C1910" s="435" t="s">
        <v>340</v>
      </c>
      <c r="D1910" s="650" t="s">
        <v>1008</v>
      </c>
      <c r="E1910" s="651">
        <v>201512</v>
      </c>
      <c r="F1910" s="652">
        <v>225.38</v>
      </c>
      <c r="G1910" s="387" t="s">
        <v>684</v>
      </c>
      <c r="H1910" s="387" t="s">
        <v>223</v>
      </c>
    </row>
    <row r="1911" spans="1:8">
      <c r="A1911" s="650" t="s">
        <v>326</v>
      </c>
      <c r="B1911" s="651" t="s">
        <v>755</v>
      </c>
      <c r="C1911" s="434" t="s">
        <v>340</v>
      </c>
      <c r="D1911" s="650" t="s">
        <v>774</v>
      </c>
      <c r="E1911" s="651">
        <v>201509</v>
      </c>
      <c r="F1911" s="652">
        <v>-59.160000000000004</v>
      </c>
      <c r="G1911" s="387" t="s">
        <v>684</v>
      </c>
      <c r="H1911" s="387" t="s">
        <v>223</v>
      </c>
    </row>
    <row r="1912" spans="1:8">
      <c r="A1912" s="650" t="s">
        <v>319</v>
      </c>
      <c r="B1912" s="651" t="s">
        <v>755</v>
      </c>
      <c r="C1912" s="434" t="s">
        <v>340</v>
      </c>
      <c r="D1912" s="650" t="s">
        <v>774</v>
      </c>
      <c r="E1912" s="651">
        <v>201509</v>
      </c>
      <c r="F1912" s="652">
        <v>-628.21</v>
      </c>
      <c r="G1912" s="387" t="s">
        <v>684</v>
      </c>
      <c r="H1912" s="387" t="s">
        <v>223</v>
      </c>
    </row>
    <row r="1913" spans="1:8">
      <c r="A1913" s="650" t="s">
        <v>319</v>
      </c>
      <c r="B1913" s="651" t="s">
        <v>755</v>
      </c>
      <c r="C1913" s="434" t="s">
        <v>340</v>
      </c>
      <c r="D1913" s="650" t="s">
        <v>774</v>
      </c>
      <c r="E1913" s="651">
        <v>201509</v>
      </c>
      <c r="F1913" s="652">
        <v>-8.99</v>
      </c>
      <c r="G1913" s="387" t="s">
        <v>684</v>
      </c>
      <c r="H1913" s="387" t="s">
        <v>223</v>
      </c>
    </row>
    <row r="1914" spans="1:8" ht="15">
      <c r="A1914" s="650" t="s">
        <v>326</v>
      </c>
      <c r="B1914" s="651" t="s">
        <v>1190</v>
      </c>
      <c r="C1914" s="435" t="s">
        <v>340</v>
      </c>
      <c r="D1914" s="650" t="s">
        <v>1191</v>
      </c>
      <c r="E1914" s="651">
        <v>201512</v>
      </c>
      <c r="F1914" s="652">
        <v>115776.74</v>
      </c>
      <c r="G1914" s="387" t="s">
        <v>684</v>
      </c>
      <c r="H1914" s="387" t="s">
        <v>223</v>
      </c>
    </row>
    <row r="1915" spans="1:8" ht="15">
      <c r="A1915" s="650" t="s">
        <v>319</v>
      </c>
      <c r="B1915" s="651" t="s">
        <v>1190</v>
      </c>
      <c r="C1915" s="435" t="s">
        <v>340</v>
      </c>
      <c r="D1915" s="650" t="s">
        <v>1191</v>
      </c>
      <c r="E1915" s="651">
        <v>201512</v>
      </c>
      <c r="F1915" s="652">
        <v>763983.73</v>
      </c>
      <c r="G1915" s="387" t="s">
        <v>684</v>
      </c>
      <c r="H1915" s="387" t="s">
        <v>223</v>
      </c>
    </row>
    <row r="1916" spans="1:8">
      <c r="A1916" s="650" t="s">
        <v>326</v>
      </c>
      <c r="B1916" s="651" t="s">
        <v>588</v>
      </c>
      <c r="C1916" s="434" t="s">
        <v>340</v>
      </c>
      <c r="D1916" s="650" t="s">
        <v>589</v>
      </c>
      <c r="E1916" s="651">
        <v>201509</v>
      </c>
      <c r="F1916" s="652">
        <v>-7.05</v>
      </c>
      <c r="G1916" s="387" t="s">
        <v>684</v>
      </c>
      <c r="H1916" s="387" t="s">
        <v>223</v>
      </c>
    </row>
    <row r="1917" spans="1:8">
      <c r="A1917" s="650" t="s">
        <v>319</v>
      </c>
      <c r="B1917" s="651" t="s">
        <v>588</v>
      </c>
      <c r="C1917" s="434" t="s">
        <v>340</v>
      </c>
      <c r="D1917" s="650" t="s">
        <v>589</v>
      </c>
      <c r="E1917" s="651">
        <v>201509</v>
      </c>
      <c r="F1917" s="652">
        <v>-4.26</v>
      </c>
      <c r="G1917" s="387" t="s">
        <v>684</v>
      </c>
      <c r="H1917" s="387" t="s">
        <v>223</v>
      </c>
    </row>
    <row r="1918" spans="1:8">
      <c r="A1918" s="650" t="s">
        <v>319</v>
      </c>
      <c r="B1918" s="651" t="s">
        <v>586</v>
      </c>
      <c r="C1918" s="434" t="s">
        <v>340</v>
      </c>
      <c r="D1918" s="650" t="s">
        <v>612</v>
      </c>
      <c r="E1918" s="651">
        <v>201509</v>
      </c>
      <c r="F1918" s="652">
        <v>-2.25</v>
      </c>
      <c r="G1918" s="387" t="s">
        <v>684</v>
      </c>
      <c r="H1918" s="387" t="s">
        <v>223</v>
      </c>
    </row>
    <row r="1919" spans="1:8">
      <c r="A1919" s="650" t="s">
        <v>319</v>
      </c>
      <c r="B1919" s="651" t="s">
        <v>586</v>
      </c>
      <c r="C1919" s="434" t="s">
        <v>340</v>
      </c>
      <c r="D1919" s="650" t="s">
        <v>612</v>
      </c>
      <c r="E1919" s="651">
        <v>201509</v>
      </c>
      <c r="F1919" s="652">
        <v>-0.03</v>
      </c>
      <c r="G1919" s="387" t="s">
        <v>684</v>
      </c>
      <c r="H1919" s="387" t="s">
        <v>223</v>
      </c>
    </row>
    <row r="1920" spans="1:8" ht="15">
      <c r="A1920" s="445" t="s">
        <v>319</v>
      </c>
      <c r="B1920" s="446" t="s">
        <v>470</v>
      </c>
      <c r="C1920" s="447" t="s">
        <v>340</v>
      </c>
      <c r="D1920" s="445" t="s">
        <v>1192</v>
      </c>
      <c r="E1920" s="446">
        <v>201510</v>
      </c>
      <c r="F1920" s="448">
        <v>-3280.19</v>
      </c>
      <c r="G1920" s="387" t="s">
        <v>684</v>
      </c>
      <c r="H1920" s="387" t="s">
        <v>223</v>
      </c>
    </row>
    <row r="1921" spans="1:8">
      <c r="A1921" s="650" t="s">
        <v>326</v>
      </c>
      <c r="B1921" s="651" t="s">
        <v>812</v>
      </c>
      <c r="C1921" s="434" t="s">
        <v>340</v>
      </c>
      <c r="D1921" s="650" t="s">
        <v>813</v>
      </c>
      <c r="E1921" s="651">
        <v>201509</v>
      </c>
      <c r="F1921" s="652">
        <v>-3036.41</v>
      </c>
      <c r="G1921" s="387" t="s">
        <v>684</v>
      </c>
      <c r="H1921" s="387" t="s">
        <v>223</v>
      </c>
    </row>
    <row r="1922" spans="1:8">
      <c r="A1922" s="650" t="s">
        <v>326</v>
      </c>
      <c r="B1922" s="651" t="s">
        <v>812</v>
      </c>
      <c r="C1922" s="434" t="s">
        <v>340</v>
      </c>
      <c r="D1922" s="650" t="s">
        <v>813</v>
      </c>
      <c r="E1922" s="651">
        <v>201509</v>
      </c>
      <c r="F1922" s="652">
        <v>2242.63</v>
      </c>
      <c r="G1922" s="387" t="s">
        <v>684</v>
      </c>
      <c r="H1922" s="387" t="s">
        <v>223</v>
      </c>
    </row>
    <row r="1923" spans="1:8" ht="15">
      <c r="A1923" s="650" t="s">
        <v>326</v>
      </c>
      <c r="B1923" s="651" t="s">
        <v>812</v>
      </c>
      <c r="C1923" s="435" t="s">
        <v>340</v>
      </c>
      <c r="D1923" s="650" t="s">
        <v>813</v>
      </c>
      <c r="E1923" s="651">
        <v>201510</v>
      </c>
      <c r="F1923" s="652">
        <v>-222.04</v>
      </c>
      <c r="G1923" s="387" t="s">
        <v>684</v>
      </c>
      <c r="H1923" s="387" t="s">
        <v>223</v>
      </c>
    </row>
    <row r="1924" spans="1:8" ht="15">
      <c r="A1924" s="650" t="s">
        <v>326</v>
      </c>
      <c r="B1924" s="651" t="s">
        <v>812</v>
      </c>
      <c r="C1924" s="435" t="s">
        <v>340</v>
      </c>
      <c r="D1924" s="650" t="s">
        <v>813</v>
      </c>
      <c r="E1924" s="651">
        <v>201510</v>
      </c>
      <c r="F1924" s="652">
        <v>-12.33</v>
      </c>
      <c r="G1924" s="387" t="s">
        <v>684</v>
      </c>
      <c r="H1924" s="387" t="s">
        <v>223</v>
      </c>
    </row>
    <row r="1925" spans="1:8" ht="15">
      <c r="A1925" s="571" t="s">
        <v>319</v>
      </c>
      <c r="B1925" s="594" t="s">
        <v>594</v>
      </c>
      <c r="C1925" s="450" t="s">
        <v>340</v>
      </c>
      <c r="D1925" s="571" t="s">
        <v>595</v>
      </c>
      <c r="E1925" s="594">
        <v>201510</v>
      </c>
      <c r="F1925" s="572">
        <v>18042.490000000002</v>
      </c>
      <c r="G1925" s="387" t="s">
        <v>684</v>
      </c>
      <c r="H1925" s="387" t="s">
        <v>223</v>
      </c>
    </row>
    <row r="1926" spans="1:8" ht="15">
      <c r="A1926" s="571" t="s">
        <v>319</v>
      </c>
      <c r="B1926" s="594" t="s">
        <v>596</v>
      </c>
      <c r="C1926" s="450" t="s">
        <v>340</v>
      </c>
      <c r="D1926" s="571" t="s">
        <v>597</v>
      </c>
      <c r="E1926" s="594">
        <v>201510</v>
      </c>
      <c r="F1926" s="572">
        <v>10728.15</v>
      </c>
      <c r="G1926" s="387" t="s">
        <v>684</v>
      </c>
      <c r="H1926" s="387" t="s">
        <v>223</v>
      </c>
    </row>
    <row r="1927" spans="1:8" ht="15">
      <c r="A1927" s="650" t="s">
        <v>326</v>
      </c>
      <c r="B1927" s="651" t="s">
        <v>1214</v>
      </c>
      <c r="C1927" s="435" t="s">
        <v>340</v>
      </c>
      <c r="D1927" s="650" t="s">
        <v>1215</v>
      </c>
      <c r="E1927" s="651">
        <v>201512</v>
      </c>
      <c r="F1927" s="652">
        <v>948.63</v>
      </c>
      <c r="G1927" s="387" t="s">
        <v>684</v>
      </c>
      <c r="H1927" s="387" t="s">
        <v>223</v>
      </c>
    </row>
    <row r="1928" spans="1:8" ht="15">
      <c r="A1928" s="650" t="s">
        <v>326</v>
      </c>
      <c r="B1928" s="651" t="s">
        <v>1214</v>
      </c>
      <c r="C1928" s="435" t="s">
        <v>340</v>
      </c>
      <c r="D1928" s="650" t="s">
        <v>1215</v>
      </c>
      <c r="E1928" s="651">
        <v>201512</v>
      </c>
      <c r="F1928" s="652">
        <v>54156.39</v>
      </c>
      <c r="G1928" s="387" t="s">
        <v>684</v>
      </c>
      <c r="H1928" s="387" t="s">
        <v>223</v>
      </c>
    </row>
    <row r="1929" spans="1:8" ht="15">
      <c r="A1929" s="650" t="s">
        <v>319</v>
      </c>
      <c r="B1929" s="651" t="s">
        <v>1214</v>
      </c>
      <c r="C1929" s="435" t="s">
        <v>340</v>
      </c>
      <c r="D1929" s="650" t="s">
        <v>1215</v>
      </c>
      <c r="E1929" s="651">
        <v>201512</v>
      </c>
      <c r="F1929" s="652">
        <v>391746.49</v>
      </c>
      <c r="G1929" s="387" t="s">
        <v>684</v>
      </c>
      <c r="H1929" s="387" t="s">
        <v>223</v>
      </c>
    </row>
    <row r="1930" spans="1:8">
      <c r="A1930" s="650" t="s">
        <v>319</v>
      </c>
      <c r="B1930" s="651" t="s">
        <v>582</v>
      </c>
      <c r="C1930" s="434" t="s">
        <v>340</v>
      </c>
      <c r="D1930" s="650" t="s">
        <v>583</v>
      </c>
      <c r="E1930" s="651">
        <v>201509</v>
      </c>
      <c r="F1930" s="652">
        <v>-148.31</v>
      </c>
      <c r="G1930" s="387" t="s">
        <v>684</v>
      </c>
      <c r="H1930" s="387" t="s">
        <v>223</v>
      </c>
    </row>
    <row r="1931" spans="1:8">
      <c r="A1931" s="650" t="s">
        <v>326</v>
      </c>
      <c r="B1931" s="651" t="s">
        <v>590</v>
      </c>
      <c r="C1931" s="434" t="s">
        <v>340</v>
      </c>
      <c r="D1931" s="650" t="s">
        <v>1216</v>
      </c>
      <c r="E1931" s="651">
        <v>201509</v>
      </c>
      <c r="F1931" s="652">
        <v>-900.47</v>
      </c>
      <c r="G1931" s="387" t="s">
        <v>684</v>
      </c>
      <c r="H1931" s="387" t="s">
        <v>223</v>
      </c>
    </row>
    <row r="1932" spans="1:8">
      <c r="A1932" s="650" t="s">
        <v>319</v>
      </c>
      <c r="B1932" s="651" t="s">
        <v>590</v>
      </c>
      <c r="C1932" s="434" t="s">
        <v>340</v>
      </c>
      <c r="D1932" s="650" t="s">
        <v>1216</v>
      </c>
      <c r="E1932" s="651">
        <v>201509</v>
      </c>
      <c r="F1932" s="652">
        <v>-93.460000000000008</v>
      </c>
      <c r="G1932" s="387" t="s">
        <v>684</v>
      </c>
      <c r="H1932" s="387" t="s">
        <v>223</v>
      </c>
    </row>
    <row r="1933" spans="1:8">
      <c r="A1933" s="650" t="s">
        <v>326</v>
      </c>
      <c r="B1933" s="651" t="s">
        <v>782</v>
      </c>
      <c r="C1933" s="434" t="s">
        <v>340</v>
      </c>
      <c r="D1933" s="650" t="s">
        <v>1193</v>
      </c>
      <c r="E1933" s="651">
        <v>201509</v>
      </c>
      <c r="F1933" s="652">
        <v>-1441.95</v>
      </c>
      <c r="G1933" s="387" t="s">
        <v>684</v>
      </c>
      <c r="H1933" s="387" t="s">
        <v>223</v>
      </c>
    </row>
    <row r="1934" spans="1:8">
      <c r="A1934" s="650" t="s">
        <v>326</v>
      </c>
      <c r="B1934" s="651" t="s">
        <v>782</v>
      </c>
      <c r="C1934" s="434" t="s">
        <v>340</v>
      </c>
      <c r="D1934" s="650" t="s">
        <v>1193</v>
      </c>
      <c r="E1934" s="651">
        <v>201509</v>
      </c>
      <c r="F1934" s="652">
        <v>-4493.62</v>
      </c>
      <c r="G1934" s="387" t="s">
        <v>684</v>
      </c>
      <c r="H1934" s="387" t="s">
        <v>223</v>
      </c>
    </row>
    <row r="1935" spans="1:8" ht="15">
      <c r="A1935" s="650" t="s">
        <v>326</v>
      </c>
      <c r="B1935" s="651" t="s">
        <v>782</v>
      </c>
      <c r="C1935" s="435" t="s">
        <v>340</v>
      </c>
      <c r="D1935" s="650" t="s">
        <v>783</v>
      </c>
      <c r="E1935" s="651">
        <v>201510</v>
      </c>
      <c r="F1935" s="652">
        <v>-826.28</v>
      </c>
      <c r="G1935" s="387" t="s">
        <v>684</v>
      </c>
      <c r="H1935" s="387" t="s">
        <v>223</v>
      </c>
    </row>
    <row r="1936" spans="1:8">
      <c r="A1936" s="650" t="s">
        <v>319</v>
      </c>
      <c r="B1936" s="651" t="s">
        <v>784</v>
      </c>
      <c r="C1936" s="434" t="s">
        <v>340</v>
      </c>
      <c r="D1936" s="650" t="s">
        <v>785</v>
      </c>
      <c r="E1936" s="651">
        <v>201509</v>
      </c>
      <c r="F1936" s="652">
        <v>-1327.26</v>
      </c>
      <c r="G1936" s="387" t="s">
        <v>684</v>
      </c>
      <c r="H1936" s="387" t="s">
        <v>223</v>
      </c>
    </row>
    <row r="1937" spans="1:8" ht="15">
      <c r="A1937" s="650" t="s">
        <v>319</v>
      </c>
      <c r="B1937" s="651" t="s">
        <v>784</v>
      </c>
      <c r="C1937" s="435" t="s">
        <v>340</v>
      </c>
      <c r="D1937" s="650" t="s">
        <v>785</v>
      </c>
      <c r="E1937" s="651">
        <v>201510</v>
      </c>
      <c r="F1937" s="652">
        <v>1.45</v>
      </c>
      <c r="G1937" s="387" t="s">
        <v>684</v>
      </c>
      <c r="H1937" s="387" t="s">
        <v>223</v>
      </c>
    </row>
    <row r="1938" spans="1:8">
      <c r="A1938" s="650" t="s">
        <v>319</v>
      </c>
      <c r="B1938" s="651" t="s">
        <v>1217</v>
      </c>
      <c r="C1938" s="434" t="s">
        <v>340</v>
      </c>
      <c r="D1938" s="650" t="s">
        <v>1218</v>
      </c>
      <c r="E1938" s="651">
        <v>201509</v>
      </c>
      <c r="F1938" s="652">
        <v>-64833.060000000005</v>
      </c>
      <c r="G1938" s="387" t="s">
        <v>684</v>
      </c>
      <c r="H1938" s="387" t="s">
        <v>223</v>
      </c>
    </row>
    <row r="1939" spans="1:8">
      <c r="A1939" s="650" t="s">
        <v>319</v>
      </c>
      <c r="B1939" s="651" t="s">
        <v>579</v>
      </c>
      <c r="C1939" s="434" t="s">
        <v>340</v>
      </c>
      <c r="D1939" s="650" t="s">
        <v>613</v>
      </c>
      <c r="E1939" s="651">
        <v>201509</v>
      </c>
      <c r="F1939" s="652">
        <v>3.72</v>
      </c>
      <c r="G1939" s="387" t="s">
        <v>684</v>
      </c>
      <c r="H1939" s="387" t="s">
        <v>223</v>
      </c>
    </row>
    <row r="1940" spans="1:8">
      <c r="A1940" s="650" t="s">
        <v>319</v>
      </c>
      <c r="B1940" s="651" t="s">
        <v>579</v>
      </c>
      <c r="C1940" s="434" t="s">
        <v>340</v>
      </c>
      <c r="D1940" s="650" t="s">
        <v>613</v>
      </c>
      <c r="E1940" s="651">
        <v>201509</v>
      </c>
      <c r="F1940" s="652">
        <v>0.08</v>
      </c>
      <c r="G1940" s="387" t="s">
        <v>684</v>
      </c>
      <c r="H1940" s="387" t="s">
        <v>223</v>
      </c>
    </row>
    <row r="1941" spans="1:8">
      <c r="A1941" s="650" t="s">
        <v>319</v>
      </c>
      <c r="B1941" s="651" t="s">
        <v>786</v>
      </c>
      <c r="C1941" s="434" t="s">
        <v>340</v>
      </c>
      <c r="D1941" s="650" t="s">
        <v>1194</v>
      </c>
      <c r="E1941" s="651">
        <v>201509</v>
      </c>
      <c r="F1941" s="652">
        <v>-1027.05</v>
      </c>
      <c r="G1941" s="387" t="s">
        <v>684</v>
      </c>
      <c r="H1941" s="387" t="s">
        <v>223</v>
      </c>
    </row>
    <row r="1942" spans="1:8" ht="15">
      <c r="A1942" s="650" t="s">
        <v>319</v>
      </c>
      <c r="B1942" s="651" t="s">
        <v>786</v>
      </c>
      <c r="C1942" s="435" t="s">
        <v>340</v>
      </c>
      <c r="D1942" s="650" t="s">
        <v>787</v>
      </c>
      <c r="E1942" s="651">
        <v>201510</v>
      </c>
      <c r="F1942" s="652">
        <v>-2.33</v>
      </c>
      <c r="G1942" s="387" t="s">
        <v>684</v>
      </c>
      <c r="H1942" s="387" t="s">
        <v>223</v>
      </c>
    </row>
    <row r="1943" spans="1:8">
      <c r="A1943" s="650" t="s">
        <v>326</v>
      </c>
      <c r="B1943" s="651" t="s">
        <v>1009</v>
      </c>
      <c r="C1943" s="434" t="s">
        <v>340</v>
      </c>
      <c r="D1943" s="650" t="s">
        <v>1219</v>
      </c>
      <c r="E1943" s="651">
        <v>201509</v>
      </c>
      <c r="F1943" s="652">
        <v>-1797.38</v>
      </c>
      <c r="G1943" s="387" t="s">
        <v>684</v>
      </c>
      <c r="H1943" s="387" t="s">
        <v>223</v>
      </c>
    </row>
    <row r="1944" spans="1:8">
      <c r="A1944" s="650" t="s">
        <v>326</v>
      </c>
      <c r="B1944" s="651" t="s">
        <v>1009</v>
      </c>
      <c r="C1944" s="434" t="s">
        <v>340</v>
      </c>
      <c r="D1944" s="650" t="s">
        <v>1219</v>
      </c>
      <c r="E1944" s="651">
        <v>201509</v>
      </c>
      <c r="F1944" s="652">
        <v>-72.95</v>
      </c>
      <c r="G1944" s="387" t="s">
        <v>684</v>
      </c>
      <c r="H1944" s="387" t="s">
        <v>223</v>
      </c>
    </row>
    <row r="1945" spans="1:8">
      <c r="A1945" s="650" t="s">
        <v>319</v>
      </c>
      <c r="B1945" s="651" t="s">
        <v>1009</v>
      </c>
      <c r="C1945" s="434" t="s">
        <v>340</v>
      </c>
      <c r="D1945" s="650" t="s">
        <v>1219</v>
      </c>
      <c r="E1945" s="651">
        <v>201509</v>
      </c>
      <c r="F1945" s="652">
        <v>-80.03</v>
      </c>
      <c r="G1945" s="387" t="s">
        <v>684</v>
      </c>
      <c r="H1945" s="387" t="s">
        <v>223</v>
      </c>
    </row>
    <row r="1946" spans="1:8" ht="15">
      <c r="A1946" s="650" t="s">
        <v>326</v>
      </c>
      <c r="B1946" s="651" t="s">
        <v>1009</v>
      </c>
      <c r="C1946" s="435" t="s">
        <v>340</v>
      </c>
      <c r="D1946" s="650" t="s">
        <v>1010</v>
      </c>
      <c r="E1946" s="651">
        <v>201510</v>
      </c>
      <c r="F1946" s="652">
        <v>15688.62</v>
      </c>
      <c r="G1946" s="387" t="s">
        <v>684</v>
      </c>
      <c r="H1946" s="387" t="s">
        <v>223</v>
      </c>
    </row>
    <row r="1947" spans="1:8" ht="15">
      <c r="A1947" s="650" t="s">
        <v>326</v>
      </c>
      <c r="B1947" s="651" t="s">
        <v>1009</v>
      </c>
      <c r="C1947" s="435" t="s">
        <v>340</v>
      </c>
      <c r="D1947" s="650" t="s">
        <v>1010</v>
      </c>
      <c r="E1947" s="651">
        <v>201510</v>
      </c>
      <c r="F1947" s="652">
        <v>636.57000000000005</v>
      </c>
      <c r="G1947" s="387" t="s">
        <v>684</v>
      </c>
      <c r="H1947" s="387" t="s">
        <v>223</v>
      </c>
    </row>
    <row r="1948" spans="1:8" ht="15">
      <c r="A1948" s="650" t="s">
        <v>319</v>
      </c>
      <c r="B1948" s="651" t="s">
        <v>1009</v>
      </c>
      <c r="C1948" s="435" t="s">
        <v>340</v>
      </c>
      <c r="D1948" s="650" t="s">
        <v>1010</v>
      </c>
      <c r="E1948" s="651">
        <v>201510</v>
      </c>
      <c r="F1948" s="652">
        <v>698.71</v>
      </c>
      <c r="G1948" s="387" t="s">
        <v>684</v>
      </c>
      <c r="H1948" s="387" t="s">
        <v>223</v>
      </c>
    </row>
    <row r="1949" spans="1:8" ht="15">
      <c r="A1949" s="650" t="s">
        <v>326</v>
      </c>
      <c r="B1949" s="651" t="s">
        <v>1009</v>
      </c>
      <c r="C1949" s="435" t="s">
        <v>340</v>
      </c>
      <c r="D1949" s="650" t="s">
        <v>1010</v>
      </c>
      <c r="E1949" s="651">
        <v>201511</v>
      </c>
      <c r="F1949" s="652">
        <v>0.08</v>
      </c>
      <c r="G1949" s="387" t="s">
        <v>684</v>
      </c>
      <c r="H1949" s="387" t="s">
        <v>223</v>
      </c>
    </row>
    <row r="1950" spans="1:8" ht="15">
      <c r="A1950" s="650" t="s">
        <v>326</v>
      </c>
      <c r="B1950" s="651" t="s">
        <v>1009</v>
      </c>
      <c r="C1950" s="435" t="s">
        <v>340</v>
      </c>
      <c r="D1950" s="650" t="s">
        <v>1010</v>
      </c>
      <c r="E1950" s="651">
        <v>201511</v>
      </c>
      <c r="F1950" s="652">
        <v>-0.01</v>
      </c>
      <c r="G1950" s="387" t="s">
        <v>684</v>
      </c>
      <c r="H1950" s="387" t="s">
        <v>223</v>
      </c>
    </row>
    <row r="1951" spans="1:8" ht="15">
      <c r="A1951" s="650" t="s">
        <v>319</v>
      </c>
      <c r="B1951" s="651" t="s">
        <v>1009</v>
      </c>
      <c r="C1951" s="435" t="s">
        <v>340</v>
      </c>
      <c r="D1951" s="650" t="s">
        <v>1010</v>
      </c>
      <c r="E1951" s="651">
        <v>201511</v>
      </c>
      <c r="F1951" s="652">
        <v>0.01</v>
      </c>
      <c r="G1951" s="387" t="s">
        <v>684</v>
      </c>
      <c r="H1951" s="387" t="s">
        <v>223</v>
      </c>
    </row>
    <row r="1952" spans="1:8" ht="15">
      <c r="A1952" s="650" t="s">
        <v>326</v>
      </c>
      <c r="B1952" s="651" t="s">
        <v>1009</v>
      </c>
      <c r="C1952" s="435" t="s">
        <v>340</v>
      </c>
      <c r="D1952" s="650" t="s">
        <v>1010</v>
      </c>
      <c r="E1952" s="651">
        <v>201512</v>
      </c>
      <c r="F1952" s="652">
        <v>-49447.88</v>
      </c>
      <c r="G1952" s="387" t="s">
        <v>684</v>
      </c>
      <c r="H1952" s="387" t="s">
        <v>223</v>
      </c>
    </row>
    <row r="1953" spans="1:8" ht="15">
      <c r="A1953" s="650" t="s">
        <v>319</v>
      </c>
      <c r="B1953" s="651" t="s">
        <v>1009</v>
      </c>
      <c r="C1953" s="435" t="s">
        <v>340</v>
      </c>
      <c r="D1953" s="650" t="s">
        <v>1010</v>
      </c>
      <c r="E1953" s="651">
        <v>201512</v>
      </c>
      <c r="F1953" s="652">
        <v>3094.7</v>
      </c>
      <c r="G1953" s="387" t="s">
        <v>684</v>
      </c>
      <c r="H1953" s="387" t="s">
        <v>223</v>
      </c>
    </row>
    <row r="1954" spans="1:8" ht="15">
      <c r="A1954" s="650" t="s">
        <v>319</v>
      </c>
      <c r="B1954" s="651" t="s">
        <v>1009</v>
      </c>
      <c r="C1954" s="435" t="s">
        <v>340</v>
      </c>
      <c r="D1954" s="650" t="s">
        <v>1010</v>
      </c>
      <c r="E1954" s="651">
        <v>201512</v>
      </c>
      <c r="F1954" s="652">
        <v>49312.87</v>
      </c>
      <c r="G1954" s="387" t="s">
        <v>684</v>
      </c>
      <c r="H1954" s="387" t="s">
        <v>223</v>
      </c>
    </row>
    <row r="1955" spans="1:8">
      <c r="A1955" s="650" t="s">
        <v>319</v>
      </c>
      <c r="B1955" s="651" t="s">
        <v>756</v>
      </c>
      <c r="C1955" s="434" t="s">
        <v>340</v>
      </c>
      <c r="D1955" s="650" t="s">
        <v>757</v>
      </c>
      <c r="E1955" s="651">
        <v>201509</v>
      </c>
      <c r="F1955" s="652">
        <v>-1086.17</v>
      </c>
      <c r="G1955" s="387" t="s">
        <v>924</v>
      </c>
      <c r="H1955" s="387" t="s">
        <v>923</v>
      </c>
    </row>
    <row r="1956" spans="1:8">
      <c r="A1956" s="650" t="s">
        <v>319</v>
      </c>
      <c r="B1956" s="651" t="s">
        <v>756</v>
      </c>
      <c r="C1956" s="434" t="s">
        <v>340</v>
      </c>
      <c r="D1956" s="650" t="s">
        <v>757</v>
      </c>
      <c r="E1956" s="651">
        <v>201509</v>
      </c>
      <c r="F1956" s="652">
        <v>-55.800000000000004</v>
      </c>
      <c r="G1956" s="387" t="s">
        <v>924</v>
      </c>
      <c r="H1956" s="387" t="s">
        <v>923</v>
      </c>
    </row>
    <row r="1957" spans="1:8">
      <c r="A1957" s="650" t="s">
        <v>319</v>
      </c>
      <c r="B1957" s="651" t="s">
        <v>584</v>
      </c>
      <c r="C1957" s="434" t="s">
        <v>340</v>
      </c>
      <c r="D1957" s="650" t="s">
        <v>585</v>
      </c>
      <c r="E1957" s="651">
        <v>201509</v>
      </c>
      <c r="F1957" s="652">
        <v>0.43</v>
      </c>
      <c r="G1957" s="387" t="s">
        <v>684</v>
      </c>
      <c r="H1957" s="387" t="s">
        <v>223</v>
      </c>
    </row>
    <row r="1958" spans="1:8">
      <c r="A1958" s="650" t="s">
        <v>326</v>
      </c>
      <c r="B1958" s="651" t="s">
        <v>788</v>
      </c>
      <c r="C1958" s="434" t="s">
        <v>340</v>
      </c>
      <c r="D1958" s="650" t="s">
        <v>1220</v>
      </c>
      <c r="E1958" s="651">
        <v>201509</v>
      </c>
      <c r="F1958" s="652">
        <v>2957.38</v>
      </c>
      <c r="G1958" s="387" t="s">
        <v>684</v>
      </c>
      <c r="H1958" s="387" t="s">
        <v>223</v>
      </c>
    </row>
    <row r="1959" spans="1:8">
      <c r="A1959" s="650" t="s">
        <v>319</v>
      </c>
      <c r="B1959" s="651" t="s">
        <v>788</v>
      </c>
      <c r="C1959" s="434" t="s">
        <v>340</v>
      </c>
      <c r="D1959" s="650" t="s">
        <v>1220</v>
      </c>
      <c r="E1959" s="651">
        <v>201509</v>
      </c>
      <c r="F1959" s="652">
        <v>4180.6400000000003</v>
      </c>
      <c r="G1959" s="387" t="s">
        <v>684</v>
      </c>
      <c r="H1959" s="387" t="s">
        <v>223</v>
      </c>
    </row>
    <row r="1960" spans="1:8">
      <c r="A1960" s="650" t="s">
        <v>319</v>
      </c>
      <c r="B1960" s="651" t="s">
        <v>788</v>
      </c>
      <c r="C1960" s="434" t="s">
        <v>340</v>
      </c>
      <c r="D1960" s="650" t="s">
        <v>1220</v>
      </c>
      <c r="E1960" s="651">
        <v>201509</v>
      </c>
      <c r="F1960" s="652">
        <v>311.13</v>
      </c>
      <c r="G1960" s="387" t="s">
        <v>684</v>
      </c>
      <c r="H1960" s="387" t="s">
        <v>223</v>
      </c>
    </row>
    <row r="1961" spans="1:8" ht="15">
      <c r="A1961" s="650" t="s">
        <v>326</v>
      </c>
      <c r="B1961" s="651" t="s">
        <v>788</v>
      </c>
      <c r="C1961" s="435" t="s">
        <v>340</v>
      </c>
      <c r="D1961" s="650" t="s">
        <v>789</v>
      </c>
      <c r="E1961" s="651">
        <v>201510</v>
      </c>
      <c r="F1961" s="652">
        <v>-40.99</v>
      </c>
      <c r="G1961" s="387" t="s">
        <v>684</v>
      </c>
      <c r="H1961" s="387" t="s">
        <v>223</v>
      </c>
    </row>
    <row r="1962" spans="1:8" ht="15">
      <c r="A1962" s="650" t="s">
        <v>319</v>
      </c>
      <c r="B1962" s="651" t="s">
        <v>788</v>
      </c>
      <c r="C1962" s="435" t="s">
        <v>340</v>
      </c>
      <c r="D1962" s="650" t="s">
        <v>789</v>
      </c>
      <c r="E1962" s="651">
        <v>201510</v>
      </c>
      <c r="F1962" s="652">
        <v>-132.44</v>
      </c>
      <c r="G1962" s="387" t="s">
        <v>684</v>
      </c>
      <c r="H1962" s="387" t="s">
        <v>223</v>
      </c>
    </row>
    <row r="1963" spans="1:8" ht="15">
      <c r="A1963" s="650" t="s">
        <v>319</v>
      </c>
      <c r="B1963" s="651" t="s">
        <v>788</v>
      </c>
      <c r="C1963" s="435" t="s">
        <v>340</v>
      </c>
      <c r="D1963" s="650" t="s">
        <v>789</v>
      </c>
      <c r="E1963" s="651">
        <v>201510</v>
      </c>
      <c r="F1963" s="652">
        <v>-2.2799999999999998</v>
      </c>
      <c r="G1963" s="387" t="s">
        <v>684</v>
      </c>
      <c r="H1963" s="387" t="s">
        <v>223</v>
      </c>
    </row>
    <row r="1964" spans="1:8">
      <c r="A1964" s="650" t="s">
        <v>326</v>
      </c>
      <c r="B1964" s="651" t="s">
        <v>764</v>
      </c>
      <c r="C1964" s="434" t="s">
        <v>340</v>
      </c>
      <c r="D1964" s="650" t="s">
        <v>765</v>
      </c>
      <c r="E1964" s="651">
        <v>201509</v>
      </c>
      <c r="F1964" s="652">
        <v>-749.99</v>
      </c>
      <c r="G1964" s="387" t="s">
        <v>684</v>
      </c>
      <c r="H1964" s="387" t="s">
        <v>223</v>
      </c>
    </row>
    <row r="1965" spans="1:8">
      <c r="A1965" s="650" t="s">
        <v>326</v>
      </c>
      <c r="B1965" s="651" t="s">
        <v>764</v>
      </c>
      <c r="C1965" s="434" t="s">
        <v>340</v>
      </c>
      <c r="D1965" s="650" t="s">
        <v>765</v>
      </c>
      <c r="E1965" s="651">
        <v>201509</v>
      </c>
      <c r="F1965" s="652">
        <v>-20.63</v>
      </c>
      <c r="G1965" s="387" t="s">
        <v>684</v>
      </c>
      <c r="H1965" s="387" t="s">
        <v>223</v>
      </c>
    </row>
    <row r="1966" spans="1:8">
      <c r="A1966" s="571" t="s">
        <v>319</v>
      </c>
      <c r="B1966" s="594" t="s">
        <v>800</v>
      </c>
      <c r="C1966" s="451" t="s">
        <v>340</v>
      </c>
      <c r="D1966" s="571" t="s">
        <v>1221</v>
      </c>
      <c r="E1966" s="594">
        <v>201509</v>
      </c>
      <c r="F1966" s="572">
        <v>2816.68</v>
      </c>
      <c r="G1966" s="387" t="s">
        <v>684</v>
      </c>
      <c r="H1966" s="387" t="s">
        <v>223</v>
      </c>
    </row>
    <row r="1967" spans="1:8" ht="15">
      <c r="A1967" s="571" t="s">
        <v>319</v>
      </c>
      <c r="B1967" s="594" t="s">
        <v>800</v>
      </c>
      <c r="C1967" s="450" t="s">
        <v>340</v>
      </c>
      <c r="D1967" s="571" t="s">
        <v>801</v>
      </c>
      <c r="E1967" s="594">
        <v>201510</v>
      </c>
      <c r="F1967" s="572">
        <v>9.43</v>
      </c>
      <c r="G1967" s="387" t="s">
        <v>684</v>
      </c>
      <c r="H1967" s="387" t="s">
        <v>223</v>
      </c>
    </row>
    <row r="1968" spans="1:8">
      <c r="A1968" s="650" t="s">
        <v>326</v>
      </c>
      <c r="B1968" s="651" t="s">
        <v>758</v>
      </c>
      <c r="C1968" s="434" t="s">
        <v>340</v>
      </c>
      <c r="D1968" s="650" t="s">
        <v>759</v>
      </c>
      <c r="E1968" s="651">
        <v>201509</v>
      </c>
      <c r="F1968" s="652">
        <v>-1482.1100000000001</v>
      </c>
      <c r="G1968" s="387" t="s">
        <v>684</v>
      </c>
      <c r="H1968" s="387" t="s">
        <v>223</v>
      </c>
    </row>
    <row r="1969" spans="1:8">
      <c r="A1969" s="650" t="s">
        <v>326</v>
      </c>
      <c r="B1969" s="651" t="s">
        <v>758</v>
      </c>
      <c r="C1969" s="434" t="s">
        <v>340</v>
      </c>
      <c r="D1969" s="650" t="s">
        <v>759</v>
      </c>
      <c r="E1969" s="651">
        <v>201509</v>
      </c>
      <c r="F1969" s="652">
        <v>-83.66</v>
      </c>
      <c r="G1969" s="387" t="s">
        <v>684</v>
      </c>
      <c r="H1969" s="387" t="s">
        <v>223</v>
      </c>
    </row>
    <row r="1970" spans="1:8">
      <c r="A1970" s="650" t="s">
        <v>319</v>
      </c>
      <c r="B1970" s="651" t="s">
        <v>758</v>
      </c>
      <c r="C1970" s="434" t="s">
        <v>340</v>
      </c>
      <c r="D1970" s="650" t="s">
        <v>759</v>
      </c>
      <c r="E1970" s="651">
        <v>201509</v>
      </c>
      <c r="F1970" s="652">
        <v>-4644.8100000000004</v>
      </c>
      <c r="G1970" s="387" t="s">
        <v>684</v>
      </c>
      <c r="H1970" s="387" t="s">
        <v>223</v>
      </c>
    </row>
    <row r="1971" spans="1:8">
      <c r="A1971" s="650" t="s">
        <v>319</v>
      </c>
      <c r="B1971" s="651" t="s">
        <v>758</v>
      </c>
      <c r="C1971" s="434" t="s">
        <v>340</v>
      </c>
      <c r="D1971" s="650" t="s">
        <v>759</v>
      </c>
      <c r="E1971" s="651">
        <v>201509</v>
      </c>
      <c r="F1971" s="652">
        <v>-174.45000000000002</v>
      </c>
      <c r="G1971" s="387" t="s">
        <v>684</v>
      </c>
      <c r="H1971" s="387" t="s">
        <v>223</v>
      </c>
    </row>
    <row r="1972" spans="1:8">
      <c r="A1972" s="650" t="s">
        <v>326</v>
      </c>
      <c r="B1972" s="651" t="s">
        <v>1011</v>
      </c>
      <c r="C1972" s="434" t="s">
        <v>340</v>
      </c>
      <c r="D1972" s="650" t="s">
        <v>1012</v>
      </c>
      <c r="E1972" s="651">
        <v>201509</v>
      </c>
      <c r="F1972" s="652">
        <v>-376.85</v>
      </c>
      <c r="G1972" s="387" t="s">
        <v>684</v>
      </c>
      <c r="H1972" s="387" t="s">
        <v>223</v>
      </c>
    </row>
    <row r="1973" spans="1:8">
      <c r="A1973" s="650" t="s">
        <v>319</v>
      </c>
      <c r="B1973" s="651" t="s">
        <v>1011</v>
      </c>
      <c r="C1973" s="434" t="s">
        <v>340</v>
      </c>
      <c r="D1973" s="650" t="s">
        <v>1012</v>
      </c>
      <c r="E1973" s="651">
        <v>201509</v>
      </c>
      <c r="F1973" s="652">
        <v>-2601.92</v>
      </c>
      <c r="G1973" s="387" t="s">
        <v>684</v>
      </c>
      <c r="H1973" s="387" t="s">
        <v>223</v>
      </c>
    </row>
    <row r="1974" spans="1:8" ht="15">
      <c r="A1974" s="650" t="s">
        <v>326</v>
      </c>
      <c r="B1974" s="651" t="s">
        <v>1011</v>
      </c>
      <c r="C1974" s="435" t="s">
        <v>340</v>
      </c>
      <c r="D1974" s="650" t="s">
        <v>1012</v>
      </c>
      <c r="E1974" s="651">
        <v>201511</v>
      </c>
      <c r="F1974" s="652">
        <v>191.3</v>
      </c>
      <c r="G1974" s="387" t="s">
        <v>684</v>
      </c>
      <c r="H1974" s="387" t="s">
        <v>223</v>
      </c>
    </row>
    <row r="1975" spans="1:8" ht="15">
      <c r="A1975" s="650" t="s">
        <v>319</v>
      </c>
      <c r="B1975" s="651" t="s">
        <v>1011</v>
      </c>
      <c r="C1975" s="435" t="s">
        <v>340</v>
      </c>
      <c r="D1975" s="650" t="s">
        <v>1012</v>
      </c>
      <c r="E1975" s="651">
        <v>201511</v>
      </c>
      <c r="F1975" s="652">
        <v>-191.3</v>
      </c>
      <c r="G1975" s="387" t="s">
        <v>684</v>
      </c>
      <c r="H1975" s="387" t="s">
        <v>223</v>
      </c>
    </row>
    <row r="1976" spans="1:8">
      <c r="A1976" s="650" t="s">
        <v>319</v>
      </c>
      <c r="B1976" s="651" t="s">
        <v>722</v>
      </c>
      <c r="C1976" s="434" t="s">
        <v>469</v>
      </c>
      <c r="D1976" s="650" t="s">
        <v>723</v>
      </c>
      <c r="E1976" s="651">
        <v>201509</v>
      </c>
      <c r="F1976" s="652">
        <v>-216.1</v>
      </c>
      <c r="G1976" s="387" t="s">
        <v>684</v>
      </c>
      <c r="H1976" s="387" t="s">
        <v>223</v>
      </c>
    </row>
    <row r="1977" spans="1:8">
      <c r="A1977" s="650" t="s">
        <v>319</v>
      </c>
      <c r="B1977" s="651" t="s">
        <v>722</v>
      </c>
      <c r="C1977" s="434" t="s">
        <v>469</v>
      </c>
      <c r="D1977" s="650" t="s">
        <v>723</v>
      </c>
      <c r="E1977" s="651">
        <v>201509</v>
      </c>
      <c r="F1977" s="652">
        <v>-11.86</v>
      </c>
      <c r="G1977" s="387" t="s">
        <v>684</v>
      </c>
      <c r="H1977" s="387" t="s">
        <v>223</v>
      </c>
    </row>
    <row r="1978" spans="1:8">
      <c r="A1978" s="650" t="s">
        <v>319</v>
      </c>
      <c r="B1978" s="651" t="s">
        <v>766</v>
      </c>
      <c r="C1978" s="434" t="s">
        <v>469</v>
      </c>
      <c r="D1978" s="650" t="s">
        <v>767</v>
      </c>
      <c r="E1978" s="651">
        <v>201509</v>
      </c>
      <c r="F1978" s="652">
        <v>-530.45000000000005</v>
      </c>
      <c r="G1978" s="387" t="s">
        <v>924</v>
      </c>
      <c r="H1978" s="387" t="s">
        <v>923</v>
      </c>
    </row>
    <row r="1979" spans="1:8">
      <c r="A1979" s="650" t="s">
        <v>319</v>
      </c>
      <c r="B1979" s="651" t="s">
        <v>766</v>
      </c>
      <c r="C1979" s="434" t="s">
        <v>469</v>
      </c>
      <c r="D1979" s="650" t="s">
        <v>767</v>
      </c>
      <c r="E1979" s="651">
        <v>201509</v>
      </c>
      <c r="F1979" s="652">
        <v>-39.25</v>
      </c>
      <c r="G1979" s="387" t="s">
        <v>924</v>
      </c>
      <c r="H1979" s="387" t="s">
        <v>923</v>
      </c>
    </row>
    <row r="1980" spans="1:8">
      <c r="A1980" s="650" t="s">
        <v>319</v>
      </c>
      <c r="B1980" s="651" t="s">
        <v>760</v>
      </c>
      <c r="C1980" s="434" t="s">
        <v>469</v>
      </c>
      <c r="D1980" s="650" t="s">
        <v>1195</v>
      </c>
      <c r="E1980" s="651">
        <v>201509</v>
      </c>
      <c r="F1980" s="652">
        <v>-1693.22</v>
      </c>
      <c r="G1980" s="387" t="s">
        <v>684</v>
      </c>
      <c r="H1980" s="387" t="s">
        <v>223</v>
      </c>
    </row>
    <row r="1981" spans="1:8">
      <c r="A1981" s="650" t="s">
        <v>319</v>
      </c>
      <c r="B1981" s="651" t="s">
        <v>760</v>
      </c>
      <c r="C1981" s="434" t="s">
        <v>469</v>
      </c>
      <c r="D1981" s="650" t="s">
        <v>1195</v>
      </c>
      <c r="E1981" s="651">
        <v>201509</v>
      </c>
      <c r="F1981" s="652">
        <v>-28.240000000000002</v>
      </c>
      <c r="G1981" s="387" t="s">
        <v>684</v>
      </c>
      <c r="H1981" s="387" t="s">
        <v>223</v>
      </c>
    </row>
    <row r="1982" spans="1:8">
      <c r="A1982" s="650" t="s">
        <v>326</v>
      </c>
      <c r="B1982" s="651" t="s">
        <v>727</v>
      </c>
      <c r="C1982" s="434" t="s">
        <v>340</v>
      </c>
      <c r="D1982" s="650" t="s">
        <v>728</v>
      </c>
      <c r="E1982" s="651">
        <v>201509</v>
      </c>
      <c r="F1982" s="652">
        <v>-2867.77</v>
      </c>
      <c r="G1982" s="387" t="s">
        <v>684</v>
      </c>
      <c r="H1982" s="387" t="s">
        <v>223</v>
      </c>
    </row>
    <row r="1983" spans="1:8">
      <c r="A1983" s="650" t="s">
        <v>319</v>
      </c>
      <c r="B1983" s="651" t="s">
        <v>727</v>
      </c>
      <c r="C1983" s="434" t="s">
        <v>340</v>
      </c>
      <c r="D1983" s="650" t="s">
        <v>728</v>
      </c>
      <c r="E1983" s="651">
        <v>201509</v>
      </c>
      <c r="F1983" s="652">
        <v>-130.71</v>
      </c>
      <c r="G1983" s="387" t="s">
        <v>684</v>
      </c>
      <c r="H1983" s="387" t="s">
        <v>223</v>
      </c>
    </row>
    <row r="1984" spans="1:8">
      <c r="A1984" s="650" t="s">
        <v>319</v>
      </c>
      <c r="B1984" s="651" t="s">
        <v>790</v>
      </c>
      <c r="C1984" s="434" t="s">
        <v>340</v>
      </c>
      <c r="D1984" s="650" t="s">
        <v>791</v>
      </c>
      <c r="E1984" s="651">
        <v>201509</v>
      </c>
      <c r="F1984" s="652">
        <v>-59.68</v>
      </c>
      <c r="G1984" s="387" t="s">
        <v>684</v>
      </c>
      <c r="H1984" s="387" t="s">
        <v>223</v>
      </c>
    </row>
    <row r="1985" spans="1:8" ht="15">
      <c r="A1985" s="650" t="s">
        <v>319</v>
      </c>
      <c r="B1985" s="651" t="s">
        <v>790</v>
      </c>
      <c r="C1985" s="435" t="s">
        <v>340</v>
      </c>
      <c r="D1985" s="650" t="s">
        <v>791</v>
      </c>
      <c r="E1985" s="651">
        <v>201510</v>
      </c>
      <c r="F1985" s="652">
        <v>-62.79</v>
      </c>
      <c r="G1985" s="387" t="s">
        <v>684</v>
      </c>
      <c r="H1985" s="387" t="s">
        <v>223</v>
      </c>
    </row>
    <row r="1986" spans="1:8">
      <c r="A1986" s="650" t="s">
        <v>319</v>
      </c>
      <c r="B1986" s="651" t="s">
        <v>869</v>
      </c>
      <c r="C1986" s="434" t="s">
        <v>340</v>
      </c>
      <c r="D1986" s="650" t="s">
        <v>870</v>
      </c>
      <c r="E1986" s="651">
        <v>201509</v>
      </c>
      <c r="F1986" s="652">
        <v>-274.12</v>
      </c>
      <c r="G1986" s="387" t="s">
        <v>684</v>
      </c>
      <c r="H1986" s="387" t="s">
        <v>223</v>
      </c>
    </row>
    <row r="1987" spans="1:8">
      <c r="A1987" s="650" t="s">
        <v>319</v>
      </c>
      <c r="B1987" s="651" t="s">
        <v>869</v>
      </c>
      <c r="C1987" s="434" t="s">
        <v>340</v>
      </c>
      <c r="D1987" s="650" t="s">
        <v>870</v>
      </c>
      <c r="E1987" s="651">
        <v>201509</v>
      </c>
      <c r="F1987" s="652">
        <v>-21.05</v>
      </c>
      <c r="G1987" s="387" t="s">
        <v>684</v>
      </c>
      <c r="H1987" s="387" t="s">
        <v>223</v>
      </c>
    </row>
    <row r="1988" spans="1:8" ht="15">
      <c r="A1988" s="650" t="s">
        <v>319</v>
      </c>
      <c r="B1988" s="651" t="s">
        <v>869</v>
      </c>
      <c r="C1988" s="435" t="s">
        <v>340</v>
      </c>
      <c r="D1988" s="650" t="s">
        <v>870</v>
      </c>
      <c r="E1988" s="651">
        <v>201510</v>
      </c>
      <c r="F1988" s="652">
        <v>-237.06</v>
      </c>
      <c r="G1988" s="387" t="s">
        <v>684</v>
      </c>
      <c r="H1988" s="387" t="s">
        <v>223</v>
      </c>
    </row>
    <row r="1989" spans="1:8" ht="15">
      <c r="A1989" s="650" t="s">
        <v>319</v>
      </c>
      <c r="B1989" s="651" t="s">
        <v>869</v>
      </c>
      <c r="C1989" s="435" t="s">
        <v>340</v>
      </c>
      <c r="D1989" s="650" t="s">
        <v>870</v>
      </c>
      <c r="E1989" s="651">
        <v>201510</v>
      </c>
      <c r="F1989" s="652">
        <v>-18.93</v>
      </c>
      <c r="G1989" s="387" t="s">
        <v>684</v>
      </c>
      <c r="H1989" s="387" t="s">
        <v>223</v>
      </c>
    </row>
    <row r="1990" spans="1:8">
      <c r="A1990" s="650" t="s">
        <v>319</v>
      </c>
      <c r="B1990" s="651" t="s">
        <v>1013</v>
      </c>
      <c r="C1990" s="434" t="s">
        <v>340</v>
      </c>
      <c r="D1990" s="650" t="s">
        <v>1222</v>
      </c>
      <c r="E1990" s="651">
        <v>201509</v>
      </c>
      <c r="F1990" s="652">
        <v>-5654.04</v>
      </c>
      <c r="G1990" s="387" t="s">
        <v>684</v>
      </c>
      <c r="H1990" s="387" t="s">
        <v>223</v>
      </c>
    </row>
    <row r="1991" spans="1:8">
      <c r="A1991" s="650" t="s">
        <v>319</v>
      </c>
      <c r="B1991" s="651" t="s">
        <v>1013</v>
      </c>
      <c r="C1991" s="434" t="s">
        <v>340</v>
      </c>
      <c r="D1991" s="650" t="s">
        <v>1222</v>
      </c>
      <c r="E1991" s="651">
        <v>201509</v>
      </c>
      <c r="F1991" s="652">
        <v>-840.88</v>
      </c>
      <c r="G1991" s="387" t="s">
        <v>684</v>
      </c>
      <c r="H1991" s="387" t="s">
        <v>223</v>
      </c>
    </row>
    <row r="1992" spans="1:8" ht="15">
      <c r="A1992" s="650" t="s">
        <v>319</v>
      </c>
      <c r="B1992" s="651" t="s">
        <v>1223</v>
      </c>
      <c r="C1992" s="435" t="s">
        <v>340</v>
      </c>
      <c r="D1992" s="650" t="s">
        <v>1224</v>
      </c>
      <c r="E1992" s="651">
        <v>201510</v>
      </c>
      <c r="F1992" s="652">
        <v>8598.23</v>
      </c>
      <c r="G1992" s="387" t="s">
        <v>684</v>
      </c>
      <c r="H1992" s="387" t="s">
        <v>223</v>
      </c>
    </row>
    <row r="1993" spans="1:8" ht="15">
      <c r="A1993" s="650" t="s">
        <v>319</v>
      </c>
      <c r="B1993" s="651" t="s">
        <v>1223</v>
      </c>
      <c r="C1993" s="435" t="s">
        <v>340</v>
      </c>
      <c r="D1993" s="650" t="s">
        <v>1224</v>
      </c>
      <c r="E1993" s="651">
        <v>201510</v>
      </c>
      <c r="F1993" s="652">
        <v>248.91</v>
      </c>
      <c r="G1993" s="387" t="s">
        <v>684</v>
      </c>
      <c r="H1993" s="387" t="s">
        <v>223</v>
      </c>
    </row>
    <row r="1994" spans="1:8" ht="15">
      <c r="A1994" s="650" t="s">
        <v>319</v>
      </c>
      <c r="B1994" s="651" t="s">
        <v>1223</v>
      </c>
      <c r="C1994" s="435" t="s">
        <v>340</v>
      </c>
      <c r="D1994" s="650" t="s">
        <v>1224</v>
      </c>
      <c r="E1994" s="651">
        <v>201511</v>
      </c>
      <c r="F1994" s="652">
        <v>479.91</v>
      </c>
      <c r="G1994" s="387" t="s">
        <v>684</v>
      </c>
      <c r="H1994" s="387" t="s">
        <v>223</v>
      </c>
    </row>
    <row r="1995" spans="1:8" ht="15">
      <c r="A1995" s="650" t="s">
        <v>319</v>
      </c>
      <c r="B1995" s="651" t="s">
        <v>1223</v>
      </c>
      <c r="C1995" s="435" t="s">
        <v>340</v>
      </c>
      <c r="D1995" s="650" t="s">
        <v>1224</v>
      </c>
      <c r="E1995" s="651">
        <v>201511</v>
      </c>
      <c r="F1995" s="652">
        <v>13.9</v>
      </c>
      <c r="G1995" s="387" t="s">
        <v>684</v>
      </c>
      <c r="H1995" s="387" t="s">
        <v>223</v>
      </c>
    </row>
    <row r="1996" spans="1:8" ht="15">
      <c r="A1996" s="650" t="s">
        <v>319</v>
      </c>
      <c r="B1996" s="651" t="s">
        <v>1223</v>
      </c>
      <c r="C1996" s="435" t="s">
        <v>340</v>
      </c>
      <c r="D1996" s="650" t="s">
        <v>1224</v>
      </c>
      <c r="E1996" s="651">
        <v>201512</v>
      </c>
      <c r="F1996" s="652">
        <v>2.98</v>
      </c>
      <c r="G1996" s="387" t="s">
        <v>684</v>
      </c>
      <c r="H1996" s="387" t="s">
        <v>223</v>
      </c>
    </row>
    <row r="1997" spans="1:8" ht="15">
      <c r="A1997" s="650" t="s">
        <v>319</v>
      </c>
      <c r="B1997" s="651" t="s">
        <v>1223</v>
      </c>
      <c r="C1997" s="435" t="s">
        <v>340</v>
      </c>
      <c r="D1997" s="650" t="s">
        <v>1224</v>
      </c>
      <c r="E1997" s="651">
        <v>201512</v>
      </c>
      <c r="F1997" s="652">
        <v>102.76</v>
      </c>
      <c r="G1997" s="387" t="s">
        <v>684</v>
      </c>
      <c r="H1997" s="387" t="s">
        <v>223</v>
      </c>
    </row>
    <row r="1998" spans="1:8">
      <c r="A1998" s="650" t="s">
        <v>326</v>
      </c>
      <c r="B1998" s="651" t="s">
        <v>1015</v>
      </c>
      <c r="C1998" s="434" t="s">
        <v>340</v>
      </c>
      <c r="D1998" s="650" t="s">
        <v>1016</v>
      </c>
      <c r="E1998" s="651">
        <v>201509</v>
      </c>
      <c r="F1998" s="652">
        <v>-2409.79</v>
      </c>
      <c r="G1998" s="387" t="s">
        <v>684</v>
      </c>
      <c r="H1998" s="387" t="s">
        <v>223</v>
      </c>
    </row>
    <row r="1999" spans="1:8">
      <c r="A1999" s="650" t="s">
        <v>326</v>
      </c>
      <c r="B1999" s="651" t="s">
        <v>1015</v>
      </c>
      <c r="C1999" s="434" t="s">
        <v>340</v>
      </c>
      <c r="D1999" s="650" t="s">
        <v>1016</v>
      </c>
      <c r="E1999" s="651">
        <v>201509</v>
      </c>
      <c r="F1999" s="652">
        <v>-48.32</v>
      </c>
      <c r="G1999" s="387" t="s">
        <v>684</v>
      </c>
      <c r="H1999" s="387" t="s">
        <v>223</v>
      </c>
    </row>
    <row r="2000" spans="1:8" ht="15">
      <c r="A2000" s="650" t="s">
        <v>326</v>
      </c>
      <c r="B2000" s="651" t="s">
        <v>1015</v>
      </c>
      <c r="C2000" s="435" t="s">
        <v>340</v>
      </c>
      <c r="D2000" s="650" t="s">
        <v>1016</v>
      </c>
      <c r="E2000" s="651">
        <v>201510</v>
      </c>
      <c r="F2000" s="652">
        <v>-20775.07</v>
      </c>
      <c r="G2000" s="387" t="s">
        <v>684</v>
      </c>
      <c r="H2000" s="387" t="s">
        <v>223</v>
      </c>
    </row>
    <row r="2001" spans="1:8" ht="15">
      <c r="A2001" s="650" t="s">
        <v>326</v>
      </c>
      <c r="B2001" s="651" t="s">
        <v>1015</v>
      </c>
      <c r="C2001" s="435" t="s">
        <v>340</v>
      </c>
      <c r="D2001" s="650" t="s">
        <v>1016</v>
      </c>
      <c r="E2001" s="651">
        <v>201510</v>
      </c>
      <c r="F2001" s="652">
        <v>-416.57</v>
      </c>
      <c r="G2001" s="387" t="s">
        <v>684</v>
      </c>
      <c r="H2001" s="387" t="s">
        <v>223</v>
      </c>
    </row>
    <row r="2002" spans="1:8">
      <c r="A2002" s="650" t="s">
        <v>326</v>
      </c>
      <c r="B2002" s="651" t="s">
        <v>724</v>
      </c>
      <c r="C2002" s="434" t="s">
        <v>340</v>
      </c>
      <c r="D2002" s="650" t="s">
        <v>1196</v>
      </c>
      <c r="E2002" s="651">
        <v>201509</v>
      </c>
      <c r="F2002" s="652">
        <v>-950.63</v>
      </c>
      <c r="G2002" s="387" t="s">
        <v>684</v>
      </c>
      <c r="H2002" s="387" t="s">
        <v>223</v>
      </c>
    </row>
    <row r="2003" spans="1:8">
      <c r="A2003" s="650" t="s">
        <v>319</v>
      </c>
      <c r="B2003" s="651" t="s">
        <v>581</v>
      </c>
      <c r="C2003" s="434" t="s">
        <v>340</v>
      </c>
      <c r="D2003" s="650" t="s">
        <v>1197</v>
      </c>
      <c r="E2003" s="651">
        <v>201509</v>
      </c>
      <c r="F2003" s="652">
        <v>0.6</v>
      </c>
      <c r="G2003" s="387" t="s">
        <v>684</v>
      </c>
      <c r="H2003" s="387" t="s">
        <v>223</v>
      </c>
    </row>
    <row r="2004" spans="1:8">
      <c r="A2004" s="650" t="s">
        <v>319</v>
      </c>
      <c r="B2004" s="651" t="s">
        <v>768</v>
      </c>
      <c r="C2004" s="434" t="s">
        <v>469</v>
      </c>
      <c r="D2004" s="650" t="s">
        <v>1225</v>
      </c>
      <c r="E2004" s="651">
        <v>201509</v>
      </c>
      <c r="F2004" s="652">
        <v>-320.49</v>
      </c>
      <c r="G2004" s="387" t="s">
        <v>684</v>
      </c>
      <c r="H2004" s="387" t="s">
        <v>223</v>
      </c>
    </row>
    <row r="2005" spans="1:8">
      <c r="A2005" s="650" t="s">
        <v>319</v>
      </c>
      <c r="B2005" s="651" t="s">
        <v>768</v>
      </c>
      <c r="C2005" s="434" t="s">
        <v>469</v>
      </c>
      <c r="D2005" s="650" t="s">
        <v>1225</v>
      </c>
      <c r="E2005" s="651">
        <v>201509</v>
      </c>
      <c r="F2005" s="652">
        <v>-12.89</v>
      </c>
      <c r="G2005" s="387" t="s">
        <v>684</v>
      </c>
      <c r="H2005" s="387" t="s">
        <v>223</v>
      </c>
    </row>
    <row r="2006" spans="1:8">
      <c r="A2006" s="650" t="s">
        <v>319</v>
      </c>
      <c r="B2006" s="651" t="s">
        <v>762</v>
      </c>
      <c r="C2006" s="434" t="s">
        <v>340</v>
      </c>
      <c r="D2006" s="650" t="s">
        <v>763</v>
      </c>
      <c r="E2006" s="651">
        <v>201509</v>
      </c>
      <c r="F2006" s="652">
        <v>-283.59000000000003</v>
      </c>
      <c r="G2006" s="387" t="s">
        <v>684</v>
      </c>
      <c r="H2006" s="387" t="s">
        <v>223</v>
      </c>
    </row>
    <row r="2007" spans="1:8">
      <c r="A2007" s="650" t="s">
        <v>319</v>
      </c>
      <c r="B2007" s="651" t="s">
        <v>1226</v>
      </c>
      <c r="C2007" s="434" t="s">
        <v>340</v>
      </c>
      <c r="D2007" s="650" t="s">
        <v>1227</v>
      </c>
      <c r="E2007" s="651">
        <v>201509</v>
      </c>
      <c r="F2007" s="652">
        <v>23625.4</v>
      </c>
      <c r="G2007" s="387" t="s">
        <v>684</v>
      </c>
      <c r="H2007" s="387" t="s">
        <v>223</v>
      </c>
    </row>
    <row r="2008" spans="1:8" ht="15">
      <c r="A2008" s="650" t="s">
        <v>319</v>
      </c>
      <c r="B2008" s="651" t="s">
        <v>1226</v>
      </c>
      <c r="C2008" s="435" t="s">
        <v>340</v>
      </c>
      <c r="D2008" s="650" t="s">
        <v>1227</v>
      </c>
      <c r="E2008" s="651">
        <v>201510</v>
      </c>
      <c r="F2008" s="652">
        <v>2625.82</v>
      </c>
      <c r="G2008" s="387" t="s">
        <v>684</v>
      </c>
      <c r="H2008" s="387" t="s">
        <v>223</v>
      </c>
    </row>
    <row r="2009" spans="1:8" ht="15">
      <c r="A2009" s="650" t="s">
        <v>319</v>
      </c>
      <c r="B2009" s="651" t="s">
        <v>1226</v>
      </c>
      <c r="C2009" s="435" t="s">
        <v>340</v>
      </c>
      <c r="D2009" s="650" t="s">
        <v>1227</v>
      </c>
      <c r="E2009" s="651">
        <v>201511</v>
      </c>
      <c r="F2009" s="652">
        <v>473.53</v>
      </c>
      <c r="G2009" s="387" t="s">
        <v>684</v>
      </c>
      <c r="H2009" s="387" t="s">
        <v>223</v>
      </c>
    </row>
    <row r="2010" spans="1:8" ht="15">
      <c r="A2010" s="650" t="s">
        <v>319</v>
      </c>
      <c r="B2010" s="651" t="s">
        <v>1226</v>
      </c>
      <c r="C2010" s="435" t="s">
        <v>340</v>
      </c>
      <c r="D2010" s="650" t="s">
        <v>1227</v>
      </c>
      <c r="E2010" s="651">
        <v>201512</v>
      </c>
      <c r="F2010" s="652">
        <v>17.420000000000002</v>
      </c>
      <c r="G2010" s="387" t="s">
        <v>684</v>
      </c>
      <c r="H2010" s="387" t="s">
        <v>223</v>
      </c>
    </row>
    <row r="2011" spans="1:8">
      <c r="A2011" s="650" t="s">
        <v>326</v>
      </c>
      <c r="B2011" s="651" t="s">
        <v>1228</v>
      </c>
      <c r="C2011" s="434" t="s">
        <v>340</v>
      </c>
      <c r="D2011" s="650" t="s">
        <v>1229</v>
      </c>
      <c r="E2011" s="651">
        <v>201509</v>
      </c>
      <c r="F2011" s="652">
        <v>12921.93</v>
      </c>
      <c r="G2011" s="387" t="s">
        <v>684</v>
      </c>
      <c r="H2011" s="387" t="s">
        <v>223</v>
      </c>
    </row>
    <row r="2012" spans="1:8">
      <c r="A2012" s="650" t="s">
        <v>326</v>
      </c>
      <c r="B2012" s="651" t="s">
        <v>1228</v>
      </c>
      <c r="C2012" s="434" t="s">
        <v>340</v>
      </c>
      <c r="D2012" s="650" t="s">
        <v>1229</v>
      </c>
      <c r="E2012" s="651">
        <v>201509</v>
      </c>
      <c r="F2012" s="652">
        <v>626.03</v>
      </c>
      <c r="G2012" s="387" t="s">
        <v>684</v>
      </c>
      <c r="H2012" s="387" t="s">
        <v>223</v>
      </c>
    </row>
    <row r="2013" spans="1:8" ht="15">
      <c r="A2013" s="650" t="s">
        <v>326</v>
      </c>
      <c r="B2013" s="651" t="s">
        <v>1228</v>
      </c>
      <c r="C2013" s="435" t="s">
        <v>340</v>
      </c>
      <c r="D2013" s="650" t="s">
        <v>1229</v>
      </c>
      <c r="E2013" s="651">
        <v>201510</v>
      </c>
      <c r="F2013" s="652">
        <v>300.47000000000003</v>
      </c>
      <c r="G2013" s="387" t="s">
        <v>684</v>
      </c>
      <c r="H2013" s="387" t="s">
        <v>223</v>
      </c>
    </row>
    <row r="2014" spans="1:8" ht="15">
      <c r="A2014" s="650" t="s">
        <v>326</v>
      </c>
      <c r="B2014" s="651" t="s">
        <v>1228</v>
      </c>
      <c r="C2014" s="435" t="s">
        <v>340</v>
      </c>
      <c r="D2014" s="650" t="s">
        <v>1229</v>
      </c>
      <c r="E2014" s="651">
        <v>201510</v>
      </c>
      <c r="F2014" s="652">
        <v>14.56</v>
      </c>
      <c r="G2014" s="387" t="s">
        <v>684</v>
      </c>
      <c r="H2014" s="387" t="s">
        <v>223</v>
      </c>
    </row>
    <row r="2015" spans="1:8" ht="15">
      <c r="A2015" s="650" t="s">
        <v>326</v>
      </c>
      <c r="B2015" s="651" t="s">
        <v>1228</v>
      </c>
      <c r="C2015" s="435" t="s">
        <v>340</v>
      </c>
      <c r="D2015" s="650" t="s">
        <v>1229</v>
      </c>
      <c r="E2015" s="651">
        <v>201511</v>
      </c>
      <c r="F2015" s="652">
        <v>-2.21</v>
      </c>
      <c r="G2015" s="387" t="s">
        <v>684</v>
      </c>
      <c r="H2015" s="387" t="s">
        <v>223</v>
      </c>
    </row>
    <row r="2016" spans="1:8" ht="15">
      <c r="A2016" s="650" t="s">
        <v>326</v>
      </c>
      <c r="B2016" s="651" t="s">
        <v>1228</v>
      </c>
      <c r="C2016" s="435" t="s">
        <v>340</v>
      </c>
      <c r="D2016" s="650" t="s">
        <v>1229</v>
      </c>
      <c r="E2016" s="651">
        <v>201511</v>
      </c>
      <c r="F2016" s="652">
        <v>-0.11</v>
      </c>
      <c r="G2016" s="387" t="s">
        <v>684</v>
      </c>
      <c r="H2016" s="387" t="s">
        <v>223</v>
      </c>
    </row>
    <row r="2017" spans="1:8" ht="15">
      <c r="A2017" s="650" t="s">
        <v>326</v>
      </c>
      <c r="B2017" s="651" t="s">
        <v>1228</v>
      </c>
      <c r="C2017" s="435" t="s">
        <v>340</v>
      </c>
      <c r="D2017" s="650" t="s">
        <v>1229</v>
      </c>
      <c r="E2017" s="651">
        <v>201512</v>
      </c>
      <c r="F2017" s="652">
        <v>132.71</v>
      </c>
      <c r="G2017" s="387" t="s">
        <v>684</v>
      </c>
      <c r="H2017" s="387" t="s">
        <v>223</v>
      </c>
    </row>
    <row r="2018" spans="1:8" ht="15">
      <c r="A2018" s="650" t="s">
        <v>326</v>
      </c>
      <c r="B2018" s="651" t="s">
        <v>1228</v>
      </c>
      <c r="C2018" s="435" t="s">
        <v>340</v>
      </c>
      <c r="D2018" s="650" t="s">
        <v>1229</v>
      </c>
      <c r="E2018" s="651">
        <v>201512</v>
      </c>
      <c r="F2018" s="652">
        <v>2739.51</v>
      </c>
      <c r="G2018" s="387" t="s">
        <v>684</v>
      </c>
      <c r="H2018" s="387" t="s">
        <v>223</v>
      </c>
    </row>
    <row r="2019" spans="1:8">
      <c r="A2019" s="650" t="s">
        <v>326</v>
      </c>
      <c r="B2019" s="651" t="s">
        <v>1230</v>
      </c>
      <c r="C2019" s="434" t="s">
        <v>340</v>
      </c>
      <c r="D2019" s="650" t="s">
        <v>1231</v>
      </c>
      <c r="E2019" s="651">
        <v>201509</v>
      </c>
      <c r="F2019" s="652">
        <v>-604.93000000000006</v>
      </c>
      <c r="G2019" s="387" t="s">
        <v>684</v>
      </c>
      <c r="H2019" s="387" t="s">
        <v>223</v>
      </c>
    </row>
    <row r="2020" spans="1:8">
      <c r="A2020" s="650" t="s">
        <v>319</v>
      </c>
      <c r="B2020" s="651" t="s">
        <v>792</v>
      </c>
      <c r="C2020" s="434" t="s">
        <v>469</v>
      </c>
      <c r="D2020" s="650" t="s">
        <v>793</v>
      </c>
      <c r="E2020" s="651">
        <v>201509</v>
      </c>
      <c r="F2020" s="652">
        <v>-25416.73</v>
      </c>
      <c r="G2020" s="387" t="s">
        <v>924</v>
      </c>
      <c r="H2020" s="387" t="s">
        <v>923</v>
      </c>
    </row>
    <row r="2021" spans="1:8">
      <c r="A2021" s="650" t="s">
        <v>319</v>
      </c>
      <c r="B2021" s="651" t="s">
        <v>792</v>
      </c>
      <c r="C2021" s="434" t="s">
        <v>469</v>
      </c>
      <c r="D2021" s="650" t="s">
        <v>793</v>
      </c>
      <c r="E2021" s="651">
        <v>201509</v>
      </c>
      <c r="F2021" s="652">
        <v>-5095.22</v>
      </c>
      <c r="G2021" s="387" t="s">
        <v>924</v>
      </c>
      <c r="H2021" s="387" t="s">
        <v>923</v>
      </c>
    </row>
    <row r="2022" spans="1:8" ht="15">
      <c r="A2022" s="650" t="s">
        <v>319</v>
      </c>
      <c r="B2022" s="651" t="s">
        <v>792</v>
      </c>
      <c r="C2022" s="435" t="s">
        <v>469</v>
      </c>
      <c r="D2022" s="650" t="s">
        <v>793</v>
      </c>
      <c r="E2022" s="651">
        <v>201510</v>
      </c>
      <c r="F2022" s="652">
        <v>-246.23</v>
      </c>
      <c r="G2022" s="387" t="s">
        <v>924</v>
      </c>
      <c r="H2022" s="387" t="s">
        <v>923</v>
      </c>
    </row>
    <row r="2023" spans="1:8" ht="15">
      <c r="A2023" s="650" t="s">
        <v>319</v>
      </c>
      <c r="B2023" s="651" t="s">
        <v>792</v>
      </c>
      <c r="C2023" s="435" t="s">
        <v>469</v>
      </c>
      <c r="D2023" s="650" t="s">
        <v>793</v>
      </c>
      <c r="E2023" s="651">
        <v>201510</v>
      </c>
      <c r="F2023" s="652">
        <v>-3.14</v>
      </c>
      <c r="G2023" s="387" t="s">
        <v>924</v>
      </c>
      <c r="H2023" s="387" t="s">
        <v>923</v>
      </c>
    </row>
    <row r="2024" spans="1:8">
      <c r="A2024" s="650" t="s">
        <v>319</v>
      </c>
      <c r="B2024" s="651" t="s">
        <v>794</v>
      </c>
      <c r="C2024" s="434" t="s">
        <v>469</v>
      </c>
      <c r="D2024" s="650" t="s">
        <v>795</v>
      </c>
      <c r="E2024" s="651">
        <v>201509</v>
      </c>
      <c r="F2024" s="652">
        <v>-2161.42</v>
      </c>
      <c r="G2024" s="387" t="s">
        <v>924</v>
      </c>
      <c r="H2024" s="387" t="s">
        <v>923</v>
      </c>
    </row>
    <row r="2025" spans="1:8">
      <c r="A2025" s="650" t="s">
        <v>319</v>
      </c>
      <c r="B2025" s="651" t="s">
        <v>794</v>
      </c>
      <c r="C2025" s="434" t="s">
        <v>469</v>
      </c>
      <c r="D2025" s="650" t="s">
        <v>795</v>
      </c>
      <c r="E2025" s="651">
        <v>201509</v>
      </c>
      <c r="F2025" s="652">
        <v>-21.7</v>
      </c>
      <c r="G2025" s="387" t="s">
        <v>924</v>
      </c>
      <c r="H2025" s="387" t="s">
        <v>923</v>
      </c>
    </row>
    <row r="2026" spans="1:8">
      <c r="A2026" s="650" t="s">
        <v>326</v>
      </c>
      <c r="B2026" s="651" t="s">
        <v>796</v>
      </c>
      <c r="C2026" s="434" t="s">
        <v>340</v>
      </c>
      <c r="D2026" s="650" t="s">
        <v>1198</v>
      </c>
      <c r="E2026" s="651">
        <v>201509</v>
      </c>
      <c r="F2026" s="652">
        <v>-1403.3</v>
      </c>
      <c r="G2026" s="387" t="s">
        <v>684</v>
      </c>
      <c r="H2026" s="387" t="s">
        <v>223</v>
      </c>
    </row>
    <row r="2027" spans="1:8">
      <c r="A2027" s="650" t="s">
        <v>326</v>
      </c>
      <c r="B2027" s="651" t="s">
        <v>796</v>
      </c>
      <c r="C2027" s="434" t="s">
        <v>340</v>
      </c>
      <c r="D2027" s="650" t="s">
        <v>1198</v>
      </c>
      <c r="E2027" s="651">
        <v>201509</v>
      </c>
      <c r="F2027" s="652">
        <v>168.71</v>
      </c>
      <c r="G2027" s="387" t="s">
        <v>684</v>
      </c>
      <c r="H2027" s="387" t="s">
        <v>223</v>
      </c>
    </row>
    <row r="2028" spans="1:8" ht="15">
      <c r="A2028" s="650" t="s">
        <v>326</v>
      </c>
      <c r="B2028" s="651" t="s">
        <v>796</v>
      </c>
      <c r="C2028" s="435" t="s">
        <v>340</v>
      </c>
      <c r="D2028" s="650" t="s">
        <v>797</v>
      </c>
      <c r="E2028" s="651">
        <v>201510</v>
      </c>
      <c r="F2028" s="652">
        <v>-1012.81</v>
      </c>
      <c r="G2028" s="387" t="s">
        <v>684</v>
      </c>
      <c r="H2028" s="387" t="s">
        <v>223</v>
      </c>
    </row>
    <row r="2029" spans="1:8" ht="15">
      <c r="A2029" s="650" t="s">
        <v>326</v>
      </c>
      <c r="B2029" s="651" t="s">
        <v>796</v>
      </c>
      <c r="C2029" s="435" t="s">
        <v>340</v>
      </c>
      <c r="D2029" s="650" t="s">
        <v>797</v>
      </c>
      <c r="E2029" s="651">
        <v>201510</v>
      </c>
      <c r="F2029" s="652">
        <v>-13.83</v>
      </c>
      <c r="G2029" s="387" t="s">
        <v>684</v>
      </c>
      <c r="H2029" s="387" t="s">
        <v>223</v>
      </c>
    </row>
    <row r="2030" spans="1:8">
      <c r="A2030" s="650" t="s">
        <v>319</v>
      </c>
      <c r="B2030" s="651" t="s">
        <v>1017</v>
      </c>
      <c r="C2030" s="434" t="s">
        <v>340</v>
      </c>
      <c r="D2030" s="650" t="s">
        <v>1018</v>
      </c>
      <c r="E2030" s="651">
        <v>201509</v>
      </c>
      <c r="F2030" s="652">
        <v>-1055.21</v>
      </c>
      <c r="G2030" s="387" t="s">
        <v>684</v>
      </c>
      <c r="H2030" s="387" t="s">
        <v>223</v>
      </c>
    </row>
    <row r="2031" spans="1:8">
      <c r="A2031" s="650" t="s">
        <v>319</v>
      </c>
      <c r="B2031" s="651" t="s">
        <v>1199</v>
      </c>
      <c r="C2031" s="434" t="s">
        <v>469</v>
      </c>
      <c r="D2031" s="650" t="s">
        <v>1200</v>
      </c>
      <c r="E2031" s="651">
        <v>201509</v>
      </c>
      <c r="F2031" s="652">
        <v>131541.58000000002</v>
      </c>
      <c r="G2031" s="387" t="s">
        <v>924</v>
      </c>
      <c r="H2031" s="387" t="s">
        <v>923</v>
      </c>
    </row>
    <row r="2032" spans="1:8">
      <c r="A2032" s="650" t="s">
        <v>319</v>
      </c>
      <c r="B2032" s="651" t="s">
        <v>1199</v>
      </c>
      <c r="C2032" s="434" t="s">
        <v>469</v>
      </c>
      <c r="D2032" s="650" t="s">
        <v>1200</v>
      </c>
      <c r="E2032" s="651">
        <v>201509</v>
      </c>
      <c r="F2032" s="652">
        <v>7352</v>
      </c>
      <c r="G2032" s="387" t="s">
        <v>924</v>
      </c>
      <c r="H2032" s="387" t="s">
        <v>923</v>
      </c>
    </row>
    <row r="2033" spans="1:8" ht="15">
      <c r="A2033" s="650" t="s">
        <v>319</v>
      </c>
      <c r="B2033" s="651" t="s">
        <v>1199</v>
      </c>
      <c r="C2033" s="435" t="s">
        <v>469</v>
      </c>
      <c r="D2033" s="650" t="s">
        <v>1200</v>
      </c>
      <c r="E2033" s="651">
        <v>201510</v>
      </c>
      <c r="F2033" s="652">
        <v>320</v>
      </c>
      <c r="G2033" s="387" t="s">
        <v>924</v>
      </c>
      <c r="H2033" s="387" t="s">
        <v>923</v>
      </c>
    </row>
    <row r="2034" spans="1:8" ht="15">
      <c r="A2034" s="650" t="s">
        <v>319</v>
      </c>
      <c r="B2034" s="651" t="s">
        <v>1199</v>
      </c>
      <c r="C2034" s="435" t="s">
        <v>469</v>
      </c>
      <c r="D2034" s="650" t="s">
        <v>1200</v>
      </c>
      <c r="E2034" s="651">
        <v>201510</v>
      </c>
      <c r="F2034" s="652">
        <v>17.88</v>
      </c>
      <c r="G2034" s="387" t="s">
        <v>924</v>
      </c>
      <c r="H2034" s="387" t="s">
        <v>923</v>
      </c>
    </row>
    <row r="2035" spans="1:8" ht="15">
      <c r="A2035" s="650" t="s">
        <v>319</v>
      </c>
      <c r="B2035" s="651" t="s">
        <v>1199</v>
      </c>
      <c r="C2035" s="435" t="s">
        <v>469</v>
      </c>
      <c r="D2035" s="650" t="s">
        <v>1200</v>
      </c>
      <c r="E2035" s="651">
        <v>201511</v>
      </c>
      <c r="F2035" s="652">
        <v>6584.69</v>
      </c>
      <c r="G2035" s="387" t="s">
        <v>924</v>
      </c>
      <c r="H2035" s="387" t="s">
        <v>923</v>
      </c>
    </row>
    <row r="2036" spans="1:8" ht="15">
      <c r="A2036" s="650" t="s">
        <v>319</v>
      </c>
      <c r="B2036" s="651" t="s">
        <v>1199</v>
      </c>
      <c r="C2036" s="435" t="s">
        <v>469</v>
      </c>
      <c r="D2036" s="650" t="s">
        <v>1200</v>
      </c>
      <c r="E2036" s="651">
        <v>201511</v>
      </c>
      <c r="F2036" s="652">
        <v>368.05</v>
      </c>
      <c r="G2036" s="387" t="s">
        <v>924</v>
      </c>
      <c r="H2036" s="387" t="s">
        <v>923</v>
      </c>
    </row>
    <row r="2037" spans="1:8" ht="15">
      <c r="A2037" s="650" t="s">
        <v>319</v>
      </c>
      <c r="B2037" s="651" t="s">
        <v>1199</v>
      </c>
      <c r="C2037" s="435" t="s">
        <v>469</v>
      </c>
      <c r="D2037" s="650" t="s">
        <v>1200</v>
      </c>
      <c r="E2037" s="651">
        <v>201512</v>
      </c>
      <c r="F2037" s="652">
        <v>1.64</v>
      </c>
      <c r="G2037" s="387" t="s">
        <v>924</v>
      </c>
      <c r="H2037" s="387" t="s">
        <v>923</v>
      </c>
    </row>
    <row r="2038" spans="1:8" ht="15">
      <c r="A2038" s="650" t="s">
        <v>319</v>
      </c>
      <c r="B2038" s="651" t="s">
        <v>1199</v>
      </c>
      <c r="C2038" s="435" t="s">
        <v>469</v>
      </c>
      <c r="D2038" s="650" t="s">
        <v>1200</v>
      </c>
      <c r="E2038" s="651">
        <v>201512</v>
      </c>
      <c r="F2038" s="652">
        <v>29.04</v>
      </c>
      <c r="G2038" s="387" t="s">
        <v>924</v>
      </c>
      <c r="H2038" s="387" t="s">
        <v>923</v>
      </c>
    </row>
    <row r="2039" spans="1:8">
      <c r="A2039" s="650" t="s">
        <v>319</v>
      </c>
      <c r="B2039" s="651" t="s">
        <v>999</v>
      </c>
      <c r="C2039" s="434" t="s">
        <v>340</v>
      </c>
      <c r="D2039" s="650" t="s">
        <v>1000</v>
      </c>
      <c r="E2039" s="651">
        <v>201509</v>
      </c>
      <c r="F2039" s="652">
        <v>-590.08000000000004</v>
      </c>
      <c r="G2039" s="387" t="s">
        <v>684</v>
      </c>
      <c r="H2039" s="387" t="s">
        <v>223</v>
      </c>
    </row>
    <row r="2040" spans="1:8" ht="15">
      <c r="A2040" s="650" t="s">
        <v>319</v>
      </c>
      <c r="B2040" s="651" t="s">
        <v>999</v>
      </c>
      <c r="C2040" s="435" t="s">
        <v>340</v>
      </c>
      <c r="D2040" s="650" t="s">
        <v>1000</v>
      </c>
      <c r="E2040" s="651">
        <v>201511</v>
      </c>
      <c r="F2040" s="652">
        <v>-32.67</v>
      </c>
      <c r="G2040" s="387" t="s">
        <v>684</v>
      </c>
      <c r="H2040" s="387" t="s">
        <v>223</v>
      </c>
    </row>
    <row r="2041" spans="1:8" ht="15">
      <c r="A2041" s="650" t="s">
        <v>319</v>
      </c>
      <c r="B2041" s="651" t="s">
        <v>999</v>
      </c>
      <c r="C2041" s="435" t="s">
        <v>340</v>
      </c>
      <c r="D2041" s="650" t="s">
        <v>1000</v>
      </c>
      <c r="E2041" s="651">
        <v>201512</v>
      </c>
      <c r="F2041" s="652">
        <v>-75.92</v>
      </c>
      <c r="G2041" s="387" t="s">
        <v>684</v>
      </c>
      <c r="H2041" s="387" t="s">
        <v>223</v>
      </c>
    </row>
    <row r="2042" spans="1:8" ht="15">
      <c r="A2042" s="650" t="s">
        <v>326</v>
      </c>
      <c r="B2042" s="651" t="s">
        <v>1201</v>
      </c>
      <c r="C2042" s="435" t="s">
        <v>340</v>
      </c>
      <c r="D2042" s="650" t="s">
        <v>1202</v>
      </c>
      <c r="E2042" s="651">
        <v>201512</v>
      </c>
      <c r="F2042" s="652">
        <v>57603.32</v>
      </c>
      <c r="G2042" s="387" t="s">
        <v>684</v>
      </c>
      <c r="H2042" s="387" t="s">
        <v>223</v>
      </c>
    </row>
    <row r="2043" spans="1:8" ht="15">
      <c r="A2043" s="650" t="s">
        <v>319</v>
      </c>
      <c r="B2043" s="651" t="s">
        <v>1201</v>
      </c>
      <c r="C2043" s="435" t="s">
        <v>340</v>
      </c>
      <c r="D2043" s="650" t="s">
        <v>1202</v>
      </c>
      <c r="E2043" s="651">
        <v>201512</v>
      </c>
      <c r="F2043" s="652">
        <v>1947.67</v>
      </c>
      <c r="G2043" s="387" t="s">
        <v>684</v>
      </c>
      <c r="H2043" s="387" t="s">
        <v>223</v>
      </c>
    </row>
    <row r="2044" spans="1:8" ht="15">
      <c r="A2044" s="650" t="s">
        <v>319</v>
      </c>
      <c r="B2044" s="651" t="s">
        <v>1201</v>
      </c>
      <c r="C2044" s="435" t="s">
        <v>340</v>
      </c>
      <c r="D2044" s="650" t="s">
        <v>1202</v>
      </c>
      <c r="E2044" s="651">
        <v>201512</v>
      </c>
      <c r="F2044" s="652">
        <v>86951.39</v>
      </c>
      <c r="G2044" s="387" t="s">
        <v>684</v>
      </c>
      <c r="H2044" s="387" t="s">
        <v>223</v>
      </c>
    </row>
    <row r="2045" spans="1:8">
      <c r="A2045" s="407"/>
      <c r="B2045" s="916"/>
      <c r="C2045" s="917"/>
      <c r="D2045" s="407"/>
      <c r="E2045" s="916"/>
      <c r="F2045" s="574"/>
      <c r="G2045" s="387"/>
      <c r="H2045" s="387"/>
    </row>
    <row r="2046" spans="1:8">
      <c r="A2046" s="407"/>
      <c r="B2046" s="916"/>
      <c r="C2046" s="917"/>
      <c r="D2046" s="407"/>
      <c r="E2046" s="916"/>
      <c r="F2046" s="574"/>
      <c r="G2046" s="387"/>
      <c r="H2046" s="387"/>
    </row>
    <row r="2047" spans="1:8" ht="15">
      <c r="A2047" s="407"/>
      <c r="B2047" s="916"/>
      <c r="C2047" s="919"/>
      <c r="D2047" s="407"/>
      <c r="E2047" s="916"/>
      <c r="F2047" s="574"/>
      <c r="G2047" s="387"/>
      <c r="H2047" s="387"/>
    </row>
    <row r="2048" spans="1:8" ht="15">
      <c r="A2048" s="407"/>
      <c r="B2048" s="916"/>
      <c r="C2048" s="919"/>
      <c r="D2048" s="407"/>
      <c r="E2048" s="916"/>
      <c r="F2048" s="574"/>
      <c r="G2048" s="387"/>
      <c r="H2048" s="387"/>
    </row>
    <row r="2049" spans="1:8" ht="15">
      <c r="A2049" s="407"/>
      <c r="B2049" s="916"/>
      <c r="C2049" s="919"/>
      <c r="D2049" s="407"/>
      <c r="E2049" s="916"/>
      <c r="F2049" s="574"/>
      <c r="G2049" s="387"/>
      <c r="H2049" s="387"/>
    </row>
    <row r="2050" spans="1:8" ht="15">
      <c r="A2050" s="407"/>
      <c r="B2050" s="916"/>
      <c r="C2050" s="919"/>
      <c r="D2050" s="407"/>
      <c r="E2050" s="916"/>
      <c r="F2050" s="574"/>
      <c r="G2050" s="387"/>
      <c r="H2050" s="387"/>
    </row>
    <row r="2051" spans="1:8" ht="15">
      <c r="A2051" s="407"/>
      <c r="B2051" s="916"/>
      <c r="C2051" s="919"/>
      <c r="D2051" s="407"/>
      <c r="E2051" s="916"/>
      <c r="F2051" s="574"/>
      <c r="G2051" s="387"/>
      <c r="H2051" s="387"/>
    </row>
    <row r="2052" spans="1:8" ht="15">
      <c r="A2052" s="407"/>
      <c r="B2052" s="916"/>
      <c r="C2052" s="919"/>
      <c r="D2052" s="407"/>
      <c r="E2052" s="916"/>
      <c r="F2052" s="574"/>
      <c r="G2052" s="387"/>
      <c r="H2052" s="387"/>
    </row>
    <row r="2053" spans="1:8">
      <c r="A2053" s="650" t="s">
        <v>319</v>
      </c>
      <c r="B2053" s="651" t="s">
        <v>1019</v>
      </c>
      <c r="C2053" s="434" t="s">
        <v>340</v>
      </c>
      <c r="D2053" s="650" t="s">
        <v>1203</v>
      </c>
      <c r="E2053" s="651">
        <v>201509</v>
      </c>
      <c r="F2053" s="652">
        <v>-680.6</v>
      </c>
      <c r="G2053" s="387" t="s">
        <v>924</v>
      </c>
      <c r="H2053" s="387" t="s">
        <v>923</v>
      </c>
    </row>
    <row r="2054" spans="1:8">
      <c r="A2054" s="650" t="s">
        <v>319</v>
      </c>
      <c r="B2054" s="651" t="s">
        <v>1019</v>
      </c>
      <c r="C2054" s="434" t="s">
        <v>340</v>
      </c>
      <c r="D2054" s="650" t="s">
        <v>1203</v>
      </c>
      <c r="E2054" s="651">
        <v>201509</v>
      </c>
      <c r="F2054" s="652">
        <v>-41.300000000000004</v>
      </c>
      <c r="G2054" s="387" t="s">
        <v>924</v>
      </c>
      <c r="H2054" s="387" t="s">
        <v>923</v>
      </c>
    </row>
    <row r="2055" spans="1:8" ht="15">
      <c r="A2055" s="650" t="s">
        <v>319</v>
      </c>
      <c r="B2055" s="651" t="s">
        <v>1019</v>
      </c>
      <c r="C2055" s="435" t="s">
        <v>340</v>
      </c>
      <c r="D2055" s="650" t="s">
        <v>1020</v>
      </c>
      <c r="E2055" s="651">
        <v>201511</v>
      </c>
      <c r="F2055" s="652">
        <v>67.19</v>
      </c>
      <c r="G2055" s="387" t="s">
        <v>924</v>
      </c>
      <c r="H2055" s="387" t="s">
        <v>923</v>
      </c>
    </row>
    <row r="2056" spans="1:8" ht="15">
      <c r="A2056" s="650" t="s">
        <v>319</v>
      </c>
      <c r="B2056" s="651" t="s">
        <v>1019</v>
      </c>
      <c r="C2056" s="435" t="s">
        <v>340</v>
      </c>
      <c r="D2056" s="650" t="s">
        <v>1020</v>
      </c>
      <c r="E2056" s="651">
        <v>201511</v>
      </c>
      <c r="F2056" s="652">
        <v>-118.13</v>
      </c>
      <c r="G2056" s="387" t="s">
        <v>924</v>
      </c>
      <c r="H2056" s="387" t="s">
        <v>923</v>
      </c>
    </row>
    <row r="2057" spans="1:8" ht="15">
      <c r="A2057" s="650" t="s">
        <v>319</v>
      </c>
      <c r="B2057" s="651" t="s">
        <v>1019</v>
      </c>
      <c r="C2057" s="435" t="s">
        <v>340</v>
      </c>
      <c r="D2057" s="650" t="s">
        <v>1020</v>
      </c>
      <c r="E2057" s="651">
        <v>201512</v>
      </c>
      <c r="F2057" s="652">
        <v>192.06</v>
      </c>
      <c r="G2057" s="387" t="s">
        <v>924</v>
      </c>
      <c r="H2057" s="387" t="s">
        <v>923</v>
      </c>
    </row>
    <row r="2058" spans="1:8" ht="15">
      <c r="A2058" s="650" t="s">
        <v>319</v>
      </c>
      <c r="B2058" s="651" t="s">
        <v>1019</v>
      </c>
      <c r="C2058" s="435" t="s">
        <v>340</v>
      </c>
      <c r="D2058" s="650" t="s">
        <v>1020</v>
      </c>
      <c r="E2058" s="651">
        <v>201512</v>
      </c>
      <c r="F2058" s="652">
        <v>1058.81</v>
      </c>
      <c r="G2058" s="387" t="s">
        <v>924</v>
      </c>
      <c r="H2058" s="387" t="s">
        <v>923</v>
      </c>
    </row>
    <row r="2059" spans="1:8">
      <c r="A2059" s="650" t="s">
        <v>319</v>
      </c>
      <c r="B2059" s="651" t="s">
        <v>1001</v>
      </c>
      <c r="C2059" s="434" t="s">
        <v>340</v>
      </c>
      <c r="D2059" s="650" t="s">
        <v>1002</v>
      </c>
      <c r="E2059" s="651">
        <v>201509</v>
      </c>
      <c r="F2059" s="652">
        <v>-556.72</v>
      </c>
      <c r="G2059" s="387" t="s">
        <v>924</v>
      </c>
      <c r="H2059" s="387" t="s">
        <v>923</v>
      </c>
    </row>
    <row r="2060" spans="1:8">
      <c r="A2060" s="650" t="s">
        <v>319</v>
      </c>
      <c r="B2060" s="651" t="s">
        <v>1001</v>
      </c>
      <c r="C2060" s="434" t="s">
        <v>340</v>
      </c>
      <c r="D2060" s="650" t="s">
        <v>1002</v>
      </c>
      <c r="E2060" s="651">
        <v>201509</v>
      </c>
      <c r="F2060" s="652">
        <v>-12.25</v>
      </c>
      <c r="G2060" s="387" t="s">
        <v>924</v>
      </c>
      <c r="H2060" s="387" t="s">
        <v>923</v>
      </c>
    </row>
    <row r="2061" spans="1:8" ht="15">
      <c r="A2061" s="650" t="s">
        <v>319</v>
      </c>
      <c r="B2061" s="651" t="s">
        <v>1001</v>
      </c>
      <c r="C2061" s="435" t="s">
        <v>340</v>
      </c>
      <c r="D2061" s="650" t="s">
        <v>1002</v>
      </c>
      <c r="E2061" s="651">
        <v>201511</v>
      </c>
      <c r="F2061" s="652">
        <v>-182.8</v>
      </c>
      <c r="G2061" s="387" t="s">
        <v>924</v>
      </c>
      <c r="H2061" s="387" t="s">
        <v>923</v>
      </c>
    </row>
    <row r="2062" spans="1:8" ht="15">
      <c r="A2062" s="650" t="s">
        <v>319</v>
      </c>
      <c r="B2062" s="651" t="s">
        <v>1001</v>
      </c>
      <c r="C2062" s="435" t="s">
        <v>340</v>
      </c>
      <c r="D2062" s="650" t="s">
        <v>1002</v>
      </c>
      <c r="E2062" s="651">
        <v>201511</v>
      </c>
      <c r="F2062" s="652">
        <v>14.83</v>
      </c>
      <c r="G2062" s="387" t="s">
        <v>924</v>
      </c>
      <c r="H2062" s="387" t="s">
        <v>923</v>
      </c>
    </row>
    <row r="2063" spans="1:8" ht="15">
      <c r="A2063" s="650" t="s">
        <v>319</v>
      </c>
      <c r="B2063" s="651" t="s">
        <v>1001</v>
      </c>
      <c r="C2063" s="435" t="s">
        <v>340</v>
      </c>
      <c r="D2063" s="650" t="s">
        <v>1002</v>
      </c>
      <c r="E2063" s="651">
        <v>201512</v>
      </c>
      <c r="F2063" s="652">
        <v>-263.72000000000003</v>
      </c>
      <c r="G2063" s="387" t="s">
        <v>924</v>
      </c>
      <c r="H2063" s="387" t="s">
        <v>923</v>
      </c>
    </row>
    <row r="2064" spans="1:8" ht="15">
      <c r="A2064" s="650" t="s">
        <v>319</v>
      </c>
      <c r="B2064" s="651" t="s">
        <v>1001</v>
      </c>
      <c r="C2064" s="435" t="s">
        <v>340</v>
      </c>
      <c r="D2064" s="650" t="s">
        <v>1002</v>
      </c>
      <c r="E2064" s="651">
        <v>201512</v>
      </c>
      <c r="F2064" s="652">
        <v>-2.09</v>
      </c>
      <c r="G2064" s="387" t="s">
        <v>924</v>
      </c>
      <c r="H2064" s="387" t="s">
        <v>923</v>
      </c>
    </row>
    <row r="2065" spans="1:8">
      <c r="A2065" s="650" t="s">
        <v>326</v>
      </c>
      <c r="B2065" s="651" t="s">
        <v>798</v>
      </c>
      <c r="C2065" s="434" t="s">
        <v>340</v>
      </c>
      <c r="D2065" s="650" t="s">
        <v>1235</v>
      </c>
      <c r="E2065" s="651">
        <v>201509</v>
      </c>
      <c r="F2065" s="652">
        <v>266.11</v>
      </c>
      <c r="G2065" s="387" t="s">
        <v>684</v>
      </c>
      <c r="H2065" s="387" t="s">
        <v>223</v>
      </c>
    </row>
    <row r="2066" spans="1:8">
      <c r="A2066" s="650" t="s">
        <v>326</v>
      </c>
      <c r="B2066" s="651" t="s">
        <v>1003</v>
      </c>
      <c r="C2066" s="434" t="s">
        <v>340</v>
      </c>
      <c r="D2066" s="650" t="s">
        <v>1004</v>
      </c>
      <c r="E2066" s="651">
        <v>201509</v>
      </c>
      <c r="F2066" s="652">
        <v>-129.71</v>
      </c>
      <c r="G2066" s="387" t="s">
        <v>684</v>
      </c>
      <c r="H2066" s="387" t="s">
        <v>223</v>
      </c>
    </row>
    <row r="2067" spans="1:8">
      <c r="A2067" s="650" t="s">
        <v>319</v>
      </c>
      <c r="B2067" s="651" t="s">
        <v>1003</v>
      </c>
      <c r="C2067" s="434" t="s">
        <v>340</v>
      </c>
      <c r="D2067" s="650" t="s">
        <v>1004</v>
      </c>
      <c r="E2067" s="651">
        <v>201509</v>
      </c>
      <c r="F2067" s="652">
        <v>-1499.83</v>
      </c>
      <c r="G2067" s="387" t="s">
        <v>684</v>
      </c>
      <c r="H2067" s="387" t="s">
        <v>223</v>
      </c>
    </row>
    <row r="2068" spans="1:8">
      <c r="A2068" s="650" t="s">
        <v>319</v>
      </c>
      <c r="B2068" s="651" t="s">
        <v>1003</v>
      </c>
      <c r="C2068" s="434" t="s">
        <v>340</v>
      </c>
      <c r="D2068" s="650" t="s">
        <v>1004</v>
      </c>
      <c r="E2068" s="651">
        <v>201509</v>
      </c>
      <c r="F2068" s="652">
        <v>-200.08</v>
      </c>
      <c r="G2068" s="387" t="s">
        <v>684</v>
      </c>
      <c r="H2068" s="387" t="s">
        <v>223</v>
      </c>
    </row>
    <row r="2069" spans="1:8" ht="15">
      <c r="A2069" s="650" t="s">
        <v>326</v>
      </c>
      <c r="B2069" s="651" t="s">
        <v>1003</v>
      </c>
      <c r="C2069" s="435" t="s">
        <v>340</v>
      </c>
      <c r="D2069" s="650" t="s">
        <v>1204</v>
      </c>
      <c r="E2069" s="651">
        <v>201511</v>
      </c>
      <c r="F2069" s="652">
        <v>39.729999999999997</v>
      </c>
      <c r="G2069" s="387" t="s">
        <v>684</v>
      </c>
      <c r="H2069" s="387" t="s">
        <v>223</v>
      </c>
    </row>
    <row r="2070" spans="1:8" ht="15">
      <c r="A2070" s="650" t="s">
        <v>319</v>
      </c>
      <c r="B2070" s="651" t="s">
        <v>1003</v>
      </c>
      <c r="C2070" s="435" t="s">
        <v>340</v>
      </c>
      <c r="D2070" s="650" t="s">
        <v>1204</v>
      </c>
      <c r="E2070" s="651">
        <v>201511</v>
      </c>
      <c r="F2070" s="652">
        <v>-303.02999999999997</v>
      </c>
      <c r="G2070" s="387" t="s">
        <v>684</v>
      </c>
      <c r="H2070" s="387" t="s">
        <v>223</v>
      </c>
    </row>
    <row r="2071" spans="1:8" ht="15">
      <c r="A2071" s="650" t="s">
        <v>319</v>
      </c>
      <c r="B2071" s="651" t="s">
        <v>1003</v>
      </c>
      <c r="C2071" s="435" t="s">
        <v>340</v>
      </c>
      <c r="D2071" s="650" t="s">
        <v>1204</v>
      </c>
      <c r="E2071" s="651">
        <v>201511</v>
      </c>
      <c r="F2071" s="652">
        <v>327.14999999999998</v>
      </c>
      <c r="G2071" s="387" t="s">
        <v>684</v>
      </c>
      <c r="H2071" s="387" t="s">
        <v>223</v>
      </c>
    </row>
    <row r="2072" spans="1:8" ht="15">
      <c r="A2072" s="650" t="s">
        <v>326</v>
      </c>
      <c r="B2072" s="651" t="s">
        <v>1003</v>
      </c>
      <c r="C2072" s="435" t="s">
        <v>340</v>
      </c>
      <c r="D2072" s="650" t="s">
        <v>1204</v>
      </c>
      <c r="E2072" s="651">
        <v>201512</v>
      </c>
      <c r="F2072" s="652">
        <v>3.58</v>
      </c>
      <c r="G2072" s="387" t="s">
        <v>684</v>
      </c>
      <c r="H2072" s="387" t="s">
        <v>223</v>
      </c>
    </row>
    <row r="2073" spans="1:8" ht="15">
      <c r="A2073" s="650" t="s">
        <v>319</v>
      </c>
      <c r="B2073" s="651" t="s">
        <v>1003</v>
      </c>
      <c r="C2073" s="435" t="s">
        <v>340</v>
      </c>
      <c r="D2073" s="650" t="s">
        <v>1204</v>
      </c>
      <c r="E2073" s="651">
        <v>201512</v>
      </c>
      <c r="F2073" s="652">
        <v>6.89</v>
      </c>
      <c r="G2073" s="387" t="s">
        <v>684</v>
      </c>
      <c r="H2073" s="387" t="s">
        <v>223</v>
      </c>
    </row>
    <row r="2074" spans="1:8" ht="15">
      <c r="A2074" s="650" t="s">
        <v>319</v>
      </c>
      <c r="B2074" s="651" t="s">
        <v>1003</v>
      </c>
      <c r="C2074" s="435" t="s">
        <v>340</v>
      </c>
      <c r="D2074" s="650" t="s">
        <v>1204</v>
      </c>
      <c r="E2074" s="651">
        <v>201512</v>
      </c>
      <c r="F2074" s="652">
        <v>37.9</v>
      </c>
      <c r="G2074" s="387" t="s">
        <v>684</v>
      </c>
      <c r="H2074" s="387" t="s">
        <v>223</v>
      </c>
    </row>
    <row r="2075" spans="1:8" ht="15">
      <c r="A2075" s="650" t="s">
        <v>319</v>
      </c>
      <c r="B2075" s="651" t="s">
        <v>1236</v>
      </c>
      <c r="C2075" s="435" t="s">
        <v>352</v>
      </c>
      <c r="D2075" s="650" t="s">
        <v>1237</v>
      </c>
      <c r="E2075" s="651">
        <v>201512</v>
      </c>
      <c r="F2075" s="652">
        <v>3916.4</v>
      </c>
      <c r="G2075" s="387" t="s">
        <v>684</v>
      </c>
      <c r="H2075" s="387" t="s">
        <v>223</v>
      </c>
    </row>
    <row r="2076" spans="1:8" ht="15">
      <c r="A2076" s="650" t="s">
        <v>319</v>
      </c>
      <c r="B2076" s="651" t="s">
        <v>1238</v>
      </c>
      <c r="C2076" s="435" t="s">
        <v>340</v>
      </c>
      <c r="D2076" s="650" t="s">
        <v>1239</v>
      </c>
      <c r="E2076" s="651">
        <v>201512</v>
      </c>
      <c r="F2076" s="652">
        <v>1330.99</v>
      </c>
      <c r="G2076" s="387" t="s">
        <v>684</v>
      </c>
      <c r="H2076" s="387" t="s">
        <v>223</v>
      </c>
    </row>
    <row r="2077" spans="1:8" ht="15">
      <c r="A2077" s="650" t="s">
        <v>319</v>
      </c>
      <c r="B2077" s="651" t="s">
        <v>1238</v>
      </c>
      <c r="C2077" s="435" t="s">
        <v>340</v>
      </c>
      <c r="D2077" s="650" t="s">
        <v>1239</v>
      </c>
      <c r="E2077" s="651">
        <v>201512</v>
      </c>
      <c r="F2077" s="652">
        <v>34020.160000000003</v>
      </c>
      <c r="G2077" s="387" t="s">
        <v>684</v>
      </c>
      <c r="H2077" s="387" t="s">
        <v>223</v>
      </c>
    </row>
    <row r="2078" spans="1:8" ht="15">
      <c r="A2078" s="650" t="s">
        <v>319</v>
      </c>
      <c r="B2078" s="651" t="s">
        <v>1183</v>
      </c>
      <c r="C2078" s="435" t="s">
        <v>340</v>
      </c>
      <c r="D2078" s="650" t="s">
        <v>1420</v>
      </c>
      <c r="E2078" s="651">
        <v>201601</v>
      </c>
      <c r="F2078" s="652">
        <v>953.66</v>
      </c>
      <c r="G2078" s="387" t="s">
        <v>684</v>
      </c>
      <c r="H2078" s="387" t="s">
        <v>223</v>
      </c>
    </row>
    <row r="2079" spans="1:8" ht="15">
      <c r="A2079" s="650" t="s">
        <v>319</v>
      </c>
      <c r="B2079" s="651" t="s">
        <v>1186</v>
      </c>
      <c r="C2079" s="435" t="s">
        <v>352</v>
      </c>
      <c r="D2079" s="650" t="s">
        <v>1187</v>
      </c>
      <c r="E2079" s="651">
        <v>201601</v>
      </c>
      <c r="F2079" s="652">
        <v>-37.99</v>
      </c>
      <c r="G2079" s="387" t="s">
        <v>684</v>
      </c>
      <c r="H2079" s="387" t="s">
        <v>223</v>
      </c>
    </row>
    <row r="2080" spans="1:8" ht="15">
      <c r="A2080" s="650" t="s">
        <v>326</v>
      </c>
      <c r="B2080" s="651" t="s">
        <v>1190</v>
      </c>
      <c r="C2080" s="435" t="s">
        <v>340</v>
      </c>
      <c r="D2080" s="650" t="s">
        <v>1191</v>
      </c>
      <c r="E2080" s="651">
        <v>201601</v>
      </c>
      <c r="F2080" s="652">
        <v>7626.49</v>
      </c>
      <c r="G2080" s="387" t="s">
        <v>684</v>
      </c>
      <c r="H2080" s="387" t="s">
        <v>223</v>
      </c>
    </row>
    <row r="2081" spans="1:8" ht="15">
      <c r="A2081" s="650" t="s">
        <v>319</v>
      </c>
      <c r="B2081" s="651" t="s">
        <v>1190</v>
      </c>
      <c r="C2081" s="435" t="s">
        <v>340</v>
      </c>
      <c r="D2081" s="650" t="s">
        <v>1191</v>
      </c>
      <c r="E2081" s="651">
        <v>201601</v>
      </c>
      <c r="F2081" s="652">
        <v>50325.45</v>
      </c>
      <c r="G2081" s="387" t="s">
        <v>684</v>
      </c>
      <c r="H2081" s="387" t="s">
        <v>223</v>
      </c>
    </row>
    <row r="2082" spans="1:8" ht="15">
      <c r="A2082" s="650" t="s">
        <v>326</v>
      </c>
      <c r="B2082" s="651" t="s">
        <v>1214</v>
      </c>
      <c r="C2082" s="435" t="s">
        <v>340</v>
      </c>
      <c r="D2082" s="650" t="s">
        <v>1215</v>
      </c>
      <c r="E2082" s="651">
        <v>201601</v>
      </c>
      <c r="F2082" s="652">
        <v>1127.24</v>
      </c>
      <c r="G2082" s="387" t="s">
        <v>684</v>
      </c>
      <c r="H2082" s="387" t="s">
        <v>223</v>
      </c>
    </row>
    <row r="2083" spans="1:8" ht="15">
      <c r="A2083" s="650" t="s">
        <v>319</v>
      </c>
      <c r="B2083" s="651" t="s">
        <v>1214</v>
      </c>
      <c r="C2083" s="435" t="s">
        <v>340</v>
      </c>
      <c r="D2083" s="650" t="s">
        <v>1215</v>
      </c>
      <c r="E2083" s="651">
        <v>201601</v>
      </c>
      <c r="F2083" s="652">
        <v>8154.02</v>
      </c>
      <c r="G2083" s="387" t="s">
        <v>684</v>
      </c>
      <c r="H2083" s="387" t="s">
        <v>223</v>
      </c>
    </row>
    <row r="2084" spans="1:8" ht="15">
      <c r="A2084" s="650" t="s">
        <v>326</v>
      </c>
      <c r="B2084" s="651" t="s">
        <v>1214</v>
      </c>
      <c r="C2084" s="435" t="s">
        <v>340</v>
      </c>
      <c r="D2084" s="650" t="s">
        <v>1215</v>
      </c>
      <c r="E2084" s="651">
        <v>201601</v>
      </c>
      <c r="F2084" s="652">
        <v>19.75</v>
      </c>
      <c r="G2084" s="387" t="s">
        <v>684</v>
      </c>
      <c r="H2084" s="387" t="s">
        <v>223</v>
      </c>
    </row>
    <row r="2085" spans="1:8" ht="15">
      <c r="A2085" s="650" t="s">
        <v>319</v>
      </c>
      <c r="B2085" s="651" t="s">
        <v>1009</v>
      </c>
      <c r="C2085" s="435" t="s">
        <v>340</v>
      </c>
      <c r="D2085" s="650" t="s">
        <v>1010</v>
      </c>
      <c r="E2085" s="651">
        <v>201601</v>
      </c>
      <c r="F2085" s="652">
        <v>-0.35</v>
      </c>
      <c r="G2085" s="387" t="s">
        <v>684</v>
      </c>
      <c r="H2085" s="387" t="s">
        <v>223</v>
      </c>
    </row>
    <row r="2086" spans="1:8" ht="15">
      <c r="A2086" s="650" t="s">
        <v>326</v>
      </c>
      <c r="B2086" s="651" t="s">
        <v>1009</v>
      </c>
      <c r="C2086" s="435" t="s">
        <v>340</v>
      </c>
      <c r="D2086" s="650" t="s">
        <v>1010</v>
      </c>
      <c r="E2086" s="651">
        <v>201601</v>
      </c>
      <c r="F2086" s="652">
        <v>-0.16</v>
      </c>
      <c r="G2086" s="387" t="s">
        <v>684</v>
      </c>
      <c r="H2086" s="387" t="s">
        <v>223</v>
      </c>
    </row>
    <row r="2087" spans="1:8" ht="15">
      <c r="A2087" s="650" t="s">
        <v>319</v>
      </c>
      <c r="B2087" s="651" t="s">
        <v>1223</v>
      </c>
      <c r="C2087" s="435" t="s">
        <v>340</v>
      </c>
      <c r="D2087" s="650" t="s">
        <v>1224</v>
      </c>
      <c r="E2087" s="651">
        <v>201601</v>
      </c>
      <c r="F2087" s="652">
        <v>95.84</v>
      </c>
      <c r="G2087" s="387" t="s">
        <v>684</v>
      </c>
      <c r="H2087" s="387" t="s">
        <v>223</v>
      </c>
    </row>
    <row r="2088" spans="1:8" ht="15">
      <c r="A2088" s="650" t="s">
        <v>319</v>
      </c>
      <c r="B2088" s="651" t="s">
        <v>1223</v>
      </c>
      <c r="C2088" s="435" t="s">
        <v>340</v>
      </c>
      <c r="D2088" s="650" t="s">
        <v>1224</v>
      </c>
      <c r="E2088" s="651">
        <v>201601</v>
      </c>
      <c r="F2088" s="652">
        <v>-30.29</v>
      </c>
      <c r="G2088" s="387" t="s">
        <v>684</v>
      </c>
      <c r="H2088" s="387" t="s">
        <v>223</v>
      </c>
    </row>
    <row r="2089" spans="1:8" ht="15">
      <c r="A2089" s="650" t="s">
        <v>326</v>
      </c>
      <c r="B2089" s="651" t="s">
        <v>1015</v>
      </c>
      <c r="C2089" s="435" t="s">
        <v>340</v>
      </c>
      <c r="D2089" s="650" t="s">
        <v>1016</v>
      </c>
      <c r="E2089" s="651">
        <v>201601</v>
      </c>
      <c r="F2089" s="652">
        <v>-29690.54</v>
      </c>
      <c r="G2089" s="387" t="s">
        <v>684</v>
      </c>
      <c r="H2089" s="387" t="s">
        <v>223</v>
      </c>
    </row>
    <row r="2090" spans="1:8" ht="15">
      <c r="A2090" s="650" t="s">
        <v>319</v>
      </c>
      <c r="B2090" s="651" t="s">
        <v>1015</v>
      </c>
      <c r="C2090" s="435" t="s">
        <v>340</v>
      </c>
      <c r="D2090" s="650" t="s">
        <v>1016</v>
      </c>
      <c r="E2090" s="651">
        <v>201601</v>
      </c>
      <c r="F2090" s="652">
        <v>13694.04</v>
      </c>
      <c r="G2090" s="387" t="s">
        <v>684</v>
      </c>
      <c r="H2090" s="387" t="s">
        <v>223</v>
      </c>
    </row>
    <row r="2091" spans="1:8" ht="15">
      <c r="A2091" s="650" t="s">
        <v>326</v>
      </c>
      <c r="B2091" s="651" t="s">
        <v>1015</v>
      </c>
      <c r="C2091" s="435" t="s">
        <v>340</v>
      </c>
      <c r="D2091" s="650" t="s">
        <v>1016</v>
      </c>
      <c r="E2091" s="651">
        <v>201601</v>
      </c>
      <c r="F2091" s="652">
        <v>-351.39</v>
      </c>
      <c r="G2091" s="387" t="s">
        <v>684</v>
      </c>
      <c r="H2091" s="387" t="s">
        <v>223</v>
      </c>
    </row>
    <row r="2092" spans="1:8" ht="15">
      <c r="A2092" s="650" t="s">
        <v>326</v>
      </c>
      <c r="B2092" s="651" t="s">
        <v>1226</v>
      </c>
      <c r="C2092" s="435" t="s">
        <v>340</v>
      </c>
      <c r="D2092" s="650" t="s">
        <v>1227</v>
      </c>
      <c r="E2092" s="651">
        <v>201601</v>
      </c>
      <c r="F2092" s="652">
        <v>26944.95</v>
      </c>
      <c r="G2092" s="387" t="s">
        <v>684</v>
      </c>
      <c r="H2092" s="387" t="s">
        <v>223</v>
      </c>
    </row>
    <row r="2093" spans="1:8" ht="15">
      <c r="A2093" s="650" t="s">
        <v>319</v>
      </c>
      <c r="B2093" s="651" t="s">
        <v>1226</v>
      </c>
      <c r="C2093" s="435" t="s">
        <v>340</v>
      </c>
      <c r="D2093" s="650" t="s">
        <v>1227</v>
      </c>
      <c r="E2093" s="651">
        <v>201601</v>
      </c>
      <c r="F2093" s="652">
        <v>-26742.17</v>
      </c>
      <c r="G2093" s="387" t="s">
        <v>684</v>
      </c>
      <c r="H2093" s="387" t="s">
        <v>223</v>
      </c>
    </row>
    <row r="2094" spans="1:8" ht="15">
      <c r="A2094" s="650" t="s">
        <v>326</v>
      </c>
      <c r="B2094" s="651" t="s">
        <v>1228</v>
      </c>
      <c r="C2094" s="435" t="s">
        <v>340</v>
      </c>
      <c r="D2094" s="650" t="s">
        <v>1229</v>
      </c>
      <c r="E2094" s="651">
        <v>201601</v>
      </c>
      <c r="F2094" s="652">
        <v>1.39</v>
      </c>
      <c r="G2094" s="387" t="s">
        <v>684</v>
      </c>
      <c r="H2094" s="387" t="s">
        <v>223</v>
      </c>
    </row>
    <row r="2095" spans="1:8" ht="15">
      <c r="A2095" s="650" t="s">
        <v>326</v>
      </c>
      <c r="B2095" s="651" t="s">
        <v>1228</v>
      </c>
      <c r="C2095" s="435" t="s">
        <v>340</v>
      </c>
      <c r="D2095" s="650" t="s">
        <v>1229</v>
      </c>
      <c r="E2095" s="651">
        <v>201601</v>
      </c>
      <c r="F2095" s="652">
        <v>7.0000000000000007E-2</v>
      </c>
      <c r="G2095" s="387" t="s">
        <v>684</v>
      </c>
      <c r="H2095" s="387" t="s">
        <v>223</v>
      </c>
    </row>
    <row r="2096" spans="1:8" ht="15">
      <c r="A2096" s="650" t="s">
        <v>319</v>
      </c>
      <c r="B2096" s="651" t="s">
        <v>1017</v>
      </c>
      <c r="C2096" s="435" t="s">
        <v>340</v>
      </c>
      <c r="D2096" s="650" t="s">
        <v>1018</v>
      </c>
      <c r="E2096" s="651">
        <v>201601</v>
      </c>
      <c r="F2096" s="652">
        <v>20292.21</v>
      </c>
      <c r="G2096" s="387" t="s">
        <v>684</v>
      </c>
      <c r="H2096" s="387" t="s">
        <v>223</v>
      </c>
    </row>
    <row r="2097" spans="1:8" ht="15">
      <c r="A2097" s="650" t="s">
        <v>319</v>
      </c>
      <c r="B2097" s="651" t="s">
        <v>1199</v>
      </c>
      <c r="C2097" s="435" t="s">
        <v>469</v>
      </c>
      <c r="D2097" s="650" t="s">
        <v>1200</v>
      </c>
      <c r="E2097" s="651">
        <v>201601</v>
      </c>
      <c r="F2097" s="652">
        <v>546.13</v>
      </c>
      <c r="G2097" s="387" t="s">
        <v>924</v>
      </c>
      <c r="H2097" s="387" t="s">
        <v>923</v>
      </c>
    </row>
    <row r="2098" spans="1:8" ht="15">
      <c r="A2098" s="650" t="s">
        <v>319</v>
      </c>
      <c r="B2098" s="651" t="s">
        <v>1199</v>
      </c>
      <c r="C2098" s="435" t="s">
        <v>469</v>
      </c>
      <c r="D2098" s="650" t="s">
        <v>1200</v>
      </c>
      <c r="E2098" s="651">
        <v>201601</v>
      </c>
      <c r="F2098" s="652">
        <v>30.53</v>
      </c>
      <c r="G2098" s="387" t="s">
        <v>924</v>
      </c>
      <c r="H2098" s="387" t="s">
        <v>923</v>
      </c>
    </row>
    <row r="2099" spans="1:8" ht="15">
      <c r="A2099" s="650" t="s">
        <v>326</v>
      </c>
      <c r="B2099" s="651" t="s">
        <v>1201</v>
      </c>
      <c r="C2099" s="435" t="s">
        <v>340</v>
      </c>
      <c r="D2099" s="650" t="s">
        <v>1202</v>
      </c>
      <c r="E2099" s="651">
        <v>201601</v>
      </c>
      <c r="F2099" s="652">
        <v>-2176.04</v>
      </c>
      <c r="G2099" s="387" t="s">
        <v>684</v>
      </c>
      <c r="H2099" s="387" t="s">
        <v>223</v>
      </c>
    </row>
    <row r="2100" spans="1:8" ht="15">
      <c r="A2100" s="650" t="s">
        <v>319</v>
      </c>
      <c r="B2100" s="651" t="s">
        <v>1201</v>
      </c>
      <c r="C2100" s="435" t="s">
        <v>340</v>
      </c>
      <c r="D2100" s="650" t="s">
        <v>1202</v>
      </c>
      <c r="E2100" s="651">
        <v>201601</v>
      </c>
      <c r="F2100" s="652">
        <v>-3284.71</v>
      </c>
      <c r="G2100" s="387" t="s">
        <v>684</v>
      </c>
      <c r="H2100" s="387" t="s">
        <v>223</v>
      </c>
    </row>
    <row r="2101" spans="1:8" ht="15">
      <c r="A2101" s="650" t="s">
        <v>319</v>
      </c>
      <c r="B2101" s="651" t="s">
        <v>1201</v>
      </c>
      <c r="C2101" s="435" t="s">
        <v>340</v>
      </c>
      <c r="D2101" s="650" t="s">
        <v>1202</v>
      </c>
      <c r="E2101" s="651">
        <v>201601</v>
      </c>
      <c r="F2101" s="652">
        <v>-73.599999999999994</v>
      </c>
      <c r="G2101" s="387" t="s">
        <v>684</v>
      </c>
      <c r="H2101" s="387" t="s">
        <v>223</v>
      </c>
    </row>
    <row r="2102" spans="1:8" ht="15">
      <c r="A2102" s="650"/>
      <c r="B2102" s="651"/>
      <c r="C2102" s="435"/>
      <c r="D2102" s="650"/>
      <c r="E2102" s="651"/>
      <c r="F2102" s="652"/>
      <c r="G2102" s="387"/>
      <c r="H2102" s="387"/>
    </row>
    <row r="2103" spans="1:8" ht="15">
      <c r="A2103" s="650"/>
      <c r="B2103" s="651"/>
      <c r="C2103" s="435"/>
      <c r="D2103" s="650"/>
      <c r="E2103" s="651"/>
      <c r="F2103" s="652"/>
      <c r="G2103" s="387"/>
      <c r="H2103" s="387"/>
    </row>
    <row r="2104" spans="1:8" ht="15">
      <c r="A2104" s="650" t="s">
        <v>319</v>
      </c>
      <c r="B2104" s="651" t="s">
        <v>1019</v>
      </c>
      <c r="C2104" s="435" t="s">
        <v>340</v>
      </c>
      <c r="D2104" s="650" t="s">
        <v>1020</v>
      </c>
      <c r="E2104" s="651">
        <v>201601</v>
      </c>
      <c r="F2104" s="652">
        <v>3.95</v>
      </c>
      <c r="G2104" s="387" t="s">
        <v>924</v>
      </c>
      <c r="H2104" s="387" t="s">
        <v>923</v>
      </c>
    </row>
    <row r="2105" spans="1:8" ht="15">
      <c r="A2105" s="650" t="s">
        <v>319</v>
      </c>
      <c r="B2105" s="651" t="s">
        <v>1019</v>
      </c>
      <c r="C2105" s="435" t="s">
        <v>340</v>
      </c>
      <c r="D2105" s="650" t="s">
        <v>1020</v>
      </c>
      <c r="E2105" s="651">
        <v>201601</v>
      </c>
      <c r="F2105" s="652">
        <v>0.18</v>
      </c>
      <c r="G2105" s="387" t="s">
        <v>924</v>
      </c>
      <c r="H2105" s="387" t="s">
        <v>923</v>
      </c>
    </row>
    <row r="2106" spans="1:8" ht="15">
      <c r="A2106" s="650" t="s">
        <v>319</v>
      </c>
      <c r="B2106" s="651" t="s">
        <v>1421</v>
      </c>
      <c r="C2106" s="435" t="s">
        <v>340</v>
      </c>
      <c r="D2106" s="650" t="s">
        <v>1422</v>
      </c>
      <c r="E2106" s="651">
        <v>201601</v>
      </c>
      <c r="F2106" s="652">
        <v>21424.720000000001</v>
      </c>
      <c r="G2106" s="387" t="s">
        <v>684</v>
      </c>
      <c r="H2106" s="387" t="s">
        <v>223</v>
      </c>
    </row>
    <row r="2107" spans="1:8" ht="15">
      <c r="A2107" s="650" t="s">
        <v>319</v>
      </c>
      <c r="B2107" s="651" t="s">
        <v>1421</v>
      </c>
      <c r="C2107" s="435" t="s">
        <v>340</v>
      </c>
      <c r="D2107" s="650" t="s">
        <v>1422</v>
      </c>
      <c r="E2107" s="651">
        <v>201601</v>
      </c>
      <c r="F2107" s="652">
        <v>401.21</v>
      </c>
      <c r="G2107" s="387" t="s">
        <v>684</v>
      </c>
      <c r="H2107" s="387" t="s">
        <v>223</v>
      </c>
    </row>
    <row r="2108" spans="1:8" ht="15">
      <c r="A2108" s="650" t="s">
        <v>319</v>
      </c>
      <c r="B2108" s="651" t="s">
        <v>1418</v>
      </c>
      <c r="C2108" s="435" t="s">
        <v>340</v>
      </c>
      <c r="D2108" s="650" t="s">
        <v>1419</v>
      </c>
      <c r="E2108" s="651">
        <v>201601</v>
      </c>
      <c r="F2108" s="652">
        <v>57944.89</v>
      </c>
      <c r="G2108" s="387" t="s">
        <v>924</v>
      </c>
      <c r="H2108" s="387" t="s">
        <v>923</v>
      </c>
    </row>
    <row r="2109" spans="1:8" ht="15">
      <c r="A2109" s="650"/>
      <c r="B2109" s="651"/>
      <c r="C2109" s="435"/>
      <c r="D2109" s="650"/>
      <c r="E2109" s="651"/>
      <c r="F2109" s="652"/>
      <c r="G2109" s="387"/>
      <c r="H2109" s="387"/>
    </row>
    <row r="2110" spans="1:8" ht="15">
      <c r="A2110" s="650" t="s">
        <v>319</v>
      </c>
      <c r="B2110" s="651" t="s">
        <v>1236</v>
      </c>
      <c r="C2110" s="435" t="s">
        <v>352</v>
      </c>
      <c r="D2110" s="650" t="s">
        <v>1237</v>
      </c>
      <c r="E2110" s="651">
        <v>201601</v>
      </c>
      <c r="F2110" s="652">
        <v>-30.93</v>
      </c>
      <c r="G2110" s="387" t="s">
        <v>684</v>
      </c>
      <c r="H2110" s="387" t="s">
        <v>223</v>
      </c>
    </row>
    <row r="2111" spans="1:8" ht="15">
      <c r="A2111" s="650" t="s">
        <v>319</v>
      </c>
      <c r="B2111" s="651" t="s">
        <v>1238</v>
      </c>
      <c r="C2111" s="435" t="s">
        <v>340</v>
      </c>
      <c r="D2111" s="650" t="s">
        <v>1239</v>
      </c>
      <c r="E2111" s="651">
        <v>201601</v>
      </c>
      <c r="F2111" s="652">
        <v>-2929.26</v>
      </c>
      <c r="G2111" s="387" t="s">
        <v>684</v>
      </c>
      <c r="H2111" s="387" t="s">
        <v>223</v>
      </c>
    </row>
    <row r="2112" spans="1:8" ht="15">
      <c r="A2112" s="650" t="s">
        <v>319</v>
      </c>
      <c r="B2112" s="651" t="s">
        <v>1238</v>
      </c>
      <c r="C2112" s="435" t="s">
        <v>340</v>
      </c>
      <c r="D2112" s="650" t="s">
        <v>1239</v>
      </c>
      <c r="E2112" s="651">
        <v>201601</v>
      </c>
      <c r="F2112" s="652">
        <v>-114.58</v>
      </c>
      <c r="G2112" s="387" t="s">
        <v>684</v>
      </c>
      <c r="H2112" s="387" t="s">
        <v>223</v>
      </c>
    </row>
    <row r="2113" spans="1:8" ht="15">
      <c r="A2113" s="650"/>
      <c r="B2113" s="651"/>
      <c r="C2113" s="435"/>
      <c r="D2113" s="650"/>
      <c r="E2113" s="651"/>
      <c r="F2113" s="652"/>
      <c r="G2113" s="387"/>
      <c r="H2113" s="387"/>
    </row>
    <row r="2114" spans="1:8" ht="15">
      <c r="A2114" s="650" t="s">
        <v>319</v>
      </c>
      <c r="B2114" s="435" t="s">
        <v>1186</v>
      </c>
      <c r="C2114" s="599" t="s">
        <v>352</v>
      </c>
      <c r="D2114" s="939" t="s">
        <v>1187</v>
      </c>
      <c r="E2114" s="651">
        <v>201602</v>
      </c>
      <c r="F2114" s="940">
        <v>-31.82</v>
      </c>
      <c r="G2114" s="387" t="s">
        <v>684</v>
      </c>
      <c r="H2114" s="387" t="s">
        <v>223</v>
      </c>
    </row>
    <row r="2115" spans="1:8" ht="15">
      <c r="A2115" s="650" t="s">
        <v>326</v>
      </c>
      <c r="B2115" s="435" t="s">
        <v>1190</v>
      </c>
      <c r="C2115" s="599" t="s">
        <v>340</v>
      </c>
      <c r="D2115" s="939" t="s">
        <v>1191</v>
      </c>
      <c r="E2115" s="651">
        <v>201602</v>
      </c>
      <c r="F2115" s="940">
        <v>-5202.4399999999996</v>
      </c>
      <c r="G2115" s="387" t="s">
        <v>684</v>
      </c>
      <c r="H2115" s="387" t="s">
        <v>223</v>
      </c>
    </row>
    <row r="2116" spans="1:8" ht="15">
      <c r="A2116" s="650" t="s">
        <v>319</v>
      </c>
      <c r="B2116" s="435" t="s">
        <v>1190</v>
      </c>
      <c r="C2116" s="599" t="s">
        <v>340</v>
      </c>
      <c r="D2116" s="939" t="s">
        <v>1191</v>
      </c>
      <c r="E2116" s="651">
        <v>201602</v>
      </c>
      <c r="F2116" s="940">
        <v>-34329.68</v>
      </c>
      <c r="G2116" s="387" t="s">
        <v>684</v>
      </c>
      <c r="H2116" s="387" t="s">
        <v>223</v>
      </c>
    </row>
    <row r="2117" spans="1:8" ht="15">
      <c r="A2117" s="650" t="s">
        <v>326</v>
      </c>
      <c r="B2117" s="435" t="s">
        <v>1214</v>
      </c>
      <c r="C2117" s="599" t="s">
        <v>340</v>
      </c>
      <c r="D2117" s="939" t="s">
        <v>1215</v>
      </c>
      <c r="E2117" s="651">
        <v>201602</v>
      </c>
      <c r="F2117" s="940">
        <v>-3951.52</v>
      </c>
      <c r="G2117" s="387" t="s">
        <v>684</v>
      </c>
      <c r="H2117" s="387" t="s">
        <v>223</v>
      </c>
    </row>
    <row r="2118" spans="1:8" ht="15">
      <c r="A2118" s="650" t="s">
        <v>326</v>
      </c>
      <c r="B2118" s="435" t="s">
        <v>1214</v>
      </c>
      <c r="C2118" s="599" t="s">
        <v>340</v>
      </c>
      <c r="D2118" s="939" t="s">
        <v>1215</v>
      </c>
      <c r="E2118" s="651">
        <v>201602</v>
      </c>
      <c r="F2118" s="940">
        <v>-69.209999999999994</v>
      </c>
      <c r="G2118" s="387" t="s">
        <v>684</v>
      </c>
      <c r="H2118" s="387" t="s">
        <v>223</v>
      </c>
    </row>
    <row r="2119" spans="1:8" ht="15">
      <c r="A2119" s="650" t="s">
        <v>319</v>
      </c>
      <c r="B2119" s="435" t="s">
        <v>1214</v>
      </c>
      <c r="C2119" s="599" t="s">
        <v>340</v>
      </c>
      <c r="D2119" s="939" t="s">
        <v>1215</v>
      </c>
      <c r="E2119" s="651">
        <v>201602</v>
      </c>
      <c r="F2119" s="940">
        <v>-28583.7</v>
      </c>
      <c r="G2119" s="387" t="s">
        <v>684</v>
      </c>
      <c r="H2119" s="387" t="s">
        <v>223</v>
      </c>
    </row>
    <row r="2120" spans="1:8" ht="15">
      <c r="A2120" s="650" t="s">
        <v>326</v>
      </c>
      <c r="B2120" s="435" t="s">
        <v>1009</v>
      </c>
      <c r="C2120" s="599" t="s">
        <v>340</v>
      </c>
      <c r="D2120" s="939" t="s">
        <v>1010</v>
      </c>
      <c r="E2120" s="651">
        <v>201602</v>
      </c>
      <c r="F2120" s="940">
        <v>-0.03</v>
      </c>
      <c r="G2120" s="387" t="s">
        <v>684</v>
      </c>
      <c r="H2120" s="387" t="s">
        <v>223</v>
      </c>
    </row>
    <row r="2121" spans="1:8" ht="15">
      <c r="A2121" s="650" t="s">
        <v>319</v>
      </c>
      <c r="B2121" s="435" t="s">
        <v>1009</v>
      </c>
      <c r="C2121" s="599" t="s">
        <v>340</v>
      </c>
      <c r="D2121" s="939" t="s">
        <v>1010</v>
      </c>
      <c r="E2121" s="651">
        <v>201602</v>
      </c>
      <c r="F2121" s="940">
        <v>-0.08</v>
      </c>
      <c r="G2121" s="387" t="s">
        <v>684</v>
      </c>
      <c r="H2121" s="387" t="s">
        <v>223</v>
      </c>
    </row>
    <row r="2122" spans="1:8" ht="15">
      <c r="A2122" s="650" t="s">
        <v>319</v>
      </c>
      <c r="B2122" s="435" t="s">
        <v>1009</v>
      </c>
      <c r="C2122" s="599" t="s">
        <v>340</v>
      </c>
      <c r="D2122" s="939" t="s">
        <v>1010</v>
      </c>
      <c r="E2122" s="651">
        <v>201602</v>
      </c>
      <c r="F2122" s="940">
        <v>-0.01</v>
      </c>
      <c r="G2122" s="387" t="s">
        <v>684</v>
      </c>
      <c r="H2122" s="387" t="s">
        <v>223</v>
      </c>
    </row>
    <row r="2123" spans="1:8" ht="15">
      <c r="A2123" s="650" t="s">
        <v>319</v>
      </c>
      <c r="B2123" s="435" t="s">
        <v>1223</v>
      </c>
      <c r="C2123" s="599" t="s">
        <v>340</v>
      </c>
      <c r="D2123" s="939" t="s">
        <v>1224</v>
      </c>
      <c r="E2123" s="651">
        <v>201602</v>
      </c>
      <c r="F2123" s="940">
        <v>406.5</v>
      </c>
      <c r="G2123" s="387" t="s">
        <v>684</v>
      </c>
      <c r="H2123" s="387" t="s">
        <v>223</v>
      </c>
    </row>
    <row r="2124" spans="1:8" ht="15">
      <c r="A2124" s="650" t="s">
        <v>319</v>
      </c>
      <c r="B2124" s="435" t="s">
        <v>1223</v>
      </c>
      <c r="C2124" s="599" t="s">
        <v>340</v>
      </c>
      <c r="D2124" s="939" t="s">
        <v>1224</v>
      </c>
      <c r="E2124" s="651">
        <v>201602</v>
      </c>
      <c r="F2124" s="940">
        <v>8.91</v>
      </c>
      <c r="G2124" s="387" t="s">
        <v>684</v>
      </c>
      <c r="H2124" s="387" t="s">
        <v>223</v>
      </c>
    </row>
    <row r="2125" spans="1:8" ht="15">
      <c r="A2125" s="650" t="s">
        <v>319</v>
      </c>
      <c r="B2125" s="435" t="s">
        <v>1457</v>
      </c>
      <c r="C2125" s="599" t="s">
        <v>340</v>
      </c>
      <c r="D2125" s="939" t="s">
        <v>1458</v>
      </c>
      <c r="E2125" s="651">
        <v>201602</v>
      </c>
      <c r="F2125" s="940">
        <v>62714.33</v>
      </c>
      <c r="G2125" s="387" t="s">
        <v>684</v>
      </c>
      <c r="H2125" s="387" t="s">
        <v>223</v>
      </c>
    </row>
    <row r="2126" spans="1:8" ht="15">
      <c r="A2126" s="650" t="s">
        <v>319</v>
      </c>
      <c r="B2126" s="435" t="s">
        <v>1457</v>
      </c>
      <c r="C2126" s="599" t="s">
        <v>340</v>
      </c>
      <c r="D2126" s="939" t="s">
        <v>1458</v>
      </c>
      <c r="E2126" s="651">
        <v>201602</v>
      </c>
      <c r="F2126" s="940">
        <v>4682.0200000000004</v>
      </c>
      <c r="G2126" s="387" t="s">
        <v>684</v>
      </c>
      <c r="H2126" s="387" t="s">
        <v>223</v>
      </c>
    </row>
    <row r="2127" spans="1:8" ht="15">
      <c r="A2127" s="650" t="s">
        <v>326</v>
      </c>
      <c r="B2127" s="435" t="s">
        <v>1226</v>
      </c>
      <c r="C2127" s="599" t="s">
        <v>340</v>
      </c>
      <c r="D2127" s="939" t="s">
        <v>1227</v>
      </c>
      <c r="E2127" s="651">
        <v>201602</v>
      </c>
      <c r="F2127" s="940">
        <v>443.07</v>
      </c>
      <c r="G2127" s="387" t="s">
        <v>684</v>
      </c>
      <c r="H2127" s="387" t="s">
        <v>223</v>
      </c>
    </row>
    <row r="2128" spans="1:8" ht="15">
      <c r="A2128" s="650" t="s">
        <v>326</v>
      </c>
      <c r="B2128" s="435" t="s">
        <v>1228</v>
      </c>
      <c r="C2128" s="599" t="s">
        <v>340</v>
      </c>
      <c r="D2128" s="939" t="s">
        <v>1229</v>
      </c>
      <c r="E2128" s="651">
        <v>201602</v>
      </c>
      <c r="F2128" s="940">
        <v>0.41</v>
      </c>
      <c r="G2128" s="387" t="s">
        <v>684</v>
      </c>
      <c r="H2128" s="387" t="s">
        <v>223</v>
      </c>
    </row>
    <row r="2129" spans="1:8" ht="15">
      <c r="A2129" s="650" t="s">
        <v>326</v>
      </c>
      <c r="B2129" s="435" t="s">
        <v>1228</v>
      </c>
      <c r="C2129" s="599" t="s">
        <v>340</v>
      </c>
      <c r="D2129" s="939" t="s">
        <v>1229</v>
      </c>
      <c r="E2129" s="651">
        <v>201602</v>
      </c>
      <c r="F2129" s="940">
        <v>0.02</v>
      </c>
      <c r="G2129" s="387" t="s">
        <v>684</v>
      </c>
      <c r="H2129" s="387" t="s">
        <v>223</v>
      </c>
    </row>
    <row r="2130" spans="1:8" ht="15">
      <c r="A2130" s="650" t="s">
        <v>319</v>
      </c>
      <c r="B2130" s="435" t="s">
        <v>1017</v>
      </c>
      <c r="C2130" s="599" t="s">
        <v>340</v>
      </c>
      <c r="D2130" s="939" t="s">
        <v>1018</v>
      </c>
      <c r="E2130" s="651">
        <v>201602</v>
      </c>
      <c r="F2130" s="940">
        <v>47381.89</v>
      </c>
      <c r="G2130" s="387" t="s">
        <v>684</v>
      </c>
      <c r="H2130" s="387" t="s">
        <v>223</v>
      </c>
    </row>
    <row r="2131" spans="1:8" ht="15">
      <c r="A2131" s="650" t="s">
        <v>319</v>
      </c>
      <c r="B2131" s="435" t="s">
        <v>1199</v>
      </c>
      <c r="C2131" s="599" t="s">
        <v>469</v>
      </c>
      <c r="D2131" s="939" t="s">
        <v>1200</v>
      </c>
      <c r="E2131" s="651">
        <v>201602</v>
      </c>
      <c r="F2131" s="940">
        <v>-3499.96</v>
      </c>
      <c r="G2131" s="387" t="s">
        <v>924</v>
      </c>
      <c r="H2131" s="387" t="s">
        <v>923</v>
      </c>
    </row>
    <row r="2132" spans="1:8" ht="15">
      <c r="A2132" s="650" t="s">
        <v>319</v>
      </c>
      <c r="B2132" s="435" t="s">
        <v>1199</v>
      </c>
      <c r="C2132" s="599" t="s">
        <v>469</v>
      </c>
      <c r="D2132" s="939" t="s">
        <v>1200</v>
      </c>
      <c r="E2132" s="651">
        <v>201602</v>
      </c>
      <c r="F2132" s="940">
        <v>-13606.67</v>
      </c>
      <c r="G2132" s="387" t="s">
        <v>924</v>
      </c>
      <c r="H2132" s="387" t="s">
        <v>923</v>
      </c>
    </row>
    <row r="2133" spans="1:8" ht="15">
      <c r="A2133" s="650" t="s">
        <v>326</v>
      </c>
      <c r="B2133" s="435" t="s">
        <v>1201</v>
      </c>
      <c r="C2133" s="599" t="s">
        <v>340</v>
      </c>
      <c r="D2133" s="939" t="s">
        <v>1202</v>
      </c>
      <c r="E2133" s="651">
        <v>201602</v>
      </c>
      <c r="F2133" s="940">
        <v>1205.3599999999999</v>
      </c>
      <c r="G2133" s="387" t="s">
        <v>684</v>
      </c>
      <c r="H2133" s="387" t="s">
        <v>223</v>
      </c>
    </row>
    <row r="2134" spans="1:8" ht="15">
      <c r="A2134" s="650" t="s">
        <v>319</v>
      </c>
      <c r="B2134" s="435" t="s">
        <v>1201</v>
      </c>
      <c r="C2134" s="599" t="s">
        <v>340</v>
      </c>
      <c r="D2134" s="939" t="s">
        <v>1202</v>
      </c>
      <c r="E2134" s="651">
        <v>201602</v>
      </c>
      <c r="F2134" s="940">
        <v>1819.47</v>
      </c>
      <c r="G2134" s="387" t="s">
        <v>684</v>
      </c>
      <c r="H2134" s="387" t="s">
        <v>223</v>
      </c>
    </row>
    <row r="2135" spans="1:8" ht="15">
      <c r="A2135" s="650" t="s">
        <v>319</v>
      </c>
      <c r="B2135" s="435" t="s">
        <v>1201</v>
      </c>
      <c r="C2135" s="599" t="s">
        <v>340</v>
      </c>
      <c r="D2135" s="939" t="s">
        <v>1202</v>
      </c>
      <c r="E2135" s="651">
        <v>201602</v>
      </c>
      <c r="F2135" s="940">
        <v>40.76</v>
      </c>
      <c r="G2135" s="387" t="s">
        <v>684</v>
      </c>
      <c r="H2135" s="387" t="s">
        <v>223</v>
      </c>
    </row>
    <row r="2136" spans="1:8" ht="15">
      <c r="A2136" s="650" t="s">
        <v>319</v>
      </c>
      <c r="B2136" s="435" t="s">
        <v>1019</v>
      </c>
      <c r="C2136" s="599" t="s">
        <v>340</v>
      </c>
      <c r="D2136" s="939" t="s">
        <v>1020</v>
      </c>
      <c r="E2136" s="651">
        <v>201602</v>
      </c>
      <c r="F2136" s="940">
        <v>0.08</v>
      </c>
      <c r="G2136" s="387" t="s">
        <v>924</v>
      </c>
      <c r="H2136" s="387" t="s">
        <v>923</v>
      </c>
    </row>
    <row r="2137" spans="1:8" ht="15">
      <c r="A2137" s="650" t="s">
        <v>319</v>
      </c>
      <c r="B2137" s="435" t="s">
        <v>1019</v>
      </c>
      <c r="C2137" s="599" t="s">
        <v>340</v>
      </c>
      <c r="D2137" s="939" t="s">
        <v>1020</v>
      </c>
      <c r="E2137" s="651">
        <v>201602</v>
      </c>
      <c r="F2137" s="940">
        <v>0.88</v>
      </c>
      <c r="G2137" s="387" t="s">
        <v>924</v>
      </c>
      <c r="H2137" s="387" t="s">
        <v>923</v>
      </c>
    </row>
    <row r="2138" spans="1:8" ht="15">
      <c r="A2138" s="650" t="s">
        <v>319</v>
      </c>
      <c r="B2138" s="435" t="s">
        <v>1421</v>
      </c>
      <c r="C2138" s="599" t="s">
        <v>340</v>
      </c>
      <c r="D2138" s="939" t="s">
        <v>1422</v>
      </c>
      <c r="E2138" s="651">
        <v>201602</v>
      </c>
      <c r="F2138" s="940">
        <v>147.43</v>
      </c>
      <c r="G2138" s="387" t="s">
        <v>684</v>
      </c>
      <c r="H2138" s="387" t="s">
        <v>223</v>
      </c>
    </row>
    <row r="2139" spans="1:8" ht="15">
      <c r="A2139" s="650" t="s">
        <v>319</v>
      </c>
      <c r="B2139" s="435" t="s">
        <v>1421</v>
      </c>
      <c r="C2139" s="599" t="s">
        <v>340</v>
      </c>
      <c r="D2139" s="939" t="s">
        <v>1422</v>
      </c>
      <c r="E2139" s="651">
        <v>201602</v>
      </c>
      <c r="F2139" s="940">
        <v>7872.78</v>
      </c>
      <c r="G2139" s="387" t="s">
        <v>684</v>
      </c>
      <c r="H2139" s="387" t="s">
        <v>223</v>
      </c>
    </row>
    <row r="2140" spans="1:8" ht="15">
      <c r="A2140" s="650" t="s">
        <v>319</v>
      </c>
      <c r="B2140" s="435" t="s">
        <v>1418</v>
      </c>
      <c r="C2140" s="599" t="s">
        <v>469</v>
      </c>
      <c r="D2140" s="939" t="s">
        <v>1419</v>
      </c>
      <c r="E2140" s="651">
        <v>201602</v>
      </c>
      <c r="F2140" s="940">
        <v>461.22</v>
      </c>
      <c r="G2140" s="387" t="s">
        <v>924</v>
      </c>
      <c r="H2140" s="387" t="s">
        <v>923</v>
      </c>
    </row>
    <row r="2141" spans="1:8" ht="15">
      <c r="A2141" s="650" t="s">
        <v>319</v>
      </c>
      <c r="B2141" s="435" t="s">
        <v>1418</v>
      </c>
      <c r="C2141" s="599" t="s">
        <v>469</v>
      </c>
      <c r="D2141" s="939" t="s">
        <v>1419</v>
      </c>
      <c r="E2141" s="651">
        <v>201602</v>
      </c>
      <c r="F2141" s="940">
        <v>10401.94</v>
      </c>
      <c r="G2141" s="387" t="s">
        <v>924</v>
      </c>
      <c r="H2141" s="387" t="s">
        <v>923</v>
      </c>
    </row>
    <row r="2142" spans="1:8" ht="15">
      <c r="A2142" s="650" t="s">
        <v>319</v>
      </c>
      <c r="B2142" s="435" t="s">
        <v>1236</v>
      </c>
      <c r="C2142" s="599" t="s">
        <v>352</v>
      </c>
      <c r="D2142" s="939" t="s">
        <v>1237</v>
      </c>
      <c r="E2142" s="651">
        <v>201602</v>
      </c>
      <c r="F2142" s="940">
        <v>102.54</v>
      </c>
      <c r="G2142" s="387" t="s">
        <v>684</v>
      </c>
      <c r="H2142" s="387" t="s">
        <v>223</v>
      </c>
    </row>
    <row r="2143" spans="1:8" ht="15">
      <c r="A2143" s="650" t="s">
        <v>319</v>
      </c>
      <c r="B2143" s="435" t="s">
        <v>1238</v>
      </c>
      <c r="C2143" s="599" t="s">
        <v>340</v>
      </c>
      <c r="D2143" s="939" t="s">
        <v>1239</v>
      </c>
      <c r="E2143" s="651">
        <v>201602</v>
      </c>
      <c r="F2143" s="940">
        <v>487.53</v>
      </c>
      <c r="G2143" s="387" t="s">
        <v>684</v>
      </c>
      <c r="H2143" s="387" t="s">
        <v>223</v>
      </c>
    </row>
    <row r="2144" spans="1:8" ht="15">
      <c r="A2144" s="650" t="s">
        <v>319</v>
      </c>
      <c r="B2144" s="435" t="s">
        <v>1238</v>
      </c>
      <c r="C2144" s="599" t="s">
        <v>340</v>
      </c>
      <c r="D2144" s="939" t="s">
        <v>1239</v>
      </c>
      <c r="E2144" s="651">
        <v>201602</v>
      </c>
      <c r="F2144" s="940">
        <v>19.07</v>
      </c>
      <c r="G2144" s="387" t="s">
        <v>684</v>
      </c>
      <c r="H2144" s="387" t="s">
        <v>223</v>
      </c>
    </row>
    <row r="2145" spans="1:8" ht="15">
      <c r="A2145" s="650"/>
      <c r="B2145" s="651"/>
      <c r="C2145" s="435"/>
      <c r="D2145" s="650"/>
      <c r="E2145" s="651"/>
      <c r="F2145" s="652"/>
      <c r="G2145" s="387"/>
      <c r="H2145" s="387"/>
    </row>
    <row r="2146" spans="1:8">
      <c r="A2146" s="443"/>
      <c r="B2146" s="741"/>
      <c r="C2146" s="741"/>
      <c r="D2146" s="767"/>
      <c r="E2146" s="714"/>
      <c r="F2146" s="648"/>
      <c r="G2146" s="387"/>
      <c r="H2146" s="387"/>
    </row>
    <row r="2147" spans="1:8">
      <c r="A2147" s="443"/>
      <c r="B2147" s="741"/>
      <c r="C2147" s="741"/>
      <c r="D2147" s="767"/>
      <c r="E2147" s="714"/>
      <c r="F2147" s="648"/>
      <c r="G2147" s="387"/>
      <c r="H2147" s="387"/>
    </row>
    <row r="2148" spans="1:8">
      <c r="A2148" s="103"/>
      <c r="B2148" s="923"/>
      <c r="C2148" s="923"/>
      <c r="D2148" s="923"/>
      <c r="E2148" s="164"/>
      <c r="F2148" s="115"/>
      <c r="G2148" s="717"/>
      <c r="H2148" s="717"/>
    </row>
    <row r="2149" spans="1:8" ht="13.5" thickBot="1">
      <c r="A2149" s="69" t="s">
        <v>114</v>
      </c>
      <c r="B2149" s="118"/>
      <c r="C2149" s="717"/>
      <c r="D2149" s="102"/>
      <c r="E2149" s="152" t="s">
        <v>107</v>
      </c>
      <c r="F2149" s="776">
        <f>SUM(F1891:F2148)</f>
        <v>2078606.069999998</v>
      </c>
      <c r="G2149" s="717"/>
      <c r="H2149" s="717"/>
    </row>
    <row r="2150" spans="1:8" ht="13.5" thickTop="1">
      <c r="A2150" s="717"/>
      <c r="B2150" s="118"/>
      <c r="C2150" s="717"/>
      <c r="D2150" s="102"/>
      <c r="E2150" s="152"/>
      <c r="F2150" s="717"/>
      <c r="G2150" s="717"/>
      <c r="H2150" s="717"/>
    </row>
    <row r="2151" spans="1:8">
      <c r="A2151" s="69" t="s">
        <v>115</v>
      </c>
      <c r="B2151" s="118"/>
      <c r="C2151" s="717"/>
      <c r="D2151" s="102"/>
      <c r="E2151" s="152"/>
      <c r="F2151" s="617"/>
      <c r="G2151" s="717"/>
      <c r="H2151" s="717"/>
    </row>
    <row r="2152" spans="1:8">
      <c r="A2152" s="717"/>
      <c r="B2152" s="118"/>
      <c r="C2152" s="717"/>
      <c r="D2152" s="102"/>
      <c r="E2152" s="152"/>
      <c r="F2152" s="717"/>
      <c r="G2152" s="717"/>
      <c r="H2152" s="717"/>
    </row>
    <row r="2153" spans="1:8">
      <c r="A2153" s="88" t="s">
        <v>210</v>
      </c>
      <c r="B2153" s="102"/>
      <c r="C2153" s="102"/>
      <c r="D2153" s="102"/>
      <c r="E2153" s="152"/>
      <c r="F2153" s="123"/>
      <c r="G2153" s="717"/>
      <c r="H2153" s="717"/>
    </row>
    <row r="2154" spans="1:8">
      <c r="A2154" s="102"/>
      <c r="B2154" s="102"/>
      <c r="C2154" s="102"/>
      <c r="D2154" s="102"/>
      <c r="E2154" s="152"/>
      <c r="F2154" s="123"/>
      <c r="G2154" s="717"/>
      <c r="H2154" s="717"/>
    </row>
    <row r="2155" spans="1:8">
      <c r="A2155" s="81" t="s">
        <v>86</v>
      </c>
      <c r="B2155" s="81" t="s">
        <v>87</v>
      </c>
      <c r="C2155" s="81" t="s">
        <v>88</v>
      </c>
      <c r="D2155" s="81"/>
      <c r="E2155" s="146" t="s">
        <v>89</v>
      </c>
      <c r="F2155" s="90" t="s">
        <v>90</v>
      </c>
      <c r="G2155" s="717"/>
      <c r="H2155" s="717"/>
    </row>
    <row r="2156" spans="1:8">
      <c r="A2156" s="86" t="s">
        <v>94</v>
      </c>
      <c r="B2156" s="96" t="s">
        <v>95</v>
      </c>
      <c r="C2156" s="96" t="s">
        <v>96</v>
      </c>
      <c r="D2156" s="96" t="s">
        <v>97</v>
      </c>
      <c r="E2156" s="150" t="s">
        <v>98</v>
      </c>
      <c r="F2156" s="98" t="s">
        <v>99</v>
      </c>
      <c r="G2156" s="717"/>
      <c r="H2156" s="717"/>
    </row>
    <row r="2157" spans="1:8">
      <c r="A2157" s="718"/>
      <c r="B2157" s="718"/>
      <c r="C2157" s="718"/>
      <c r="D2157" s="718"/>
      <c r="E2157" s="707"/>
      <c r="F2157" s="758"/>
      <c r="G2157" s="717"/>
      <c r="H2157" s="717"/>
    </row>
    <row r="2158" spans="1:8">
      <c r="A2158" s="718"/>
      <c r="B2158" s="718"/>
      <c r="C2158" s="718"/>
      <c r="D2158" s="718"/>
      <c r="E2158" s="707"/>
      <c r="F2158" s="758"/>
      <c r="G2158" s="717"/>
      <c r="H2158" s="717"/>
    </row>
    <row r="2159" spans="1:8">
      <c r="A2159" s="923"/>
      <c r="B2159" s="923"/>
      <c r="C2159" s="923"/>
      <c r="D2159" s="923"/>
      <c r="E2159" s="164"/>
      <c r="F2159" s="123"/>
      <c r="G2159" s="717"/>
      <c r="H2159" s="717"/>
    </row>
    <row r="2160" spans="1:8" ht="13.5" thickBot="1">
      <c r="A2160" s="102"/>
      <c r="B2160" s="102"/>
      <c r="C2160" s="102"/>
      <c r="D2160" s="102"/>
      <c r="E2160" s="73" t="s">
        <v>107</v>
      </c>
      <c r="F2160" s="130">
        <f>SUM(F2157:F2158)</f>
        <v>0</v>
      </c>
      <c r="G2160" s="717"/>
      <c r="H2160" s="717"/>
    </row>
    <row r="2161" spans="1:8" ht="13.5" thickTop="1">
      <c r="A2161" s="923"/>
      <c r="B2161" s="923"/>
      <c r="C2161" s="923"/>
      <c r="D2161" s="923"/>
      <c r="E2161" s="164"/>
      <c r="F2161" s="103"/>
      <c r="G2161" s="717"/>
      <c r="H2161" s="717"/>
    </row>
    <row r="2162" spans="1:8" ht="13.5" thickBot="1">
      <c r="A2162" s="95" t="s">
        <v>117</v>
      </c>
      <c r="B2162" s="102"/>
      <c r="C2162" s="102"/>
      <c r="D2162" s="102"/>
      <c r="E2162" s="73" t="s">
        <v>107</v>
      </c>
      <c r="F2162" s="130">
        <f>+F2160</f>
        <v>0</v>
      </c>
      <c r="G2162" s="717"/>
      <c r="H2162" s="717"/>
    </row>
    <row r="2163" spans="1:8" ht="13.5" thickTop="1">
      <c r="A2163" s="102"/>
      <c r="B2163" s="102"/>
      <c r="C2163" s="102"/>
      <c r="D2163" s="102"/>
      <c r="E2163" s="152"/>
      <c r="F2163" s="123"/>
      <c r="G2163" s="717"/>
      <c r="H2163" s="717"/>
    </row>
    <row r="2164" spans="1:8" ht="13.5" thickBot="1">
      <c r="A2164" s="69" t="s">
        <v>118</v>
      </c>
      <c r="B2164" s="118"/>
      <c r="C2164" s="717"/>
      <c r="D2164" s="102"/>
      <c r="E2164" s="152"/>
      <c r="F2164" s="776">
        <f>+F2162+F2149+F1885+F1844+F1272</f>
        <v>39918317.450000018</v>
      </c>
      <c r="G2164" s="717"/>
      <c r="H2164" s="717"/>
    </row>
    <row r="2165" spans="1:8" ht="13.5" thickTop="1">
      <c r="A2165" s="352"/>
      <c r="B2165" s="388"/>
      <c r="F2165" s="357"/>
    </row>
    <row r="2166" spans="1:8">
      <c r="B2166" s="388"/>
      <c r="F2166" s="357"/>
    </row>
  </sheetData>
  <printOptions horizontalCentered="1"/>
  <pageMargins left="0.4" right="0.4" top="0.5" bottom="0.85" header="0.5" footer="0.5"/>
  <pageSetup scale="75" fitToHeight="0" orientation="landscape" r:id="rId1"/>
  <headerFooter alignWithMargins="0">
    <oddFooter>&amp;R&amp;"Arial,Bold"APPENDIX A
SCHEDULE 3
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9"/>
  <sheetViews>
    <sheetView view="pageLayout" zoomScaleNormal="100" workbookViewId="0">
      <selection activeCell="G2140" sqref="G2140:H2141"/>
    </sheetView>
  </sheetViews>
  <sheetFormatPr defaultRowHeight="15"/>
  <cols>
    <col min="1" max="1" width="9.140625" style="366"/>
    <col min="2" max="2" width="30" style="366" customWidth="1"/>
    <col min="3" max="3" width="47.7109375" style="370" customWidth="1"/>
    <col min="4" max="4" width="63.28515625" style="370" customWidth="1"/>
    <col min="5" max="16384" width="9.140625" style="366"/>
  </cols>
  <sheetData>
    <row r="2" spans="1:5">
      <c r="A2" s="364" t="s">
        <v>632</v>
      </c>
      <c r="B2" s="364"/>
      <c r="C2" s="365"/>
      <c r="D2" s="365"/>
      <c r="E2" s="364"/>
    </row>
    <row r="3" spans="1:5" ht="29.25">
      <c r="A3" s="364"/>
      <c r="B3" s="364"/>
      <c r="C3" s="367" t="s">
        <v>633</v>
      </c>
      <c r="D3" s="367" t="s">
        <v>634</v>
      </c>
      <c r="E3" s="364"/>
    </row>
    <row r="4" spans="1:5">
      <c r="A4" s="368" t="s">
        <v>188</v>
      </c>
      <c r="B4" s="364" t="s">
        <v>635</v>
      </c>
      <c r="C4" s="365" t="s">
        <v>636</v>
      </c>
      <c r="D4" s="365" t="s">
        <v>637</v>
      </c>
      <c r="E4" s="369"/>
    </row>
    <row r="5" spans="1:5">
      <c r="A5" s="368" t="s">
        <v>189</v>
      </c>
      <c r="B5" s="364" t="s">
        <v>638</v>
      </c>
      <c r="C5" s="365" t="s">
        <v>639</v>
      </c>
      <c r="D5" s="365" t="s">
        <v>637</v>
      </c>
      <c r="E5" s="369"/>
    </row>
    <row r="6" spans="1:5">
      <c r="A6" s="368" t="s">
        <v>184</v>
      </c>
      <c r="B6" s="364" t="s">
        <v>640</v>
      </c>
      <c r="C6" s="365" t="s">
        <v>641</v>
      </c>
      <c r="D6" s="365" t="s">
        <v>642</v>
      </c>
      <c r="E6" s="369"/>
    </row>
    <row r="7" spans="1:5">
      <c r="A7" s="368" t="s">
        <v>643</v>
      </c>
      <c r="B7" s="364" t="s">
        <v>644</v>
      </c>
      <c r="C7" s="365" t="s">
        <v>645</v>
      </c>
      <c r="D7" s="365" t="s">
        <v>646</v>
      </c>
      <c r="E7" s="369"/>
    </row>
    <row r="8" spans="1:5" ht="30">
      <c r="A8" s="368" t="s">
        <v>185</v>
      </c>
      <c r="B8" s="364" t="s">
        <v>647</v>
      </c>
      <c r="C8" s="365" t="s">
        <v>648</v>
      </c>
      <c r="D8" s="365" t="s">
        <v>649</v>
      </c>
      <c r="E8" s="369"/>
    </row>
    <row r="9" spans="1:5" ht="17.25" customHeight="1">
      <c r="A9" s="368" t="s">
        <v>650</v>
      </c>
      <c r="B9" s="364" t="s">
        <v>651</v>
      </c>
      <c r="C9" s="365" t="s">
        <v>652</v>
      </c>
      <c r="D9" s="365" t="s">
        <v>653</v>
      </c>
      <c r="E9" s="369"/>
    </row>
    <row r="10" spans="1:5">
      <c r="A10" s="368" t="s">
        <v>225</v>
      </c>
      <c r="B10" s="364" t="s">
        <v>654</v>
      </c>
      <c r="C10" s="365" t="s">
        <v>655</v>
      </c>
      <c r="D10" s="365" t="s">
        <v>656</v>
      </c>
      <c r="E10" s="369"/>
    </row>
    <row r="11" spans="1:5">
      <c r="A11" s="368" t="s">
        <v>657</v>
      </c>
      <c r="B11" s="364" t="s">
        <v>658</v>
      </c>
      <c r="C11" s="365" t="s">
        <v>659</v>
      </c>
      <c r="D11" s="365" t="s">
        <v>660</v>
      </c>
      <c r="E11" s="369"/>
    </row>
    <row r="12" spans="1:5">
      <c r="A12" s="368" t="s">
        <v>661</v>
      </c>
      <c r="B12" s="364" t="s">
        <v>662</v>
      </c>
      <c r="C12" s="365" t="s">
        <v>663</v>
      </c>
      <c r="D12" s="365" t="s">
        <v>664</v>
      </c>
      <c r="E12" s="369"/>
    </row>
    <row r="13" spans="1:5">
      <c r="A13" s="368" t="s">
        <v>665</v>
      </c>
      <c r="B13" s="364" t="s">
        <v>666</v>
      </c>
      <c r="C13" s="365" t="s">
        <v>667</v>
      </c>
      <c r="D13" s="365" t="s">
        <v>668</v>
      </c>
      <c r="E13" s="369"/>
    </row>
    <row r="14" spans="1:5">
      <c r="A14" s="368" t="s">
        <v>669</v>
      </c>
      <c r="B14" s="364" t="s">
        <v>670</v>
      </c>
      <c r="C14" s="365" t="s">
        <v>671</v>
      </c>
      <c r="D14" s="365" t="s">
        <v>672</v>
      </c>
      <c r="E14" s="369"/>
    </row>
    <row r="15" spans="1:5">
      <c r="A15" s="368" t="s">
        <v>685</v>
      </c>
      <c r="B15" s="364" t="s">
        <v>686</v>
      </c>
      <c r="C15" s="365" t="s">
        <v>687</v>
      </c>
      <c r="D15" s="365" t="s">
        <v>688</v>
      </c>
      <c r="E15" s="369"/>
    </row>
    <row r="16" spans="1:5">
      <c r="A16" s="368" t="s">
        <v>689</v>
      </c>
      <c r="B16" s="364" t="s">
        <v>690</v>
      </c>
      <c r="C16" s="365" t="s">
        <v>691</v>
      </c>
      <c r="D16" s="365" t="s">
        <v>692</v>
      </c>
      <c r="E16" s="364"/>
    </row>
    <row r="17" spans="1:5" ht="16.149999999999999" customHeight="1">
      <c r="A17" s="364"/>
      <c r="B17" s="364"/>
      <c r="C17" s="365"/>
      <c r="D17" s="365"/>
      <c r="E17" s="364"/>
    </row>
    <row r="18" spans="1:5">
      <c r="A18" s="364" t="s">
        <v>673</v>
      </c>
      <c r="B18" s="364"/>
      <c r="C18" s="365"/>
      <c r="D18" s="365"/>
    </row>
    <row r="19" spans="1:5">
      <c r="A19" s="364"/>
      <c r="B19" s="364"/>
      <c r="C19" s="365"/>
    </row>
  </sheetData>
  <pageMargins left="0.25" right="0.25" top="0.75" bottom="0.75" header="0.3" footer="0.3"/>
  <pageSetup scale="91" orientation="landscape" r:id="rId1"/>
  <headerFooter>
    <oddFooter>&amp;RAPPENDIX  A
SCHEDULE 4
PAGE 1 OF 2</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6"/>
  <sheetViews>
    <sheetView view="pageLayout" zoomScaleNormal="100" workbookViewId="0">
      <selection activeCell="G2140" sqref="G2140:H2141"/>
    </sheetView>
  </sheetViews>
  <sheetFormatPr defaultRowHeight="15"/>
  <cols>
    <col min="1" max="1" width="7.42578125" style="366" customWidth="1"/>
    <col min="2" max="2" width="124.5703125" style="366" customWidth="1"/>
    <col min="3" max="16384" width="9.140625" style="366"/>
  </cols>
  <sheetData>
    <row r="2" spans="1:2">
      <c r="B2" s="371" t="s">
        <v>674</v>
      </c>
    </row>
    <row r="3" spans="1:2">
      <c r="B3" s="372"/>
    </row>
    <row r="4" spans="1:2" ht="36" customHeight="1">
      <c r="A4" s="373" t="s">
        <v>675</v>
      </c>
      <c r="B4" s="374" t="s">
        <v>676</v>
      </c>
    </row>
    <row r="5" spans="1:2" ht="40.5" customHeight="1">
      <c r="A5" s="373" t="s">
        <v>677</v>
      </c>
      <c r="B5" s="374" t="s">
        <v>678</v>
      </c>
    </row>
    <row r="6" spans="1:2">
      <c r="A6" s="373" t="s">
        <v>679</v>
      </c>
      <c r="B6" s="374" t="s">
        <v>680</v>
      </c>
    </row>
  </sheetData>
  <pageMargins left="0.7" right="0.7" top="0.75" bottom="0.75" header="0.3" footer="0.3"/>
  <pageSetup scale="94" orientation="landscape" r:id="rId1"/>
  <headerFooter>
    <oddFooter>&amp;RAPPENDIX A
SCHEDULE 4
PAGE 2 OF 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27</vt:i4>
      </vt:variant>
    </vt:vector>
  </HeadingPairs>
  <TitlesOfParts>
    <vt:vector size="54" baseType="lpstr">
      <vt:lpstr>def tax - main split</vt:lpstr>
      <vt:lpstr>def tax - bonus codes</vt:lpstr>
      <vt:lpstr>Summary info (bonus split)</vt:lpstr>
      <vt:lpstr>customers -14</vt:lpstr>
      <vt:lpstr>Additions</vt:lpstr>
      <vt:lpstr>Retirements</vt:lpstr>
      <vt:lpstr>Cites</vt:lpstr>
      <vt:lpstr>Pipeline Safety</vt:lpstr>
      <vt:lpstr>ISRS</vt:lpstr>
      <vt:lpstr>Summary info</vt:lpstr>
      <vt:lpstr>2015 Prop Pymts</vt:lpstr>
      <vt:lpstr>Additions for prop tax</vt:lpstr>
      <vt:lpstr>Retirements for prop tax</vt:lpstr>
      <vt:lpstr>Revenue Requirement</vt:lpstr>
      <vt:lpstr>Depreciation Exp</vt:lpstr>
      <vt:lpstr>Prop Tax</vt:lpstr>
      <vt:lpstr>Incremental Prop Tax 2014</vt:lpstr>
      <vt:lpstr>Incremental Prop Tax 2013</vt:lpstr>
      <vt:lpstr>Incremental Depr and Taxes</vt:lpstr>
      <vt:lpstr>Def. Tax - Main Repl</vt:lpstr>
      <vt:lpstr>Def. Tax - Services</vt:lpstr>
      <vt:lpstr>Def. Tax - Reg</vt:lpstr>
      <vt:lpstr>Def. Tax - Main Relo</vt:lpstr>
      <vt:lpstr>Def. Tax - Main Reinf</vt:lpstr>
      <vt:lpstr>ROR</vt:lpstr>
      <vt:lpstr>Rate Design - July 2014</vt:lpstr>
      <vt:lpstr>Cumulative Rate Design</vt:lpstr>
      <vt:lpstr>'2015 Prop Pymts'!Print_Area</vt:lpstr>
      <vt:lpstr>Additions!Print_Area</vt:lpstr>
      <vt:lpstr>'Additions for prop tax'!Print_Area</vt:lpstr>
      <vt:lpstr>Cites!Print_Area</vt:lpstr>
      <vt:lpstr>'Cumulative Rate Design'!Print_Area</vt:lpstr>
      <vt:lpstr>'def tax - bonus codes'!Print_Area</vt:lpstr>
      <vt:lpstr>'def tax - main split'!Print_Area</vt:lpstr>
      <vt:lpstr>'Def. Tax - Main Reinf'!Print_Area</vt:lpstr>
      <vt:lpstr>'Def. Tax - Main Relo'!Print_Area</vt:lpstr>
      <vt:lpstr>'Def. Tax - Main Repl'!Print_Area</vt:lpstr>
      <vt:lpstr>'Def. Tax - Reg'!Print_Area</vt:lpstr>
      <vt:lpstr>'Def. Tax - Services'!Print_Area</vt:lpstr>
      <vt:lpstr>'Depreciation Exp'!Print_Area</vt:lpstr>
      <vt:lpstr>'Incremental Depr and Taxes'!Print_Area</vt:lpstr>
      <vt:lpstr>'Incremental Prop Tax 2013'!Print_Area</vt:lpstr>
      <vt:lpstr>'Incremental Prop Tax 2014'!Print_Area</vt:lpstr>
      <vt:lpstr>ISRS!Print_Area</vt:lpstr>
      <vt:lpstr>'Pipeline Safety'!Print_Area</vt:lpstr>
      <vt:lpstr>'Prop Tax'!Print_Area</vt:lpstr>
      <vt:lpstr>'Rate Design - July 2014'!Print_Area</vt:lpstr>
      <vt:lpstr>Retirements!Print_Area</vt:lpstr>
      <vt:lpstr>'Retirements for prop tax'!Print_Area</vt:lpstr>
      <vt:lpstr>'Revenue Requirement'!Print_Area</vt:lpstr>
      <vt:lpstr>ROR!Print_Area</vt:lpstr>
      <vt:lpstr>'Summary info'!Print_Area</vt:lpstr>
      <vt:lpstr>'Summary info (bonus split)'!Print_Area</vt:lpstr>
      <vt:lpstr>'def tax - main split'!Print_Titles</vt:lpstr>
    </vt:vector>
  </TitlesOfParts>
  <Company>Laclede Gas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Buck, Glenn W.</dc:creator>
  <cp:lastModifiedBy>Buck, Glenn W.</cp:lastModifiedBy>
  <cp:lastPrinted>2016-01-29T18:30:41Z</cp:lastPrinted>
  <dcterms:created xsi:type="dcterms:W3CDTF">2004-02-18T22:20:08Z</dcterms:created>
  <dcterms:modified xsi:type="dcterms:W3CDTF">2016-08-22T22:27:20Z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 linkTarget="Prop_tax">
    <vt:r8>39919.3899884259</vt:r8>
  </property>
  <property fmtid="{D5CDD505-2E9C-101B-9397-08002B2CF9AE}" pid="3" name="SV_QUERY_LIST_4F35BF76-6C0D-4D9B-82B2-816C12CF3733">
    <vt:lpwstr>empty_477D106A-C0D6-4607-AEBD-E2C9D60EA279</vt:lpwstr>
  </property>
</Properties>
</file>